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Parcell\AppData\Local\Microsoft\Windows\INetCache\Content.Outlook\BPRIP8D1\"/>
    </mc:Choice>
  </mc:AlternateContent>
  <xr:revisionPtr revIDLastSave="0" documentId="13_ncr:1_{450FCF88-AD94-44D4-A4F5-22FADE4DF22A}" xr6:coauthVersionLast="45" xr6:coauthVersionMax="45" xr10:uidLastSave="{00000000-0000-0000-0000-000000000000}"/>
  <bookViews>
    <workbookView xWindow="-120" yWindow="-120" windowWidth="29040" windowHeight="15840" tabRatio="599" firstSheet="13" activeTab="21" xr2:uid="{00000000-000D-0000-FFFF-FFFF00000000}"/>
  </bookViews>
  <sheets>
    <sheet name="DCP-3" sheetId="97" r:id="rId1"/>
    <sheet name="DCP-4, P 1" sheetId="80" r:id="rId2"/>
    <sheet name="DCP-4, P 2" sheetId="82" r:id="rId3"/>
    <sheet name="DCP-4, P 3" sheetId="84" r:id="rId4"/>
    <sheet name="DCP-5" sheetId="98" r:id="rId5"/>
    <sheet name="DCP-6, P 1" sheetId="73" r:id="rId6"/>
    <sheet name="DCP-6, P 2 " sheetId="90" r:id="rId7"/>
    <sheet name="DCP-7" sheetId="100" r:id="rId8"/>
    <sheet name="DCP-8" sheetId="75" r:id="rId9"/>
    <sheet name="DCP-9, P 1" sheetId="12" r:id="rId10"/>
    <sheet name="DCP-9, P 2" sheetId="13" r:id="rId11"/>
    <sheet name="DCP-9, P 3" sheetId="14" r:id="rId12"/>
    <sheet name="DCP-9, p 4" sheetId="114" r:id="rId13"/>
    <sheet name="DCP-9, P 5" sheetId="16" r:id="rId14"/>
    <sheet name="DCP-10" sheetId="55" r:id="rId15"/>
    <sheet name="DCP-11" sheetId="39" r:id="rId16"/>
    <sheet name="DCP-12, P 1" sheetId="19" r:id="rId17"/>
    <sheet name="DCP-12, P 2" sheetId="20" r:id="rId18"/>
    <sheet name="DCP-13" sheetId="56" r:id="rId19"/>
    <sheet name="DCP-14, P 1" sheetId="23" r:id="rId20"/>
    <sheet name="DCP-14, P 2" sheetId="25" r:id="rId21"/>
    <sheet name="DCP-15, P 1" sheetId="115" r:id="rId22"/>
    <sheet name="DCP-15 P 2" sheetId="116" r:id="rId23"/>
    <sheet name="Sheet5" sheetId="113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22" localSheetId="22">'[1]Jun 99'!#REF!</definedName>
    <definedName name="\22" localSheetId="21">'[1]Jun 99'!#REF!</definedName>
    <definedName name="\22" localSheetId="0">'[1]Jun 99'!#REF!</definedName>
    <definedName name="\22" localSheetId="4">'[1]Jun 99'!#REF!</definedName>
    <definedName name="\22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 localSheetId="6">'[1]Jun 99'!#REF!</definedName>
    <definedName name="\A">'[1]Jun 99'!#REF!</definedName>
    <definedName name="\P" localSheetId="14">#REF!</definedName>
    <definedName name="\P" localSheetId="0">#REF!</definedName>
    <definedName name="\P" localSheetId="1">'DCP-4, P 1'!#REF!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4">#REF!</definedName>
    <definedName name="\Q" localSheetId="0">#REF!</definedName>
    <definedName name="\Q" localSheetId="1">'DCP-4, P 1'!#REF!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R" localSheetId="14">#REF!</definedName>
    <definedName name="\R" localSheetId="0">#REF!</definedName>
    <definedName name="\R" localSheetId="1">'DCP-4, P 1'!#REF!</definedName>
    <definedName name="\R" localSheetId="2">#REF!</definedName>
    <definedName name="\R" localSheetId="3">#REF!</definedName>
    <definedName name="\R" localSheetId="4">#REF!</definedName>
    <definedName name="\R" localSheetId="5">#REF!</definedName>
    <definedName name="\R">#REF!</definedName>
    <definedName name="\S" localSheetId="14">#REF!</definedName>
    <definedName name="\S" localSheetId="0">#REF!</definedName>
    <definedName name="\S" localSheetId="1">'DCP-4, P 1'!#REF!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4">#REF!</definedName>
    <definedName name="\T" localSheetId="0">#REF!</definedName>
    <definedName name="\T" localSheetId="1">'DCP-4, P 1'!#REF!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U" localSheetId="14">#REF!</definedName>
    <definedName name="\U" localSheetId="0">#REF!</definedName>
    <definedName name="\U" localSheetId="1">'DCP-4, P 1'!#REF!</definedName>
    <definedName name="\U" localSheetId="2">#REF!</definedName>
    <definedName name="\U" localSheetId="3">#REF!</definedName>
    <definedName name="\U" localSheetId="4">#REF!</definedName>
    <definedName name="\U" localSheetId="5">#REF!</definedName>
    <definedName name="\U">#REF!</definedName>
    <definedName name="__Div02">'[2]Alloc factors'!$D$12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 localSheetId="6">'[3]WP 1-2'!#REF!</definedName>
    <definedName name="__div10">'[3]WP 1-2'!#REF!</definedName>
    <definedName name="__DIV12">'[4]Alloc factors'!$D$13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 localSheetId="6">'[3]WP 1-2'!#REF!</definedName>
    <definedName name="__div21">'[3]WP 1-2'!#REF!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6">#REF!</definedName>
    <definedName name="__EXH1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6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22">'[3]WP 1-2'!#REF!</definedName>
    <definedName name="_div10" localSheetId="21">'[3]WP 1-2'!#REF!</definedName>
    <definedName name="_div10" localSheetId="1">'[3]WP 1-2'!#REF!</definedName>
    <definedName name="_div10" localSheetId="2">'[3]WP 1-2'!#REF!</definedName>
    <definedName name="_div10" localSheetId="3">'[3]WP 1-2'!#REF!</definedName>
    <definedName name="_div10">'[3]WP 1-2'!#REF!</definedName>
    <definedName name="_DIV12">'[4]Alloc factors'!$D$13</definedName>
    <definedName name="_div21" localSheetId="22">'[3]WP 1-2'!#REF!</definedName>
    <definedName name="_div21" localSheetId="21">'[3]WP 1-2'!#REF!</definedName>
    <definedName name="_div21" localSheetId="1">'[3]WP 1-2'!#REF!</definedName>
    <definedName name="_div21" localSheetId="2">'[3]WP 1-2'!#REF!</definedName>
    <definedName name="_div21" localSheetId="3">'[3]WP 1-2'!#REF!</definedName>
    <definedName name="_div21">'[3]WP 1-2'!#REF!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we80">[5]Input!$E$29</definedName>
    <definedName name="_ucg80">[5]Input!$E$31</definedName>
    <definedName name="a" localSheetId="22">#REF!</definedName>
    <definedName name="a" localSheetId="21">#REF!</definedName>
    <definedName name="a">#REF!</definedName>
    <definedName name="AAA" localSheetId="14">#REF!</definedName>
    <definedName name="AAA" localSheetId="0">#REF!</definedName>
    <definedName name="AAA" localSheetId="1">'DCP-4, P 1'!$A$5:$J$77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14">#REF!</definedName>
    <definedName name="BBB" localSheetId="0">#REF!</definedName>
    <definedName name="BBB" localSheetId="1">#REF!</definedName>
    <definedName name="BBB" localSheetId="2">'DCP-4, P 2'!$A$3:$O$83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USUNIT">'[8]Input '!$C$9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>#REF!</definedName>
    <definedName name="C_" localSheetId="22">'[4]Schedule 4 O&amp;M'!#REF!</definedName>
    <definedName name="C_" localSheetId="21">'[4]Schedule 4 O&amp;M'!#REF!</definedName>
    <definedName name="C_" localSheetId="1">'[4]Schedule 4 O&amp;M'!#REF!</definedName>
    <definedName name="C_" localSheetId="2">'[4]Schedule 4 O&amp;M'!#REF!</definedName>
    <definedName name="C_" localSheetId="3">'[4]Schedule 4 O&amp;M'!#REF!</definedName>
    <definedName name="C_">'[4]Schedule 4 O&amp;M'!#REF!</definedName>
    <definedName name="capitalization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>#REF!</definedName>
    <definedName name="CCC" localSheetId="14">#REF!</definedName>
    <definedName name="CCC" localSheetId="22">#REF!</definedName>
    <definedName name="CCC" localSheetId="21">#REF!</definedName>
    <definedName name="CCC" localSheetId="0">#REF!</definedName>
    <definedName name="CCC" localSheetId="1">#REF!</definedName>
    <definedName name="CCC" localSheetId="2">#REF!</definedName>
    <definedName name="CCC" localSheetId="3">'DCP-4, P 3'!$A$4:$E$78</definedName>
    <definedName name="CCC" localSheetId="4">#REF!</definedName>
    <definedName name="CCC" localSheetId="5">#REF!</definedName>
    <definedName name="CCC">#REF!</definedName>
    <definedName name="Central_Only" localSheetId="22">'[4]Alloc factors'!#REF!</definedName>
    <definedName name="Central_Only" localSheetId="21">'[4]Alloc factors'!#REF!</definedName>
    <definedName name="Central_Only" localSheetId="1">'[4]Alloc factors'!#REF!</definedName>
    <definedName name="Central_Only" localSheetId="2">'[4]Alloc factors'!#REF!</definedName>
    <definedName name="Central_Only" localSheetId="3">'[4]Alloc factors'!#REF!</definedName>
    <definedName name="Central_Only">'[4]Alloc factors'!#REF!</definedName>
    <definedName name="company" localSheetId="0">'[9]Company Groups'!#REF!</definedName>
    <definedName name="company" localSheetId="1">'[10]Company Groups'!#REF!</definedName>
    <definedName name="company" localSheetId="2">'[10]Company Groups'!#REF!</definedName>
    <definedName name="company" localSheetId="3">'[10]Company Groups'!#REF!</definedName>
    <definedName name="company" localSheetId="4">'[10]Company Groups'!#REF!</definedName>
    <definedName name="company" localSheetId="6">'[9]Company Groups'!#REF!</definedName>
    <definedName name="company">'[10]Company Groups'!#REF!</definedName>
    <definedName name="Cortez" localSheetId="1">'[4]Alloc factors'!#REF!</definedName>
    <definedName name="Cortez" localSheetId="2">'[4]Alloc factors'!#REF!</definedName>
    <definedName name="Cortez" localSheetId="3">'[4]Alloc factors'!#REF!</definedName>
    <definedName name="Cortez">'[4]Alloc factors'!#REF!</definedName>
    <definedName name="csDesignMode">1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>#REF!</definedName>
    <definedName name="DATA">#N/A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>#REF!</definedName>
    <definedName name="DEPRECIATION" localSheetId="22">'[1]Jun 99'!#REF!</definedName>
    <definedName name="DEPRECIATION" localSheetId="21">'[1]Jun 99'!#REF!</definedName>
    <definedName name="DEPRECIATION" localSheetId="1">'[1]Jun 99'!#REF!</definedName>
    <definedName name="DEPRECIATION" localSheetId="2">'[1]Jun 99'!#REF!</definedName>
    <definedName name="DEPRECIATION" localSheetId="3">'[1]Jun 99'!#REF!</definedName>
    <definedName name="DEPRECIATION">'[1]Jun 99'!#REF!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>#REF!</definedName>
    <definedName name="Durango" localSheetId="22">'[4]Alloc factors'!#REF!</definedName>
    <definedName name="Durango" localSheetId="21">'[4]Alloc factors'!#REF!</definedName>
    <definedName name="Durango" localSheetId="1">'[4]Alloc factors'!#REF!</definedName>
    <definedName name="Durango" localSheetId="2">'[4]Alloc factors'!#REF!</definedName>
    <definedName name="Durango" localSheetId="3">'[4]Alloc factors'!#REF!</definedName>
    <definedName name="Durango">'[4]Alloc factors'!#REF!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>#REF!</definedName>
    <definedName name="EV__LASTREFTIME__" hidden="1">39198.5712152778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5">#REF!</definedName>
    <definedName name="FFF">#REF!</definedName>
    <definedName name="Fremont" localSheetId="22">'[4]Alloc factors'!#REF!</definedName>
    <definedName name="Fremont" localSheetId="21">'[4]Alloc factors'!#REF!</definedName>
    <definedName name="Fremont" localSheetId="1">'[4]Alloc factors'!#REF!</definedName>
    <definedName name="Fremont" localSheetId="2">'[4]Alloc factors'!#REF!</definedName>
    <definedName name="Fremont" localSheetId="3">'[4]Alloc factors'!#REF!</definedName>
    <definedName name="Fremont">'[4]Alloc factors'!#REF!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>#REF!</definedName>
    <definedName name="GOEXP" localSheetId="22">'[8]Input '!#REF!</definedName>
    <definedName name="GOEXP" localSheetId="21">'[8]Input '!#REF!</definedName>
    <definedName name="GOEXP" localSheetId="1">'[8]Input '!#REF!</definedName>
    <definedName name="GOEXP" localSheetId="2">'[8]Input '!#REF!</definedName>
    <definedName name="GOEXP" localSheetId="3">'[8]Input '!#REF!</definedName>
    <definedName name="GOEXP">'[8]Input '!#REF!</definedName>
    <definedName name="GOEXP_PROFORMA">'[6]DATA INPUT'!$D$53</definedName>
    <definedName name="GOPLANT" localSheetId="22">'[8]Input '!#REF!</definedName>
    <definedName name="GOPLANT" localSheetId="21">'[8]Input '!#REF!</definedName>
    <definedName name="GOPLANT" localSheetId="1">'[8]Input '!#REF!</definedName>
    <definedName name="GOPLANT" localSheetId="2">'[8]Input '!#REF!</definedName>
    <definedName name="GOPLANT" localSheetId="3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JURISDICTION">'[8]Input '!$C$8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>#REF!</definedName>
    <definedName name="Litigated_BaseROEs_2006">#REF!</definedName>
    <definedName name="Litigated_BaseROEs_2007">#REF!</definedName>
    <definedName name="Litigated_BaseROEs_2008">#REF!</definedName>
    <definedName name="Litigated_BaseROEs_2009">#REF!</definedName>
    <definedName name="Litigated_BaseROEs_2010">#REF!</definedName>
    <definedName name="Litigated_BaseROEs_2011">#REF!</definedName>
    <definedName name="Litigated_BaseROEs_2012">#REF!</definedName>
    <definedName name="Litigated_BaseROEs_2013">#REF!</definedName>
    <definedName name="Litigated_BaseROEs_2014">#REF!</definedName>
    <definedName name="LTD_Rate">'[8]Input '!$C$23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>#REF!</definedName>
    <definedName name="Moodys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>#REF!</definedName>
    <definedName name="NAME">#N/A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>#REF!</definedName>
    <definedName name="NW_Only" localSheetId="22">'[4]Alloc factors'!#REF!</definedName>
    <definedName name="NW_Only" localSheetId="21">'[4]Alloc factors'!#REF!</definedName>
    <definedName name="NW_Only" localSheetId="1">'[4]Alloc factors'!#REF!</definedName>
    <definedName name="NW_Only" localSheetId="2">'[4]Alloc factors'!#REF!</definedName>
    <definedName name="NW_Only" localSheetId="3">'[4]Alloc factors'!#REF!</definedName>
    <definedName name="NW_Only">'[4]Alloc factors'!#REF!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>#REF!</definedName>
    <definedName name="PAGE1">#N/A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>#REF!</definedName>
    <definedName name="Parent_Company" localSheetId="0">'[11]Company Groups'!$B$3</definedName>
    <definedName name="Parent_Company" localSheetId="1">'[12]Company Groups'!$B$3</definedName>
    <definedName name="Parent_Company" localSheetId="2">'[12]Company Groups'!$B$3</definedName>
    <definedName name="Parent_Company" localSheetId="3">'[12]Company Groups'!$B$3</definedName>
    <definedName name="Parent_Company" localSheetId="4">'[11]Company Groups'!$B$3</definedName>
    <definedName name="Parent_Company" localSheetId="6">'[11]Company Groups'!$B$3</definedName>
    <definedName name="Parent_Company">'[13]Company Groups'!$B$3</definedName>
    <definedName name="PPP" localSheetId="18">'DCP-13'!$A$1:$G$60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5">#REF!</definedName>
    <definedName name="PPP">#REF!</definedName>
    <definedName name="_xlnm.Print_Area" localSheetId="16">'DCP-12, P 1'!$A$1:$X$34</definedName>
    <definedName name="_xlnm.Print_Area" localSheetId="17">'DCP-12, P 2'!$A$1:$U$34</definedName>
    <definedName name="_xlnm.Print_Area" localSheetId="22">#REF!</definedName>
    <definedName name="_xlnm.Print_Area" localSheetId="21">#REF!</definedName>
    <definedName name="_xlnm.Print_Area" localSheetId="1">'DCP-4, P 1'!$A$1:$I$75</definedName>
    <definedName name="_xlnm.Print_Area" localSheetId="2">'DCP-4, P 2'!$A$1:$O$83</definedName>
    <definedName name="_xlnm.Print_Area" localSheetId="3">'DCP-4, P 3'!$A$1:$E$76</definedName>
    <definedName name="_xlnm.Print_Area" localSheetId="4">#REF!</definedName>
    <definedName name="_xlnm.Print_Area" localSheetId="5">'DCP-6, P 1'!$A$1:$D$39</definedName>
    <definedName name="_xlnm.Print_Area" localSheetId="10">'DCP-9, P 2'!$A$1:$L$27</definedName>
    <definedName name="_xlnm.Print_Area" localSheetId="11">'DCP-9, P 3'!$A$1:$K$35</definedName>
    <definedName name="_xlnm.Print_Area">#REF!</definedName>
    <definedName name="Print_Area_MI" localSheetId="1">'[1]Jun 99'!#REF!</definedName>
    <definedName name="Print_Area_MI" localSheetId="2">'[1]Jun 99'!#REF!</definedName>
    <definedName name="Print_Area_MI" localSheetId="3">'[1]Jun 99'!#REF!</definedName>
    <definedName name="Print_Area_MI">'[1]Jun 99'!#REF!</definedName>
    <definedName name="_xlnm.Print_Titles" localSheetId="1">'DCP-4, P 1'!$6:$12</definedName>
    <definedName name="_xlnm.Print_Titles" localSheetId="2">'DCP-4, P 2'!$5:$12</definedName>
    <definedName name="_xlnm.Print_Titles" localSheetId="3">'DCP-4, P 3'!$5:$11</definedName>
    <definedName name="_xlnm.Print_Titles">#N/A</definedName>
    <definedName name="PROPERTY" localSheetId="22">'[1]Jun 99'!#REF!</definedName>
    <definedName name="PROPERTY" localSheetId="21">'[1]Jun 99'!#REF!</definedName>
    <definedName name="PROPERTY" localSheetId="1">'[1]Jun 99'!#REF!</definedName>
    <definedName name="PROPERTY" localSheetId="2">'[1]Jun 99'!#REF!</definedName>
    <definedName name="PROPERTY" localSheetId="3">'[1]Jun 99'!#REF!</definedName>
    <definedName name="PROPERTY">'[1]Jun 99'!#REF!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>#REF!</definedName>
    <definedName name="riskmeasures">'[14]Utility Proxy Group'!$B$8:$O$53</definedName>
    <definedName name="ROEXP" localSheetId="22">'[8]Input '!#REF!</definedName>
    <definedName name="ROEXP" localSheetId="21">'[8]Input '!#REF!</definedName>
    <definedName name="ROEXP" localSheetId="1">'[8]Input '!#REF!</definedName>
    <definedName name="ROEXP" localSheetId="2">'[8]Input '!#REF!</definedName>
    <definedName name="ROEXP" localSheetId="3">'[8]Input '!#REF!</definedName>
    <definedName name="ROEXP">'[8]Input '!#REF!</definedName>
    <definedName name="ROPLANT" localSheetId="1">'[8]Input '!#REF!</definedName>
    <definedName name="ROPLANT" localSheetId="2">'[8]Input '!#REF!</definedName>
    <definedName name="ROPLANT" localSheetId="3">'[8]Input '!#REF!</definedName>
    <definedName name="ROPLANT">'[8]Input '!#REF!</definedName>
    <definedName name="ROR_Rate">'[8]Input '!$C$25</definedName>
    <definedName name="RRR" localSheetId="1">#REF!</definedName>
    <definedName name="RRR" localSheetId="2">#REF!</definedName>
    <definedName name="RRR" localSheetId="3">#REF!</definedName>
    <definedName name="RRR" localSheetId="5">#REF!</definedName>
    <definedName name="RRR">'DCP-14, P 2'!$A$3:$F$32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[15]WP_H9!$A$1:$Q$46</definedName>
    <definedName name="SCH_B1">[16]SCH_B1!$A$1:$G$30</definedName>
    <definedName name="SCH_B3">[16]SCH_B3!$A$1:$G$42</definedName>
    <definedName name="SCH_C2">[16]SCH_C2!$A$1:$G$42</definedName>
    <definedName name="SCH_D2">[16]SCH_D2!$A$1:$G$42</definedName>
    <definedName name="SCH_H2">[16]SCH_H2!$A$1:$G$42</definedName>
    <definedName name="SE_Only" localSheetId="22">'[4]Alloc factors'!#REF!</definedName>
    <definedName name="SE_Only" localSheetId="21">'[4]Alloc factors'!#REF!</definedName>
    <definedName name="SE_Only" localSheetId="1">'[4]Alloc factors'!#REF!</definedName>
    <definedName name="SE_Only" localSheetId="2">'[4]Alloc factors'!#REF!</definedName>
    <definedName name="SE_Only" localSheetId="3">'[4]Alloc factors'!#REF!</definedName>
    <definedName name="SE_Only">'[4]Alloc factors'!#REF!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>#REF!</definedName>
    <definedName name="SSExp" localSheetId="22">'[8]Input '!#REF!</definedName>
    <definedName name="SSExp" localSheetId="21">'[8]Input '!#REF!</definedName>
    <definedName name="SSExp" localSheetId="1">'[8]Input '!#REF!</definedName>
    <definedName name="SSExp" localSheetId="2">'[8]Input '!#REF!</definedName>
    <definedName name="SSExp" localSheetId="3">'[8]Input '!#REF!</definedName>
    <definedName name="SSExp">'[8]Input '!#REF!</definedName>
    <definedName name="SSPlant" localSheetId="1">'[8]Input '!#REF!</definedName>
    <definedName name="SSPlant" localSheetId="2">'[8]Input '!#REF!</definedName>
    <definedName name="SSPlant" localSheetId="3">'[8]Input '!#REF!</definedName>
    <definedName name="SSPlant">'[8]Input '!#REF!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5">#REF!</definedName>
    <definedName name="SSS">#REF!</definedName>
    <definedName name="STD_Rate">'[8]Input '!$C$24</definedName>
    <definedName name="stockprice">'[14]Stock Price (Electric)'!$C$1:$AW$33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>#REF!</definedName>
    <definedName name="TESTPERIOD">'[8]Input '!$C$10</definedName>
    <definedName name="TestPeriodDate">[17]Inputs!$D$20</definedName>
    <definedName name="TESTYEAR">'[6]DATA INPUT'!$C$9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>#REF!</definedName>
    <definedName name="vldatabase">'[18]Electric Utility Data'!$B$8:$AI$53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>#REF!</definedName>
    <definedName name="WP_B9a">[19]WP_B9!$A$30:$U$49</definedName>
    <definedName name="WP_B9b" localSheetId="22">[19]WP_B9!#REF!</definedName>
    <definedName name="WP_B9b" localSheetId="21">[19]WP_B9!#REF!</definedName>
    <definedName name="WP_B9b" localSheetId="1">[19]WP_B9!#REF!</definedName>
    <definedName name="WP_B9b" localSheetId="2">[19]WP_B9!#REF!</definedName>
    <definedName name="WP_B9b" localSheetId="3">[19]WP_B9!#REF!</definedName>
    <definedName name="WP_B9b">[19]WP_B9!#REF!</definedName>
    <definedName name="WP_G6">[19]WP_B5!$A$13:$J$349</definedName>
    <definedName name="wrn.MFR." localSheetId="1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hidden="1">{"'Sheet1'!$A$1:$O$40"}</definedName>
    <definedName name="Yield">'[18]Dividend Yield - Utility'!$B$8:$D$53</definedName>
    <definedName name="z">#REF!</definedName>
    <definedName name="zzz" hidden="1">{"'Sheet1'!$A$1:$O$40"}</definedName>
  </definedNames>
  <calcPr calcId="191029"/>
</workbook>
</file>

<file path=xl/calcChain.xml><?xml version="1.0" encoding="utf-8"?>
<calcChain xmlns="http://schemas.openxmlformats.org/spreadsheetml/2006/main">
  <c r="W30" i="19" l="1"/>
  <c r="W27" i="19"/>
  <c r="V30" i="19"/>
  <c r="V27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30" i="19"/>
  <c r="B27" i="19"/>
  <c r="X30" i="19"/>
  <c r="X27" i="19"/>
  <c r="U30" i="19"/>
  <c r="T30" i="19"/>
  <c r="U18" i="19"/>
  <c r="U19" i="19"/>
  <c r="U20" i="19"/>
  <c r="U21" i="19"/>
  <c r="U22" i="19"/>
  <c r="U23" i="19"/>
  <c r="U24" i="19"/>
  <c r="U27" i="19"/>
  <c r="T18" i="19"/>
  <c r="T19" i="19"/>
  <c r="T20" i="19"/>
  <c r="T22" i="19"/>
  <c r="T23" i="19"/>
  <c r="T24" i="19"/>
  <c r="T27" i="19"/>
  <c r="U18" i="20"/>
  <c r="U19" i="20"/>
  <c r="U20" i="20"/>
  <c r="U21" i="20"/>
  <c r="U22" i="20"/>
  <c r="U23" i="20"/>
  <c r="U24" i="20"/>
  <c r="U27" i="20"/>
  <c r="T18" i="20"/>
  <c r="T19" i="20"/>
  <c r="T20" i="20"/>
  <c r="T22" i="20"/>
  <c r="T23" i="20"/>
  <c r="T24" i="20"/>
  <c r="T27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30" i="20"/>
  <c r="B27" i="20"/>
  <c r="U30" i="20"/>
  <c r="T30" i="20"/>
  <c r="F14" i="116"/>
  <c r="J16" i="116"/>
  <c r="G13" i="115"/>
  <c r="M13" i="115"/>
  <c r="F15" i="116"/>
  <c r="J17" i="116"/>
  <c r="G14" i="115"/>
  <c r="M14" i="115"/>
  <c r="F16" i="116"/>
  <c r="J18" i="116"/>
  <c r="G15" i="115"/>
  <c r="M15" i="115"/>
  <c r="F17" i="116"/>
  <c r="J19" i="116"/>
  <c r="G16" i="115"/>
  <c r="M16" i="115"/>
  <c r="F18" i="116"/>
  <c r="J20" i="116"/>
  <c r="G20" i="115"/>
  <c r="M20" i="115"/>
  <c r="F19" i="116"/>
  <c r="J21" i="116"/>
  <c r="G21" i="115"/>
  <c r="M21" i="115"/>
  <c r="F20" i="116"/>
  <c r="J22" i="116"/>
  <c r="G22" i="115"/>
  <c r="M22" i="115"/>
  <c r="F21" i="116"/>
  <c r="J23" i="116"/>
  <c r="G23" i="115"/>
  <c r="M23" i="115"/>
  <c r="F22" i="116"/>
  <c r="J24" i="116"/>
  <c r="G27" i="115"/>
  <c r="M27" i="115"/>
  <c r="F23" i="116"/>
  <c r="J25" i="116"/>
  <c r="G28" i="115"/>
  <c r="M28" i="115"/>
  <c r="F24" i="116"/>
  <c r="J26" i="116"/>
  <c r="G29" i="115"/>
  <c r="M29" i="115"/>
  <c r="F25" i="116"/>
  <c r="J27" i="116"/>
  <c r="G30" i="115"/>
  <c r="M30" i="115"/>
  <c r="F26" i="116"/>
  <c r="J28" i="116"/>
  <c r="G34" i="115"/>
  <c r="M34" i="115"/>
  <c r="F27" i="116"/>
  <c r="J29" i="116"/>
  <c r="G35" i="115"/>
  <c r="M35" i="115"/>
  <c r="F28" i="116"/>
  <c r="J30" i="116"/>
  <c r="G36" i="115"/>
  <c r="M36" i="115"/>
  <c r="F29" i="116"/>
  <c r="J31" i="116"/>
  <c r="G37" i="115"/>
  <c r="M37" i="115"/>
  <c r="F30" i="116"/>
  <c r="J32" i="116"/>
  <c r="G41" i="115"/>
  <c r="M41" i="115"/>
  <c r="F31" i="116"/>
  <c r="J33" i="116"/>
  <c r="G42" i="115"/>
  <c r="M42" i="115"/>
  <c r="F32" i="116"/>
  <c r="J34" i="116"/>
  <c r="G43" i="115"/>
  <c r="M43" i="115"/>
  <c r="F33" i="116"/>
  <c r="J35" i="116"/>
  <c r="G44" i="115"/>
  <c r="M44" i="115"/>
  <c r="F34" i="116"/>
  <c r="J36" i="116"/>
  <c r="G49" i="115"/>
  <c r="M49" i="115"/>
  <c r="F35" i="116"/>
  <c r="J37" i="116"/>
  <c r="G50" i="115"/>
  <c r="M50" i="115"/>
  <c r="M55" i="115"/>
  <c r="F13" i="116"/>
  <c r="K16" i="116"/>
  <c r="H13" i="115"/>
  <c r="N13" i="115"/>
  <c r="K17" i="116"/>
  <c r="H14" i="115"/>
  <c r="N14" i="115"/>
  <c r="K18" i="116"/>
  <c r="H15" i="115"/>
  <c r="N15" i="115"/>
  <c r="K19" i="116"/>
  <c r="H16" i="115"/>
  <c r="N16" i="115"/>
  <c r="K20" i="116"/>
  <c r="H20" i="115"/>
  <c r="N20" i="115"/>
  <c r="K21" i="116"/>
  <c r="H21" i="115"/>
  <c r="N21" i="115"/>
  <c r="K22" i="116"/>
  <c r="H22" i="115"/>
  <c r="N22" i="115"/>
  <c r="K23" i="116"/>
  <c r="H23" i="115"/>
  <c r="N23" i="115"/>
  <c r="K24" i="116"/>
  <c r="H27" i="115"/>
  <c r="N27" i="115"/>
  <c r="K25" i="116"/>
  <c r="H28" i="115"/>
  <c r="N28" i="115"/>
  <c r="K26" i="116"/>
  <c r="H29" i="115"/>
  <c r="N29" i="115"/>
  <c r="K27" i="116"/>
  <c r="H30" i="115"/>
  <c r="N30" i="115"/>
  <c r="K28" i="116"/>
  <c r="H34" i="115"/>
  <c r="N34" i="115"/>
  <c r="K29" i="116"/>
  <c r="H35" i="115"/>
  <c r="N35" i="115"/>
  <c r="K30" i="116"/>
  <c r="H36" i="115"/>
  <c r="N36" i="115"/>
  <c r="K31" i="116"/>
  <c r="H37" i="115"/>
  <c r="N37" i="115"/>
  <c r="K32" i="116"/>
  <c r="H41" i="115"/>
  <c r="N41" i="115"/>
  <c r="K33" i="116"/>
  <c r="H42" i="115"/>
  <c r="N42" i="115"/>
  <c r="K34" i="116"/>
  <c r="H43" i="115"/>
  <c r="N43" i="115"/>
  <c r="K35" i="116"/>
  <c r="H44" i="115"/>
  <c r="N44" i="115"/>
  <c r="K36" i="116"/>
  <c r="H49" i="115"/>
  <c r="N49" i="115"/>
  <c r="K37" i="116"/>
  <c r="H50" i="115"/>
  <c r="N50" i="115"/>
  <c r="N55" i="115"/>
  <c r="H16" i="116"/>
  <c r="E13" i="115"/>
  <c r="K13" i="115"/>
  <c r="H17" i="116"/>
  <c r="E14" i="115"/>
  <c r="K14" i="115"/>
  <c r="H18" i="116"/>
  <c r="E15" i="115"/>
  <c r="K15" i="115"/>
  <c r="H19" i="116"/>
  <c r="E16" i="115"/>
  <c r="K16" i="115"/>
  <c r="H20" i="116"/>
  <c r="E20" i="115"/>
  <c r="K20" i="115"/>
  <c r="H21" i="116"/>
  <c r="E21" i="115"/>
  <c r="K21" i="115"/>
  <c r="H22" i="116"/>
  <c r="E22" i="115"/>
  <c r="K22" i="115"/>
  <c r="H23" i="116"/>
  <c r="E23" i="115"/>
  <c r="K23" i="115"/>
  <c r="H24" i="116"/>
  <c r="E27" i="115"/>
  <c r="K27" i="115"/>
  <c r="H25" i="116"/>
  <c r="E28" i="115"/>
  <c r="K28" i="115"/>
  <c r="H26" i="116"/>
  <c r="E29" i="115"/>
  <c r="K29" i="115"/>
  <c r="H27" i="116"/>
  <c r="E30" i="115"/>
  <c r="K30" i="115"/>
  <c r="H28" i="116"/>
  <c r="E34" i="115"/>
  <c r="K34" i="115"/>
  <c r="H29" i="116"/>
  <c r="E35" i="115"/>
  <c r="K35" i="115"/>
  <c r="H30" i="116"/>
  <c r="E36" i="115"/>
  <c r="K36" i="115"/>
  <c r="H31" i="116"/>
  <c r="E37" i="115"/>
  <c r="K37" i="115"/>
  <c r="H32" i="116"/>
  <c r="E41" i="115"/>
  <c r="K41" i="115"/>
  <c r="H33" i="116"/>
  <c r="E42" i="115"/>
  <c r="K42" i="115"/>
  <c r="H34" i="116"/>
  <c r="E43" i="115"/>
  <c r="K43" i="115"/>
  <c r="H35" i="116"/>
  <c r="E44" i="115"/>
  <c r="K44" i="115"/>
  <c r="F36" i="116"/>
  <c r="H36" i="116"/>
  <c r="E49" i="115"/>
  <c r="K49" i="115"/>
  <c r="F37" i="116"/>
  <c r="H37" i="116"/>
  <c r="E50" i="115"/>
  <c r="K50" i="115"/>
  <c r="K55" i="115"/>
  <c r="F12" i="116"/>
  <c r="L16" i="116"/>
  <c r="I13" i="115"/>
  <c r="O13" i="115"/>
  <c r="L17" i="116"/>
  <c r="I14" i="115"/>
  <c r="O14" i="115"/>
  <c r="L18" i="116"/>
  <c r="I15" i="115"/>
  <c r="O15" i="115"/>
  <c r="L19" i="116"/>
  <c r="I16" i="115"/>
  <c r="O16" i="115"/>
  <c r="L20" i="116"/>
  <c r="I20" i="115"/>
  <c r="O20" i="115"/>
  <c r="L21" i="116"/>
  <c r="I21" i="115"/>
  <c r="O21" i="115"/>
  <c r="L22" i="116"/>
  <c r="I22" i="115"/>
  <c r="O22" i="115"/>
  <c r="L23" i="116"/>
  <c r="I23" i="115"/>
  <c r="O23" i="115"/>
  <c r="L24" i="116"/>
  <c r="I27" i="115"/>
  <c r="O27" i="115"/>
  <c r="L25" i="116"/>
  <c r="I28" i="115"/>
  <c r="O28" i="115"/>
  <c r="L26" i="116"/>
  <c r="I29" i="115"/>
  <c r="O29" i="115"/>
  <c r="L27" i="116"/>
  <c r="I30" i="115"/>
  <c r="O30" i="115"/>
  <c r="L28" i="116"/>
  <c r="I34" i="115"/>
  <c r="O34" i="115"/>
  <c r="L29" i="116"/>
  <c r="I35" i="115"/>
  <c r="O35" i="115"/>
  <c r="L30" i="116"/>
  <c r="I36" i="115"/>
  <c r="O36" i="115"/>
  <c r="L31" i="116"/>
  <c r="I37" i="115"/>
  <c r="O37" i="115"/>
  <c r="L32" i="116"/>
  <c r="I41" i="115"/>
  <c r="O41" i="115"/>
  <c r="L33" i="116"/>
  <c r="I42" i="115"/>
  <c r="O42" i="115"/>
  <c r="L34" i="116"/>
  <c r="I43" i="115"/>
  <c r="O43" i="115"/>
  <c r="L35" i="116"/>
  <c r="I44" i="115"/>
  <c r="O44" i="115"/>
  <c r="L36" i="116"/>
  <c r="I49" i="115"/>
  <c r="O49" i="115"/>
  <c r="L37" i="116"/>
  <c r="I50" i="115"/>
  <c r="O50" i="115"/>
  <c r="O55" i="115"/>
  <c r="I16" i="116"/>
  <c r="F13" i="115"/>
  <c r="L13" i="115"/>
  <c r="I17" i="116"/>
  <c r="F14" i="115"/>
  <c r="L14" i="115"/>
  <c r="I18" i="116"/>
  <c r="F15" i="115"/>
  <c r="L15" i="115"/>
  <c r="I19" i="116"/>
  <c r="F16" i="115"/>
  <c r="L16" i="115"/>
  <c r="I20" i="116"/>
  <c r="F20" i="115"/>
  <c r="L20" i="115"/>
  <c r="I21" i="116"/>
  <c r="F21" i="115"/>
  <c r="L21" i="115"/>
  <c r="I22" i="116"/>
  <c r="F22" i="115"/>
  <c r="L22" i="115"/>
  <c r="I23" i="116"/>
  <c r="F23" i="115"/>
  <c r="L23" i="115"/>
  <c r="I24" i="116"/>
  <c r="F27" i="115"/>
  <c r="L27" i="115"/>
  <c r="I25" i="116"/>
  <c r="F28" i="115"/>
  <c r="L28" i="115"/>
  <c r="I26" i="116"/>
  <c r="F29" i="115"/>
  <c r="L29" i="115"/>
  <c r="I27" i="116"/>
  <c r="F30" i="115"/>
  <c r="L30" i="115"/>
  <c r="I28" i="116"/>
  <c r="F34" i="115"/>
  <c r="L34" i="115"/>
  <c r="I29" i="116"/>
  <c r="F35" i="115"/>
  <c r="L35" i="115"/>
  <c r="I30" i="116"/>
  <c r="F36" i="115"/>
  <c r="L36" i="115"/>
  <c r="I31" i="116"/>
  <c r="F37" i="115"/>
  <c r="L37" i="115"/>
  <c r="I32" i="116"/>
  <c r="F41" i="115"/>
  <c r="L41" i="115"/>
  <c r="I33" i="116"/>
  <c r="F42" i="115"/>
  <c r="L42" i="115"/>
  <c r="I34" i="116"/>
  <c r="F43" i="115"/>
  <c r="L43" i="115"/>
  <c r="I35" i="116"/>
  <c r="F44" i="115"/>
  <c r="L44" i="115"/>
  <c r="I36" i="116"/>
  <c r="F49" i="115"/>
  <c r="L49" i="115"/>
  <c r="I37" i="116"/>
  <c r="F50" i="115"/>
  <c r="L50" i="115"/>
  <c r="L55" i="115"/>
  <c r="I55" i="115"/>
  <c r="H55" i="115"/>
  <c r="G55" i="115"/>
  <c r="F55" i="115"/>
  <c r="E55" i="115"/>
  <c r="C55" i="115"/>
  <c r="O52" i="115"/>
  <c r="N52" i="115"/>
  <c r="M52" i="115"/>
  <c r="L52" i="115"/>
  <c r="K52" i="115"/>
  <c r="I52" i="115"/>
  <c r="H52" i="115"/>
  <c r="G52" i="115"/>
  <c r="F52" i="115"/>
  <c r="E52" i="115"/>
  <c r="C52" i="115"/>
  <c r="O46" i="115"/>
  <c r="N46" i="115"/>
  <c r="M46" i="115"/>
  <c r="L46" i="115"/>
  <c r="K46" i="115"/>
  <c r="I46" i="115"/>
  <c r="H46" i="115"/>
  <c r="G46" i="115"/>
  <c r="F46" i="115"/>
  <c r="E46" i="115"/>
  <c r="C46" i="115"/>
  <c r="O39" i="115"/>
  <c r="N39" i="115"/>
  <c r="M39" i="115"/>
  <c r="L39" i="115"/>
  <c r="K39" i="115"/>
  <c r="I39" i="115"/>
  <c r="H39" i="115"/>
  <c r="G39" i="115"/>
  <c r="F39" i="115"/>
  <c r="E39" i="115"/>
  <c r="C39" i="115"/>
  <c r="O32" i="115"/>
  <c r="N32" i="115"/>
  <c r="M32" i="115"/>
  <c r="L32" i="115"/>
  <c r="K32" i="115"/>
  <c r="I32" i="115"/>
  <c r="H32" i="115"/>
  <c r="G32" i="115"/>
  <c r="F32" i="115"/>
  <c r="E32" i="115"/>
  <c r="C32" i="115"/>
  <c r="O25" i="115"/>
  <c r="N25" i="115"/>
  <c r="M25" i="115"/>
  <c r="L25" i="115"/>
  <c r="K25" i="115"/>
  <c r="I25" i="115"/>
  <c r="H25" i="115"/>
  <c r="G25" i="115"/>
  <c r="F25" i="115"/>
  <c r="E25" i="115"/>
  <c r="C25" i="115"/>
  <c r="O18" i="115"/>
  <c r="N18" i="115"/>
  <c r="M18" i="115"/>
  <c r="L18" i="115"/>
  <c r="K18" i="115"/>
  <c r="I18" i="115"/>
  <c r="H18" i="115"/>
  <c r="G18" i="115"/>
  <c r="F18" i="115"/>
  <c r="E18" i="115"/>
  <c r="C18" i="115"/>
  <c r="G13" i="97"/>
  <c r="G15" i="97"/>
  <c r="G19" i="97"/>
  <c r="H15" i="97"/>
  <c r="H18" i="97"/>
  <c r="F15" i="97"/>
  <c r="F18" i="97"/>
  <c r="D16" i="12"/>
  <c r="G16" i="12"/>
  <c r="I16" i="12"/>
  <c r="H16" i="13"/>
  <c r="D19" i="16"/>
  <c r="L16" i="13"/>
  <c r="E19" i="16"/>
  <c r="F17" i="14"/>
  <c r="F19" i="16"/>
  <c r="K17" i="14"/>
  <c r="G19" i="16"/>
  <c r="G14" i="114"/>
  <c r="I14" i="114"/>
  <c r="H19" i="16"/>
  <c r="I19" i="16"/>
  <c r="C19" i="16"/>
  <c r="D17" i="12"/>
  <c r="G17" i="12"/>
  <c r="I17" i="12"/>
  <c r="H17" i="13"/>
  <c r="D20" i="16"/>
  <c r="L17" i="13"/>
  <c r="E20" i="16"/>
  <c r="F18" i="14"/>
  <c r="F20" i="16"/>
  <c r="K18" i="14"/>
  <c r="G20" i="16"/>
  <c r="G15" i="114"/>
  <c r="I15" i="114"/>
  <c r="H20" i="16"/>
  <c r="I20" i="16"/>
  <c r="C20" i="16"/>
  <c r="D18" i="12"/>
  <c r="G18" i="12"/>
  <c r="I18" i="12"/>
  <c r="H18" i="13"/>
  <c r="D21" i="16"/>
  <c r="L18" i="13"/>
  <c r="E21" i="16"/>
  <c r="F19" i="14"/>
  <c r="F21" i="16"/>
  <c r="K19" i="14"/>
  <c r="G21" i="16"/>
  <c r="I16" i="114"/>
  <c r="H21" i="16"/>
  <c r="I21" i="16"/>
  <c r="C21" i="16"/>
  <c r="D19" i="12"/>
  <c r="G19" i="12"/>
  <c r="I19" i="12"/>
  <c r="H19" i="13"/>
  <c r="D22" i="16"/>
  <c r="L19" i="13"/>
  <c r="E22" i="16"/>
  <c r="F20" i="14"/>
  <c r="F22" i="16"/>
  <c r="K20" i="14"/>
  <c r="G22" i="16"/>
  <c r="G17" i="114"/>
  <c r="I17" i="114"/>
  <c r="H22" i="16"/>
  <c r="I22" i="16"/>
  <c r="C22" i="16"/>
  <c r="D20" i="12"/>
  <c r="G20" i="12"/>
  <c r="I20" i="12"/>
  <c r="H20" i="13"/>
  <c r="D23" i="16"/>
  <c r="L20" i="13"/>
  <c r="E23" i="16"/>
  <c r="F21" i="14"/>
  <c r="F23" i="16"/>
  <c r="K21" i="14"/>
  <c r="G23" i="16"/>
  <c r="G18" i="114"/>
  <c r="I18" i="114"/>
  <c r="H23" i="16"/>
  <c r="I23" i="16"/>
  <c r="C23" i="16"/>
  <c r="D21" i="12"/>
  <c r="G21" i="12"/>
  <c r="I21" i="12"/>
  <c r="H21" i="13"/>
  <c r="D24" i="16"/>
  <c r="L21" i="13"/>
  <c r="E24" i="16"/>
  <c r="F22" i="14"/>
  <c r="F24" i="16"/>
  <c r="K22" i="14"/>
  <c r="G24" i="16"/>
  <c r="G19" i="114"/>
  <c r="I19" i="114"/>
  <c r="H24" i="16"/>
  <c r="I24" i="16"/>
  <c r="C24" i="16"/>
  <c r="D22" i="12"/>
  <c r="G22" i="12"/>
  <c r="I22" i="12"/>
  <c r="H22" i="13"/>
  <c r="D25" i="16"/>
  <c r="L22" i="13"/>
  <c r="E25" i="16"/>
  <c r="F23" i="14"/>
  <c r="F25" i="16"/>
  <c r="K23" i="14"/>
  <c r="G25" i="16"/>
  <c r="G20" i="114"/>
  <c r="I20" i="114"/>
  <c r="H25" i="16"/>
  <c r="I25" i="16"/>
  <c r="C25" i="16"/>
  <c r="C31" i="16"/>
  <c r="I31" i="16"/>
  <c r="I37" i="16"/>
  <c r="H31" i="16"/>
  <c r="H37" i="16"/>
  <c r="G31" i="16"/>
  <c r="G37" i="16"/>
  <c r="F31" i="16"/>
  <c r="F37" i="16"/>
  <c r="E31" i="16"/>
  <c r="E37" i="16"/>
  <c r="D31" i="16"/>
  <c r="D37" i="16"/>
  <c r="C28" i="16"/>
  <c r="I28" i="16"/>
  <c r="I34" i="16"/>
  <c r="H28" i="16"/>
  <c r="H34" i="16"/>
  <c r="G28" i="16"/>
  <c r="G34" i="16"/>
  <c r="F28" i="16"/>
  <c r="F34" i="16"/>
  <c r="E28" i="16"/>
  <c r="E34" i="16"/>
  <c r="D28" i="16"/>
  <c r="D34" i="16"/>
  <c r="J19" i="16"/>
  <c r="J20" i="16"/>
  <c r="J21" i="16"/>
  <c r="J22" i="16"/>
  <c r="J23" i="16"/>
  <c r="J24" i="16"/>
  <c r="J25" i="16"/>
  <c r="J31" i="16"/>
  <c r="J28" i="16"/>
  <c r="C22" i="114"/>
  <c r="E40" i="39"/>
  <c r="C18" i="39"/>
  <c r="E18" i="39"/>
  <c r="I18" i="39"/>
  <c r="C19" i="39"/>
  <c r="E19" i="39"/>
  <c r="G19" i="39"/>
  <c r="I19" i="39"/>
  <c r="C20" i="39"/>
  <c r="E20" i="39"/>
  <c r="G20" i="39"/>
  <c r="I20" i="39"/>
  <c r="C21" i="39"/>
  <c r="E21" i="39"/>
  <c r="G21" i="39"/>
  <c r="I21" i="39"/>
  <c r="C22" i="39"/>
  <c r="E22" i="39"/>
  <c r="G22" i="39"/>
  <c r="I22" i="39"/>
  <c r="C23" i="39"/>
  <c r="E23" i="39"/>
  <c r="G23" i="39"/>
  <c r="I23" i="39"/>
  <c r="C24" i="39"/>
  <c r="E24" i="39"/>
  <c r="G24" i="39"/>
  <c r="I24" i="39"/>
  <c r="I30" i="39"/>
  <c r="I27" i="39"/>
  <c r="G22" i="114"/>
  <c r="K25" i="14"/>
  <c r="F25" i="14"/>
  <c r="L24" i="13"/>
  <c r="H24" i="13"/>
  <c r="I24" i="12"/>
  <c r="H27" i="100"/>
  <c r="H25" i="100"/>
  <c r="G16" i="100"/>
  <c r="G17" i="100"/>
  <c r="G18" i="100"/>
  <c r="G19" i="100"/>
  <c r="G20" i="100"/>
  <c r="G21" i="100"/>
  <c r="G22" i="100"/>
  <c r="G27" i="100"/>
  <c r="G25" i="100"/>
  <c r="F27" i="100"/>
  <c r="E27" i="100"/>
  <c r="D27" i="100"/>
  <c r="C27" i="100"/>
  <c r="F25" i="100"/>
  <c r="E25" i="100"/>
  <c r="D25" i="100"/>
  <c r="C25" i="100"/>
  <c r="B27" i="100"/>
  <c r="B25" i="100"/>
  <c r="H24" i="23"/>
  <c r="E24" i="23"/>
  <c r="C24" i="23"/>
  <c r="G2" i="80"/>
  <c r="L2" i="82"/>
  <c r="E2" i="84" s="1"/>
  <c r="F2" i="98" s="1"/>
  <c r="D2" i="73" s="1"/>
  <c r="F2" i="90" s="1"/>
  <c r="G2" i="100" s="1"/>
  <c r="E2" i="75" s="1"/>
  <c r="G2" i="12" s="1"/>
  <c r="K2" i="13" s="1"/>
  <c r="J2" i="14" s="1"/>
  <c r="G3" i="39"/>
  <c r="K1" i="116"/>
  <c r="K15" i="116"/>
  <c r="J15" i="116"/>
  <c r="I15" i="116"/>
  <c r="H15" i="116"/>
  <c r="J14" i="116"/>
  <c r="I14" i="116"/>
  <c r="H14" i="116"/>
  <c r="I13" i="116"/>
  <c r="H13" i="116"/>
  <c r="H12" i="116"/>
  <c r="A21" i="12"/>
  <c r="A21" i="13"/>
  <c r="A22" i="14"/>
  <c r="F55" i="56"/>
  <c r="D55" i="56"/>
  <c r="G57" i="55"/>
  <c r="I57" i="55"/>
  <c r="G16" i="55"/>
  <c r="I16" i="55"/>
  <c r="G17" i="55"/>
  <c r="I17" i="55"/>
  <c r="G18" i="55"/>
  <c r="I18" i="55"/>
  <c r="G19" i="55"/>
  <c r="I19" i="55"/>
  <c r="G20" i="55"/>
  <c r="I20" i="55"/>
  <c r="G21" i="55"/>
  <c r="I21" i="55"/>
  <c r="G22" i="55"/>
  <c r="I22" i="55"/>
  <c r="G23" i="55"/>
  <c r="I23" i="55"/>
  <c r="G24" i="55"/>
  <c r="I24" i="55"/>
  <c r="G25" i="55"/>
  <c r="I25" i="55"/>
  <c r="G26" i="55"/>
  <c r="I26" i="55"/>
  <c r="G27" i="55"/>
  <c r="I27" i="55"/>
  <c r="G28" i="55"/>
  <c r="I28" i="55"/>
  <c r="G29" i="55"/>
  <c r="I29" i="55"/>
  <c r="G30" i="55"/>
  <c r="I30" i="55"/>
  <c r="G31" i="55"/>
  <c r="I31" i="55"/>
  <c r="G32" i="55"/>
  <c r="I32" i="55"/>
  <c r="G33" i="55"/>
  <c r="I33" i="55"/>
  <c r="G34" i="55"/>
  <c r="I34" i="55"/>
  <c r="G35" i="55"/>
  <c r="I35" i="55"/>
  <c r="G36" i="55"/>
  <c r="I36" i="55"/>
  <c r="G37" i="55"/>
  <c r="I37" i="55"/>
  <c r="G38" i="55"/>
  <c r="I38" i="55"/>
  <c r="G39" i="55"/>
  <c r="I39" i="55"/>
  <c r="G40" i="55"/>
  <c r="I40" i="55"/>
  <c r="G41" i="55"/>
  <c r="I41" i="55"/>
  <c r="G42" i="55"/>
  <c r="I42" i="55"/>
  <c r="G43" i="55"/>
  <c r="I43" i="55"/>
  <c r="G44" i="55"/>
  <c r="I44" i="55"/>
  <c r="G45" i="55"/>
  <c r="I45" i="55"/>
  <c r="G46" i="55"/>
  <c r="I46" i="55"/>
  <c r="G47" i="55"/>
  <c r="I47" i="55"/>
  <c r="G48" i="55"/>
  <c r="I48" i="55"/>
  <c r="G49" i="55"/>
  <c r="I49" i="55"/>
  <c r="G50" i="55"/>
  <c r="I50" i="55"/>
  <c r="G51" i="55"/>
  <c r="I51" i="55"/>
  <c r="G52" i="55"/>
  <c r="I52" i="55"/>
  <c r="G53" i="55"/>
  <c r="I53" i="55"/>
  <c r="G54" i="55"/>
  <c r="I54" i="55"/>
  <c r="G55" i="55"/>
  <c r="I55" i="55"/>
  <c r="G56" i="55"/>
  <c r="I56" i="55"/>
  <c r="I60" i="55"/>
  <c r="A5" i="13"/>
  <c r="A5" i="14"/>
  <c r="A5" i="114"/>
  <c r="L1" i="82"/>
  <c r="E1" i="84" s="1"/>
  <c r="F1" i="90"/>
  <c r="K1" i="13"/>
  <c r="J1" i="14"/>
  <c r="G1" i="114"/>
  <c r="E22" i="114"/>
  <c r="I22" i="114"/>
  <c r="A22" i="114"/>
  <c r="A22" i="12"/>
  <c r="A22" i="13"/>
  <c r="A23" i="14"/>
  <c r="A20" i="114"/>
  <c r="A19" i="114"/>
  <c r="A20" i="12"/>
  <c r="A20" i="13"/>
  <c r="A21" i="14"/>
  <c r="A18" i="114"/>
  <c r="A19" i="13"/>
  <c r="A20" i="14"/>
  <c r="A17" i="114"/>
  <c r="A18" i="12"/>
  <c r="A18" i="13"/>
  <c r="A19" i="14"/>
  <c r="A16" i="114"/>
  <c r="A17" i="12"/>
  <c r="A17" i="13"/>
  <c r="A18" i="14"/>
  <c r="A15" i="114"/>
  <c r="A16" i="12"/>
  <c r="A16" i="13"/>
  <c r="A17" i="14"/>
  <c r="A14" i="114"/>
  <c r="A14" i="13"/>
  <c r="A15" i="14"/>
  <c r="A12" i="114"/>
  <c r="A10" i="13"/>
  <c r="A11" i="14"/>
  <c r="A9" i="114"/>
  <c r="E33" i="90"/>
  <c r="D33" i="90"/>
  <c r="C33" i="90"/>
  <c r="F32" i="90"/>
  <c r="E32" i="90"/>
  <c r="D32" i="90"/>
  <c r="C32" i="90"/>
  <c r="B32" i="73"/>
  <c r="C31" i="73"/>
  <c r="B31" i="73"/>
  <c r="C32" i="73"/>
  <c r="D31" i="73"/>
  <c r="C22" i="73"/>
  <c r="C19" i="73"/>
  <c r="B20" i="73"/>
  <c r="B19" i="73"/>
  <c r="C15" i="73"/>
  <c r="B15" i="73"/>
  <c r="B40" i="90"/>
  <c r="C28" i="73"/>
  <c r="B28" i="73"/>
  <c r="D27" i="73"/>
  <c r="C27" i="73"/>
  <c r="B27" i="73"/>
  <c r="E29" i="90"/>
  <c r="D29" i="90"/>
  <c r="C29" i="90"/>
  <c r="F28" i="90"/>
  <c r="E28" i="90"/>
  <c r="D28" i="90"/>
  <c r="C28" i="90"/>
  <c r="D25" i="90"/>
  <c r="C25" i="90"/>
  <c r="E25" i="90"/>
  <c r="F24" i="90"/>
  <c r="E24" i="90"/>
  <c r="D24" i="90"/>
  <c r="C24" i="90"/>
  <c r="E21" i="90"/>
  <c r="D21" i="90"/>
  <c r="C21" i="90"/>
  <c r="F20" i="90"/>
  <c r="E20" i="90"/>
  <c r="D20" i="90"/>
  <c r="C20" i="90"/>
  <c r="E17" i="90"/>
  <c r="D17" i="90"/>
  <c r="C17" i="90"/>
  <c r="F16" i="90"/>
  <c r="E16" i="90"/>
  <c r="D16" i="90"/>
  <c r="C16" i="90"/>
  <c r="B18" i="97"/>
  <c r="A19" i="100"/>
  <c r="A21" i="39"/>
  <c r="A21" i="19"/>
  <c r="A21" i="20"/>
  <c r="A18" i="23"/>
  <c r="A22" i="16"/>
  <c r="C24" i="73"/>
  <c r="B24" i="73"/>
  <c r="D23" i="73"/>
  <c r="C23" i="73"/>
  <c r="B23" i="73"/>
  <c r="C20" i="73"/>
  <c r="D19" i="73"/>
  <c r="C16" i="73"/>
  <c r="B16" i="73"/>
  <c r="D15" i="73"/>
  <c r="A22" i="100"/>
  <c r="A21" i="100"/>
  <c r="A20" i="100"/>
  <c r="A18" i="100"/>
  <c r="A17" i="100"/>
  <c r="A20" i="39"/>
  <c r="A20" i="19"/>
  <c r="A20" i="20"/>
  <c r="A17" i="23"/>
  <c r="A21" i="16"/>
  <c r="A24" i="16"/>
  <c r="A23" i="39"/>
  <c r="A23" i="19"/>
  <c r="A23" i="20"/>
  <c r="A20" i="23"/>
  <c r="A20" i="16"/>
  <c r="A19" i="39"/>
  <c r="A19" i="19"/>
  <c r="A19" i="20"/>
  <c r="A16" i="23"/>
  <c r="A25" i="16"/>
  <c r="A24" i="39"/>
  <c r="A24" i="19"/>
  <c r="A24" i="20"/>
  <c r="A21" i="23"/>
  <c r="A22" i="39"/>
  <c r="A22" i="19"/>
  <c r="A22" i="20"/>
  <c r="A19" i="23"/>
  <c r="A23" i="16"/>
  <c r="A16" i="100"/>
  <c r="A14" i="100"/>
  <c r="D53" i="56"/>
  <c r="F53" i="56"/>
  <c r="D15" i="25"/>
  <c r="U12" i="20"/>
  <c r="A30" i="20"/>
  <c r="A27" i="20"/>
  <c r="F15" i="25"/>
  <c r="E15" i="25"/>
  <c r="F10" i="75"/>
  <c r="F11" i="7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9" i="55"/>
  <c r="A40" i="55"/>
  <c r="A41" i="55"/>
  <c r="A42" i="55"/>
  <c r="A5" i="16"/>
  <c r="A5" i="39"/>
  <c r="A5" i="19"/>
  <c r="A5" i="20"/>
  <c r="A12" i="16"/>
  <c r="A12" i="39"/>
  <c r="A12" i="19"/>
  <c r="A10" i="23"/>
  <c r="A16" i="16"/>
  <c r="A16" i="39"/>
  <c r="A16" i="19"/>
  <c r="A16" i="20"/>
  <c r="A33" i="14"/>
  <c r="A33" i="20"/>
  <c r="T12" i="20"/>
  <c r="A13" i="23"/>
  <c r="A19" i="16"/>
  <c r="B15" i="25"/>
  <c r="A18" i="39"/>
  <c r="A18" i="19"/>
  <c r="A18" i="20"/>
  <c r="A15" i="23"/>
  <c r="I1" i="16"/>
  <c r="T1" i="20"/>
  <c r="F1" i="25"/>
  <c r="G2" i="114" l="1"/>
  <c r="I2" i="16"/>
  <c r="H2" i="55" s="1"/>
  <c r="G2" i="39" s="1"/>
  <c r="V2" i="19" s="1"/>
  <c r="T2" i="20" s="1"/>
  <c r="F2" i="56" s="1"/>
  <c r="G2" i="23" s="1"/>
  <c r="F2" i="25" s="1"/>
  <c r="N2" i="115" s="1"/>
  <c r="K2" i="116" s="1"/>
</calcChain>
</file>

<file path=xl/sharedStrings.xml><?xml version="1.0" encoding="utf-8"?>
<sst xmlns="http://schemas.openxmlformats.org/spreadsheetml/2006/main" count="563" uniqueCount="331">
  <si>
    <t>YEAR</t>
  </si>
  <si>
    <t>1992</t>
  </si>
  <si>
    <t>1993</t>
  </si>
  <si>
    <t>1994</t>
  </si>
  <si>
    <t>1995</t>
  </si>
  <si>
    <t>1996</t>
  </si>
  <si>
    <t>1997</t>
  </si>
  <si>
    <t>GROWTH</t>
  </si>
  <si>
    <t>RATE</t>
  </si>
  <si>
    <t>S&amp;P</t>
  </si>
  <si>
    <t>Year</t>
  </si>
  <si>
    <t>CAPITAL STRUCTURE RATIOS</t>
  </si>
  <si>
    <t>COMMON</t>
  </si>
  <si>
    <t>STOCK</t>
  </si>
  <si>
    <t>LONG-TERM</t>
  </si>
  <si>
    <t>SHORT-TERM</t>
  </si>
  <si>
    <t>COMPANY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</si>
  <si>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</si>
  <si>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</si>
  <si>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</si>
  <si>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</si>
  <si>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</si>
  <si>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</si>
  <si>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</si>
  <si>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</si>
  <si>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</si>
  <si>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</si>
  <si>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</si>
  <si>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</si>
  <si>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</si>
  <si>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</si>
  <si>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</si>
  <si>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</si>
  <si>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</si>
  <si>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Sources:  Prior pages of this schedule.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</si>
  <si>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</si>
  <si>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</si>
  <si>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</si>
  <si>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</si>
  <si>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</si>
  <si>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</si>
  <si>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</si>
  <si>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</si>
  <si>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</si>
  <si>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</si>
  <si>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</si>
  <si>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</si>
  <si>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</si>
  <si>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</si>
  <si>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</si>
  <si>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</si>
  <si>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</si>
  <si>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</si>
  <si>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</si>
  <si>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</si>
  <si>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</si>
  <si>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</si>
  <si>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</si>
  <si>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</si>
  <si>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</si>
  <si>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A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</si>
  <si>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</si>
  <si>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</si>
  <si>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</si>
  <si>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</si>
  <si>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</si>
  <si>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</si>
  <si>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</si>
  <si>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</si>
  <si>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</si>
  <si>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</si>
  <si>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</si>
  <si>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</si>
  <si>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</si>
  <si>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Source:  Calculations made from data contained in Value Line Investment Survey.</t>
  </si>
  <si>
    <t>Median</t>
  </si>
  <si>
    <t>RISK</t>
  </si>
  <si>
    <t>PREMIUM</t>
  </si>
  <si>
    <t>Mean</t>
  </si>
  <si>
    <t>Source:  Yahoo! Finance.</t>
  </si>
  <si>
    <t>20-YEAR U.S. TREASURY BOND YIELDS</t>
  </si>
  <si>
    <t>RISK PREMIUMS</t>
  </si>
  <si>
    <t>20-YEAR</t>
  </si>
  <si>
    <t>T-BOND</t>
  </si>
  <si>
    <t>Rate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</si>
  <si>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</si>
  <si>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</si>
  <si>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</si>
  <si>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</si>
  <si>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</si>
  <si>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</si>
  <si>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</si>
  <si>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</si>
  <si>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</si>
  <si>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</si>
  <si>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</si>
  <si>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Page 1 of 2</t>
  </si>
  <si>
    <t>Page 2 of 2</t>
  </si>
  <si>
    <t>Month</t>
  </si>
  <si>
    <t>20-year Treasury Bonds</t>
  </si>
  <si>
    <t>Market</t>
  </si>
  <si>
    <t>Capitalization</t>
  </si>
  <si>
    <t>PROXY COMPANIES</t>
  </si>
  <si>
    <t>Qtr</t>
  </si>
  <si>
    <t>A3</t>
  </si>
  <si>
    <t>BASIS FOR SELECTION</t>
  </si>
  <si>
    <t>2002-2008</t>
  </si>
  <si>
    <t>Note:  negative values not used in calculations.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</si>
  <si>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</si>
  <si>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</si>
  <si>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</si>
  <si>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</si>
  <si>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</si>
  <si>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</si>
  <si>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</si>
  <si>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</si>
  <si>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Growth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</si>
  <si>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</si>
  <si>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</si>
  <si>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</si>
  <si>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</si>
  <si>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</si>
  <si>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</si>
  <si>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</si>
  <si>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</si>
  <si>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</si>
  <si>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</si>
  <si>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</si>
  <si>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</si>
  <si>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</si>
  <si>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</si>
  <si>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</si>
  <si>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</si>
  <si>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</si>
  <si>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</si>
  <si>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</si>
  <si>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</si>
  <si>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</si>
  <si>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 xml:space="preserve"> </t>
  </si>
  <si>
    <t>2002 - 2009 Cycle</t>
  </si>
  <si>
    <t>Current Cycle</t>
  </si>
  <si>
    <t>*GDP=Gross Domestic Product</t>
  </si>
  <si>
    <t>Source:  Council of Economic Advisors, Economic Indicators, various issues.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</si>
  <si>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</si>
  <si>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</si>
  <si>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</si>
  <si>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</si>
  <si>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</si>
  <si>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</si>
  <si>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</si>
  <si>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</si>
  <si>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</si>
  <si>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Aaa</t>
  </si>
  <si>
    <t xml:space="preserve">    Aa</t>
  </si>
  <si>
    <t xml:space="preserve">    A</t>
  </si>
  <si>
    <t xml:space="preserve">   Baa</t>
  </si>
  <si>
    <t>[1]</t>
  </si>
  <si>
    <t>[1] Note:  Moody's has not published Aaa utility bond yields since 2001.</t>
  </si>
  <si>
    <t>STOCK PRICE INDICATORS</t>
  </si>
  <si>
    <t>NASDAQ</t>
  </si>
  <si>
    <t>Composite [1]</t>
  </si>
  <si>
    <t>DJIA</t>
  </si>
  <si>
    <t>E/P</t>
  </si>
  <si>
    <t>[1] Note:  this source did not publish the S&amp;P Composite prior to 1988 and the NASDAQ</t>
  </si>
  <si>
    <t>Composite prior to 1991.</t>
  </si>
  <si>
    <t>A+</t>
  </si>
  <si>
    <t>TOTAL COST OF CAPITAL</t>
  </si>
  <si>
    <t>Item</t>
  </si>
  <si>
    <t>Cost</t>
  </si>
  <si>
    <t>Weighted Cost</t>
  </si>
  <si>
    <t>Long-Term Debt</t>
  </si>
  <si>
    <t>Common Equity</t>
  </si>
  <si>
    <t>Total</t>
  </si>
  <si>
    <t>HISTORY OF CREDIT RATINGS</t>
  </si>
  <si>
    <t>A2</t>
  </si>
  <si>
    <t xml:space="preserve">DEBT </t>
  </si>
  <si>
    <t xml:space="preserve">  DEBT </t>
  </si>
  <si>
    <t>($000)</t>
  </si>
  <si>
    <t>Percent  1/</t>
  </si>
  <si>
    <t>Proxy Group</t>
  </si>
  <si>
    <t>Note:  Percentages exclude short-term debt.</t>
  </si>
  <si>
    <t>Value Line</t>
  </si>
  <si>
    <t>Baa1</t>
  </si>
  <si>
    <t>Baa2</t>
  </si>
  <si>
    <t>BBB+</t>
  </si>
  <si>
    <t>BBB</t>
  </si>
  <si>
    <t>Source:  Standard &amp; Poor's, Duff &amp; Phelps Handbook.</t>
  </si>
  <si>
    <t>Source:  Standard &amp; Poor's.</t>
  </si>
  <si>
    <t>Atmos Energy Corp.</t>
  </si>
  <si>
    <t>New Jersey Resources Corp.</t>
  </si>
  <si>
    <t>South Jersey Industries, Inc.</t>
  </si>
  <si>
    <t>Southwest Gas Holdings, Inc.</t>
  </si>
  <si>
    <t>Spire Inc.</t>
  </si>
  <si>
    <t>Sources:  Value Line, Standard &amp; Poor's, Moody's.</t>
  </si>
  <si>
    <t>Page 1 of 3</t>
  </si>
  <si>
    <t>Page 2 of 3</t>
  </si>
  <si>
    <t>Page 3 of 3</t>
  </si>
  <si>
    <t>PREFERRED</t>
  </si>
  <si>
    <t>Q1</t>
  </si>
  <si>
    <t>Jan</t>
  </si>
  <si>
    <t>Feb</t>
  </si>
  <si>
    <t>Mar</t>
  </si>
  <si>
    <t>Apr</t>
  </si>
  <si>
    <t>May</t>
  </si>
  <si>
    <t>One Gas Inc.</t>
  </si>
  <si>
    <t xml:space="preserve">BBB </t>
  </si>
  <si>
    <t>Company</t>
  </si>
  <si>
    <t>nmf 1/</t>
  </si>
  <si>
    <t>growth rate for Northwest Natural Gas.  These largely reflect the reported -$1.94 EPS for the Company in 2017, which in turn was</t>
  </si>
  <si>
    <t>largely the result of a -$3.14 EPS for the last quarter of 2017 as a result of "a $192.5 million asset impairment on its Gill Ranch gas</t>
  </si>
  <si>
    <t>storage facility, as a result of a strategic review…." (per Value Line, dated March 2, 2018).</t>
  </si>
  <si>
    <t>Sources:  Council of Economic Advisors, Economic Indicators; Mergent Bond Record.</t>
  </si>
  <si>
    <t>nmf</t>
  </si>
  <si>
    <t>Northwest Natural Holding Co.</t>
  </si>
  <si>
    <t>2009-2018</t>
  </si>
  <si>
    <t>2/</t>
  </si>
  <si>
    <t>CASCADE NATURAL GAS CORPORATION</t>
  </si>
  <si>
    <t>Cascade Natural Gas</t>
  </si>
  <si>
    <t>MDU Resources</t>
  </si>
  <si>
    <t>Fitch</t>
  </si>
  <si>
    <t>CASCADE NATURAL GAS</t>
  </si>
  <si>
    <t>EQUITY  1/</t>
  </si>
  <si>
    <t>1/  Less Investment in Subsidiary.</t>
  </si>
  <si>
    <t>EQUITY 1/</t>
  </si>
  <si>
    <t>1/  Less Investments in Subsidiary.</t>
  </si>
  <si>
    <t>CASCADE NATURAL GAS COMPANY</t>
  </si>
  <si>
    <t>COMMON EQUITY RATIOS (EXCLUDING SHORT-TERM DEBT)</t>
  </si>
  <si>
    <t>Note:  Percentages may not total 100.0% due to rounding.</t>
  </si>
  <si>
    <t>2023-25</t>
  </si>
  <si>
    <t>1/  Not meaningful EPS growth rates.  Value Line reports a -17.0% EPS growth rate of the past five years and 24.5% projected EPS</t>
  </si>
  <si>
    <t>2015-2019</t>
  </si>
  <si>
    <t>2023-2025</t>
  </si>
  <si>
    <t>2015 - 2019</t>
  </si>
  <si>
    <t>DEBT 2/</t>
  </si>
  <si>
    <t>Source:  WUTC Staff Data Request No. 61.</t>
  </si>
  <si>
    <t>MDU RESOURCES</t>
  </si>
  <si>
    <t>Source:  Response to WUTC Staff Data Request No. 63.</t>
  </si>
  <si>
    <t>First Call</t>
  </si>
  <si>
    <t>Zacks</t>
  </si>
  <si>
    <t>FORECAST</t>
  </si>
  <si>
    <t>Q2</t>
  </si>
  <si>
    <t>June</t>
  </si>
  <si>
    <t>July</t>
  </si>
  <si>
    <t>Aug</t>
  </si>
  <si>
    <t>Sep</t>
  </si>
  <si>
    <t>Q3</t>
  </si>
  <si>
    <t>1/ Hypothetical capital structure, as recommended by Mr. Parcell.</t>
  </si>
  <si>
    <t>Exh. DCP-3</t>
  </si>
  <si>
    <t>Exh. DCP-4</t>
  </si>
  <si>
    <t>Exh. DCP-5</t>
  </si>
  <si>
    <t>Exh. DCP-6</t>
  </si>
  <si>
    <t>Exh. DCP-7</t>
  </si>
  <si>
    <t>Exh. DCP-8</t>
  </si>
  <si>
    <t>Exh. DCP-9</t>
  </si>
  <si>
    <t>Est'd '17-'19 to '23-'25 Growth Rates</t>
  </si>
  <si>
    <t>EPS GROWTH FORECASTS</t>
  </si>
  <si>
    <t>Exh. DCP-10</t>
  </si>
  <si>
    <t>Exh. DCP-11</t>
  </si>
  <si>
    <t>Aug 20</t>
  </si>
  <si>
    <t>Sep 20</t>
  </si>
  <si>
    <t>Exh. DCP-12</t>
  </si>
  <si>
    <t>Exh. DCP-13</t>
  </si>
  <si>
    <t>2009-2019</t>
  </si>
  <si>
    <t>Exh. DCP-14</t>
  </si>
  <si>
    <t>Exh. DCP-15</t>
  </si>
  <si>
    <t>July - September 2020</t>
  </si>
  <si>
    <t>Jul 20</t>
  </si>
  <si>
    <t>Avg. Auth.</t>
  </si>
  <si>
    <t>Period</t>
  </si>
  <si>
    <t>ROE 1/</t>
  </si>
  <si>
    <t>0 Qtr</t>
  </si>
  <si>
    <t>1 Qtr</t>
  </si>
  <si>
    <t>2 Qtr</t>
  </si>
  <si>
    <t>3 Qtr</t>
  </si>
  <si>
    <t>4 Qtr</t>
  </si>
  <si>
    <t>2014 1Q</t>
  </si>
  <si>
    <t>2014 2Q</t>
  </si>
  <si>
    <t>2014 3Q</t>
  </si>
  <si>
    <t>2014 4Q</t>
  </si>
  <si>
    <t>2015 1Q</t>
  </si>
  <si>
    <t>2015 2Q</t>
  </si>
  <si>
    <t>2015 3Q</t>
  </si>
  <si>
    <t>2015 4Q</t>
  </si>
  <si>
    <t>2015 Avg</t>
  </si>
  <si>
    <t>2016 1Q</t>
  </si>
  <si>
    <t>2016 2Q</t>
  </si>
  <si>
    <t>2016 3Q</t>
  </si>
  <si>
    <t>2016 4Q</t>
  </si>
  <si>
    <t>2016 Avg</t>
  </si>
  <si>
    <t>2017 1Q</t>
  </si>
  <si>
    <t>2017 2Q</t>
  </si>
  <si>
    <t>2017 3Q</t>
  </si>
  <si>
    <t>2017 4Q</t>
  </si>
  <si>
    <t>2017 Avg</t>
  </si>
  <si>
    <t>2018 1Q</t>
  </si>
  <si>
    <t>2018 2Q</t>
  </si>
  <si>
    <t>2018 3Q</t>
  </si>
  <si>
    <t>2018 4Q</t>
  </si>
  <si>
    <t>2018 Avg</t>
  </si>
  <si>
    <t>2019 1Q</t>
  </si>
  <si>
    <t>2019 2Q</t>
  </si>
  <si>
    <t>2019 Avg</t>
  </si>
  <si>
    <t>Quarterly Averages with Lags of:</t>
  </si>
  <si>
    <t>Month 1</t>
  </si>
  <si>
    <t>Month 2</t>
  </si>
  <si>
    <t>Month 3</t>
  </si>
  <si>
    <t>Source:  Mergent Bond Record.</t>
  </si>
  <si>
    <t>2019 3Q</t>
  </si>
  <si>
    <t>2019 4Q</t>
  </si>
  <si>
    <t>2020 1Q</t>
  </si>
  <si>
    <t>2020 2Q</t>
  </si>
  <si>
    <t>2020 Avg</t>
  </si>
  <si>
    <t>2015-2020</t>
  </si>
  <si>
    <t>1/ Quarterly authorized ROEs as contained in Ms. Bulkley's testimony, Exhibit No.___(AEB-2), Schedule 5, page 2.</t>
  </si>
  <si>
    <t>Quarterly Average BBB-rated utillty bond yields with lag of:</t>
  </si>
  <si>
    <t>Risk Premium over BBB-rated utility bond yields with lag of:</t>
  </si>
  <si>
    <t>AVERAGE MONTHLY YIELDS ON BBB-RATED PUBLIC UTILITY BONDS</t>
  </si>
  <si>
    <t>A1</t>
  </si>
  <si>
    <t>ISSUER RATINGS</t>
  </si>
  <si>
    <t>Docket UG-200568</t>
  </si>
  <si>
    <t>Page 1 of 1</t>
  </si>
  <si>
    <t>2002 - 2019</t>
  </si>
  <si>
    <t>2/  Line of credit  included in long-term debe amounts.</t>
  </si>
  <si>
    <t>2/  Cost rate of long-term debt, as contained in company filing.</t>
  </si>
  <si>
    <t>Page 1 of 5</t>
  </si>
  <si>
    <t>Page 2 of 5</t>
  </si>
  <si>
    <t>Page 3 of 5</t>
  </si>
  <si>
    <t>Page 4 of 5</t>
  </si>
  <si>
    <t>Page 5 of 5</t>
  </si>
  <si>
    <t>RISK PREMIUM OF AUTHORIZED RETURNS ON EQUITY OF NATURAL GAS UITILITIES OVER YIELDS OF A-RATED PUBLIC UTILITY BONDS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</si>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</sst>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  <numFmt numFmtId="171" formatCode="0.000000"/>
    <numFmt numFmtId="172" formatCode="_([$€-2]* #,##0.00_);_([$€-2]* \(#,##0.00\);_([$€-2]* &quot;-&quot;??_)"/>
    <numFmt numFmtId="173" formatCode="0.0000"/>
    <numFmt numFmtId="174" formatCode="0.000%"/>
  </numFmts>
  <fonts count="72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name val="SWISS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0"/>
      <name val="MS Serif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8"/>
      <name val="Helv"/>
    </font>
    <font>
      <sz val="11"/>
      <color theme="1"/>
      <name val="Palatino Linotype"/>
      <family val="2"/>
    </font>
    <font>
      <sz val="10"/>
      <name val="Courier"/>
      <family val="3"/>
    </font>
    <font>
      <sz val="12"/>
      <name val="Helv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"/>
    </font>
    <font>
      <u/>
      <sz val="12"/>
      <name val="Arial"/>
      <family val="2"/>
    </font>
    <font>
      <b/>
      <sz val="1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5">
    <xf numFmtId="0" fontId="0" fillId="0" borderId="0"/>
    <xf numFmtId="3" fontId="11" fillId="0" borderId="0" applyFont="0" applyFill="0" applyBorder="0" applyAlignment="0" applyProtection="0"/>
    <xf numFmtId="5" fontId="11" fillId="0" borderId="0" applyFill="0" applyBorder="0" applyAlignment="0" applyProtection="0"/>
    <xf numFmtId="0" fontId="13" fillId="0" borderId="0"/>
    <xf numFmtId="0" fontId="13" fillId="0" borderId="0"/>
    <xf numFmtId="0" fontId="13" fillId="0" borderId="1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16" fillId="3" borderId="0">
      <alignment horizontal="right"/>
    </xf>
    <xf numFmtId="0" fontId="17" fillId="4" borderId="0">
      <alignment horizontal="center"/>
    </xf>
    <xf numFmtId="0" fontId="18" fillId="5" borderId="2"/>
    <xf numFmtId="0" fontId="19" fillId="0" borderId="0" applyBorder="0">
      <alignment horizontal="centerContinuous"/>
    </xf>
    <xf numFmtId="0" fontId="20" fillId="0" borderId="0" applyBorder="0">
      <alignment horizontal="centerContinuous"/>
    </xf>
    <xf numFmtId="0" fontId="13" fillId="0" borderId="0"/>
    <xf numFmtId="0" fontId="13" fillId="0" borderId="0"/>
    <xf numFmtId="0" fontId="13" fillId="0" borderId="1"/>
    <xf numFmtId="0" fontId="13" fillId="0" borderId="1"/>
    <xf numFmtId="0" fontId="21" fillId="6" borderId="0"/>
    <xf numFmtId="0" fontId="21" fillId="6" borderId="0"/>
    <xf numFmtId="0" fontId="11" fillId="0" borderId="3" applyNumberFormat="0" applyFont="0" applyFill="0" applyAlignment="0" applyProtection="0"/>
    <xf numFmtId="0" fontId="15" fillId="0" borderId="4"/>
    <xf numFmtId="0" fontId="15" fillId="0" borderId="4"/>
    <xf numFmtId="0" fontId="15" fillId="0" borderId="1"/>
    <xf numFmtId="0" fontId="15" fillId="0" borderId="1"/>
    <xf numFmtId="0" fontId="5" fillId="0" borderId="0"/>
    <xf numFmtId="167" fontId="5" fillId="0" borderId="0"/>
    <xf numFmtId="167" fontId="5" fillId="0" borderId="0"/>
    <xf numFmtId="0" fontId="2" fillId="0" borderId="0"/>
    <xf numFmtId="44" fontId="11" fillId="0" borderId="0" applyFont="0" applyFill="0" applyBorder="0" applyAlignment="0" applyProtection="0"/>
    <xf numFmtId="0" fontId="5" fillId="0" borderId="0"/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" fillId="0" borderId="0">
      <alignment horizont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9" applyNumberFormat="0" applyFont="0" applyProtection="0">
      <alignment wrapText="1"/>
    </xf>
    <xf numFmtId="0" fontId="28" fillId="25" borderId="10" applyNumberFormat="0" applyAlignment="0" applyProtection="0"/>
    <xf numFmtId="0" fontId="28" fillId="25" borderId="10" applyNumberFormat="0" applyAlignment="0" applyProtection="0"/>
    <xf numFmtId="0" fontId="28" fillId="25" borderId="10" applyNumberFormat="0" applyAlignment="0" applyProtection="0"/>
    <xf numFmtId="0" fontId="28" fillId="25" borderId="10" applyNumberFormat="0" applyAlignment="0" applyProtection="0"/>
    <xf numFmtId="0" fontId="28" fillId="25" borderId="10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Protection="0"/>
    <xf numFmtId="0" fontId="9" fillId="0" borderId="0" applyProtection="0"/>
    <xf numFmtId="0" fontId="33" fillId="0" borderId="0" applyProtection="0"/>
    <xf numFmtId="0" fontId="34" fillId="0" borderId="0" applyProtection="0"/>
    <xf numFmtId="0" fontId="35" fillId="0" borderId="0" applyProtection="0"/>
    <xf numFmtId="0" fontId="36" fillId="0" borderId="0" applyProtection="0"/>
    <xf numFmtId="0" fontId="37" fillId="0" borderId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Protection="0"/>
    <xf numFmtId="0" fontId="3" fillId="0" borderId="0" applyProtection="0"/>
    <xf numFmtId="0" fontId="11" fillId="0" borderId="0" applyNumberFormat="0" applyFill="0" applyBorder="0" applyProtection="0">
      <alignment wrapText="1"/>
    </xf>
    <xf numFmtId="0" fontId="24" fillId="27" borderId="0" applyNumberFormat="0" applyBorder="0" applyProtection="0">
      <alignment vertical="top"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42" fillId="12" borderId="10" applyNumberFormat="0" applyAlignment="0" applyProtection="0"/>
    <xf numFmtId="0" fontId="42" fillId="12" borderId="10" applyNumberFormat="0" applyAlignment="0" applyProtection="0"/>
    <xf numFmtId="0" fontId="42" fillId="12" borderId="10" applyNumberFormat="0" applyAlignment="0" applyProtection="0"/>
    <xf numFmtId="0" fontId="42" fillId="12" borderId="10" applyNumberFormat="0" applyAlignment="0" applyProtection="0"/>
    <xf numFmtId="0" fontId="42" fillId="12" borderId="10" applyNumberFormat="0" applyAlignment="0" applyProtection="0"/>
    <xf numFmtId="0" fontId="9" fillId="28" borderId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46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46" fillId="0" borderId="0"/>
    <xf numFmtId="0" fontId="46" fillId="0" borderId="0"/>
    <xf numFmtId="0" fontId="11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48" fillId="0" borderId="0"/>
    <xf numFmtId="0" fontId="49" fillId="0" borderId="0"/>
    <xf numFmtId="0" fontId="48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50" fillId="0" borderId="0"/>
    <xf numFmtId="0" fontId="29" fillId="0" borderId="0"/>
    <xf numFmtId="0" fontId="46" fillId="0" borderId="0"/>
    <xf numFmtId="0" fontId="11" fillId="0" borderId="0"/>
    <xf numFmtId="0" fontId="46" fillId="0" borderId="0"/>
    <xf numFmtId="0" fontId="11" fillId="0" borderId="0"/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11" fillId="30" borderId="16" applyNumberFormat="0" applyFont="0" applyAlignment="0" applyProtection="0"/>
    <xf numFmtId="0" fontId="51" fillId="25" borderId="17" applyNumberFormat="0" applyAlignment="0" applyProtection="0"/>
    <xf numFmtId="0" fontId="51" fillId="25" borderId="17" applyNumberFormat="0" applyAlignment="0" applyProtection="0"/>
    <xf numFmtId="0" fontId="51" fillId="25" borderId="17" applyNumberFormat="0" applyAlignment="0" applyProtection="0"/>
    <xf numFmtId="0" fontId="51" fillId="25" borderId="17" applyNumberFormat="0" applyAlignment="0" applyProtection="0"/>
    <xf numFmtId="0" fontId="51" fillId="25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18">
      <alignment horizontal="center"/>
    </xf>
    <xf numFmtId="3" fontId="52" fillId="0" borderId="0" applyFont="0" applyFill="0" applyBorder="0" applyAlignment="0" applyProtection="0"/>
    <xf numFmtId="0" fontId="52" fillId="31" borderId="0" applyNumberFormat="0" applyFont="0" applyBorder="0" applyAlignment="0" applyProtection="0"/>
    <xf numFmtId="4" fontId="54" fillId="29" borderId="19" applyNumberFormat="0" applyProtection="0">
      <alignment vertical="center"/>
    </xf>
    <xf numFmtId="4" fontId="55" fillId="32" borderId="19" applyNumberFormat="0" applyProtection="0">
      <alignment vertical="center"/>
    </xf>
    <xf numFmtId="4" fontId="54" fillId="32" borderId="19" applyNumberFormat="0" applyProtection="0">
      <alignment horizontal="left" vertical="center" indent="1"/>
    </xf>
    <xf numFmtId="0" fontId="54" fillId="32" borderId="19" applyNumberFormat="0" applyProtection="0">
      <alignment horizontal="left" vertical="top" indent="1"/>
    </xf>
    <xf numFmtId="4" fontId="54" fillId="33" borderId="0" applyNumberFormat="0" applyProtection="0">
      <alignment horizontal="left" vertical="center" indent="1"/>
    </xf>
    <xf numFmtId="4" fontId="16" fillId="8" borderId="19" applyNumberFormat="0" applyProtection="0">
      <alignment horizontal="right" vertical="center"/>
    </xf>
    <xf numFmtId="4" fontId="16" fillId="14" borderId="19" applyNumberFormat="0" applyProtection="0">
      <alignment horizontal="right" vertical="center"/>
    </xf>
    <xf numFmtId="4" fontId="16" fillId="22" borderId="19" applyNumberFormat="0" applyProtection="0">
      <alignment horizontal="right" vertical="center"/>
    </xf>
    <xf numFmtId="4" fontId="16" fillId="16" borderId="19" applyNumberFormat="0" applyProtection="0">
      <alignment horizontal="right" vertical="center"/>
    </xf>
    <xf numFmtId="4" fontId="16" fillId="20" borderId="19" applyNumberFormat="0" applyProtection="0">
      <alignment horizontal="right" vertical="center"/>
    </xf>
    <xf numFmtId="4" fontId="16" fillId="24" borderId="19" applyNumberFormat="0" applyProtection="0">
      <alignment horizontal="right" vertical="center"/>
    </xf>
    <xf numFmtId="4" fontId="16" fillId="23" borderId="19" applyNumberFormat="0" applyProtection="0">
      <alignment horizontal="right" vertical="center"/>
    </xf>
    <xf numFmtId="4" fontId="16" fillId="34" borderId="19" applyNumberFormat="0" applyProtection="0">
      <alignment horizontal="right" vertical="center"/>
    </xf>
    <xf numFmtId="4" fontId="16" fillId="15" borderId="19" applyNumberFormat="0" applyProtection="0">
      <alignment horizontal="right" vertical="center"/>
    </xf>
    <xf numFmtId="4" fontId="54" fillId="35" borderId="20" applyNumberFormat="0" applyProtection="0">
      <alignment horizontal="left" vertical="center" indent="1"/>
    </xf>
    <xf numFmtId="4" fontId="16" fillId="36" borderId="0" applyNumberFormat="0" applyProtection="0">
      <alignment horizontal="left" vertical="center" indent="1"/>
    </xf>
    <xf numFmtId="4" fontId="56" fillId="37" borderId="0" applyNumberFormat="0" applyProtection="0">
      <alignment horizontal="left" vertical="center" indent="1"/>
    </xf>
    <xf numFmtId="4" fontId="16" fillId="38" borderId="19" applyNumberFormat="0" applyProtection="0">
      <alignment horizontal="right" vertical="center"/>
    </xf>
    <xf numFmtId="4" fontId="16" fillId="36" borderId="0" applyNumberFormat="0" applyProtection="0">
      <alignment horizontal="left" vertical="center" indent="1"/>
    </xf>
    <xf numFmtId="4" fontId="16" fillId="33" borderId="0" applyNumberFormat="0" applyProtection="0">
      <alignment horizontal="left" vertical="center" indent="1"/>
    </xf>
    <xf numFmtId="0" fontId="11" fillId="37" borderId="19" applyNumberFormat="0" applyProtection="0">
      <alignment horizontal="left" vertical="center" indent="1"/>
    </xf>
    <xf numFmtId="0" fontId="11" fillId="37" borderId="19" applyNumberFormat="0" applyProtection="0">
      <alignment horizontal="left" vertical="top" indent="1"/>
    </xf>
    <xf numFmtId="0" fontId="11" fillId="33" borderId="19" applyNumberFormat="0" applyProtection="0">
      <alignment horizontal="left" vertical="center" indent="1"/>
    </xf>
    <xf numFmtId="0" fontId="11" fillId="33" borderId="19" applyNumberFormat="0" applyProtection="0">
      <alignment horizontal="left" vertical="top" indent="1"/>
    </xf>
    <xf numFmtId="0" fontId="11" fillId="39" borderId="19" applyNumberFormat="0" applyProtection="0">
      <alignment horizontal="left" vertical="center" indent="1"/>
    </xf>
    <xf numFmtId="0" fontId="11" fillId="39" borderId="19" applyNumberFormat="0" applyProtection="0">
      <alignment horizontal="left" vertical="top" indent="1"/>
    </xf>
    <xf numFmtId="0" fontId="11" fillId="40" borderId="19" applyNumberFormat="0" applyProtection="0">
      <alignment horizontal="left" vertical="center" indent="1"/>
    </xf>
    <xf numFmtId="0" fontId="11" fillId="40" borderId="19" applyNumberFormat="0" applyProtection="0">
      <alignment horizontal="left" vertical="top" indent="1"/>
    </xf>
    <xf numFmtId="4" fontId="16" fillId="4" borderId="19" applyNumberFormat="0" applyProtection="0">
      <alignment vertical="center"/>
    </xf>
    <xf numFmtId="4" fontId="57" fillId="4" borderId="19" applyNumberFormat="0" applyProtection="0">
      <alignment vertical="center"/>
    </xf>
    <xf numFmtId="4" fontId="16" fillId="4" borderId="19" applyNumberFormat="0" applyProtection="0">
      <alignment horizontal="left" vertical="center" indent="1"/>
    </xf>
    <xf numFmtId="0" fontId="16" fillId="4" borderId="19" applyNumberFormat="0" applyProtection="0">
      <alignment horizontal="left" vertical="top" indent="1"/>
    </xf>
    <xf numFmtId="4" fontId="16" fillId="36" borderId="19" applyNumberFormat="0" applyProtection="0">
      <alignment horizontal="right" vertical="center"/>
    </xf>
    <xf numFmtId="4" fontId="57" fillId="36" borderId="19" applyNumberFormat="0" applyProtection="0">
      <alignment horizontal="right" vertical="center"/>
    </xf>
    <xf numFmtId="4" fontId="16" fillId="38" borderId="19" applyNumberFormat="0" applyProtection="0">
      <alignment horizontal="left" vertical="center" indent="1"/>
    </xf>
    <xf numFmtId="0" fontId="16" fillId="33" borderId="19" applyNumberFormat="0" applyProtection="0">
      <alignment horizontal="left" vertical="top" indent="1"/>
    </xf>
    <xf numFmtId="4" fontId="58" fillId="41" borderId="0" applyNumberFormat="0" applyProtection="0">
      <alignment horizontal="left" vertical="center" indent="1"/>
    </xf>
    <xf numFmtId="4" fontId="59" fillId="36" borderId="19" applyNumberFormat="0" applyProtection="0">
      <alignment horizontal="right" vertical="center"/>
    </xf>
    <xf numFmtId="171" fontId="11" fillId="0" borderId="0">
      <alignment horizontal="left" wrapText="1"/>
    </xf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11" fillId="27" borderId="0" applyNumberFormat="0" applyFont="0" applyBorder="0" applyAlignment="0" applyProtection="0"/>
    <xf numFmtId="0" fontId="60" fillId="4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wrapText="1"/>
    </xf>
    <xf numFmtId="0" fontId="61" fillId="4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wrapText="1"/>
    </xf>
    <xf numFmtId="0" fontId="24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>
      <alignment wrapText="1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>
      <alignment wrapText="1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Protection="0">
      <alignment horizontal="center"/>
    </xf>
    <xf numFmtId="0" fontId="62" fillId="43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27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1" fillId="0" borderId="18" applyNumberFormat="0" applyFont="0" applyFill="0" applyAlignment="0" applyProtection="0"/>
    <xf numFmtId="0" fontId="65" fillId="0" borderId="0" applyNumberFormat="0" applyBorder="0" applyAlignment="0"/>
    <xf numFmtId="0" fontId="66" fillId="0" borderId="0" applyNumberFormat="0" applyBorder="0" applyAlignment="0"/>
    <xf numFmtId="0" fontId="67" fillId="0" borderId="0" applyNumberFormat="0" applyBorder="0" applyAlignment="0"/>
    <xf numFmtId="0" fontId="67" fillId="0" borderId="0" applyNumberFormat="0" applyBorder="0" applyAlignment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/>
    <xf numFmtId="0" fontId="69" fillId="0" borderId="0"/>
    <xf numFmtId="0" fontId="1" fillId="0" borderId="0"/>
  </cellStyleXfs>
  <cellXfs count="261">
    <xf numFmtId="0" fontId="0" fillId="0" borderId="0" xfId="0"/>
    <xf numFmtId="0" fontId="3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0" fillId="0" borderId="3" xfId="0" applyNumberFormat="1" applyBorder="1"/>
    <xf numFmtId="164" fontId="3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8" fillId="0" borderId="0" xfId="0" applyNumberFormat="1" applyFont="1" applyAlignment="1"/>
    <xf numFmtId="0" fontId="0" fillId="0" borderId="0" xfId="0" applyNumberFormat="1" applyBorder="1"/>
    <xf numFmtId="0" fontId="6" fillId="0" borderId="0" xfId="0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6" xfId="0" applyBorder="1"/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6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/>
    <xf numFmtId="167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0" xfId="0" applyNumberFormat="1" applyBorder="1"/>
    <xf numFmtId="164" fontId="3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7" fillId="0" borderId="0" xfId="0" applyNumberFormat="1" applyFont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1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5" xfId="0" applyNumberFormat="1" applyFont="1" applyBorder="1"/>
    <xf numFmtId="166" fontId="8" fillId="0" borderId="0" xfId="0" applyNumberFormat="1" applyFont="1" applyAlignment="1">
      <alignment horizontal="center"/>
    </xf>
    <xf numFmtId="0" fontId="8" fillId="0" borderId="0" xfId="0" applyNumberFormat="1" applyFont="1" applyBorder="1"/>
    <xf numFmtId="165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 applyAlignment="1">
      <alignment horizontal="centerContinuous"/>
    </xf>
    <xf numFmtId="164" fontId="8" fillId="0" borderId="0" xfId="0" applyNumberFormat="1" applyFont="1"/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Continuous"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/>
    <xf numFmtId="10" fontId="0" fillId="0" borderId="0" xfId="0" applyNumberFormat="1"/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5" fillId="0" borderId="6" xfId="0" applyNumberFormat="1" applyFont="1" applyBorder="1" applyAlignment="1"/>
    <xf numFmtId="168" fontId="5" fillId="0" borderId="0" xfId="0" applyNumberFormat="1" applyFont="1" applyAlignment="1">
      <alignment horizontal="center"/>
    </xf>
    <xf numFmtId="10" fontId="5" fillId="0" borderId="0" xfId="0" applyNumberFormat="1" applyFont="1" applyAlignment="1"/>
    <xf numFmtId="169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/>
    <xf numFmtId="0" fontId="5" fillId="0" borderId="0" xfId="0" applyNumberFormat="1" applyFont="1" applyAlignment="1">
      <alignment horizontal="left"/>
    </xf>
    <xf numFmtId="1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164" fontId="6" fillId="0" borderId="6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5" fillId="0" borderId="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/>
    <xf numFmtId="169" fontId="0" fillId="0" borderId="0" xfId="0" applyNumberFormat="1" applyBorder="1"/>
    <xf numFmtId="169" fontId="7" fillId="0" borderId="0" xfId="0" applyNumberFormat="1" applyFont="1" applyBorder="1"/>
    <xf numFmtId="164" fontId="5" fillId="0" borderId="0" xfId="0" quotePrefix="1" applyNumberFormat="1" applyFont="1" applyAlignment="1">
      <alignment horizontal="center"/>
    </xf>
    <xf numFmtId="164" fontId="6" fillId="0" borderId="0" xfId="0" applyNumberFormat="1" applyFont="1" applyAlignment="1"/>
    <xf numFmtId="9" fontId="6" fillId="0" borderId="0" xfId="0" applyNumberFormat="1" applyFont="1" applyAlignment="1"/>
    <xf numFmtId="9" fontId="4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5" fillId="0" borderId="3" xfId="0" applyNumberFormat="1" applyFont="1" applyBorder="1" applyAlignment="1">
      <alignment horizontal="center"/>
    </xf>
    <xf numFmtId="9" fontId="6" fillId="0" borderId="0" xfId="0" applyNumberFormat="1" applyFont="1" applyBorder="1" applyAlignment="1"/>
    <xf numFmtId="1" fontId="0" fillId="0" borderId="0" xfId="0" applyNumberFormat="1" applyAlignment="1">
      <alignment horizontal="center"/>
    </xf>
    <xf numFmtId="0" fontId="12" fillId="0" borderId="0" xfId="0" applyFont="1" applyBorder="1" applyAlignment="1"/>
    <xf numFmtId="164" fontId="8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6" fontId="10" fillId="0" borderId="7" xfId="0" quotePrefix="1" applyNumberFormat="1" applyFont="1" applyBorder="1" applyAlignment="1">
      <alignment horizontal="center"/>
    </xf>
    <xf numFmtId="6" fontId="10" fillId="0" borderId="0" xfId="0" quotePrefix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5" fillId="0" borderId="0" xfId="35"/>
    <xf numFmtId="0" fontId="3" fillId="0" borderId="0" xfId="35" applyFont="1"/>
    <xf numFmtId="0" fontId="5" fillId="0" borderId="0" xfId="35" applyAlignment="1">
      <alignment horizontal="center"/>
    </xf>
    <xf numFmtId="0" fontId="5" fillId="0" borderId="0" xfId="35" applyBorder="1" applyAlignment="1">
      <alignment horizontal="center"/>
    </xf>
    <xf numFmtId="0" fontId="5" fillId="0" borderId="0" xfId="35" applyBorder="1"/>
    <xf numFmtId="0" fontId="0" fillId="0" borderId="0" xfId="0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7" fontId="5" fillId="0" borderId="0" xfId="36" applyNumberFormat="1" applyFont="1" applyAlignment="1"/>
    <xf numFmtId="167" fontId="3" fillId="0" borderId="0" xfId="36" applyNumberFormat="1" applyFont="1" applyAlignment="1"/>
    <xf numFmtId="167" fontId="5" fillId="0" borderId="0" xfId="36" applyNumberFormat="1" applyFont="1" applyBorder="1" applyAlignment="1"/>
    <xf numFmtId="167" fontId="5" fillId="0" borderId="0" xfId="36" applyNumberFormat="1" applyFont="1" applyBorder="1" applyAlignment="1">
      <alignment horizontal="centerContinuous"/>
    </xf>
    <xf numFmtId="167" fontId="5" fillId="0" borderId="3" xfId="36" applyNumberFormat="1" applyFont="1" applyBorder="1" applyAlignment="1"/>
    <xf numFmtId="167" fontId="3" fillId="0" borderId="0" xfId="36" applyNumberFormat="1" applyFont="1" applyBorder="1" applyAlignment="1">
      <alignment horizontal="center"/>
    </xf>
    <xf numFmtId="167" fontId="3" fillId="0" borderId="0" xfId="36" applyNumberFormat="1" applyFont="1" applyBorder="1" applyAlignment="1"/>
    <xf numFmtId="167" fontId="3" fillId="0" borderId="6" xfId="36" applyNumberFormat="1" applyFont="1" applyBorder="1" applyAlignment="1">
      <alignment horizontal="center"/>
    </xf>
    <xf numFmtId="167" fontId="5" fillId="0" borderId="6" xfId="36" applyNumberFormat="1" applyFont="1" applyBorder="1" applyAlignment="1"/>
    <xf numFmtId="167" fontId="5" fillId="0" borderId="0" xfId="36" applyNumberFormat="1" applyFont="1" applyBorder="1"/>
    <xf numFmtId="167" fontId="5" fillId="0" borderId="0" xfId="36" applyNumberFormat="1" applyFont="1" applyAlignment="1">
      <alignment horizontal="center"/>
    </xf>
    <xf numFmtId="164" fontId="5" fillId="0" borderId="0" xfId="36" applyNumberFormat="1" applyFont="1" applyAlignment="1">
      <alignment horizontal="center"/>
    </xf>
    <xf numFmtId="164" fontId="5" fillId="0" borderId="0" xfId="36" applyNumberFormat="1" applyFont="1" applyBorder="1" applyAlignment="1"/>
    <xf numFmtId="165" fontId="5" fillId="0" borderId="0" xfId="36" applyNumberFormat="1" applyFont="1" applyBorder="1"/>
    <xf numFmtId="165" fontId="5" fillId="0" borderId="0" xfId="36" applyNumberFormat="1" applyFont="1"/>
    <xf numFmtId="165" fontId="5" fillId="0" borderId="0" xfId="36" applyNumberFormat="1" applyFont="1" applyBorder="1" applyAlignment="1">
      <alignment horizontal="centerContinuous"/>
    </xf>
    <xf numFmtId="1" fontId="5" fillId="0" borderId="0" xfId="36" applyNumberFormat="1" applyFont="1" applyAlignment="1">
      <alignment horizontal="center"/>
    </xf>
    <xf numFmtId="164" fontId="5" fillId="0" borderId="0" xfId="38" applyNumberFormat="1" applyFont="1" applyAlignment="1">
      <alignment horizontal="center"/>
    </xf>
    <xf numFmtId="1" fontId="5" fillId="0" borderId="0" xfId="36" applyNumberFormat="1" applyFont="1" applyBorder="1" applyAlignment="1">
      <alignment horizontal="center"/>
    </xf>
    <xf numFmtId="164" fontId="5" fillId="0" borderId="0" xfId="36" applyNumberFormat="1" applyFont="1" applyBorder="1" applyAlignment="1">
      <alignment horizontal="center"/>
    </xf>
    <xf numFmtId="164" fontId="5" fillId="0" borderId="0" xfId="38" applyNumberFormat="1" applyFont="1" applyBorder="1" applyAlignment="1">
      <alignment horizontal="center"/>
    </xf>
    <xf numFmtId="167" fontId="5" fillId="0" borderId="7" xfId="36" applyNumberFormat="1" applyFont="1" applyBorder="1" applyAlignment="1"/>
    <xf numFmtId="164" fontId="5" fillId="0" borderId="7" xfId="36" applyNumberFormat="1" applyFont="1" applyBorder="1" applyAlignment="1">
      <alignment horizontal="center"/>
    </xf>
    <xf numFmtId="167" fontId="5" fillId="0" borderId="7" xfId="36" applyNumberFormat="1" applyFont="1" applyBorder="1" applyAlignment="1">
      <alignment horizontal="center"/>
    </xf>
    <xf numFmtId="167" fontId="4" fillId="0" borderId="0" xfId="36" applyNumberFormat="1" applyFont="1" applyAlignment="1">
      <alignment horizontal="center"/>
    </xf>
    <xf numFmtId="167" fontId="5" fillId="0" borderId="8" xfId="36" applyNumberFormat="1" applyFont="1" applyBorder="1" applyAlignment="1"/>
    <xf numFmtId="10" fontId="5" fillId="0" borderId="0" xfId="36" applyNumberFormat="1" applyFont="1" applyAlignment="1">
      <alignment horizontal="center"/>
    </xf>
    <xf numFmtId="10" fontId="5" fillId="0" borderId="0" xfId="36" applyNumberFormat="1" applyFont="1" applyBorder="1" applyAlignment="1">
      <alignment horizontal="center"/>
    </xf>
    <xf numFmtId="10" fontId="5" fillId="0" borderId="7" xfId="36" applyNumberFormat="1" applyFont="1" applyBorder="1" applyAlignment="1">
      <alignment horizontal="center"/>
    </xf>
    <xf numFmtId="2" fontId="5" fillId="0" borderId="0" xfId="36" applyNumberFormat="1" applyFont="1"/>
    <xf numFmtId="167" fontId="22" fillId="0" borderId="0" xfId="36" applyNumberFormat="1" applyFont="1" applyAlignment="1"/>
    <xf numFmtId="167" fontId="23" fillId="0" borderId="0" xfId="36" applyNumberFormat="1" applyFont="1" applyAlignment="1"/>
    <xf numFmtId="167" fontId="22" fillId="0" borderId="3" xfId="36" applyNumberFormat="1" applyFont="1" applyBorder="1" applyAlignment="1"/>
    <xf numFmtId="167" fontId="5" fillId="0" borderId="0" xfId="36" applyNumberFormat="1" applyBorder="1"/>
    <xf numFmtId="2" fontId="5" fillId="0" borderId="0" xfId="36" applyNumberFormat="1" applyFont="1" applyAlignment="1">
      <alignment horizontal="center"/>
    </xf>
    <xf numFmtId="4" fontId="5" fillId="0" borderId="0" xfId="36" applyNumberFormat="1" applyFont="1" applyAlignment="1">
      <alignment horizontal="center"/>
    </xf>
    <xf numFmtId="2" fontId="3" fillId="0" borderId="0" xfId="36" applyNumberFormat="1" applyFont="1" applyAlignment="1">
      <alignment horizontal="center"/>
    </xf>
    <xf numFmtId="4" fontId="5" fillId="0" borderId="0" xfId="36" applyNumberFormat="1" applyFont="1" applyBorder="1" applyAlignment="1">
      <alignment horizontal="center"/>
    </xf>
    <xf numFmtId="10" fontId="5" fillId="0" borderId="0" xfId="36" quotePrefix="1" applyNumberFormat="1" applyFont="1" applyBorder="1" applyAlignment="1">
      <alignment horizontal="center"/>
    </xf>
    <xf numFmtId="4" fontId="5" fillId="0" borderId="7" xfId="36" applyNumberFormat="1" applyFont="1" applyBorder="1" applyAlignment="1">
      <alignment horizontal="center"/>
    </xf>
    <xf numFmtId="2" fontId="5" fillId="0" borderId="0" xfId="36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" fillId="0" borderId="7" xfId="35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6" fontId="4" fillId="0" borderId="0" xfId="0" quotePrefix="1" applyNumberFormat="1" applyFont="1" applyAlignment="1">
      <alignment horizontal="centerContinuous"/>
    </xf>
    <xf numFmtId="0" fontId="5" fillId="0" borderId="7" xfId="0" applyNumberFormat="1" applyFont="1" applyBorder="1" applyAlignment="1"/>
    <xf numFmtId="0" fontId="5" fillId="0" borderId="6" xfId="0" applyNumberFormat="1" applyFont="1" applyBorder="1"/>
    <xf numFmtId="166" fontId="5" fillId="0" borderId="0" xfId="0" applyNumberFormat="1" applyFont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Alignment="1"/>
    <xf numFmtId="170" fontId="6" fillId="0" borderId="0" xfId="0" applyNumberFormat="1" applyFont="1" applyAlignment="1">
      <alignment horizontal="center"/>
    </xf>
    <xf numFmtId="170" fontId="6" fillId="0" borderId="0" xfId="0" applyNumberFormat="1" applyFont="1" applyAlignment="1"/>
    <xf numFmtId="170" fontId="6" fillId="0" borderId="7" xfId="0" applyNumberFormat="1" applyFont="1" applyBorder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3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/>
    <xf numFmtId="0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/>
    <xf numFmtId="1" fontId="8" fillId="0" borderId="7" xfId="0" applyNumberFormat="1" applyFont="1" applyBorder="1" applyAlignment="1"/>
    <xf numFmtId="165" fontId="8" fillId="0" borderId="7" xfId="0" applyNumberFormat="1" applyFont="1" applyBorder="1"/>
    <xf numFmtId="0" fontId="3" fillId="0" borderId="0" xfId="0" applyNumberFormat="1" applyFont="1" applyBorder="1" applyAlignment="1"/>
    <xf numFmtId="0" fontId="3" fillId="0" borderId="0" xfId="0" applyFont="1" applyBorder="1"/>
    <xf numFmtId="0" fontId="5" fillId="0" borderId="7" xfId="35" applyBorder="1"/>
    <xf numFmtId="0" fontId="3" fillId="0" borderId="0" xfId="35" applyFont="1" applyAlignment="1">
      <alignment horizontal="center"/>
    </xf>
    <xf numFmtId="0" fontId="5" fillId="0" borderId="6" xfId="35" applyBorder="1"/>
    <xf numFmtId="0" fontId="5" fillId="0" borderId="6" xfId="35" applyBorder="1" applyAlignment="1">
      <alignment horizontal="center"/>
    </xf>
    <xf numFmtId="10" fontId="5" fillId="0" borderId="0" xfId="35" applyNumberFormat="1" applyAlignment="1">
      <alignment horizontal="center"/>
    </xf>
    <xf numFmtId="0" fontId="5" fillId="0" borderId="0" xfId="35" applyFont="1"/>
    <xf numFmtId="10" fontId="5" fillId="0" borderId="0" xfId="35" applyNumberFormat="1" applyAlignment="1">
      <alignment horizontal="right"/>
    </xf>
    <xf numFmtId="10" fontId="5" fillId="0" borderId="0" xfId="35" applyNumberFormat="1" applyAlignment="1">
      <alignment horizontal="left"/>
    </xf>
    <xf numFmtId="0" fontId="5" fillId="0" borderId="6" xfId="35" applyBorder="1" applyAlignment="1">
      <alignment horizontal="right"/>
    </xf>
    <xf numFmtId="0" fontId="5" fillId="0" borderId="6" xfId="35" applyBorder="1" applyAlignment="1">
      <alignment horizontal="left"/>
    </xf>
    <xf numFmtId="0" fontId="5" fillId="0" borderId="0" xfId="35" applyBorder="1" applyAlignment="1">
      <alignment horizontal="right"/>
    </xf>
    <xf numFmtId="0" fontId="5" fillId="0" borderId="0" xfId="35" applyBorder="1" applyAlignment="1">
      <alignment horizontal="left"/>
    </xf>
    <xf numFmtId="10" fontId="5" fillId="0" borderId="0" xfId="35" applyNumberFormat="1"/>
    <xf numFmtId="10" fontId="3" fillId="0" borderId="0" xfId="35" applyNumberFormat="1" applyFont="1" applyAlignment="1">
      <alignment horizontal="center"/>
    </xf>
    <xf numFmtId="0" fontId="12" fillId="0" borderId="7" xfId="35" applyFont="1" applyBorder="1" applyAlignment="1">
      <alignment horizontal="center"/>
    </xf>
    <xf numFmtId="0" fontId="5" fillId="0" borderId="0" xfId="35" applyFont="1" applyAlignment="1">
      <alignment horizontal="center"/>
    </xf>
    <xf numFmtId="0" fontId="5" fillId="0" borderId="7" xfId="35" applyFont="1" applyBorder="1" applyAlignment="1">
      <alignment horizontal="center"/>
    </xf>
    <xf numFmtId="0" fontId="5" fillId="0" borderId="0" xfId="35" applyFont="1" applyFill="1" applyAlignment="1">
      <alignment horizontal="left"/>
    </xf>
    <xf numFmtId="6" fontId="5" fillId="0" borderId="0" xfId="0" quotePrefix="1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0" fontId="5" fillId="0" borderId="23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70" fontId="6" fillId="0" borderId="0" xfId="0" applyNumberFormat="1" applyFont="1" applyBorder="1" applyAlignment="1"/>
    <xf numFmtId="10" fontId="5" fillId="0" borderId="6" xfId="35" applyNumberFormat="1" applyBorder="1"/>
    <xf numFmtId="10" fontId="5" fillId="0" borderId="0" xfId="35" applyNumberFormat="1" applyBorder="1"/>
    <xf numFmtId="17" fontId="5" fillId="0" borderId="0" xfId="0" quotePrefix="1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quotePrefix="1" applyNumberFormat="1" applyFont="1" applyBorder="1" applyAlignment="1">
      <alignment horizontal="center"/>
    </xf>
    <xf numFmtId="0" fontId="5" fillId="0" borderId="0" xfId="0" quotePrefix="1" applyNumberFormat="1" applyFont="1" applyAlignment="1">
      <alignment horizontal="center"/>
    </xf>
    <xf numFmtId="174" fontId="5" fillId="0" borderId="0" xfId="35" applyNumberFormat="1" applyAlignment="1">
      <alignment horizontal="center"/>
    </xf>
    <xf numFmtId="10" fontId="0" fillId="0" borderId="7" xfId="0" applyNumberFormat="1" applyBorder="1"/>
    <xf numFmtId="0" fontId="5" fillId="0" borderId="6" xfId="0" applyFont="1" applyBorder="1"/>
    <xf numFmtId="10" fontId="0" fillId="0" borderId="7" xfId="0" applyNumberForma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71" fillId="0" borderId="0" xfId="0" applyFont="1"/>
    <xf numFmtId="0" fontId="4" fillId="0" borderId="0" xfId="35" applyFont="1" applyBorder="1" applyAlignment="1">
      <alignment horizontal="center"/>
    </xf>
    <xf numFmtId="0" fontId="3" fillId="0" borderId="0" xfId="35" applyFont="1" applyBorder="1" applyAlignment="1">
      <alignment horizontal="center"/>
    </xf>
    <xf numFmtId="1" fontId="3" fillId="0" borderId="0" xfId="36" applyNumberFormat="1" applyFont="1" applyBorder="1" applyAlignment="1">
      <alignment horizontal="center"/>
    </xf>
    <xf numFmtId="167" fontId="4" fillId="0" borderId="0" xfId="36" applyNumberFormat="1" applyFont="1" applyAlignment="1">
      <alignment horizontal="center"/>
    </xf>
    <xf numFmtId="167" fontId="3" fillId="0" borderId="0" xfId="36" applyNumberFormat="1" applyFont="1" applyAlignment="1">
      <alignment horizontal="center"/>
    </xf>
    <xf numFmtId="165" fontId="3" fillId="0" borderId="0" xfId="36" applyNumberFormat="1" applyFont="1" applyAlignment="1">
      <alignment horizontal="center"/>
    </xf>
    <xf numFmtId="2" fontId="3" fillId="0" borderId="0" xfId="36" applyNumberFormat="1" applyFont="1" applyAlignment="1">
      <alignment horizontal="center"/>
    </xf>
    <xf numFmtId="4" fontId="3" fillId="0" borderId="0" xfId="36" applyNumberFormat="1" applyFont="1" applyAlignment="1">
      <alignment horizontal="center"/>
    </xf>
    <xf numFmtId="0" fontId="12" fillId="0" borderId="0" xfId="35" applyFont="1" applyBorder="1" applyAlignment="1">
      <alignment horizontal="center"/>
    </xf>
    <xf numFmtId="0" fontId="5" fillId="0" borderId="6" xfId="35" applyFont="1" applyBorder="1" applyAlignment="1">
      <alignment horizontal="center"/>
    </xf>
    <xf numFmtId="0" fontId="5" fillId="0" borderId="6" xfId="35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0" fillId="0" borderId="0" xfId="0" applyFont="1" applyAlignment="1">
      <alignment horizontal="center"/>
    </xf>
  </cellXfs>
  <cellStyles count="585">
    <cellStyle name="_x000a_bidires=100_x000d_" xfId="41" xr:uid="{00000000-0005-0000-0000-000000000000}"/>
    <cellStyle name="_2008 Reforecast 0+12  03.14.08" xfId="42" xr:uid="{00000000-0005-0000-0000-000001000000}"/>
    <cellStyle name="_2008 Reforecast 0+12  03.14.08_Avera UIL NEEWS Analyses 2011" xfId="43" xr:uid="{00000000-0005-0000-0000-000002000000}"/>
    <cellStyle name="_2008 Reforecast 0+12  03.14.08_Avera UIL NEEWS Analyses 2011_Baudino Exhibits" xfId="44" xr:uid="{00000000-0005-0000-0000-000003000000}"/>
    <cellStyle name="_2008 Reforecast 0+12  03.14.08_Avera UIL NEEWS Analyses 2011_Baudino Exhibits 2" xfId="45" xr:uid="{00000000-0005-0000-0000-000004000000}"/>
    <cellStyle name="_2008 Reforecast 0+12  03.14.08_Avera UIL NEEWS Analyses 2011_Baudino Exhibits 2_Yields" xfId="46" xr:uid="{00000000-0005-0000-0000-000005000000}"/>
    <cellStyle name="_2008 Reforecast 0+12  03.14.08_Avera UIL NEEWS Analyses 2011_Baudino Exhibits_Yields" xfId="47" xr:uid="{00000000-0005-0000-0000-000006000000}"/>
    <cellStyle name="_2008 Reforecast 0+12  03.14.08_Avera UIL NEEWS Analyses 2011_Yields" xfId="48" xr:uid="{00000000-0005-0000-0000-000007000000}"/>
    <cellStyle name="_2008 Reforecast 0+12  03.14.08_Baudino Exhibits" xfId="49" xr:uid="{00000000-0005-0000-0000-000008000000}"/>
    <cellStyle name="_2008 Reforecast 0+12  03.14.08_Baudino Exhibits 2" xfId="50" xr:uid="{00000000-0005-0000-0000-000009000000}"/>
    <cellStyle name="_2008 Reforecast 0+12  03.14.08_Baudino Exhibits 2_Yields" xfId="51" xr:uid="{00000000-0005-0000-0000-00000A000000}"/>
    <cellStyle name="_2008 Reforecast 0+12  03.14.08_Baudino Exhibits_Yields" xfId="52" xr:uid="{00000000-0005-0000-0000-00000B000000}"/>
    <cellStyle name="_2008 Reforecast 0+12  03.14.08_Value Line Data Base" xfId="53" xr:uid="{00000000-0005-0000-0000-00000C000000}"/>
    <cellStyle name="_2008 Reforecast 0+12  03.14.08_Value Line Data Base 2" xfId="54" xr:uid="{00000000-0005-0000-0000-00000D000000}"/>
    <cellStyle name="_2008 Reforecast 0+12  03.14.08_Value Line Data Base 2_Yields" xfId="55" xr:uid="{00000000-0005-0000-0000-00000E000000}"/>
    <cellStyle name="_2008 Reforecast 0+12  03.14.08_Value Line Data Base_Yields" xfId="56" xr:uid="{00000000-0005-0000-0000-00000F000000}"/>
    <cellStyle name="_2008 Reforecast 0+12  03.14.08_Yields" xfId="57" xr:uid="{00000000-0005-0000-0000-000010000000}"/>
    <cellStyle name="_2008_ACCT 17103" xfId="58" xr:uid="{00000000-0005-0000-0000-000011000000}"/>
    <cellStyle name="_2008_ACCT 17103_Avera UIL NEEWS Analyses 2011" xfId="59" xr:uid="{00000000-0005-0000-0000-000012000000}"/>
    <cellStyle name="_2008_ACCT 17103_Avera UIL NEEWS Analyses 2011_Baudino Exhibits" xfId="60" xr:uid="{00000000-0005-0000-0000-000013000000}"/>
    <cellStyle name="_2008_ACCT 17103_Avera UIL NEEWS Analyses 2011_Baudino Exhibits 2" xfId="61" xr:uid="{00000000-0005-0000-0000-000014000000}"/>
    <cellStyle name="_2008_ACCT 17103_Avera UIL NEEWS Analyses 2011_Baudino Exhibits 2_Yields" xfId="62" xr:uid="{00000000-0005-0000-0000-000015000000}"/>
    <cellStyle name="_2008_ACCT 17103_Avera UIL NEEWS Analyses 2011_Baudino Exhibits_Yields" xfId="63" xr:uid="{00000000-0005-0000-0000-000016000000}"/>
    <cellStyle name="_2008_ACCT 17103_Avera UIL NEEWS Analyses 2011_Yields" xfId="64" xr:uid="{00000000-0005-0000-0000-000017000000}"/>
    <cellStyle name="_2008_ACCT 17103_Baudino Exhibits" xfId="65" xr:uid="{00000000-0005-0000-0000-000018000000}"/>
    <cellStyle name="_2008_ACCT 17103_Baudino Exhibits 2" xfId="66" xr:uid="{00000000-0005-0000-0000-000019000000}"/>
    <cellStyle name="_2008_ACCT 17103_Baudino Exhibits 2_Yields" xfId="67" xr:uid="{00000000-0005-0000-0000-00001A000000}"/>
    <cellStyle name="_2008_ACCT 17103_Baudino Exhibits_Yields" xfId="68" xr:uid="{00000000-0005-0000-0000-00001B000000}"/>
    <cellStyle name="_2008_ACCT 17103_Value Line Data Base" xfId="69" xr:uid="{00000000-0005-0000-0000-00001C000000}"/>
    <cellStyle name="_2008_ACCT 17103_Value Line Data Base 2" xfId="70" xr:uid="{00000000-0005-0000-0000-00001D000000}"/>
    <cellStyle name="_2008_ACCT 17103_Value Line Data Base 2_Yields" xfId="71" xr:uid="{00000000-0005-0000-0000-00001E000000}"/>
    <cellStyle name="_2008_ACCT 17103_Value Line Data Base_Yields" xfId="72" xr:uid="{00000000-0005-0000-0000-00001F000000}"/>
    <cellStyle name="_2008_ACCT 17103_Yields" xfId="73" xr:uid="{00000000-0005-0000-0000-000020000000}"/>
    <cellStyle name="_2009 Budget 5_02_08  FINAL" xfId="74" xr:uid="{00000000-0005-0000-0000-000021000000}"/>
    <cellStyle name="_2009 Budget 5_02_08  FINAL_Avera UIL NEEWS Analyses 2011" xfId="75" xr:uid="{00000000-0005-0000-0000-000022000000}"/>
    <cellStyle name="_2009 Budget 5_02_08  FINAL_Avera UIL NEEWS Analyses 2011_Baudino Exhibits" xfId="76" xr:uid="{00000000-0005-0000-0000-000023000000}"/>
    <cellStyle name="_2009 Budget 5_02_08  FINAL_Avera UIL NEEWS Analyses 2011_Baudino Exhibits 2" xfId="77" xr:uid="{00000000-0005-0000-0000-000024000000}"/>
    <cellStyle name="_2009 Budget 5_02_08  FINAL_Avera UIL NEEWS Analyses 2011_Baudino Exhibits 2_Yields" xfId="78" xr:uid="{00000000-0005-0000-0000-000025000000}"/>
    <cellStyle name="_2009 Budget 5_02_08  FINAL_Avera UIL NEEWS Analyses 2011_Baudino Exhibits_Yields" xfId="79" xr:uid="{00000000-0005-0000-0000-000026000000}"/>
    <cellStyle name="_2009 Budget 5_02_08  FINAL_Avera UIL NEEWS Analyses 2011_Yields" xfId="80" xr:uid="{00000000-0005-0000-0000-000027000000}"/>
    <cellStyle name="_2009 Budget 5_02_08  FINAL_Baudino Exhibits" xfId="81" xr:uid="{00000000-0005-0000-0000-000028000000}"/>
    <cellStyle name="_2009 Budget 5_02_08  FINAL_Baudino Exhibits 2" xfId="82" xr:uid="{00000000-0005-0000-0000-000029000000}"/>
    <cellStyle name="_2009 Budget 5_02_08  FINAL_Baudino Exhibits 2_Yields" xfId="83" xr:uid="{00000000-0005-0000-0000-00002A000000}"/>
    <cellStyle name="_2009 Budget 5_02_08  FINAL_Baudino Exhibits_Yields" xfId="84" xr:uid="{00000000-0005-0000-0000-00002B000000}"/>
    <cellStyle name="_2009 Budget 5_02_08  FINAL_Value Line Data Base" xfId="85" xr:uid="{00000000-0005-0000-0000-00002C000000}"/>
    <cellStyle name="_2009 Budget 5_02_08  FINAL_Value Line Data Base 2" xfId="86" xr:uid="{00000000-0005-0000-0000-00002D000000}"/>
    <cellStyle name="_2009 Budget 5_02_08  FINAL_Value Line Data Base 2_Yields" xfId="87" xr:uid="{00000000-0005-0000-0000-00002E000000}"/>
    <cellStyle name="_2009 Budget 5_02_08  FINAL_Value Line Data Base_Yields" xfId="88" xr:uid="{00000000-0005-0000-0000-00002F000000}"/>
    <cellStyle name="_2009 Budget 5_02_08  FINAL_Yields" xfId="89" xr:uid="{00000000-0005-0000-0000-000030000000}"/>
    <cellStyle name="_Reformatted Cash Flow Consolidation 0706" xfId="90" xr:uid="{00000000-0005-0000-0000-000031000000}"/>
    <cellStyle name="_Reformatted Cash Flow Consolidation 0706_Avera UIL NEEWS Analyses 2011" xfId="91" xr:uid="{00000000-0005-0000-0000-000032000000}"/>
    <cellStyle name="_Reformatted Cash Flow Consolidation 0706_Avera UIL NEEWS Analyses 2011_Baudino Exhibits" xfId="92" xr:uid="{00000000-0005-0000-0000-000033000000}"/>
    <cellStyle name="_Reformatted Cash Flow Consolidation 0706_Avera UIL NEEWS Analyses 2011_Baudino Exhibits 2" xfId="93" xr:uid="{00000000-0005-0000-0000-000034000000}"/>
    <cellStyle name="_Reformatted Cash Flow Consolidation 0706_Avera UIL NEEWS Analyses 2011_Baudino Exhibits 2_Yields" xfId="94" xr:uid="{00000000-0005-0000-0000-000035000000}"/>
    <cellStyle name="_Reformatted Cash Flow Consolidation 0706_Avera UIL NEEWS Analyses 2011_Baudino Exhibits_Yields" xfId="95" xr:uid="{00000000-0005-0000-0000-000036000000}"/>
    <cellStyle name="_Reformatted Cash Flow Consolidation 0706_Avera UIL NEEWS Analyses 2011_Yields" xfId="96" xr:uid="{00000000-0005-0000-0000-000037000000}"/>
    <cellStyle name="_Reformatted Cash Flow Consolidation 0706_Baudino Exhibits" xfId="97" xr:uid="{00000000-0005-0000-0000-000038000000}"/>
    <cellStyle name="_Reformatted Cash Flow Consolidation 0706_Baudino Exhibits 2" xfId="98" xr:uid="{00000000-0005-0000-0000-000039000000}"/>
    <cellStyle name="_Reformatted Cash Flow Consolidation 0706_Baudino Exhibits 2_Yields" xfId="99" xr:uid="{00000000-0005-0000-0000-00003A000000}"/>
    <cellStyle name="_Reformatted Cash Flow Consolidation 0706_Baudino Exhibits_Yields" xfId="100" xr:uid="{00000000-0005-0000-0000-00003B000000}"/>
    <cellStyle name="_Reformatted Cash Flow Consolidation 0706_Value Line Data Base" xfId="101" xr:uid="{00000000-0005-0000-0000-00003C000000}"/>
    <cellStyle name="_Reformatted Cash Flow Consolidation 0706_Value Line Data Base 2" xfId="102" xr:uid="{00000000-0005-0000-0000-00003D000000}"/>
    <cellStyle name="_Reformatted Cash Flow Consolidation 0706_Value Line Data Base 2_Yields" xfId="103" xr:uid="{00000000-0005-0000-0000-00003E000000}"/>
    <cellStyle name="_Reformatted Cash Flow Consolidation 0706_Value Line Data Base_Yields" xfId="104" xr:uid="{00000000-0005-0000-0000-00003F000000}"/>
    <cellStyle name="_Reformatted Cash Flow Consolidation 0706_Yields" xfId="105" xr:uid="{00000000-0005-0000-0000-000040000000}"/>
    <cellStyle name="_Reformatted Cash Flow Consolidation 0906" xfId="106" xr:uid="{00000000-0005-0000-0000-000041000000}"/>
    <cellStyle name="_Reformatted Cash Flow Consolidation 0906_Avera UIL NEEWS Analyses 2011" xfId="107" xr:uid="{00000000-0005-0000-0000-000042000000}"/>
    <cellStyle name="_Reformatted Cash Flow Consolidation 0906_Avera UIL NEEWS Analyses 2011_Baudino Exhibits" xfId="108" xr:uid="{00000000-0005-0000-0000-000043000000}"/>
    <cellStyle name="_Reformatted Cash Flow Consolidation 0906_Avera UIL NEEWS Analyses 2011_Baudino Exhibits 2" xfId="109" xr:uid="{00000000-0005-0000-0000-000044000000}"/>
    <cellStyle name="_Reformatted Cash Flow Consolidation 0906_Avera UIL NEEWS Analyses 2011_Baudino Exhibits 2_Yields" xfId="110" xr:uid="{00000000-0005-0000-0000-000045000000}"/>
    <cellStyle name="_Reformatted Cash Flow Consolidation 0906_Avera UIL NEEWS Analyses 2011_Baudino Exhibits_Yields" xfId="111" xr:uid="{00000000-0005-0000-0000-000046000000}"/>
    <cellStyle name="_Reformatted Cash Flow Consolidation 0906_Avera UIL NEEWS Analyses 2011_Yields" xfId="112" xr:uid="{00000000-0005-0000-0000-000047000000}"/>
    <cellStyle name="_Reformatted Cash Flow Consolidation 0906_Baudino Exhibits" xfId="113" xr:uid="{00000000-0005-0000-0000-000048000000}"/>
    <cellStyle name="_Reformatted Cash Flow Consolidation 0906_Baudino Exhibits 2" xfId="114" xr:uid="{00000000-0005-0000-0000-000049000000}"/>
    <cellStyle name="_Reformatted Cash Flow Consolidation 0906_Baudino Exhibits 2_Yields" xfId="115" xr:uid="{00000000-0005-0000-0000-00004A000000}"/>
    <cellStyle name="_Reformatted Cash Flow Consolidation 0906_Baudino Exhibits_Yields" xfId="116" xr:uid="{00000000-0005-0000-0000-00004B000000}"/>
    <cellStyle name="_Reformatted Cash Flow Consolidation 0906_Value Line Data Base" xfId="117" xr:uid="{00000000-0005-0000-0000-00004C000000}"/>
    <cellStyle name="_Reformatted Cash Flow Consolidation 0906_Value Line Data Base 2" xfId="118" xr:uid="{00000000-0005-0000-0000-00004D000000}"/>
    <cellStyle name="_Reformatted Cash Flow Consolidation 0906_Value Line Data Base 2_Yields" xfId="119" xr:uid="{00000000-0005-0000-0000-00004E000000}"/>
    <cellStyle name="_Reformatted Cash Flow Consolidation 0906_Value Line Data Base_Yields" xfId="120" xr:uid="{00000000-0005-0000-0000-00004F000000}"/>
    <cellStyle name="_Reformatted Cash Flow Consolidation 0906_Yields" xfId="121" xr:uid="{00000000-0005-0000-0000-000050000000}"/>
    <cellStyle name="20% - Accent1 2" xfId="122" xr:uid="{00000000-0005-0000-0000-000051000000}"/>
    <cellStyle name="20% - Accent1 3" xfId="123" xr:uid="{00000000-0005-0000-0000-000052000000}"/>
    <cellStyle name="20% - Accent1 4" xfId="124" xr:uid="{00000000-0005-0000-0000-000053000000}"/>
    <cellStyle name="20% - Accent1 5" xfId="125" xr:uid="{00000000-0005-0000-0000-000054000000}"/>
    <cellStyle name="20% - Accent1 6" xfId="126" xr:uid="{00000000-0005-0000-0000-000055000000}"/>
    <cellStyle name="20% - Accent2 2" xfId="127" xr:uid="{00000000-0005-0000-0000-000056000000}"/>
    <cellStyle name="20% - Accent2 3" xfId="128" xr:uid="{00000000-0005-0000-0000-000057000000}"/>
    <cellStyle name="20% - Accent2 4" xfId="129" xr:uid="{00000000-0005-0000-0000-000058000000}"/>
    <cellStyle name="20% - Accent2 5" xfId="130" xr:uid="{00000000-0005-0000-0000-000059000000}"/>
    <cellStyle name="20% - Accent2 6" xfId="131" xr:uid="{00000000-0005-0000-0000-00005A000000}"/>
    <cellStyle name="20% - Accent3 2" xfId="132" xr:uid="{00000000-0005-0000-0000-00005B000000}"/>
    <cellStyle name="20% - Accent3 3" xfId="133" xr:uid="{00000000-0005-0000-0000-00005C000000}"/>
    <cellStyle name="20% - Accent3 4" xfId="134" xr:uid="{00000000-0005-0000-0000-00005D000000}"/>
    <cellStyle name="20% - Accent3 5" xfId="135" xr:uid="{00000000-0005-0000-0000-00005E000000}"/>
    <cellStyle name="20% - Accent3 6" xfId="136" xr:uid="{00000000-0005-0000-0000-00005F000000}"/>
    <cellStyle name="20% - Accent4 2" xfId="137" xr:uid="{00000000-0005-0000-0000-000060000000}"/>
    <cellStyle name="20% - Accent4 3" xfId="138" xr:uid="{00000000-0005-0000-0000-000061000000}"/>
    <cellStyle name="20% - Accent4 4" xfId="139" xr:uid="{00000000-0005-0000-0000-000062000000}"/>
    <cellStyle name="20% - Accent4 5" xfId="140" xr:uid="{00000000-0005-0000-0000-000063000000}"/>
    <cellStyle name="20% - Accent4 6" xfId="141" xr:uid="{00000000-0005-0000-0000-000064000000}"/>
    <cellStyle name="20% - Accent5 2" xfId="142" xr:uid="{00000000-0005-0000-0000-000065000000}"/>
    <cellStyle name="20% - Accent5 3" xfId="143" xr:uid="{00000000-0005-0000-0000-000066000000}"/>
    <cellStyle name="20% - Accent5 4" xfId="144" xr:uid="{00000000-0005-0000-0000-000067000000}"/>
    <cellStyle name="20% - Accent5 5" xfId="145" xr:uid="{00000000-0005-0000-0000-000068000000}"/>
    <cellStyle name="20% - Accent5 6" xfId="146" xr:uid="{00000000-0005-0000-0000-000069000000}"/>
    <cellStyle name="20% - Accent6 2" xfId="147" xr:uid="{00000000-0005-0000-0000-00006A000000}"/>
    <cellStyle name="20% - Accent6 3" xfId="148" xr:uid="{00000000-0005-0000-0000-00006B000000}"/>
    <cellStyle name="20% - Accent6 4" xfId="149" xr:uid="{00000000-0005-0000-0000-00006C000000}"/>
    <cellStyle name="20% - Accent6 5" xfId="150" xr:uid="{00000000-0005-0000-0000-00006D000000}"/>
    <cellStyle name="20% - Accent6 6" xfId="151" xr:uid="{00000000-0005-0000-0000-00006E000000}"/>
    <cellStyle name="40% - Accent1 2" xfId="152" xr:uid="{00000000-0005-0000-0000-00006F000000}"/>
    <cellStyle name="40% - Accent1 3" xfId="153" xr:uid="{00000000-0005-0000-0000-000070000000}"/>
    <cellStyle name="40% - Accent1 4" xfId="154" xr:uid="{00000000-0005-0000-0000-000071000000}"/>
    <cellStyle name="40% - Accent1 5" xfId="155" xr:uid="{00000000-0005-0000-0000-000072000000}"/>
    <cellStyle name="40% - Accent1 6" xfId="156" xr:uid="{00000000-0005-0000-0000-000073000000}"/>
    <cellStyle name="40% - Accent2 2" xfId="157" xr:uid="{00000000-0005-0000-0000-000074000000}"/>
    <cellStyle name="40% - Accent2 3" xfId="158" xr:uid="{00000000-0005-0000-0000-000075000000}"/>
    <cellStyle name="40% - Accent2 4" xfId="159" xr:uid="{00000000-0005-0000-0000-000076000000}"/>
    <cellStyle name="40% - Accent2 5" xfId="160" xr:uid="{00000000-0005-0000-0000-000077000000}"/>
    <cellStyle name="40% - Accent2 6" xfId="161" xr:uid="{00000000-0005-0000-0000-000078000000}"/>
    <cellStyle name="40% - Accent3 2" xfId="162" xr:uid="{00000000-0005-0000-0000-000079000000}"/>
    <cellStyle name="40% - Accent3 3" xfId="163" xr:uid="{00000000-0005-0000-0000-00007A000000}"/>
    <cellStyle name="40% - Accent3 4" xfId="164" xr:uid="{00000000-0005-0000-0000-00007B000000}"/>
    <cellStyle name="40% - Accent3 5" xfId="165" xr:uid="{00000000-0005-0000-0000-00007C000000}"/>
    <cellStyle name="40% - Accent3 6" xfId="166" xr:uid="{00000000-0005-0000-0000-00007D000000}"/>
    <cellStyle name="40% - Accent4 2" xfId="167" xr:uid="{00000000-0005-0000-0000-00007E000000}"/>
    <cellStyle name="40% - Accent4 3" xfId="168" xr:uid="{00000000-0005-0000-0000-00007F000000}"/>
    <cellStyle name="40% - Accent4 4" xfId="169" xr:uid="{00000000-0005-0000-0000-000080000000}"/>
    <cellStyle name="40% - Accent4 5" xfId="170" xr:uid="{00000000-0005-0000-0000-000081000000}"/>
    <cellStyle name="40% - Accent4 6" xfId="171" xr:uid="{00000000-0005-0000-0000-000082000000}"/>
    <cellStyle name="40% - Accent5 2" xfId="172" xr:uid="{00000000-0005-0000-0000-000083000000}"/>
    <cellStyle name="40% - Accent5 3" xfId="173" xr:uid="{00000000-0005-0000-0000-000084000000}"/>
    <cellStyle name="40% - Accent5 4" xfId="174" xr:uid="{00000000-0005-0000-0000-000085000000}"/>
    <cellStyle name="40% - Accent5 5" xfId="175" xr:uid="{00000000-0005-0000-0000-000086000000}"/>
    <cellStyle name="40% - Accent5 6" xfId="176" xr:uid="{00000000-0005-0000-0000-000087000000}"/>
    <cellStyle name="40% - Accent6 2" xfId="177" xr:uid="{00000000-0005-0000-0000-000088000000}"/>
    <cellStyle name="40% - Accent6 3" xfId="178" xr:uid="{00000000-0005-0000-0000-000089000000}"/>
    <cellStyle name="40% - Accent6 4" xfId="179" xr:uid="{00000000-0005-0000-0000-00008A000000}"/>
    <cellStyle name="40% - Accent6 5" xfId="180" xr:uid="{00000000-0005-0000-0000-00008B000000}"/>
    <cellStyle name="40% - Accent6 6" xfId="181" xr:uid="{00000000-0005-0000-0000-00008C000000}"/>
    <cellStyle name="60% - Accent1 2" xfId="182" xr:uid="{00000000-0005-0000-0000-00008D000000}"/>
    <cellStyle name="60% - Accent1 3" xfId="183" xr:uid="{00000000-0005-0000-0000-00008E000000}"/>
    <cellStyle name="60% - Accent1 4" xfId="184" xr:uid="{00000000-0005-0000-0000-00008F000000}"/>
    <cellStyle name="60% - Accent1 5" xfId="185" xr:uid="{00000000-0005-0000-0000-000090000000}"/>
    <cellStyle name="60% - Accent1 6" xfId="186" xr:uid="{00000000-0005-0000-0000-000091000000}"/>
    <cellStyle name="60% - Accent2 2" xfId="187" xr:uid="{00000000-0005-0000-0000-000092000000}"/>
    <cellStyle name="60% - Accent2 3" xfId="188" xr:uid="{00000000-0005-0000-0000-000093000000}"/>
    <cellStyle name="60% - Accent2 4" xfId="189" xr:uid="{00000000-0005-0000-0000-000094000000}"/>
    <cellStyle name="60% - Accent2 5" xfId="190" xr:uid="{00000000-0005-0000-0000-000095000000}"/>
    <cellStyle name="60% - Accent2 6" xfId="191" xr:uid="{00000000-0005-0000-0000-000096000000}"/>
    <cellStyle name="60% - Accent3 2" xfId="192" xr:uid="{00000000-0005-0000-0000-000097000000}"/>
    <cellStyle name="60% - Accent3 3" xfId="193" xr:uid="{00000000-0005-0000-0000-000098000000}"/>
    <cellStyle name="60% - Accent3 4" xfId="194" xr:uid="{00000000-0005-0000-0000-000099000000}"/>
    <cellStyle name="60% - Accent3 5" xfId="195" xr:uid="{00000000-0005-0000-0000-00009A000000}"/>
    <cellStyle name="60% - Accent3 6" xfId="196" xr:uid="{00000000-0005-0000-0000-00009B000000}"/>
    <cellStyle name="60% - Accent4 2" xfId="197" xr:uid="{00000000-0005-0000-0000-00009C000000}"/>
    <cellStyle name="60% - Accent4 3" xfId="198" xr:uid="{00000000-0005-0000-0000-00009D000000}"/>
    <cellStyle name="60% - Accent4 4" xfId="199" xr:uid="{00000000-0005-0000-0000-00009E000000}"/>
    <cellStyle name="60% - Accent4 5" xfId="200" xr:uid="{00000000-0005-0000-0000-00009F000000}"/>
    <cellStyle name="60% - Accent4 6" xfId="201" xr:uid="{00000000-0005-0000-0000-0000A0000000}"/>
    <cellStyle name="60% - Accent5 2" xfId="202" xr:uid="{00000000-0005-0000-0000-0000A1000000}"/>
    <cellStyle name="60% - Accent5 3" xfId="203" xr:uid="{00000000-0005-0000-0000-0000A2000000}"/>
    <cellStyle name="60% - Accent5 4" xfId="204" xr:uid="{00000000-0005-0000-0000-0000A3000000}"/>
    <cellStyle name="60% - Accent5 5" xfId="205" xr:uid="{00000000-0005-0000-0000-0000A4000000}"/>
    <cellStyle name="60% - Accent5 6" xfId="206" xr:uid="{00000000-0005-0000-0000-0000A5000000}"/>
    <cellStyle name="60% - Accent6 2" xfId="207" xr:uid="{00000000-0005-0000-0000-0000A6000000}"/>
    <cellStyle name="60% - Accent6 3" xfId="208" xr:uid="{00000000-0005-0000-0000-0000A7000000}"/>
    <cellStyle name="60% - Accent6 4" xfId="209" xr:uid="{00000000-0005-0000-0000-0000A8000000}"/>
    <cellStyle name="60% - Accent6 5" xfId="210" xr:uid="{00000000-0005-0000-0000-0000A9000000}"/>
    <cellStyle name="60% - Accent6 6" xfId="211" xr:uid="{00000000-0005-0000-0000-0000AA000000}"/>
    <cellStyle name="Accent1 2" xfId="212" xr:uid="{00000000-0005-0000-0000-0000AB000000}"/>
    <cellStyle name="Accent1 3" xfId="213" xr:uid="{00000000-0005-0000-0000-0000AC000000}"/>
    <cellStyle name="Accent1 4" xfId="214" xr:uid="{00000000-0005-0000-0000-0000AD000000}"/>
    <cellStyle name="Accent1 5" xfId="215" xr:uid="{00000000-0005-0000-0000-0000AE000000}"/>
    <cellStyle name="Accent1 6" xfId="216" xr:uid="{00000000-0005-0000-0000-0000AF000000}"/>
    <cellStyle name="Accent2 2" xfId="217" xr:uid="{00000000-0005-0000-0000-0000B0000000}"/>
    <cellStyle name="Accent2 3" xfId="218" xr:uid="{00000000-0005-0000-0000-0000B1000000}"/>
    <cellStyle name="Accent2 4" xfId="219" xr:uid="{00000000-0005-0000-0000-0000B2000000}"/>
    <cellStyle name="Accent2 5" xfId="220" xr:uid="{00000000-0005-0000-0000-0000B3000000}"/>
    <cellStyle name="Accent2 6" xfId="221" xr:uid="{00000000-0005-0000-0000-0000B4000000}"/>
    <cellStyle name="Accent3 2" xfId="222" xr:uid="{00000000-0005-0000-0000-0000B5000000}"/>
    <cellStyle name="Accent3 3" xfId="223" xr:uid="{00000000-0005-0000-0000-0000B6000000}"/>
    <cellStyle name="Accent3 4" xfId="224" xr:uid="{00000000-0005-0000-0000-0000B7000000}"/>
    <cellStyle name="Accent3 5" xfId="225" xr:uid="{00000000-0005-0000-0000-0000B8000000}"/>
    <cellStyle name="Accent3 6" xfId="226" xr:uid="{00000000-0005-0000-0000-0000B9000000}"/>
    <cellStyle name="Accent4 2" xfId="227" xr:uid="{00000000-0005-0000-0000-0000BA000000}"/>
    <cellStyle name="Accent4 3" xfId="228" xr:uid="{00000000-0005-0000-0000-0000BB000000}"/>
    <cellStyle name="Accent4 4" xfId="229" xr:uid="{00000000-0005-0000-0000-0000BC000000}"/>
    <cellStyle name="Accent4 5" xfId="230" xr:uid="{00000000-0005-0000-0000-0000BD000000}"/>
    <cellStyle name="Accent4 6" xfId="231" xr:uid="{00000000-0005-0000-0000-0000BE000000}"/>
    <cellStyle name="Accent5 2" xfId="232" xr:uid="{00000000-0005-0000-0000-0000BF000000}"/>
    <cellStyle name="Accent5 3" xfId="233" xr:uid="{00000000-0005-0000-0000-0000C0000000}"/>
    <cellStyle name="Accent5 4" xfId="234" xr:uid="{00000000-0005-0000-0000-0000C1000000}"/>
    <cellStyle name="Accent5 5" xfId="235" xr:uid="{00000000-0005-0000-0000-0000C2000000}"/>
    <cellStyle name="Accent5 6" xfId="236" xr:uid="{00000000-0005-0000-0000-0000C3000000}"/>
    <cellStyle name="Accent6 2" xfId="237" xr:uid="{00000000-0005-0000-0000-0000C4000000}"/>
    <cellStyle name="Accent6 3" xfId="238" xr:uid="{00000000-0005-0000-0000-0000C5000000}"/>
    <cellStyle name="Accent6 4" xfId="239" xr:uid="{00000000-0005-0000-0000-0000C6000000}"/>
    <cellStyle name="Accent6 5" xfId="240" xr:uid="{00000000-0005-0000-0000-0000C7000000}"/>
    <cellStyle name="Accent6 6" xfId="241" xr:uid="{00000000-0005-0000-0000-0000C8000000}"/>
    <cellStyle name="alternate1" xfId="242" xr:uid="{00000000-0005-0000-0000-0000C9000000}"/>
    <cellStyle name="Bad 2" xfId="243" xr:uid="{00000000-0005-0000-0000-0000CA000000}"/>
    <cellStyle name="Bad 3" xfId="244" xr:uid="{00000000-0005-0000-0000-0000CB000000}"/>
    <cellStyle name="Bad 4" xfId="245" xr:uid="{00000000-0005-0000-0000-0000CC000000}"/>
    <cellStyle name="Bad 5" xfId="246" xr:uid="{00000000-0005-0000-0000-0000CD000000}"/>
    <cellStyle name="Bad 6" xfId="247" xr:uid="{00000000-0005-0000-0000-0000CE000000}"/>
    <cellStyle name="Body: normal cell" xfId="248" xr:uid="{00000000-0005-0000-0000-0000CF000000}"/>
    <cellStyle name="Calculation 2" xfId="249" xr:uid="{00000000-0005-0000-0000-0000D0000000}"/>
    <cellStyle name="Calculation 3" xfId="250" xr:uid="{00000000-0005-0000-0000-0000D1000000}"/>
    <cellStyle name="Calculation 4" xfId="251" xr:uid="{00000000-0005-0000-0000-0000D2000000}"/>
    <cellStyle name="Calculation 5" xfId="252" xr:uid="{00000000-0005-0000-0000-0000D3000000}"/>
    <cellStyle name="Calculation 6" xfId="253" xr:uid="{00000000-0005-0000-0000-0000D4000000}"/>
    <cellStyle name="Check Cell 2" xfId="254" xr:uid="{00000000-0005-0000-0000-0000D5000000}"/>
    <cellStyle name="Check Cell 3" xfId="255" xr:uid="{00000000-0005-0000-0000-0000D6000000}"/>
    <cellStyle name="Check Cell 4" xfId="256" xr:uid="{00000000-0005-0000-0000-0000D7000000}"/>
    <cellStyle name="Check Cell 5" xfId="257" xr:uid="{00000000-0005-0000-0000-0000D8000000}"/>
    <cellStyle name="Check Cell 6" xfId="258" xr:uid="{00000000-0005-0000-0000-0000D9000000}"/>
    <cellStyle name="Comma 10" xfId="259" xr:uid="{00000000-0005-0000-0000-0000DA000000}"/>
    <cellStyle name="Comma 11" xfId="260" xr:uid="{00000000-0005-0000-0000-0000DB000000}"/>
    <cellStyle name="Comma 2" xfId="261" xr:uid="{00000000-0005-0000-0000-0000DC000000}"/>
    <cellStyle name="Comma 2 2" xfId="262" xr:uid="{00000000-0005-0000-0000-0000DD000000}"/>
    <cellStyle name="Comma 2 3" xfId="263" xr:uid="{00000000-0005-0000-0000-0000DE000000}"/>
    <cellStyle name="Comma 2 4" xfId="264" xr:uid="{00000000-0005-0000-0000-0000DF000000}"/>
    <cellStyle name="Comma 2 5" xfId="265" xr:uid="{00000000-0005-0000-0000-0000E0000000}"/>
    <cellStyle name="Comma 2 6" xfId="266" xr:uid="{00000000-0005-0000-0000-0000E1000000}"/>
    <cellStyle name="Comma 3" xfId="267" xr:uid="{00000000-0005-0000-0000-0000E2000000}"/>
    <cellStyle name="Comma 3 2" xfId="268" xr:uid="{00000000-0005-0000-0000-0000E3000000}"/>
    <cellStyle name="Comma 3 3" xfId="269" xr:uid="{00000000-0005-0000-0000-0000E4000000}"/>
    <cellStyle name="Comma 3 4" xfId="270" xr:uid="{00000000-0005-0000-0000-0000E5000000}"/>
    <cellStyle name="Comma 3 5" xfId="271" xr:uid="{00000000-0005-0000-0000-0000E6000000}"/>
    <cellStyle name="Comma 3 6" xfId="272" xr:uid="{00000000-0005-0000-0000-0000E7000000}"/>
    <cellStyle name="Comma 4" xfId="273" xr:uid="{00000000-0005-0000-0000-0000E8000000}"/>
    <cellStyle name="Comma 4 2" xfId="274" xr:uid="{00000000-0005-0000-0000-0000E9000000}"/>
    <cellStyle name="Comma 4 3" xfId="275" xr:uid="{00000000-0005-0000-0000-0000EA000000}"/>
    <cellStyle name="Comma 4 4" xfId="276" xr:uid="{00000000-0005-0000-0000-0000EB000000}"/>
    <cellStyle name="Comma 4 5" xfId="277" xr:uid="{00000000-0005-0000-0000-0000EC000000}"/>
    <cellStyle name="Comma 5" xfId="278" xr:uid="{00000000-0005-0000-0000-0000ED000000}"/>
    <cellStyle name="Comma 6" xfId="279" xr:uid="{00000000-0005-0000-0000-0000EE000000}"/>
    <cellStyle name="Comma 7" xfId="280" xr:uid="{00000000-0005-0000-0000-0000EF000000}"/>
    <cellStyle name="Comma 7 2" xfId="281" xr:uid="{00000000-0005-0000-0000-0000F0000000}"/>
    <cellStyle name="Comma 8" xfId="282" xr:uid="{00000000-0005-0000-0000-0000F1000000}"/>
    <cellStyle name="Comma 9" xfId="283" xr:uid="{00000000-0005-0000-0000-0000F2000000}"/>
    <cellStyle name="Comma0" xfId="1" xr:uid="{00000000-0005-0000-0000-0000F3000000}"/>
    <cellStyle name="Currency 10" xfId="284" xr:uid="{00000000-0005-0000-0000-0000F4000000}"/>
    <cellStyle name="Currency 11" xfId="285" xr:uid="{00000000-0005-0000-0000-0000F5000000}"/>
    <cellStyle name="Currency 12" xfId="286" xr:uid="{00000000-0005-0000-0000-0000F6000000}"/>
    <cellStyle name="Currency 2" xfId="39" xr:uid="{00000000-0005-0000-0000-0000F7000000}"/>
    <cellStyle name="Currency 2 2" xfId="287" xr:uid="{00000000-0005-0000-0000-0000F8000000}"/>
    <cellStyle name="Currency 2 3" xfId="288" xr:uid="{00000000-0005-0000-0000-0000F9000000}"/>
    <cellStyle name="Currency 2 4" xfId="289" xr:uid="{00000000-0005-0000-0000-0000FA000000}"/>
    <cellStyle name="Currency 2 5" xfId="290" xr:uid="{00000000-0005-0000-0000-0000FB000000}"/>
    <cellStyle name="Currency 2 6" xfId="291" xr:uid="{00000000-0005-0000-0000-0000FC000000}"/>
    <cellStyle name="Currency 3" xfId="292" xr:uid="{00000000-0005-0000-0000-0000FD000000}"/>
    <cellStyle name="Currency 3 2" xfId="293" xr:uid="{00000000-0005-0000-0000-0000FE000000}"/>
    <cellStyle name="Currency 4" xfId="294" xr:uid="{00000000-0005-0000-0000-0000FF000000}"/>
    <cellStyle name="Currency 5" xfId="295" xr:uid="{00000000-0005-0000-0000-000000010000}"/>
    <cellStyle name="Currency 6" xfId="296" xr:uid="{00000000-0005-0000-0000-000001010000}"/>
    <cellStyle name="Currency 7" xfId="297" xr:uid="{00000000-0005-0000-0000-000002010000}"/>
    <cellStyle name="Currency 8" xfId="298" xr:uid="{00000000-0005-0000-0000-000003010000}"/>
    <cellStyle name="Currency 9" xfId="299" xr:uid="{00000000-0005-0000-0000-000004010000}"/>
    <cellStyle name="Currency0" xfId="2" xr:uid="{00000000-0005-0000-0000-000005010000}"/>
    <cellStyle name="Custom - Style1" xfId="3" xr:uid="{00000000-0005-0000-0000-000006010000}"/>
    <cellStyle name="Custom - Style8" xfId="4" xr:uid="{00000000-0005-0000-0000-000007010000}"/>
    <cellStyle name="Data   - Style2" xfId="5" xr:uid="{00000000-0005-0000-0000-000008010000}"/>
    <cellStyle name="Date" xfId="6" xr:uid="{00000000-0005-0000-0000-000009010000}"/>
    <cellStyle name="Euro" xfId="300" xr:uid="{00000000-0005-0000-0000-00000A010000}"/>
    <cellStyle name="Exhibits" xfId="301" xr:uid="{00000000-0005-0000-0000-00000B010000}"/>
    <cellStyle name="Explanatory Text 2" xfId="302" xr:uid="{00000000-0005-0000-0000-00000C010000}"/>
    <cellStyle name="Explanatory Text 3" xfId="303" xr:uid="{00000000-0005-0000-0000-00000D010000}"/>
    <cellStyle name="Explanatory Text 4" xfId="304" xr:uid="{00000000-0005-0000-0000-00000E010000}"/>
    <cellStyle name="Explanatory Text 5" xfId="305" xr:uid="{00000000-0005-0000-0000-00000F010000}"/>
    <cellStyle name="Explanatory Text 6" xfId="306" xr:uid="{00000000-0005-0000-0000-000010010000}"/>
    <cellStyle name="F2" xfId="307" xr:uid="{00000000-0005-0000-0000-000011010000}"/>
    <cellStyle name="F3" xfId="308" xr:uid="{00000000-0005-0000-0000-000012010000}"/>
    <cellStyle name="F4" xfId="309" xr:uid="{00000000-0005-0000-0000-000013010000}"/>
    <cellStyle name="F5" xfId="310" xr:uid="{00000000-0005-0000-0000-000014010000}"/>
    <cellStyle name="F6" xfId="311" xr:uid="{00000000-0005-0000-0000-000015010000}"/>
    <cellStyle name="F7" xfId="312" xr:uid="{00000000-0005-0000-0000-000016010000}"/>
    <cellStyle name="F8" xfId="313" xr:uid="{00000000-0005-0000-0000-000017010000}"/>
    <cellStyle name="Fixed" xfId="7" xr:uid="{00000000-0005-0000-0000-000018010000}"/>
    <cellStyle name="Good 2" xfId="314" xr:uid="{00000000-0005-0000-0000-000019010000}"/>
    <cellStyle name="Good 3" xfId="315" xr:uid="{00000000-0005-0000-0000-00001A010000}"/>
    <cellStyle name="Good 4" xfId="316" xr:uid="{00000000-0005-0000-0000-00001B010000}"/>
    <cellStyle name="Good 5" xfId="317" xr:uid="{00000000-0005-0000-0000-00001C010000}"/>
    <cellStyle name="Good 6" xfId="318" xr:uid="{00000000-0005-0000-0000-00001D010000}"/>
    <cellStyle name="Heading 1" xfId="8" builtinId="16" customBuiltin="1"/>
    <cellStyle name="Heading 1 2" xfId="319" xr:uid="{00000000-0005-0000-0000-00001F010000}"/>
    <cellStyle name="Heading 1 3" xfId="320" xr:uid="{00000000-0005-0000-0000-000020010000}"/>
    <cellStyle name="Heading 1 4" xfId="321" xr:uid="{00000000-0005-0000-0000-000021010000}"/>
    <cellStyle name="Heading 1 5" xfId="322" xr:uid="{00000000-0005-0000-0000-000022010000}"/>
    <cellStyle name="Heading 1 6" xfId="323" xr:uid="{00000000-0005-0000-0000-000023010000}"/>
    <cellStyle name="Heading 2" xfId="9" builtinId="17" customBuiltin="1"/>
    <cellStyle name="Heading 2 2" xfId="324" xr:uid="{00000000-0005-0000-0000-000025010000}"/>
    <cellStyle name="Heading 2 3" xfId="325" xr:uid="{00000000-0005-0000-0000-000026010000}"/>
    <cellStyle name="Heading 2 4" xfId="326" xr:uid="{00000000-0005-0000-0000-000027010000}"/>
    <cellStyle name="Heading 2 5" xfId="327" xr:uid="{00000000-0005-0000-0000-000028010000}"/>
    <cellStyle name="Heading 2 6" xfId="328" xr:uid="{00000000-0005-0000-0000-000029010000}"/>
    <cellStyle name="Heading 3 2" xfId="329" xr:uid="{00000000-0005-0000-0000-00002A010000}"/>
    <cellStyle name="Heading 3 3" xfId="330" xr:uid="{00000000-0005-0000-0000-00002B010000}"/>
    <cellStyle name="Heading 3 4" xfId="331" xr:uid="{00000000-0005-0000-0000-00002C010000}"/>
    <cellStyle name="Heading 3 5" xfId="332" xr:uid="{00000000-0005-0000-0000-00002D010000}"/>
    <cellStyle name="Heading 3 6" xfId="333" xr:uid="{00000000-0005-0000-0000-00002E010000}"/>
    <cellStyle name="Heading 4 2" xfId="334" xr:uid="{00000000-0005-0000-0000-00002F010000}"/>
    <cellStyle name="Heading 4 3" xfId="335" xr:uid="{00000000-0005-0000-0000-000030010000}"/>
    <cellStyle name="Heading 4 4" xfId="336" xr:uid="{00000000-0005-0000-0000-000031010000}"/>
    <cellStyle name="Heading 4 5" xfId="337" xr:uid="{00000000-0005-0000-0000-000032010000}"/>
    <cellStyle name="Heading 4 6" xfId="338" xr:uid="{00000000-0005-0000-0000-000033010000}"/>
    <cellStyle name="HEADING1" xfId="339" xr:uid="{00000000-0005-0000-0000-000034010000}"/>
    <cellStyle name="HEADING2" xfId="340" xr:uid="{00000000-0005-0000-0000-000035010000}"/>
    <cellStyle name="HeadlineStyle" xfId="341" xr:uid="{00000000-0005-0000-0000-000036010000}"/>
    <cellStyle name="HeadlineStyle 2" xfId="342" xr:uid="{00000000-0005-0000-0000-000037010000}"/>
    <cellStyle name="HeadlineStyle_Yields" xfId="343" xr:uid="{00000000-0005-0000-0000-000038010000}"/>
    <cellStyle name="HeadlineStyleJustified" xfId="344" xr:uid="{00000000-0005-0000-0000-000039010000}"/>
    <cellStyle name="Input 2" xfId="345" xr:uid="{00000000-0005-0000-0000-00003A010000}"/>
    <cellStyle name="Input 3" xfId="346" xr:uid="{00000000-0005-0000-0000-00003B010000}"/>
    <cellStyle name="Input 4" xfId="347" xr:uid="{00000000-0005-0000-0000-00003C010000}"/>
    <cellStyle name="Input 5" xfId="348" xr:uid="{00000000-0005-0000-0000-00003D010000}"/>
    <cellStyle name="Input 6" xfId="349" xr:uid="{00000000-0005-0000-0000-00003E010000}"/>
    <cellStyle name="Labels - Style3" xfId="10" xr:uid="{00000000-0005-0000-0000-00003F010000}"/>
    <cellStyle name="Lines" xfId="350" xr:uid="{00000000-0005-0000-0000-000040010000}"/>
    <cellStyle name="Linked Cell 2" xfId="351" xr:uid="{00000000-0005-0000-0000-000041010000}"/>
    <cellStyle name="Linked Cell 3" xfId="352" xr:uid="{00000000-0005-0000-0000-000042010000}"/>
    <cellStyle name="Linked Cell 4" xfId="353" xr:uid="{00000000-0005-0000-0000-000043010000}"/>
    <cellStyle name="Linked Cell 5" xfId="354" xr:uid="{00000000-0005-0000-0000-000044010000}"/>
    <cellStyle name="Linked Cell 6" xfId="355" xr:uid="{00000000-0005-0000-0000-000045010000}"/>
    <cellStyle name="Neutral 2" xfId="356" xr:uid="{00000000-0005-0000-0000-000046010000}"/>
    <cellStyle name="Neutral 3" xfId="357" xr:uid="{00000000-0005-0000-0000-000047010000}"/>
    <cellStyle name="Neutral 4" xfId="358" xr:uid="{00000000-0005-0000-0000-000048010000}"/>
    <cellStyle name="Neutral 5" xfId="359" xr:uid="{00000000-0005-0000-0000-000049010000}"/>
    <cellStyle name="Neutral 6" xfId="360" xr:uid="{00000000-0005-0000-0000-00004A010000}"/>
    <cellStyle name="Normal" xfId="0" builtinId="0"/>
    <cellStyle name="Normal - Style1" xfId="11" xr:uid="{00000000-0005-0000-0000-00004C010000}"/>
    <cellStyle name="Normal - Style2" xfId="12" xr:uid="{00000000-0005-0000-0000-00004D010000}"/>
    <cellStyle name="Normal - Style3" xfId="13" xr:uid="{00000000-0005-0000-0000-00004E010000}"/>
    <cellStyle name="Normal - Style4" xfId="14" xr:uid="{00000000-0005-0000-0000-00004F010000}"/>
    <cellStyle name="Normal - Style5" xfId="15" xr:uid="{00000000-0005-0000-0000-000050010000}"/>
    <cellStyle name="Normal - Style6" xfId="16" xr:uid="{00000000-0005-0000-0000-000051010000}"/>
    <cellStyle name="Normal - Style7" xfId="17" xr:uid="{00000000-0005-0000-0000-000052010000}"/>
    <cellStyle name="Normal - Style8" xfId="18" xr:uid="{00000000-0005-0000-0000-000053010000}"/>
    <cellStyle name="Normal 10" xfId="361" xr:uid="{00000000-0005-0000-0000-000054010000}"/>
    <cellStyle name="Normal 10 2" xfId="362" xr:uid="{00000000-0005-0000-0000-000055010000}"/>
    <cellStyle name="Normal 10 3" xfId="363" xr:uid="{00000000-0005-0000-0000-000056010000}"/>
    <cellStyle name="Normal 10 70" xfId="364" xr:uid="{00000000-0005-0000-0000-000057010000}"/>
    <cellStyle name="Normal 10_Avera Rebuttal Analyses" xfId="365" xr:uid="{00000000-0005-0000-0000-000058010000}"/>
    <cellStyle name="Normal 11" xfId="366" xr:uid="{00000000-0005-0000-0000-000059010000}"/>
    <cellStyle name="Normal 11 2" xfId="367" xr:uid="{00000000-0005-0000-0000-00005A010000}"/>
    <cellStyle name="Normal 11 3" xfId="368" xr:uid="{00000000-0005-0000-0000-00005B010000}"/>
    <cellStyle name="Normal 11_Avera Rebuttal Analyses" xfId="369" xr:uid="{00000000-0005-0000-0000-00005C010000}"/>
    <cellStyle name="Normal 12" xfId="370" xr:uid="{00000000-0005-0000-0000-00005D010000}"/>
    <cellStyle name="Normal 12 2" xfId="371" xr:uid="{00000000-0005-0000-0000-00005E010000}"/>
    <cellStyle name="Normal 12_Avera Rebuttal Analyses" xfId="372" xr:uid="{00000000-0005-0000-0000-00005F010000}"/>
    <cellStyle name="Normal 13" xfId="373" xr:uid="{00000000-0005-0000-0000-000060010000}"/>
    <cellStyle name="Normal 13 2" xfId="374" xr:uid="{00000000-0005-0000-0000-000061010000}"/>
    <cellStyle name="Normal 13_Avera Rebuttal Analyses" xfId="375" xr:uid="{00000000-0005-0000-0000-000062010000}"/>
    <cellStyle name="Normal 14" xfId="376" xr:uid="{00000000-0005-0000-0000-000063010000}"/>
    <cellStyle name="Normal 14 2" xfId="377" xr:uid="{00000000-0005-0000-0000-000064010000}"/>
    <cellStyle name="Normal 14 2 2" xfId="378" xr:uid="{00000000-0005-0000-0000-000065010000}"/>
    <cellStyle name="Normal 15" xfId="379" xr:uid="{00000000-0005-0000-0000-000066010000}"/>
    <cellStyle name="Normal 16" xfId="380" xr:uid="{00000000-0005-0000-0000-000067010000}"/>
    <cellStyle name="Normal 17" xfId="381" xr:uid="{00000000-0005-0000-0000-000068010000}"/>
    <cellStyle name="Normal 18" xfId="382" xr:uid="{00000000-0005-0000-0000-000069010000}"/>
    <cellStyle name="Normal 19" xfId="383" xr:uid="{00000000-0005-0000-0000-00006A010000}"/>
    <cellStyle name="Normal 2" xfId="35" xr:uid="{00000000-0005-0000-0000-00006B010000}"/>
    <cellStyle name="Normal 2 10" xfId="384" xr:uid="{00000000-0005-0000-0000-00006C010000}"/>
    <cellStyle name="Normal 2 11" xfId="385" xr:uid="{00000000-0005-0000-0000-00006D010000}"/>
    <cellStyle name="Normal 2 12" xfId="386" xr:uid="{00000000-0005-0000-0000-00006E010000}"/>
    <cellStyle name="Normal 2 13" xfId="387" xr:uid="{00000000-0005-0000-0000-00006F010000}"/>
    <cellStyle name="Normal 2 2" xfId="388" xr:uid="{00000000-0005-0000-0000-000070010000}"/>
    <cellStyle name="Normal 2 3" xfId="389" xr:uid="{00000000-0005-0000-0000-000071010000}"/>
    <cellStyle name="Normal 2 4" xfId="390" xr:uid="{00000000-0005-0000-0000-000072010000}"/>
    <cellStyle name="Normal 2 4 2" xfId="391" xr:uid="{00000000-0005-0000-0000-000073010000}"/>
    <cellStyle name="Normal 2 4 2 2" xfId="392" xr:uid="{00000000-0005-0000-0000-000074010000}"/>
    <cellStyle name="Normal 2 4 2_Avera Analyses - Black Hills CO" xfId="393" xr:uid="{00000000-0005-0000-0000-000075010000}"/>
    <cellStyle name="Normal 2 4 3" xfId="394" xr:uid="{00000000-0005-0000-0000-000076010000}"/>
    <cellStyle name="Normal 2 4 4" xfId="395" xr:uid="{00000000-0005-0000-0000-000077010000}"/>
    <cellStyle name="Normal 2 4_Avera Analyses - Black Hills CO" xfId="396" xr:uid="{00000000-0005-0000-0000-000078010000}"/>
    <cellStyle name="Normal 2 5" xfId="397" xr:uid="{00000000-0005-0000-0000-000079010000}"/>
    <cellStyle name="Normal 2 5 2" xfId="398" xr:uid="{00000000-0005-0000-0000-00007A010000}"/>
    <cellStyle name="Normal 2 5_Avera Analyses - Black Hills CO" xfId="399" xr:uid="{00000000-0005-0000-0000-00007B010000}"/>
    <cellStyle name="Normal 2 6" xfId="400" xr:uid="{00000000-0005-0000-0000-00007C010000}"/>
    <cellStyle name="Normal 2 7" xfId="401" xr:uid="{00000000-0005-0000-0000-00007D010000}"/>
    <cellStyle name="Normal 2 8" xfId="402" xr:uid="{00000000-0005-0000-0000-00007E010000}"/>
    <cellStyle name="Normal 2 9" xfId="403" xr:uid="{00000000-0005-0000-0000-00007F010000}"/>
    <cellStyle name="Normal 2_Atmos Rebuttal Analyses" xfId="404" xr:uid="{00000000-0005-0000-0000-000080010000}"/>
    <cellStyle name="Normal 20" xfId="405" xr:uid="{00000000-0005-0000-0000-000081010000}"/>
    <cellStyle name="Normal 21" xfId="406" xr:uid="{00000000-0005-0000-0000-000082010000}"/>
    <cellStyle name="Normal 21 2" xfId="407" xr:uid="{00000000-0005-0000-0000-000083010000}"/>
    <cellStyle name="Normal 22" xfId="408" xr:uid="{00000000-0005-0000-0000-000084010000}"/>
    <cellStyle name="Normal 23" xfId="40" xr:uid="{00000000-0005-0000-0000-000085010000}"/>
    <cellStyle name="Normal 24" xfId="409" xr:uid="{00000000-0005-0000-0000-000086010000}"/>
    <cellStyle name="Normal 25" xfId="584" xr:uid="{FDBC9E91-1605-4BB2-B9FE-148181EFF7EB}"/>
    <cellStyle name="Normal 3" xfId="36" xr:uid="{00000000-0005-0000-0000-000087010000}"/>
    <cellStyle name="Normal 3 2" xfId="37" xr:uid="{00000000-0005-0000-0000-000088010000}"/>
    <cellStyle name="Normal 3 2 10" xfId="410" xr:uid="{00000000-0005-0000-0000-000089010000}"/>
    <cellStyle name="Normal 3 2 2" xfId="411" xr:uid="{00000000-0005-0000-0000-00008A010000}"/>
    <cellStyle name="Normal 3 2_Avera Rebuttal Analyses" xfId="412" xr:uid="{00000000-0005-0000-0000-00008B010000}"/>
    <cellStyle name="Normal 3 3" xfId="413" xr:uid="{00000000-0005-0000-0000-00008C010000}"/>
    <cellStyle name="Normal 3 4" xfId="583" xr:uid="{00000000-0005-0000-0000-00008D010000}"/>
    <cellStyle name="Normal 3_Atmos Rebuttal Analyses" xfId="414" xr:uid="{00000000-0005-0000-0000-00008E010000}"/>
    <cellStyle name="Normal 4" xfId="38" xr:uid="{00000000-0005-0000-0000-00008F010000}"/>
    <cellStyle name="Normal 4 2" xfId="415" xr:uid="{00000000-0005-0000-0000-000090010000}"/>
    <cellStyle name="Normal 4 3" xfId="416" xr:uid="{00000000-0005-0000-0000-000091010000}"/>
    <cellStyle name="Normal 4_Exhibits MPG-5 thru 18, 22" xfId="417" xr:uid="{00000000-0005-0000-0000-000092010000}"/>
    <cellStyle name="Normal 5" xfId="418" xr:uid="{00000000-0005-0000-0000-000093010000}"/>
    <cellStyle name="Normal 5 2" xfId="419" xr:uid="{00000000-0005-0000-0000-000094010000}"/>
    <cellStyle name="Normal 5 3" xfId="420" xr:uid="{00000000-0005-0000-0000-000095010000}"/>
    <cellStyle name="Normal 5 4" xfId="421" xr:uid="{00000000-0005-0000-0000-000096010000}"/>
    <cellStyle name="Normal 5 5" xfId="422" xr:uid="{00000000-0005-0000-0000-000097010000}"/>
    <cellStyle name="Normal 5_Atmos Rebuttal Analyses" xfId="423" xr:uid="{00000000-0005-0000-0000-000098010000}"/>
    <cellStyle name="Normal 6" xfId="424" xr:uid="{00000000-0005-0000-0000-000099010000}"/>
    <cellStyle name="Normal 6 2" xfId="425" xr:uid="{00000000-0005-0000-0000-00009A010000}"/>
    <cellStyle name="Normal 6 3" xfId="426" xr:uid="{00000000-0005-0000-0000-00009B010000}"/>
    <cellStyle name="Normal 6 4" xfId="427" xr:uid="{00000000-0005-0000-0000-00009C010000}"/>
    <cellStyle name="Normal 6 5" xfId="428" xr:uid="{00000000-0005-0000-0000-00009D010000}"/>
    <cellStyle name="Normal 6 6" xfId="429" xr:uid="{00000000-0005-0000-0000-00009E010000}"/>
    <cellStyle name="Normal 6_Atmos Rebuttal Analyses" xfId="430" xr:uid="{00000000-0005-0000-0000-00009F010000}"/>
    <cellStyle name="Normal 7" xfId="431" xr:uid="{00000000-0005-0000-0000-0000A0010000}"/>
    <cellStyle name="Normal 7 2" xfId="432" xr:uid="{00000000-0005-0000-0000-0000A1010000}"/>
    <cellStyle name="Normal 7 3" xfId="433" xr:uid="{00000000-0005-0000-0000-0000A2010000}"/>
    <cellStyle name="Normal 7 4" xfId="434" xr:uid="{00000000-0005-0000-0000-0000A3010000}"/>
    <cellStyle name="Normal 7 5" xfId="435" xr:uid="{00000000-0005-0000-0000-0000A4010000}"/>
    <cellStyle name="Normal 7 6" xfId="436" xr:uid="{00000000-0005-0000-0000-0000A5010000}"/>
    <cellStyle name="Normal 7_Avera Rebuttal Analyses" xfId="437" xr:uid="{00000000-0005-0000-0000-0000A6010000}"/>
    <cellStyle name="Normal 8" xfId="438" xr:uid="{00000000-0005-0000-0000-0000A7010000}"/>
    <cellStyle name="Normal 8 2" xfId="439" xr:uid="{00000000-0005-0000-0000-0000A8010000}"/>
    <cellStyle name="Normal 8 3" xfId="440" xr:uid="{00000000-0005-0000-0000-0000A9010000}"/>
    <cellStyle name="Normal 8 4" xfId="441" xr:uid="{00000000-0005-0000-0000-0000AA010000}"/>
    <cellStyle name="Normal 8_Avera Rebuttal Analyses" xfId="442" xr:uid="{00000000-0005-0000-0000-0000AB010000}"/>
    <cellStyle name="Normal 9" xfId="443" xr:uid="{00000000-0005-0000-0000-0000AC010000}"/>
    <cellStyle name="Normal 9 2" xfId="444" xr:uid="{00000000-0005-0000-0000-0000AD010000}"/>
    <cellStyle name="Normal 9 3" xfId="445" xr:uid="{00000000-0005-0000-0000-0000AE010000}"/>
    <cellStyle name="Normal 9 4" xfId="446" xr:uid="{00000000-0005-0000-0000-0000AF010000}"/>
    <cellStyle name="Normal 9_Avera Rebuttal Analyses" xfId="447" xr:uid="{00000000-0005-0000-0000-0000B0010000}"/>
    <cellStyle name="Note 2" xfId="448" xr:uid="{00000000-0005-0000-0000-0000B1010000}"/>
    <cellStyle name="Note 3" xfId="449" xr:uid="{00000000-0005-0000-0000-0000B2010000}"/>
    <cellStyle name="Note 4" xfId="450" xr:uid="{00000000-0005-0000-0000-0000B3010000}"/>
    <cellStyle name="Note 5" xfId="451" xr:uid="{00000000-0005-0000-0000-0000B4010000}"/>
    <cellStyle name="Note 6" xfId="452" xr:uid="{00000000-0005-0000-0000-0000B5010000}"/>
    <cellStyle name="Output 2" xfId="453" xr:uid="{00000000-0005-0000-0000-0000B6010000}"/>
    <cellStyle name="Output 3" xfId="454" xr:uid="{00000000-0005-0000-0000-0000B7010000}"/>
    <cellStyle name="Output 4" xfId="455" xr:uid="{00000000-0005-0000-0000-0000B8010000}"/>
    <cellStyle name="Output 5" xfId="456" xr:uid="{00000000-0005-0000-0000-0000B9010000}"/>
    <cellStyle name="Output 6" xfId="457" xr:uid="{00000000-0005-0000-0000-0000BA010000}"/>
    <cellStyle name="Output Amounts" xfId="19" xr:uid="{00000000-0005-0000-0000-0000BB010000}"/>
    <cellStyle name="Output Column Headings" xfId="20" xr:uid="{00000000-0005-0000-0000-0000BC010000}"/>
    <cellStyle name="Output Line Items" xfId="21" xr:uid="{00000000-0005-0000-0000-0000BD010000}"/>
    <cellStyle name="Output Report Heading" xfId="22" xr:uid="{00000000-0005-0000-0000-0000BE010000}"/>
    <cellStyle name="Output Report Title" xfId="23" xr:uid="{00000000-0005-0000-0000-0000BF010000}"/>
    <cellStyle name="Percent 10" xfId="458" xr:uid="{00000000-0005-0000-0000-0000C0010000}"/>
    <cellStyle name="Percent 11" xfId="459" xr:uid="{00000000-0005-0000-0000-0000C1010000}"/>
    <cellStyle name="Percent 12" xfId="460" xr:uid="{00000000-0005-0000-0000-0000C2010000}"/>
    <cellStyle name="Percent 13" xfId="461" xr:uid="{00000000-0005-0000-0000-0000C3010000}"/>
    <cellStyle name="Percent 2" xfId="462" xr:uid="{00000000-0005-0000-0000-0000C4010000}"/>
    <cellStyle name="Percent 2 2" xfId="463" xr:uid="{00000000-0005-0000-0000-0000C5010000}"/>
    <cellStyle name="Percent 2 2 2" xfId="464" xr:uid="{00000000-0005-0000-0000-0000C6010000}"/>
    <cellStyle name="Percent 2 2 2 2" xfId="465" xr:uid="{00000000-0005-0000-0000-0000C7010000}"/>
    <cellStyle name="Percent 2 3" xfId="466" xr:uid="{00000000-0005-0000-0000-0000C8010000}"/>
    <cellStyle name="Percent 2 4" xfId="467" xr:uid="{00000000-0005-0000-0000-0000C9010000}"/>
    <cellStyle name="Percent 2 5" xfId="468" xr:uid="{00000000-0005-0000-0000-0000CA010000}"/>
    <cellStyle name="Percent 2 6" xfId="469" xr:uid="{00000000-0005-0000-0000-0000CB010000}"/>
    <cellStyle name="Percent 2_Atmos Rebuttal Analyses" xfId="470" xr:uid="{00000000-0005-0000-0000-0000CC010000}"/>
    <cellStyle name="Percent 3" xfId="471" xr:uid="{00000000-0005-0000-0000-0000CD010000}"/>
    <cellStyle name="Percent 3 2" xfId="472" xr:uid="{00000000-0005-0000-0000-0000CE010000}"/>
    <cellStyle name="Percent 4" xfId="473" xr:uid="{00000000-0005-0000-0000-0000CF010000}"/>
    <cellStyle name="Percent 4 2" xfId="474" xr:uid="{00000000-0005-0000-0000-0000D0010000}"/>
    <cellStyle name="Percent 5" xfId="475" xr:uid="{00000000-0005-0000-0000-0000D1010000}"/>
    <cellStyle name="Percent 6" xfId="476" xr:uid="{00000000-0005-0000-0000-0000D2010000}"/>
    <cellStyle name="Percent 7" xfId="477" xr:uid="{00000000-0005-0000-0000-0000D3010000}"/>
    <cellStyle name="Percent 8" xfId="478" xr:uid="{00000000-0005-0000-0000-0000D4010000}"/>
    <cellStyle name="Percent 8 2" xfId="479" xr:uid="{00000000-0005-0000-0000-0000D5010000}"/>
    <cellStyle name="Percent 9" xfId="480" xr:uid="{00000000-0005-0000-0000-0000D6010000}"/>
    <cellStyle name="PSChar" xfId="481" xr:uid="{00000000-0005-0000-0000-0000D7010000}"/>
    <cellStyle name="PSDate" xfId="482" xr:uid="{00000000-0005-0000-0000-0000D8010000}"/>
    <cellStyle name="PSDec" xfId="483" xr:uid="{00000000-0005-0000-0000-0000D9010000}"/>
    <cellStyle name="PSHeading" xfId="484" xr:uid="{00000000-0005-0000-0000-0000DA010000}"/>
    <cellStyle name="PSInt" xfId="485" xr:uid="{00000000-0005-0000-0000-0000DB010000}"/>
    <cellStyle name="PSSpacer" xfId="486" xr:uid="{00000000-0005-0000-0000-0000DC010000}"/>
    <cellStyle name="Reset  - Style4" xfId="24" xr:uid="{00000000-0005-0000-0000-0000DD010000}"/>
    <cellStyle name="Reset  - Style7" xfId="25" xr:uid="{00000000-0005-0000-0000-0000DE010000}"/>
    <cellStyle name="SAPBEXaggData" xfId="487" xr:uid="{00000000-0005-0000-0000-0000DF010000}"/>
    <cellStyle name="SAPBEXaggDataEmph" xfId="488" xr:uid="{00000000-0005-0000-0000-0000E0010000}"/>
    <cellStyle name="SAPBEXaggItem" xfId="489" xr:uid="{00000000-0005-0000-0000-0000E1010000}"/>
    <cellStyle name="SAPBEXaggItemX" xfId="490" xr:uid="{00000000-0005-0000-0000-0000E2010000}"/>
    <cellStyle name="SAPBEXchaText" xfId="491" xr:uid="{00000000-0005-0000-0000-0000E3010000}"/>
    <cellStyle name="SAPBEXexcBad7" xfId="492" xr:uid="{00000000-0005-0000-0000-0000E4010000}"/>
    <cellStyle name="SAPBEXexcBad8" xfId="493" xr:uid="{00000000-0005-0000-0000-0000E5010000}"/>
    <cellStyle name="SAPBEXexcBad9" xfId="494" xr:uid="{00000000-0005-0000-0000-0000E6010000}"/>
    <cellStyle name="SAPBEXexcCritical4" xfId="495" xr:uid="{00000000-0005-0000-0000-0000E7010000}"/>
    <cellStyle name="SAPBEXexcCritical5" xfId="496" xr:uid="{00000000-0005-0000-0000-0000E8010000}"/>
    <cellStyle name="SAPBEXexcCritical6" xfId="497" xr:uid="{00000000-0005-0000-0000-0000E9010000}"/>
    <cellStyle name="SAPBEXexcGood1" xfId="498" xr:uid="{00000000-0005-0000-0000-0000EA010000}"/>
    <cellStyle name="SAPBEXexcGood2" xfId="499" xr:uid="{00000000-0005-0000-0000-0000EB010000}"/>
    <cellStyle name="SAPBEXexcGood3" xfId="500" xr:uid="{00000000-0005-0000-0000-0000EC010000}"/>
    <cellStyle name="SAPBEXfilterDrill" xfId="501" xr:uid="{00000000-0005-0000-0000-0000ED010000}"/>
    <cellStyle name="SAPBEXfilterItem" xfId="502" xr:uid="{00000000-0005-0000-0000-0000EE010000}"/>
    <cellStyle name="SAPBEXfilterText" xfId="503" xr:uid="{00000000-0005-0000-0000-0000EF010000}"/>
    <cellStyle name="SAPBEXformats" xfId="504" xr:uid="{00000000-0005-0000-0000-0000F0010000}"/>
    <cellStyle name="SAPBEXheaderItem" xfId="505" xr:uid="{00000000-0005-0000-0000-0000F1010000}"/>
    <cellStyle name="SAPBEXheaderText" xfId="506" xr:uid="{00000000-0005-0000-0000-0000F2010000}"/>
    <cellStyle name="SAPBEXHLevel0" xfId="507" xr:uid="{00000000-0005-0000-0000-0000F3010000}"/>
    <cellStyle name="SAPBEXHLevel0X" xfId="508" xr:uid="{00000000-0005-0000-0000-0000F4010000}"/>
    <cellStyle name="SAPBEXHLevel1" xfId="509" xr:uid="{00000000-0005-0000-0000-0000F5010000}"/>
    <cellStyle name="SAPBEXHLevel1X" xfId="510" xr:uid="{00000000-0005-0000-0000-0000F6010000}"/>
    <cellStyle name="SAPBEXHLevel2" xfId="511" xr:uid="{00000000-0005-0000-0000-0000F7010000}"/>
    <cellStyle name="SAPBEXHLevel2X" xfId="512" xr:uid="{00000000-0005-0000-0000-0000F8010000}"/>
    <cellStyle name="SAPBEXHLevel3" xfId="513" xr:uid="{00000000-0005-0000-0000-0000F9010000}"/>
    <cellStyle name="SAPBEXHLevel3X" xfId="514" xr:uid="{00000000-0005-0000-0000-0000FA010000}"/>
    <cellStyle name="SAPBEXresData" xfId="515" xr:uid="{00000000-0005-0000-0000-0000FB010000}"/>
    <cellStyle name="SAPBEXresDataEmph" xfId="516" xr:uid="{00000000-0005-0000-0000-0000FC010000}"/>
    <cellStyle name="SAPBEXresItem" xfId="517" xr:uid="{00000000-0005-0000-0000-0000FD010000}"/>
    <cellStyle name="SAPBEXresItemX" xfId="518" xr:uid="{00000000-0005-0000-0000-0000FE010000}"/>
    <cellStyle name="SAPBEXstdData" xfId="519" xr:uid="{00000000-0005-0000-0000-0000FF010000}"/>
    <cellStyle name="SAPBEXstdDataEmph" xfId="520" xr:uid="{00000000-0005-0000-0000-000000020000}"/>
    <cellStyle name="SAPBEXstdItem" xfId="521" xr:uid="{00000000-0005-0000-0000-000001020000}"/>
    <cellStyle name="SAPBEXstdItemX" xfId="522" xr:uid="{00000000-0005-0000-0000-000002020000}"/>
    <cellStyle name="SAPBEXtitle" xfId="523" xr:uid="{00000000-0005-0000-0000-000003020000}"/>
    <cellStyle name="SAPBEXundefined" xfId="524" xr:uid="{00000000-0005-0000-0000-000004020000}"/>
    <cellStyle name="Style 1" xfId="525" xr:uid="{00000000-0005-0000-0000-000005020000}"/>
    <cellStyle name="Style 105" xfId="526" xr:uid="{00000000-0005-0000-0000-000006020000}"/>
    <cellStyle name="Style 109" xfId="527" xr:uid="{00000000-0005-0000-0000-000007020000}"/>
    <cellStyle name="Style 113" xfId="528" xr:uid="{00000000-0005-0000-0000-000008020000}"/>
    <cellStyle name="Style 117" xfId="529" xr:uid="{00000000-0005-0000-0000-000009020000}"/>
    <cellStyle name="Style 140" xfId="530" xr:uid="{00000000-0005-0000-0000-00000A020000}"/>
    <cellStyle name="Style 144" xfId="531" xr:uid="{00000000-0005-0000-0000-00000B020000}"/>
    <cellStyle name="Style 21" xfId="532" xr:uid="{00000000-0005-0000-0000-00000C020000}"/>
    <cellStyle name="Style 21 2" xfId="533" xr:uid="{00000000-0005-0000-0000-00000D020000}"/>
    <cellStyle name="Style 22" xfId="534" xr:uid="{00000000-0005-0000-0000-00000E020000}"/>
    <cellStyle name="Style 22 2" xfId="535" xr:uid="{00000000-0005-0000-0000-00000F020000}"/>
    <cellStyle name="Style 22 2 2" xfId="536" xr:uid="{00000000-0005-0000-0000-000010020000}"/>
    <cellStyle name="Style 22 2_Avera Rebuttal Analyses" xfId="537" xr:uid="{00000000-0005-0000-0000-000011020000}"/>
    <cellStyle name="Style 23" xfId="538" xr:uid="{00000000-0005-0000-0000-000012020000}"/>
    <cellStyle name="Style 24" xfId="539" xr:uid="{00000000-0005-0000-0000-000013020000}"/>
    <cellStyle name="Style 24 2" xfId="540" xr:uid="{00000000-0005-0000-0000-000014020000}"/>
    <cellStyle name="Style 24 2 2" xfId="541" xr:uid="{00000000-0005-0000-0000-000015020000}"/>
    <cellStyle name="Style 24 2_Avera Rebuttal Analyses" xfId="542" xr:uid="{00000000-0005-0000-0000-000016020000}"/>
    <cellStyle name="Style 25" xfId="543" xr:uid="{00000000-0005-0000-0000-000017020000}"/>
    <cellStyle name="Style 26" xfId="544" xr:uid="{00000000-0005-0000-0000-000018020000}"/>
    <cellStyle name="Style 26 2" xfId="545" xr:uid="{00000000-0005-0000-0000-000019020000}"/>
    <cellStyle name="Style 26 2 2" xfId="546" xr:uid="{00000000-0005-0000-0000-00001A020000}"/>
    <cellStyle name="Style 26 2_Avera Rebuttal Analyses" xfId="547" xr:uid="{00000000-0005-0000-0000-00001B020000}"/>
    <cellStyle name="Style 26 3" xfId="548" xr:uid="{00000000-0005-0000-0000-00001C020000}"/>
    <cellStyle name="Style 26 4" xfId="549" xr:uid="{00000000-0005-0000-0000-00001D020000}"/>
    <cellStyle name="Style 27" xfId="550" xr:uid="{00000000-0005-0000-0000-00001E020000}"/>
    <cellStyle name="Style 28" xfId="551" xr:uid="{00000000-0005-0000-0000-00001F020000}"/>
    <cellStyle name="Style 29" xfId="552" xr:uid="{00000000-0005-0000-0000-000020020000}"/>
    <cellStyle name="Style 30" xfId="553" xr:uid="{00000000-0005-0000-0000-000021020000}"/>
    <cellStyle name="Style 31" xfId="554" xr:uid="{00000000-0005-0000-0000-000022020000}"/>
    <cellStyle name="Style 32" xfId="555" xr:uid="{00000000-0005-0000-0000-000023020000}"/>
    <cellStyle name="Style 33" xfId="556" xr:uid="{00000000-0005-0000-0000-000024020000}"/>
    <cellStyle name="Style 34" xfId="557" xr:uid="{00000000-0005-0000-0000-000025020000}"/>
    <cellStyle name="Style 35" xfId="558" xr:uid="{00000000-0005-0000-0000-000026020000}"/>
    <cellStyle name="Style 36" xfId="559" xr:uid="{00000000-0005-0000-0000-000027020000}"/>
    <cellStyle name="Style 37" xfId="560" xr:uid="{00000000-0005-0000-0000-000028020000}"/>
    <cellStyle name="Style 38" xfId="561" xr:uid="{00000000-0005-0000-0000-000029020000}"/>
    <cellStyle name="Style 39" xfId="562" xr:uid="{00000000-0005-0000-0000-00002A020000}"/>
    <cellStyle name="STYLE1" xfId="563" xr:uid="{00000000-0005-0000-0000-00002B020000}"/>
    <cellStyle name="STYLE2" xfId="564" xr:uid="{00000000-0005-0000-0000-00002C020000}"/>
    <cellStyle name="STYLE3" xfId="565" xr:uid="{00000000-0005-0000-0000-00002D020000}"/>
    <cellStyle name="STYLE4" xfId="566" xr:uid="{00000000-0005-0000-0000-00002E020000}"/>
    <cellStyle name="Table  - Style5" xfId="26" xr:uid="{00000000-0005-0000-0000-00002F020000}"/>
    <cellStyle name="Table  - Style6" xfId="27" xr:uid="{00000000-0005-0000-0000-000030020000}"/>
    <cellStyle name="Title  - Style1" xfId="28" xr:uid="{00000000-0005-0000-0000-000031020000}"/>
    <cellStyle name="Title  - Style6" xfId="29" xr:uid="{00000000-0005-0000-0000-000032020000}"/>
    <cellStyle name="Title 2" xfId="567" xr:uid="{00000000-0005-0000-0000-000033020000}"/>
    <cellStyle name="Title 3" xfId="568" xr:uid="{00000000-0005-0000-0000-000034020000}"/>
    <cellStyle name="Title 4" xfId="569" xr:uid="{00000000-0005-0000-0000-000035020000}"/>
    <cellStyle name="Title 5" xfId="570" xr:uid="{00000000-0005-0000-0000-000036020000}"/>
    <cellStyle name="Title 6" xfId="571" xr:uid="{00000000-0005-0000-0000-000037020000}"/>
    <cellStyle name="Total" xfId="30" builtinId="25" customBuiltin="1"/>
    <cellStyle name="Total 2" xfId="572" xr:uid="{00000000-0005-0000-0000-000039020000}"/>
    <cellStyle name="Total 3" xfId="573" xr:uid="{00000000-0005-0000-0000-00003A020000}"/>
    <cellStyle name="Total 4" xfId="574" xr:uid="{00000000-0005-0000-0000-00003B020000}"/>
    <cellStyle name="Total 5" xfId="575" xr:uid="{00000000-0005-0000-0000-00003C020000}"/>
    <cellStyle name="Total 6" xfId="576" xr:uid="{00000000-0005-0000-0000-00003D020000}"/>
    <cellStyle name="TotCol - Style5" xfId="31" xr:uid="{00000000-0005-0000-0000-00003E020000}"/>
    <cellStyle name="TotCol - Style7" xfId="32" xr:uid="{00000000-0005-0000-0000-00003F020000}"/>
    <cellStyle name="TotRow - Style4" xfId="33" xr:uid="{00000000-0005-0000-0000-000040020000}"/>
    <cellStyle name="TotRow - Style8" xfId="34" xr:uid="{00000000-0005-0000-0000-000041020000}"/>
    <cellStyle name="Warning Text 2" xfId="577" xr:uid="{00000000-0005-0000-0000-000042020000}"/>
    <cellStyle name="Warning Text 3" xfId="578" xr:uid="{00000000-0005-0000-0000-000043020000}"/>
    <cellStyle name="Warning Text 4" xfId="579" xr:uid="{00000000-0005-0000-0000-000044020000}"/>
    <cellStyle name="Warning Text 5" xfId="580" xr:uid="{00000000-0005-0000-0000-000045020000}"/>
    <cellStyle name="Warning Text 6" xfId="581" xr:uid="{00000000-0005-0000-0000-000046020000}"/>
    <cellStyle name="Обычный_RTS_select_issues" xfId="582" xr:uid="{00000000-0005-0000-0000-000047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TAI/06%20Cases/0636%20%20UNS%20Gas/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p.TAI-M056/AppData/Local/Microsoft/Windows/Temporary%20Internet%20Files/Content.Outlook/HI6E25ND/CASES/TAI/06%20Cases/0636%20%20UNS%20Gas/UNS%20Gas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iecon.sharepoint.com/15%20CASES/1506%20MISO/McKenzie%20Adjustment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p.TAI-M056/AppData/Local/Microsoft/Windows/Temporary%20Internet%20Files/Content.Outlook/HI6E25ND/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l/My%20Documents/My%20TAI/PPL%20Electric/PPL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/>
          <cell r="D8">
            <v>4.1188113172833787E-2</v>
          </cell>
        </row>
        <row r="9">
          <cell r="B9" t="str">
            <v>LNT</v>
          </cell>
          <cell r="C9"/>
          <cell r="D9">
            <v>3.6917454736638017E-2</v>
          </cell>
        </row>
        <row r="10">
          <cell r="B10" t="str">
            <v>AEE</v>
          </cell>
          <cell r="C10"/>
          <cell r="D10">
            <v>4.0535631144278161E-2</v>
          </cell>
        </row>
        <row r="11">
          <cell r="B11" t="str">
            <v>AEP</v>
          </cell>
          <cell r="C11"/>
          <cell r="D11">
            <v>3.8238582265949533E-2</v>
          </cell>
        </row>
        <row r="12">
          <cell r="B12" t="str">
            <v>AVA</v>
          </cell>
          <cell r="C12"/>
          <cell r="D12">
            <v>4.1061607668819146E-2</v>
          </cell>
        </row>
        <row r="13">
          <cell r="B13" t="str">
            <v>BKH</v>
          </cell>
          <cell r="C13"/>
          <cell r="D13">
            <v>3.65114081813167E-2</v>
          </cell>
        </row>
        <row r="14">
          <cell r="B14" t="str">
            <v>CNP</v>
          </cell>
          <cell r="C14"/>
          <cell r="D14">
            <v>5.105397311342591E-2</v>
          </cell>
        </row>
        <row r="15">
          <cell r="B15" t="str">
            <v>CNL</v>
          </cell>
          <cell r="C15"/>
          <cell r="D15">
            <v>2.9612922546022036E-2</v>
          </cell>
        </row>
        <row r="16">
          <cell r="B16" t="str">
            <v>CMS</v>
          </cell>
          <cell r="C16"/>
          <cell r="D16">
            <v>3.4458684838284348E-2</v>
          </cell>
        </row>
        <row r="17">
          <cell r="B17" t="str">
            <v>ED</v>
          </cell>
          <cell r="C17"/>
          <cell r="D17">
            <v>4.20030590190765E-2</v>
          </cell>
        </row>
        <row r="18">
          <cell r="B18" t="str">
            <v>D</v>
          </cell>
          <cell r="C18"/>
          <cell r="D18">
            <v>3.6769348670930048E-2</v>
          </cell>
        </row>
        <row r="19">
          <cell r="B19" t="str">
            <v>DTE</v>
          </cell>
          <cell r="C19"/>
          <cell r="D19">
            <v>3.7039264664888404E-2</v>
          </cell>
        </row>
        <row r="20">
          <cell r="B20" t="str">
            <v>DUK</v>
          </cell>
          <cell r="C20"/>
          <cell r="D20">
            <v>4.4621467434687846E-2</v>
          </cell>
        </row>
        <row r="21">
          <cell r="B21" t="str">
            <v>EIX</v>
          </cell>
          <cell r="C21"/>
          <cell r="D21">
            <v>2.7932480158431788E-2</v>
          </cell>
        </row>
        <row r="22">
          <cell r="B22" t="str">
            <v>EE</v>
          </cell>
          <cell r="C22"/>
          <cell r="D22">
            <v>3.26257809640755E-2</v>
          </cell>
        </row>
        <row r="23">
          <cell r="B23" t="str">
            <v>EDE</v>
          </cell>
          <cell r="C23"/>
          <cell r="D23">
            <v>4.5593262060549027E-2</v>
          </cell>
        </row>
        <row r="24">
          <cell r="B24" t="str">
            <v>ETR</v>
          </cell>
          <cell r="C24"/>
          <cell r="D24">
            <v>4.6611616594007643E-2</v>
          </cell>
        </row>
        <row r="25">
          <cell r="B25" t="str">
            <v>ES</v>
          </cell>
          <cell r="C25"/>
          <cell r="D25">
            <v>3.453414196409367E-2</v>
          </cell>
        </row>
        <row r="26">
          <cell r="B26" t="str">
            <v>EXC</v>
          </cell>
          <cell r="C26"/>
          <cell r="D26">
            <v>3.8216639115192609E-2</v>
          </cell>
        </row>
        <row r="27">
          <cell r="B27" t="str">
            <v>FE</v>
          </cell>
          <cell r="C27"/>
          <cell r="D27">
            <v>4.2611951010888292E-2</v>
          </cell>
        </row>
        <row r="28">
          <cell r="B28" t="str">
            <v>GXP</v>
          </cell>
          <cell r="C28"/>
          <cell r="D28">
            <v>3.803349450046431E-2</v>
          </cell>
        </row>
        <row r="29">
          <cell r="B29" t="str">
            <v>HE</v>
          </cell>
          <cell r="C29"/>
          <cell r="D29">
            <v>4.1234720409052218E-2</v>
          </cell>
        </row>
        <row r="30">
          <cell r="B30" t="str">
            <v>IDA</v>
          </cell>
          <cell r="C30"/>
          <cell r="D30">
            <v>3.1276253173082434E-2</v>
          </cell>
        </row>
        <row r="31">
          <cell r="B31" t="str">
            <v>ITC</v>
          </cell>
          <cell r="C31"/>
          <cell r="D31">
            <v>2.2081448008336783E-2</v>
          </cell>
        </row>
        <row r="32">
          <cell r="B32" t="str">
            <v>MGEE</v>
          </cell>
          <cell r="C32"/>
          <cell r="D32">
            <v>2.9523244561269955E-2</v>
          </cell>
        </row>
        <row r="33">
          <cell r="B33" t="str">
            <v>NEE</v>
          </cell>
          <cell r="C33"/>
          <cell r="D33">
            <v>3.0383778132657264E-2</v>
          </cell>
        </row>
        <row r="34">
          <cell r="B34" t="str">
            <v>NWE</v>
          </cell>
          <cell r="C34"/>
          <cell r="D34">
            <v>3.697019904374766E-2</v>
          </cell>
        </row>
        <row r="35">
          <cell r="B35" t="str">
            <v>OGE</v>
          </cell>
          <cell r="C35"/>
          <cell r="D35">
            <v>3.354919858666882E-2</v>
          </cell>
        </row>
        <row r="36">
          <cell r="B36" t="str">
            <v>OTTR</v>
          </cell>
          <cell r="C36"/>
          <cell r="D36">
            <v>4.4863692684909251E-2</v>
          </cell>
        </row>
        <row r="37">
          <cell r="B37" t="str">
            <v>POM</v>
          </cell>
          <cell r="C37"/>
          <cell r="D37">
            <v>4.2266615458285695E-2</v>
          </cell>
        </row>
        <row r="38">
          <cell r="B38" t="str">
            <v>PCG</v>
          </cell>
          <cell r="C38"/>
          <cell r="D38">
            <v>3.5220237696678057E-2</v>
          </cell>
        </row>
        <row r="39">
          <cell r="B39" t="str">
            <v>PNW</v>
          </cell>
          <cell r="C39"/>
          <cell r="D39">
            <v>3.9227839317558987E-2</v>
          </cell>
        </row>
        <row r="40">
          <cell r="B40" t="str">
            <v>PNM</v>
          </cell>
          <cell r="C40"/>
          <cell r="D40">
            <v>3.0054946491512666E-2</v>
          </cell>
        </row>
        <row r="41">
          <cell r="B41" t="str">
            <v>POR</v>
          </cell>
          <cell r="C41"/>
          <cell r="D41">
            <v>3.4095267034108083E-2</v>
          </cell>
        </row>
        <row r="42">
          <cell r="B42" t="str">
            <v>PPL</v>
          </cell>
          <cell r="C42"/>
          <cell r="D42">
            <v>4.6864760369527157E-2</v>
          </cell>
        </row>
        <row r="43">
          <cell r="B43" t="str">
            <v>PEG</v>
          </cell>
          <cell r="C43"/>
          <cell r="D43">
            <v>3.7773552526368562E-2</v>
          </cell>
        </row>
        <row r="44">
          <cell r="B44" t="str">
            <v>SCG</v>
          </cell>
          <cell r="C44"/>
          <cell r="D44">
            <v>4.0891959265743648E-2</v>
          </cell>
        </row>
        <row r="45">
          <cell r="B45" t="str">
            <v>SRE</v>
          </cell>
          <cell r="C45"/>
          <cell r="D45">
            <v>2.751372158261706E-2</v>
          </cell>
        </row>
        <row r="46">
          <cell r="B46" t="str">
            <v>SO</v>
          </cell>
          <cell r="C46"/>
          <cell r="D46">
            <v>4.9613926680980323E-2</v>
          </cell>
        </row>
        <row r="47">
          <cell r="B47" t="str">
            <v>TE</v>
          </cell>
          <cell r="C47"/>
          <cell r="D47">
            <v>4.4807875301107247E-2</v>
          </cell>
        </row>
        <row r="48">
          <cell r="B48" t="str">
            <v>UIL</v>
          </cell>
          <cell r="C48"/>
          <cell r="D48">
            <v>3.6153510414312549E-2</v>
          </cell>
        </row>
        <row r="49">
          <cell r="B49" t="str">
            <v>VVC</v>
          </cell>
          <cell r="C49"/>
          <cell r="D49">
            <v>3.6830314772215884E-2</v>
          </cell>
        </row>
        <row r="50">
          <cell r="B50" t="str">
            <v>WEC</v>
          </cell>
          <cell r="C50"/>
          <cell r="D50">
            <v>3.63723588316755E-2</v>
          </cell>
        </row>
        <row r="51">
          <cell r="B51" t="str">
            <v>WR</v>
          </cell>
          <cell r="C51"/>
          <cell r="D51">
            <v>3.9026220477215857E-2</v>
          </cell>
        </row>
        <row r="52">
          <cell r="B52" t="str">
            <v>XEL</v>
          </cell>
          <cell r="C52"/>
          <cell r="D52">
            <v>3.7754415359084519E-2</v>
          </cell>
        </row>
        <row r="53">
          <cell r="B53"/>
          <cell r="C53"/>
          <cell r="D53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/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/>
          <cell r="AE8">
            <v>0.1038</v>
          </cell>
          <cell r="AF8"/>
        </row>
        <row r="9">
          <cell r="B9" t="str">
            <v>LNT</v>
          </cell>
          <cell r="C9" t="str">
            <v>Alliant Energy</v>
          </cell>
          <cell r="D9"/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/>
          <cell r="AE9">
            <v>0.109</v>
          </cell>
          <cell r="AF9"/>
        </row>
        <row r="10">
          <cell r="B10" t="str">
            <v>AEE</v>
          </cell>
          <cell r="C10" t="str">
            <v>Ameren Corp.</v>
          </cell>
          <cell r="D10"/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/>
          <cell r="AE10">
            <v>9.0966666666666654E-2</v>
          </cell>
          <cell r="AF10"/>
        </row>
        <row r="11">
          <cell r="B11" t="str">
            <v>AEP</v>
          </cell>
          <cell r="C11" t="str">
            <v>American Elec Pwr</v>
          </cell>
          <cell r="D11"/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/>
          <cell r="AE11">
            <v>0.10275000000000001</v>
          </cell>
          <cell r="AF11"/>
        </row>
        <row r="12">
          <cell r="B12" t="str">
            <v>AVA</v>
          </cell>
          <cell r="C12" t="str">
            <v>Avista Corp.</v>
          </cell>
          <cell r="D12"/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/>
          <cell r="AE12">
            <v>9.6500000000000002E-2</v>
          </cell>
          <cell r="AF12"/>
        </row>
        <row r="13">
          <cell r="B13" t="str">
            <v>BKH</v>
          </cell>
          <cell r="C13" t="str">
            <v>Black Hills Corp.</v>
          </cell>
          <cell r="D13"/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/>
          <cell r="AE13">
            <v>9.8299999999999998E-2</v>
          </cell>
          <cell r="AF13"/>
        </row>
        <row r="14">
          <cell r="B14" t="str">
            <v>CNP</v>
          </cell>
          <cell r="C14" t="str">
            <v>CenterPoint Energy</v>
          </cell>
          <cell r="D14"/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/>
          <cell r="AE14">
            <v>0.10175000000000001</v>
          </cell>
          <cell r="AF14"/>
        </row>
        <row r="15">
          <cell r="B15" t="str">
            <v>CNL</v>
          </cell>
          <cell r="C15" t="str">
            <v>Cleco Corp.</v>
          </cell>
          <cell r="D15"/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/>
          <cell r="AE15">
            <v>0.1124</v>
          </cell>
          <cell r="AF15"/>
        </row>
        <row r="16">
          <cell r="B16" t="str">
            <v>CMS</v>
          </cell>
          <cell r="C16" t="str">
            <v>CMS Energy Corp.</v>
          </cell>
          <cell r="D16"/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/>
          <cell r="AE16">
            <v>0.10299999999999999</v>
          </cell>
          <cell r="AF16"/>
        </row>
        <row r="17">
          <cell r="B17" t="str">
            <v>ED</v>
          </cell>
          <cell r="C17" t="str">
            <v>Consolidated Edison</v>
          </cell>
          <cell r="D17"/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/>
          <cell r="AE17">
            <v>9.5500000000000002E-2</v>
          </cell>
          <cell r="AF17"/>
        </row>
        <row r="18">
          <cell r="B18" t="str">
            <v>D</v>
          </cell>
          <cell r="C18" t="str">
            <v>Dominion Resources</v>
          </cell>
          <cell r="D18"/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/>
          <cell r="AE18">
            <v>0.109</v>
          </cell>
          <cell r="AF18"/>
        </row>
        <row r="19">
          <cell r="B19" t="str">
            <v>DTE</v>
          </cell>
          <cell r="C19" t="str">
            <v>DTE Energy Co.</v>
          </cell>
          <cell r="D19"/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/>
          <cell r="AE19">
            <v>0.105</v>
          </cell>
          <cell r="AF19"/>
        </row>
        <row r="20">
          <cell r="B20" t="str">
            <v>DUK</v>
          </cell>
          <cell r="C20" t="str">
            <v>Duke Energy Corp.</v>
          </cell>
          <cell r="D20"/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/>
          <cell r="AE20">
            <v>0.10376666666666667</v>
          </cell>
          <cell r="AF20"/>
        </row>
        <row r="21">
          <cell r="B21" t="str">
            <v>EIX</v>
          </cell>
          <cell r="C21" t="str">
            <v>Edison International</v>
          </cell>
          <cell r="D21"/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/>
          <cell r="AE21">
            <v>0.1045</v>
          </cell>
          <cell r="AF21"/>
        </row>
        <row r="22">
          <cell r="B22" t="str">
            <v>EE</v>
          </cell>
          <cell r="C22" t="str">
            <v>El Paso Electric</v>
          </cell>
          <cell r="D22"/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/>
          <cell r="AE22" t="str">
            <v>NA</v>
          </cell>
          <cell r="AF22"/>
        </row>
        <row r="23">
          <cell r="B23" t="str">
            <v>EDE</v>
          </cell>
          <cell r="C23" t="str">
            <v>Empire District Elec</v>
          </cell>
          <cell r="D23"/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/>
          <cell r="AE23" t="str">
            <v>NA</v>
          </cell>
          <cell r="AF23"/>
        </row>
        <row r="24">
          <cell r="B24" t="str">
            <v>ETR</v>
          </cell>
          <cell r="C24" t="str">
            <v>Entergy Corp.</v>
          </cell>
          <cell r="D24"/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/>
          <cell r="AE24">
            <v>0.1</v>
          </cell>
          <cell r="AF24"/>
        </row>
        <row r="25">
          <cell r="B25" t="str">
            <v>ES</v>
          </cell>
          <cell r="C25" t="str">
            <v>Eversource Energy</v>
          </cell>
          <cell r="D25"/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/>
          <cell r="AE25">
            <v>9.4475000000000003E-2</v>
          </cell>
          <cell r="AF25"/>
        </row>
        <row r="26">
          <cell r="B26" t="str">
            <v>EXC</v>
          </cell>
          <cell r="C26" t="str">
            <v>Exelon Corp.</v>
          </cell>
          <cell r="D26"/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/>
          <cell r="AE26">
            <v>9.5333333333333339E-2</v>
          </cell>
          <cell r="AF26"/>
        </row>
        <row r="27">
          <cell r="B27" t="str">
            <v>FE</v>
          </cell>
          <cell r="C27" t="str">
            <v>FirstEnergy Corp.</v>
          </cell>
          <cell r="D27"/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/>
          <cell r="AE27">
            <v>0.10825000000000001</v>
          </cell>
          <cell r="AF27"/>
        </row>
        <row r="28">
          <cell r="B28" t="str">
            <v>GXP</v>
          </cell>
          <cell r="C28" t="str">
            <v>Great Plains Energy</v>
          </cell>
          <cell r="D28"/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/>
          <cell r="AE28">
            <v>9.5000000000000001E-2</v>
          </cell>
          <cell r="AF28"/>
        </row>
        <row r="29">
          <cell r="B29" t="str">
            <v>HE</v>
          </cell>
          <cell r="C29" t="str">
            <v>Hawaiian Elec.</v>
          </cell>
          <cell r="D29"/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/>
          <cell r="AE29">
            <v>9.6666666666666679E-2</v>
          </cell>
          <cell r="AF29"/>
        </row>
        <row r="30">
          <cell r="B30" t="str">
            <v>IDA</v>
          </cell>
          <cell r="C30" t="str">
            <v>IDACORP, Inc.</v>
          </cell>
          <cell r="D30"/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/>
          <cell r="AE30">
            <v>0.1</v>
          </cell>
          <cell r="AF30"/>
        </row>
        <row r="31">
          <cell r="B31" t="str">
            <v>ITC</v>
          </cell>
          <cell r="C31" t="str">
            <v>ITC Holdings Corp.</v>
          </cell>
          <cell r="D31"/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/>
          <cell r="AE31">
            <v>0.13020000000000001</v>
          </cell>
          <cell r="AF31"/>
        </row>
        <row r="32">
          <cell r="B32" t="str">
            <v>MGEE</v>
          </cell>
          <cell r="C32" t="str">
            <v>MGE Energy</v>
          </cell>
          <cell r="D32"/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/>
          <cell r="AE32">
            <v>0.10199999999999999</v>
          </cell>
          <cell r="AF32"/>
        </row>
        <row r="33">
          <cell r="B33" t="str">
            <v>NEE</v>
          </cell>
          <cell r="C33" t="str">
            <v>NextEra Energy, Inc.</v>
          </cell>
          <cell r="D33"/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/>
          <cell r="AE33">
            <v>0.10500000000000001</v>
          </cell>
          <cell r="AF33"/>
        </row>
        <row r="34">
          <cell r="B34" t="str">
            <v>NWE</v>
          </cell>
          <cell r="C34" t="str">
            <v>NorthWestern Corp.</v>
          </cell>
          <cell r="D34"/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/>
          <cell r="AE34">
            <v>0.10000000000000002</v>
          </cell>
          <cell r="AF34"/>
        </row>
        <row r="35">
          <cell r="B35" t="str">
            <v>OGE</v>
          </cell>
          <cell r="C35" t="str">
            <v>OGE Energy Corp.</v>
          </cell>
          <cell r="D35"/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/>
          <cell r="AE35">
            <v>0.10074999999999999</v>
          </cell>
          <cell r="AF35"/>
        </row>
        <row r="36">
          <cell r="B36" t="str">
            <v>OTTR</v>
          </cell>
          <cell r="C36" t="str">
            <v>Otter Tail Corp.</v>
          </cell>
          <cell r="D36"/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/>
          <cell r="AE36" t="str">
            <v>NA</v>
          </cell>
          <cell r="AF36"/>
        </row>
        <row r="37">
          <cell r="B37" t="str">
            <v>POM</v>
          </cell>
          <cell r="C37" t="str">
            <v>Pepco Holdings</v>
          </cell>
          <cell r="D37"/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/>
          <cell r="AE37">
            <v>9.7939999999999999E-2</v>
          </cell>
          <cell r="AF37"/>
        </row>
        <row r="38">
          <cell r="B38" t="str">
            <v>PCG</v>
          </cell>
          <cell r="C38" t="str">
            <v>PG&amp;E Corp.</v>
          </cell>
          <cell r="D38"/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/>
          <cell r="AE38">
            <v>0.104</v>
          </cell>
          <cell r="AF38"/>
        </row>
        <row r="39">
          <cell r="B39" t="str">
            <v>PNW</v>
          </cell>
          <cell r="C39" t="str">
            <v>Pinnacle West Capital</v>
          </cell>
          <cell r="D39"/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/>
          <cell r="AE39">
            <v>0.1</v>
          </cell>
          <cell r="AF39"/>
        </row>
        <row r="40">
          <cell r="B40" t="str">
            <v>PNM</v>
          </cell>
          <cell r="C40" t="str">
            <v>PNM Resources</v>
          </cell>
          <cell r="D40"/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/>
          <cell r="AE40">
            <v>0.1</v>
          </cell>
          <cell r="AF40"/>
        </row>
        <row r="41">
          <cell r="B41" t="str">
            <v>POR</v>
          </cell>
          <cell r="C41" t="str">
            <v>Portland General Elec.</v>
          </cell>
          <cell r="D41"/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/>
          <cell r="AE41">
            <v>9.6799999999999997E-2</v>
          </cell>
          <cell r="AF41"/>
        </row>
        <row r="42">
          <cell r="B42" t="str">
            <v>PPL</v>
          </cell>
          <cell r="C42" t="str">
            <v>PPL Corp.</v>
          </cell>
          <cell r="D42"/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/>
          <cell r="AE42">
            <v>0.10325000000000001</v>
          </cell>
          <cell r="AF42"/>
        </row>
        <row r="43">
          <cell r="B43" t="str">
            <v>PEG</v>
          </cell>
          <cell r="C43" t="str">
            <v>Pub Sv Enterprise Grp</v>
          </cell>
          <cell r="D43"/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/>
          <cell r="AE43">
            <v>0.10299999999999999</v>
          </cell>
          <cell r="AF43"/>
        </row>
        <row r="44">
          <cell r="B44" t="str">
            <v>SCG</v>
          </cell>
          <cell r="C44" t="str">
            <v>SCANA Corp.</v>
          </cell>
          <cell r="D44"/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/>
          <cell r="AE44">
            <v>0.10366666666666667</v>
          </cell>
          <cell r="AF44"/>
        </row>
        <row r="45">
          <cell r="B45" t="str">
            <v>SRE</v>
          </cell>
          <cell r="C45" t="str">
            <v>Sempra Energy</v>
          </cell>
          <cell r="D45"/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/>
          <cell r="AE45">
            <v>0.10200000000000001</v>
          </cell>
          <cell r="AF45"/>
        </row>
        <row r="46">
          <cell r="B46" t="str">
            <v>SO</v>
          </cell>
          <cell r="C46" t="str">
            <v>Southern Company</v>
          </cell>
          <cell r="D46"/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/>
          <cell r="AE46">
            <v>0.125</v>
          </cell>
          <cell r="AF46"/>
        </row>
        <row r="47">
          <cell r="B47" t="str">
            <v>TE</v>
          </cell>
          <cell r="C47" t="str">
            <v>TECO Energy</v>
          </cell>
          <cell r="D47"/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/>
          <cell r="AE47">
            <v>0.10666666666666665</v>
          </cell>
          <cell r="AF47"/>
        </row>
        <row r="48">
          <cell r="B48" t="str">
            <v>UIL</v>
          </cell>
          <cell r="C48" t="str">
            <v>UIL Holdings</v>
          </cell>
          <cell r="D48"/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/>
          <cell r="AE48">
            <v>9.1499999999999998E-2</v>
          </cell>
          <cell r="AF48"/>
        </row>
        <row r="49">
          <cell r="B49" t="str">
            <v>VVC</v>
          </cell>
          <cell r="C49" t="str">
            <v>Vectren Corp.</v>
          </cell>
          <cell r="D49"/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/>
          <cell r="AE49">
            <v>0.10275000000000001</v>
          </cell>
          <cell r="AF49"/>
        </row>
        <row r="50">
          <cell r="B50" t="str">
            <v>WEC</v>
          </cell>
          <cell r="C50" t="str">
            <v>WEC Energy Group</v>
          </cell>
          <cell r="D50"/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/>
          <cell r="AE50">
            <v>9.7249999999999989E-2</v>
          </cell>
          <cell r="AF50"/>
        </row>
        <row r="51">
          <cell r="B51" t="str">
            <v>WR</v>
          </cell>
          <cell r="C51" t="str">
            <v>Westar Energy</v>
          </cell>
          <cell r="D51"/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/>
          <cell r="AE51">
            <v>0.1</v>
          </cell>
          <cell r="AF51"/>
        </row>
        <row r="52">
          <cell r="B52" t="str">
            <v>XEL</v>
          </cell>
          <cell r="C52" t="str">
            <v>Xcel Energy Inc.</v>
          </cell>
          <cell r="D52"/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/>
          <cell r="AE52">
            <v>0.10102</v>
          </cell>
          <cell r="AF52"/>
        </row>
        <row r="53">
          <cell r="B53"/>
          <cell r="C53"/>
          <cell r="D53"/>
          <cell r="E53"/>
          <cell r="T53"/>
          <cell r="U53"/>
          <cell r="V53"/>
          <cell r="W53"/>
          <cell r="X53"/>
          <cell r="Y53"/>
          <cell r="Z53"/>
          <cell r="AD53"/>
          <cell r="AE53"/>
          <cell r="AF53"/>
        </row>
      </sheetData>
      <sheetData sheetId="49"/>
      <sheetData sheetId="50"/>
      <sheetData sheetId="5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zoomScaleNormal="100" workbookViewId="0">
      <selection activeCell="A25" sqref="A25"/>
    </sheetView>
  </sheetViews>
  <sheetFormatPr defaultColWidth="8.77734375" defaultRowHeight="15"/>
  <cols>
    <col min="1" max="1" width="29.6640625" style="128" bestFit="1" customWidth="1"/>
    <col min="2" max="2" width="13.44140625" style="128" customWidth="1"/>
    <col min="3" max="3" width="8.77734375" style="128"/>
    <col min="4" max="4" width="7" style="128" customWidth="1"/>
    <col min="5" max="5" width="9" style="128" bestFit="1" customWidth="1"/>
    <col min="6" max="6" width="8.77734375" style="128"/>
    <col min="7" max="7" width="6" style="128" customWidth="1"/>
    <col min="8" max="16384" width="8.77734375" style="128"/>
  </cols>
  <sheetData>
    <row r="1" spans="1:9" ht="15.75">
      <c r="G1" s="129" t="s">
        <v>247</v>
      </c>
    </row>
    <row r="2" spans="1:9" ht="15.75">
      <c r="F2" s="129"/>
      <c r="G2" s="129" t="s">
        <v>319</v>
      </c>
    </row>
    <row r="3" spans="1:9" ht="15.75">
      <c r="F3" s="129"/>
      <c r="G3" s="129" t="s">
        <v>320</v>
      </c>
    </row>
    <row r="5" spans="1:9" ht="20.25">
      <c r="A5" s="241" t="s">
        <v>225</v>
      </c>
      <c r="B5" s="241"/>
      <c r="C5" s="241"/>
      <c r="D5" s="241"/>
      <c r="E5" s="241"/>
      <c r="F5" s="241"/>
      <c r="G5" s="241"/>
      <c r="H5" s="241"/>
    </row>
    <row r="6" spans="1:9" ht="20.25">
      <c r="A6" s="241" t="s">
        <v>166</v>
      </c>
      <c r="B6" s="241"/>
      <c r="C6" s="241"/>
      <c r="D6" s="241"/>
      <c r="E6" s="241"/>
      <c r="F6" s="241"/>
      <c r="G6" s="241"/>
      <c r="H6" s="241"/>
    </row>
    <row r="7" spans="1:9" ht="20.25">
      <c r="A7" s="241"/>
      <c r="B7" s="241"/>
      <c r="C7" s="241"/>
      <c r="D7" s="241"/>
      <c r="E7" s="241"/>
      <c r="F7" s="241"/>
      <c r="G7" s="241"/>
      <c r="H7" s="241"/>
    </row>
    <row r="8" spans="1:9" ht="15.75" thickBot="1">
      <c r="A8" s="203"/>
      <c r="B8" s="203"/>
      <c r="C8" s="203"/>
      <c r="D8" s="203"/>
      <c r="E8" s="203"/>
      <c r="F8" s="203"/>
      <c r="G8" s="203"/>
      <c r="H8" s="203"/>
    </row>
    <row r="9" spans="1:9" ht="15.75" thickTop="1"/>
    <row r="10" spans="1:9" ht="15.75">
      <c r="A10" s="204" t="s">
        <v>167</v>
      </c>
      <c r="B10" s="204" t="s">
        <v>178</v>
      </c>
      <c r="C10" s="242" t="s">
        <v>168</v>
      </c>
      <c r="D10" s="242"/>
      <c r="E10" s="242"/>
      <c r="F10" s="242" t="s">
        <v>169</v>
      </c>
      <c r="G10" s="242"/>
      <c r="H10" s="242"/>
      <c r="I10" s="129"/>
    </row>
    <row r="11" spans="1:9">
      <c r="A11" s="205"/>
      <c r="B11" s="205"/>
      <c r="C11" s="205"/>
      <c r="D11" s="206"/>
      <c r="E11" s="205"/>
      <c r="F11" s="205"/>
      <c r="G11" s="205"/>
      <c r="H11" s="205"/>
    </row>
    <row r="12" spans="1:9">
      <c r="A12" s="132"/>
      <c r="B12" s="132"/>
      <c r="C12" s="132"/>
      <c r="D12" s="131"/>
      <c r="E12" s="132"/>
      <c r="F12" s="132"/>
      <c r="G12" s="132"/>
      <c r="H12" s="132"/>
    </row>
    <row r="13" spans="1:9">
      <c r="A13" s="128" t="s">
        <v>170</v>
      </c>
      <c r="B13" s="207">
        <v>0.51500000000000001</v>
      </c>
      <c r="C13" s="207"/>
      <c r="D13" s="235">
        <v>4.7449999999999999E-2</v>
      </c>
      <c r="E13" s="208" t="s">
        <v>215</v>
      </c>
      <c r="G13" s="207">
        <f>+B13*D13</f>
        <v>2.443675E-2</v>
      </c>
    </row>
    <row r="14" spans="1:9">
      <c r="B14" s="207"/>
      <c r="C14" s="207"/>
      <c r="D14" s="207"/>
      <c r="E14" s="208"/>
      <c r="G14" s="207"/>
    </row>
    <row r="15" spans="1:9" ht="15.75">
      <c r="A15" s="128" t="s">
        <v>171</v>
      </c>
      <c r="B15" s="207">
        <v>0.48499999999999999</v>
      </c>
      <c r="C15" s="209">
        <v>0.09</v>
      </c>
      <c r="D15" s="216">
        <v>9.2499999999999999E-2</v>
      </c>
      <c r="E15" s="210">
        <v>9.5000000000000001E-2</v>
      </c>
      <c r="F15" s="209">
        <f>+B15*C15</f>
        <v>4.3649999999999994E-2</v>
      </c>
      <c r="G15" s="207">
        <f>+B15*D15</f>
        <v>4.48625E-2</v>
      </c>
      <c r="H15" s="210">
        <f>+B15*E15</f>
        <v>4.6074999999999998E-2</v>
      </c>
    </row>
    <row r="16" spans="1:9">
      <c r="B16" s="229"/>
      <c r="D16" s="130"/>
      <c r="F16" s="211"/>
      <c r="G16" s="205"/>
      <c r="H16" s="212"/>
    </row>
    <row r="17" spans="1:8">
      <c r="B17" s="230"/>
      <c r="D17" s="130"/>
      <c r="F17" s="213"/>
      <c r="H17" s="214"/>
    </row>
    <row r="18" spans="1:8">
      <c r="A18" s="128" t="s">
        <v>172</v>
      </c>
      <c r="B18" s="207">
        <f>SUM(B13:B15)</f>
        <v>1</v>
      </c>
      <c r="C18" s="215"/>
      <c r="D18" s="130"/>
      <c r="F18" s="209">
        <f>+G13+F15</f>
        <v>6.8086750000000001E-2</v>
      </c>
      <c r="G18" s="130"/>
      <c r="H18" s="210">
        <f>+G13+H15</f>
        <v>7.0511749999999998E-2</v>
      </c>
    </row>
    <row r="19" spans="1:8" ht="15.75">
      <c r="B19" s="207"/>
      <c r="C19" s="215"/>
      <c r="D19" s="130"/>
      <c r="F19" s="209"/>
      <c r="G19" s="216">
        <f>+G13+G15</f>
        <v>6.9299250000000007E-2</v>
      </c>
      <c r="H19" s="210"/>
    </row>
    <row r="20" spans="1:8">
      <c r="B20" s="207"/>
      <c r="C20" s="215"/>
      <c r="D20" s="130"/>
      <c r="F20" s="209"/>
      <c r="G20" s="130"/>
      <c r="H20" s="210"/>
    </row>
    <row r="21" spans="1:8" ht="15.75" thickBot="1">
      <c r="A21" s="203"/>
      <c r="B21" s="203"/>
      <c r="C21" s="203"/>
      <c r="D21" s="203"/>
      <c r="E21" s="203"/>
      <c r="F21" s="203"/>
      <c r="G21" s="203"/>
      <c r="H21" s="203"/>
    </row>
    <row r="22" spans="1:8" ht="16.5" thickTop="1">
      <c r="F22" s="129"/>
      <c r="G22" s="216"/>
      <c r="H22" s="129"/>
    </row>
    <row r="23" spans="1:8" ht="15.75">
      <c r="A23" s="128" t="s">
        <v>246</v>
      </c>
      <c r="F23" s="129"/>
      <c r="G23" s="216"/>
      <c r="H23" s="129"/>
    </row>
    <row r="24" spans="1:8" ht="15.75">
      <c r="F24" s="129"/>
      <c r="G24" s="216"/>
      <c r="H24" s="129"/>
    </row>
    <row r="25" spans="1:8">
      <c r="A25" s="128" t="s">
        <v>323</v>
      </c>
    </row>
    <row r="26" spans="1:8">
      <c r="A26" s="208"/>
    </row>
    <row r="30" spans="1:8">
      <c r="C30" s="207"/>
      <c r="D30" s="207"/>
      <c r="E30" s="207"/>
      <c r="F30" s="207"/>
    </row>
    <row r="31" spans="1:8">
      <c r="C31" s="207"/>
      <c r="D31" s="207"/>
      <c r="E31" s="207"/>
      <c r="F31" s="207"/>
    </row>
    <row r="32" spans="1:8">
      <c r="C32" s="207"/>
      <c r="D32" s="207"/>
      <c r="E32" s="207"/>
      <c r="F32" s="207"/>
    </row>
    <row r="33" spans="2:6">
      <c r="C33" s="207"/>
      <c r="D33" s="207"/>
      <c r="E33" s="207"/>
      <c r="F33" s="207"/>
    </row>
    <row r="34" spans="2:6">
      <c r="B34" s="208"/>
      <c r="C34" s="207"/>
      <c r="D34" s="207"/>
      <c r="E34" s="207"/>
      <c r="F34" s="207"/>
    </row>
  </sheetData>
  <mergeCells count="5">
    <mergeCell ref="A5:H5"/>
    <mergeCell ref="A6:H6"/>
    <mergeCell ref="A7:H7"/>
    <mergeCell ref="C10:E10"/>
    <mergeCell ref="F10:H10"/>
  </mergeCells>
  <pageMargins left="0.75" right="0.75" top="1" bottom="1" header="0.5" footer="0.5"/>
  <pageSetup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3"/>
  <sheetViews>
    <sheetView showOutlineSymbols="0" zoomScaleNormal="100" workbookViewId="0">
      <selection activeCell="G3" sqref="G3"/>
    </sheetView>
  </sheetViews>
  <sheetFormatPr defaultColWidth="9.77734375" defaultRowHeight="15"/>
  <cols>
    <col min="1" max="1" width="25.21875" style="12" customWidth="1"/>
    <col min="2" max="2" width="2.77734375" style="12" customWidth="1"/>
    <col min="3" max="3" width="8.77734375" style="12" customWidth="1"/>
    <col min="4" max="7" width="9.77734375" style="12" customWidth="1"/>
    <col min="8" max="8" width="2.77734375" style="12" customWidth="1"/>
    <col min="9" max="16384" width="9.77734375" style="12"/>
  </cols>
  <sheetData>
    <row r="1" spans="1:9" ht="15.75">
      <c r="G1" s="1" t="s">
        <v>253</v>
      </c>
      <c r="H1" s="23"/>
    </row>
    <row r="2" spans="1:9" ht="15.75">
      <c r="G2" s="1" t="str">
        <f>+'DCP-8'!E2</f>
        <v>Docket UG-200568</v>
      </c>
      <c r="H2" s="23"/>
    </row>
    <row r="3" spans="1:9" ht="15.75">
      <c r="G3" s="1" t="s">
        <v>324</v>
      </c>
    </row>
    <row r="4" spans="1:9" ht="15.75">
      <c r="H4" s="1"/>
      <c r="I4" s="1"/>
    </row>
    <row r="5" spans="1:9" ht="20.25">
      <c r="A5" s="2" t="s">
        <v>102</v>
      </c>
      <c r="B5" s="2"/>
      <c r="C5" s="2"/>
      <c r="D5" s="2"/>
      <c r="E5" s="2"/>
      <c r="F5" s="2"/>
      <c r="G5" s="2"/>
      <c r="H5" s="2"/>
      <c r="I5" s="2"/>
    </row>
    <row r="6" spans="1:9" ht="20.25">
      <c r="A6" s="2" t="s">
        <v>20</v>
      </c>
      <c r="B6" s="2"/>
      <c r="C6" s="2"/>
      <c r="D6" s="2"/>
      <c r="E6" s="2"/>
      <c r="F6" s="2"/>
      <c r="G6" s="2"/>
      <c r="H6" s="2"/>
      <c r="I6" s="2"/>
    </row>
    <row r="9" spans="1:9" ht="15.75" thickTop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"/>
      <c r="B10" s="1"/>
      <c r="C10" s="192" t="s">
        <v>103</v>
      </c>
      <c r="D10" s="257" t="s">
        <v>265</v>
      </c>
      <c r="E10" s="257"/>
      <c r="F10" s="257"/>
      <c r="G10" s="257"/>
      <c r="H10" s="1"/>
      <c r="I10" s="1"/>
    </row>
    <row r="11" spans="1:9" ht="15.75">
      <c r="A11" s="192" t="s">
        <v>16</v>
      </c>
      <c r="B11" s="1"/>
      <c r="C11" s="192" t="s">
        <v>22</v>
      </c>
      <c r="D11" s="192" t="s">
        <v>22</v>
      </c>
      <c r="E11" s="195" t="s">
        <v>23</v>
      </c>
      <c r="F11" s="195" t="s">
        <v>24</v>
      </c>
      <c r="G11" s="195" t="s">
        <v>21</v>
      </c>
      <c r="H11" s="192"/>
      <c r="I11" s="192" t="s">
        <v>25</v>
      </c>
    </row>
    <row r="12" spans="1:9" ht="15.75" thickBot="1"/>
    <row r="13" spans="1:9" ht="15.75" thickTop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5.75">
      <c r="A14" s="1" t="s">
        <v>179</v>
      </c>
    </row>
    <row r="16" spans="1:9">
      <c r="A16" s="4" t="str">
        <f>+'DCP-8'!A16</f>
        <v>Atmos Energy Corp.</v>
      </c>
      <c r="C16" s="189">
        <v>0.57499999999999996</v>
      </c>
      <c r="D16" s="11">
        <f>+C16*4</f>
        <v>2.2999999999999998</v>
      </c>
      <c r="E16" s="11">
        <v>107.02</v>
      </c>
      <c r="F16" s="11">
        <v>90.49</v>
      </c>
      <c r="G16" s="11">
        <f>AVERAGE(E16:F16)</f>
        <v>98.754999999999995</v>
      </c>
      <c r="I16" s="6">
        <f>+D16/G16</f>
        <v>2.3289960002025212E-2</v>
      </c>
    </row>
    <row r="17" spans="1:9">
      <c r="A17" s="4" t="str">
        <f>+'DCP-8'!A17</f>
        <v>New Jersey Resources Corp.</v>
      </c>
      <c r="C17" s="189">
        <v>0.33300000000000002</v>
      </c>
      <c r="D17" s="11">
        <f t="shared" ref="D17:D22" si="0">+C17*4</f>
        <v>1.3320000000000001</v>
      </c>
      <c r="E17" s="11">
        <v>33.75</v>
      </c>
      <c r="F17" s="11">
        <v>25.87</v>
      </c>
      <c r="G17" s="11">
        <f t="shared" ref="G17:G21" si="1">AVERAGE(E17:F17)</f>
        <v>29.810000000000002</v>
      </c>
      <c r="I17" s="6">
        <f t="shared" ref="I17:I21" si="2">+D17/G17</f>
        <v>4.4682992284468301E-2</v>
      </c>
    </row>
    <row r="18" spans="1:9">
      <c r="A18" s="4" t="str">
        <f>+'DCP-8'!A18</f>
        <v>Northwest Natural Holding Co.</v>
      </c>
      <c r="C18" s="189">
        <v>0.47799999999999998</v>
      </c>
      <c r="D18" s="11">
        <f t="shared" si="0"/>
        <v>1.9119999999999999</v>
      </c>
      <c r="E18" s="11">
        <v>56.58</v>
      </c>
      <c r="F18" s="11">
        <v>43.34</v>
      </c>
      <c r="G18" s="11">
        <f t="shared" si="1"/>
        <v>49.96</v>
      </c>
      <c r="I18" s="6">
        <f t="shared" si="2"/>
        <v>3.8270616493194555E-2</v>
      </c>
    </row>
    <row r="19" spans="1:9">
      <c r="A19" s="4" t="s">
        <v>204</v>
      </c>
      <c r="C19" s="189">
        <v>0.54</v>
      </c>
      <c r="D19" s="11">
        <f t="shared" si="0"/>
        <v>2.16</v>
      </c>
      <c r="E19" s="11">
        <v>79.98</v>
      </c>
      <c r="F19" s="11">
        <v>65.510000000000005</v>
      </c>
      <c r="G19" s="11">
        <f t="shared" si="1"/>
        <v>72.745000000000005</v>
      </c>
      <c r="I19" s="6">
        <f t="shared" si="2"/>
        <v>2.969276238916764E-2</v>
      </c>
    </row>
    <row r="20" spans="1:9">
      <c r="A20" s="4" t="str">
        <f>+'DCP-8'!A20</f>
        <v>South Jersey Industries, Inc.</v>
      </c>
      <c r="C20" s="189">
        <v>0.29499999999999998</v>
      </c>
      <c r="D20" s="11">
        <f t="shared" si="0"/>
        <v>1.18</v>
      </c>
      <c r="E20" s="11">
        <v>25.12</v>
      </c>
      <c r="F20" s="11">
        <v>18.239999999999998</v>
      </c>
      <c r="G20" s="11">
        <f t="shared" si="1"/>
        <v>21.68</v>
      </c>
      <c r="I20" s="6">
        <f t="shared" si="2"/>
        <v>5.4428044280442803E-2</v>
      </c>
    </row>
    <row r="21" spans="1:9">
      <c r="A21" s="4" t="str">
        <f>+'DCP-8'!A21</f>
        <v>Southwest Gas Holdings, Inc.</v>
      </c>
      <c r="C21" s="189">
        <v>0.56999999999999995</v>
      </c>
      <c r="D21" s="11">
        <f t="shared" si="0"/>
        <v>2.2799999999999998</v>
      </c>
      <c r="E21" s="11">
        <v>74.69</v>
      </c>
      <c r="F21" s="11">
        <v>59.44</v>
      </c>
      <c r="G21" s="11">
        <f t="shared" si="1"/>
        <v>67.064999999999998</v>
      </c>
      <c r="I21" s="6">
        <f t="shared" si="2"/>
        <v>3.3996868709460969E-2</v>
      </c>
    </row>
    <row r="22" spans="1:9">
      <c r="A22" s="4" t="str">
        <f>+'DCP-8'!A22</f>
        <v>Spire Inc.</v>
      </c>
      <c r="C22" s="189">
        <v>0.623</v>
      </c>
      <c r="D22" s="11">
        <f t="shared" si="0"/>
        <v>2.492</v>
      </c>
      <c r="E22" s="11">
        <v>68.37</v>
      </c>
      <c r="F22" s="11">
        <v>50.58</v>
      </c>
      <c r="G22" s="11">
        <f>AVERAGE(E22:F22)</f>
        <v>59.475000000000001</v>
      </c>
      <c r="I22" s="6">
        <f>+D22/G22</f>
        <v>4.1899957965531733E-2</v>
      </c>
    </row>
    <row r="23" spans="1:9">
      <c r="C23" s="190"/>
      <c r="D23" s="11"/>
      <c r="E23" s="11"/>
      <c r="F23" s="11"/>
      <c r="G23" s="11"/>
      <c r="I23" s="6"/>
    </row>
    <row r="24" spans="1:9" ht="15.75">
      <c r="A24" s="4" t="s">
        <v>28</v>
      </c>
      <c r="C24" s="190"/>
      <c r="D24" s="11"/>
      <c r="E24" s="11"/>
      <c r="F24" s="11"/>
      <c r="G24" s="11"/>
      <c r="I24" s="14">
        <f>+AVERAGE(I16:I22)</f>
        <v>3.8037314589184461E-2</v>
      </c>
    </row>
    <row r="25" spans="1:9" ht="15.75" thickBot="1">
      <c r="A25" s="183"/>
      <c r="B25" s="36"/>
      <c r="C25" s="191"/>
      <c r="D25" s="37"/>
      <c r="E25" s="37"/>
      <c r="F25" s="37"/>
      <c r="G25" s="37"/>
      <c r="H25" s="36"/>
      <c r="I25" s="38"/>
    </row>
    <row r="26" spans="1:9" ht="15.75" thickTop="1">
      <c r="A26" s="93"/>
      <c r="B26" s="26"/>
      <c r="C26" s="228"/>
      <c r="D26" s="31"/>
      <c r="E26" s="31"/>
      <c r="F26" s="31"/>
      <c r="G26" s="31"/>
      <c r="H26" s="26"/>
      <c r="I26" s="32"/>
    </row>
    <row r="27" spans="1:9">
      <c r="A27" s="12" t="s">
        <v>79</v>
      </c>
      <c r="B27" s="25"/>
      <c r="C27" s="25"/>
      <c r="D27" s="31"/>
      <c r="E27" s="31"/>
      <c r="F27" s="31"/>
      <c r="G27" s="31"/>
      <c r="H27" s="25"/>
      <c r="I27" s="32"/>
    </row>
    <row r="28" spans="1:9" ht="15.75">
      <c r="D28" s="11"/>
      <c r="E28" s="11"/>
      <c r="F28" s="11"/>
      <c r="G28" s="11"/>
      <c r="I28" s="14"/>
    </row>
    <row r="29" spans="1:9">
      <c r="A29" s="26"/>
      <c r="B29" s="26"/>
      <c r="C29" s="26"/>
      <c r="D29" s="31"/>
      <c r="E29" s="31"/>
      <c r="F29" s="31"/>
      <c r="G29" s="31"/>
      <c r="H29" s="26"/>
      <c r="I29" s="32"/>
    </row>
    <row r="30" spans="1:9">
      <c r="A30" s="25"/>
      <c r="B30" s="25"/>
      <c r="C30" s="25"/>
      <c r="D30" s="31"/>
      <c r="E30" s="31"/>
      <c r="F30" s="31"/>
      <c r="G30" s="31"/>
      <c r="H30" s="25"/>
      <c r="I30" s="32"/>
    </row>
    <row r="35" spans="1:9">
      <c r="D35" s="11"/>
      <c r="E35" s="11"/>
      <c r="F35" s="11"/>
      <c r="G35" s="11"/>
      <c r="H35" s="11"/>
      <c r="I35" s="6"/>
    </row>
    <row r="36" spans="1:9">
      <c r="D36" s="11"/>
      <c r="E36" s="11"/>
      <c r="F36" s="11"/>
      <c r="G36" s="11"/>
      <c r="I36" s="6"/>
    </row>
    <row r="37" spans="1:9">
      <c r="D37" s="11"/>
      <c r="E37" s="11"/>
      <c r="F37" s="11"/>
      <c r="G37" s="11"/>
      <c r="H37" s="11"/>
      <c r="I37" s="6"/>
    </row>
    <row r="38" spans="1:9">
      <c r="D38" s="11"/>
      <c r="E38" s="11"/>
      <c r="F38" s="11"/>
      <c r="G38" s="11"/>
      <c r="H38" s="11"/>
      <c r="I38" s="6"/>
    </row>
    <row r="39" spans="1:9">
      <c r="D39" s="11"/>
      <c r="E39" s="11"/>
      <c r="F39" s="11"/>
      <c r="G39" s="11"/>
      <c r="H39" s="11"/>
      <c r="I39" s="6"/>
    </row>
    <row r="40" spans="1:9">
      <c r="D40" s="11"/>
      <c r="E40" s="11"/>
      <c r="F40" s="11"/>
      <c r="G40" s="11"/>
      <c r="H40" s="11"/>
      <c r="I40" s="6"/>
    </row>
    <row r="41" spans="1:9">
      <c r="D41" s="11"/>
      <c r="E41" s="11"/>
      <c r="F41" s="11"/>
      <c r="G41" s="11"/>
      <c r="H41" s="11"/>
      <c r="I41" s="6"/>
    </row>
    <row r="42" spans="1:9">
      <c r="D42" s="11"/>
      <c r="E42" s="11"/>
      <c r="F42" s="11"/>
      <c r="G42" s="11"/>
      <c r="H42" s="11"/>
      <c r="I42" s="6"/>
    </row>
    <row r="43" spans="1:9">
      <c r="D43" s="11"/>
      <c r="E43" s="11"/>
      <c r="F43" s="11"/>
      <c r="G43" s="11"/>
      <c r="H43" s="11"/>
      <c r="I43" s="6"/>
    </row>
    <row r="44" spans="1:9">
      <c r="D44" s="11"/>
      <c r="E44" s="11"/>
      <c r="F44" s="11"/>
      <c r="G44" s="11"/>
      <c r="H44" s="11"/>
      <c r="I44" s="6"/>
    </row>
    <row r="45" spans="1:9">
      <c r="D45" s="11"/>
      <c r="E45" s="11"/>
      <c r="F45" s="11"/>
      <c r="G45" s="11"/>
      <c r="H45" s="11"/>
      <c r="I45" s="6"/>
    </row>
    <row r="46" spans="1:9">
      <c r="A46" s="26"/>
      <c r="B46" s="26"/>
      <c r="C46" s="26"/>
      <c r="D46" s="33"/>
      <c r="E46" s="33"/>
      <c r="F46" s="33"/>
      <c r="G46" s="33"/>
      <c r="H46" s="33"/>
      <c r="I46" s="32"/>
    </row>
    <row r="47" spans="1:9">
      <c r="A47" s="25"/>
      <c r="B47" s="25"/>
      <c r="C47" s="25"/>
      <c r="D47" s="33"/>
      <c r="E47" s="33"/>
      <c r="F47" s="33"/>
      <c r="G47" s="33"/>
      <c r="H47" s="33"/>
      <c r="I47" s="32"/>
    </row>
    <row r="48" spans="1:9" ht="15.75">
      <c r="D48" s="5"/>
      <c r="E48" s="5"/>
      <c r="F48" s="5"/>
      <c r="G48" s="5"/>
      <c r="H48" s="5"/>
      <c r="I48" s="14"/>
    </row>
    <row r="49" spans="1:9">
      <c r="A49" s="26"/>
      <c r="B49" s="26"/>
      <c r="C49" s="26"/>
      <c r="D49" s="26"/>
      <c r="E49" s="26"/>
      <c r="F49" s="26"/>
      <c r="G49" s="26"/>
      <c r="H49" s="26"/>
      <c r="I49" s="26"/>
    </row>
    <row r="50" spans="1:9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5.75">
      <c r="D51" s="11"/>
      <c r="E51" s="11"/>
      <c r="F51" s="11"/>
      <c r="G51" s="11"/>
      <c r="H51" s="11"/>
      <c r="I51" s="14"/>
    </row>
    <row r="52" spans="1:9">
      <c r="A52" s="26"/>
      <c r="B52" s="26"/>
      <c r="C52" s="26"/>
      <c r="D52" s="26"/>
      <c r="E52" s="26"/>
      <c r="F52" s="26"/>
      <c r="G52" s="26"/>
      <c r="H52" s="26"/>
      <c r="I52" s="26"/>
    </row>
    <row r="53" spans="1:9">
      <c r="A53" s="25"/>
      <c r="B53" s="25"/>
      <c r="C53" s="25"/>
      <c r="D53" s="25"/>
      <c r="E53" s="25"/>
      <c r="F53" s="25"/>
      <c r="G53" s="25"/>
      <c r="H53" s="25"/>
      <c r="I53" s="25"/>
    </row>
  </sheetData>
  <mergeCells count="1">
    <mergeCell ref="D10:G10"/>
  </mergeCells>
  <phoneticPr fontId="0" type="noConversion"/>
  <printOptions horizontalCentered="1"/>
  <pageMargins left="0.5" right="0.5" top="0.5" bottom="0.55000000000000004" header="0" footer="0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39"/>
  <sheetViews>
    <sheetView showOutlineSymbols="0" zoomScaleNormal="100" workbookViewId="0">
      <selection activeCell="K3" sqref="K3"/>
    </sheetView>
  </sheetViews>
  <sheetFormatPr defaultColWidth="9.77734375" defaultRowHeight="15"/>
  <cols>
    <col min="1" max="1" width="26.5546875" style="12" customWidth="1"/>
    <col min="2" max="2" width="1.5546875" style="12" customWidth="1"/>
    <col min="3" max="16384" width="9.77734375" style="12"/>
  </cols>
  <sheetData>
    <row r="1" spans="1:12" ht="15.75">
      <c r="K1" s="1" t="str">
        <f>+'DCP-9, P 1'!G1</f>
        <v>Exh. DCP-9</v>
      </c>
    </row>
    <row r="2" spans="1:12" ht="15.75">
      <c r="K2" s="1" t="str">
        <f>+'DCP-9, P 1'!G2</f>
        <v>Docket UG-200568</v>
      </c>
    </row>
    <row r="3" spans="1:12" ht="15.75">
      <c r="K3" s="1" t="s">
        <v>325</v>
      </c>
    </row>
    <row r="4" spans="1:12" ht="15.75">
      <c r="K4" s="1"/>
    </row>
    <row r="5" spans="1:12" ht="20.25">
      <c r="A5" s="252" t="str">
        <f>'DCP-9, P 1'!A5</f>
        <v>PROXY COMPANIES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 ht="20.25">
      <c r="A6" s="252" t="s">
        <v>26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8" spans="1:12" ht="15.75" thickBot="1"/>
    <row r="9" spans="1:12" ht="15.75" thickTop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.75">
      <c r="A10" s="192" t="str">
        <f>'DCP-9, P 1'!A11</f>
        <v>COMPANY</v>
      </c>
      <c r="B10" s="1"/>
      <c r="C10" s="192">
        <v>2015</v>
      </c>
      <c r="D10" s="192">
        <v>2016</v>
      </c>
      <c r="E10" s="192">
        <v>2017</v>
      </c>
      <c r="F10" s="192">
        <v>2018</v>
      </c>
      <c r="G10" s="192">
        <v>2019</v>
      </c>
      <c r="H10" s="192" t="s">
        <v>28</v>
      </c>
      <c r="I10" s="192">
        <v>2020</v>
      </c>
      <c r="J10" s="192">
        <v>2021</v>
      </c>
      <c r="K10" s="192" t="s">
        <v>228</v>
      </c>
      <c r="L10" s="192" t="s">
        <v>28</v>
      </c>
    </row>
    <row r="11" spans="1:12" ht="15.75" thickBot="1"/>
    <row r="12" spans="1:12" ht="15.75" thickTop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4" spans="1:12" ht="15.75">
      <c r="A14" s="23" t="str">
        <f>'DCP-9, P 1'!A14</f>
        <v>Proxy Group</v>
      </c>
    </row>
    <row r="16" spans="1:12">
      <c r="A16" s="7" t="str">
        <f>+'DCP-9, P 1'!A16</f>
        <v>Atmos Energy Corp.</v>
      </c>
      <c r="B16" s="7"/>
      <c r="C16" s="6">
        <v>4.9000000000000002E-2</v>
      </c>
      <c r="D16" s="6">
        <v>5.0999999999999997E-2</v>
      </c>
      <c r="E16" s="6">
        <v>4.9000000000000002E-2</v>
      </c>
      <c r="F16" s="6">
        <v>4.8000000000000001E-2</v>
      </c>
      <c r="G16" s="6">
        <v>4.5999999999999999E-2</v>
      </c>
      <c r="H16" s="6">
        <f>AVERAGE(C16:G16)</f>
        <v>4.8599999999999997E-2</v>
      </c>
      <c r="I16" s="6">
        <v>4.4999999999999998E-2</v>
      </c>
      <c r="J16" s="6">
        <v>4.4999999999999998E-2</v>
      </c>
      <c r="K16" s="6">
        <v>4.4999999999999998E-2</v>
      </c>
      <c r="L16" s="6">
        <f>AVERAGE(I16:K16)</f>
        <v>4.5000000000000005E-2</v>
      </c>
    </row>
    <row r="17" spans="1:12">
      <c r="A17" s="7" t="str">
        <f>+'DCP-9, P 1'!A17</f>
        <v>New Jersey Resources Corp.</v>
      </c>
      <c r="B17" s="7"/>
      <c r="C17" s="6">
        <v>7.0000000000000007E-2</v>
      </c>
      <c r="D17" s="6">
        <v>4.8000000000000001E-2</v>
      </c>
      <c r="E17" s="6">
        <v>0.05</v>
      </c>
      <c r="F17" s="6">
        <v>0.10199999999999999</v>
      </c>
      <c r="G17" s="6">
        <v>4.5999999999999999E-2</v>
      </c>
      <c r="H17" s="6">
        <f t="shared" ref="H17:H21" si="0">AVERAGE(C17:G17)</f>
        <v>6.3200000000000006E-2</v>
      </c>
      <c r="I17" s="6">
        <v>0.03</v>
      </c>
      <c r="J17" s="6">
        <v>4.4999999999999998E-2</v>
      </c>
      <c r="K17" s="6">
        <v>0.03</v>
      </c>
      <c r="L17" s="6">
        <f t="shared" ref="L17:L21" si="1">AVERAGE(I17:K17)</f>
        <v>3.4999999999999996E-2</v>
      </c>
    </row>
    <row r="18" spans="1:12">
      <c r="A18" s="7" t="str">
        <f>+'DCP-9, P 1'!A18</f>
        <v>Northwest Natural Holding Co.</v>
      </c>
      <c r="B18" s="7"/>
      <c r="C18" s="6">
        <v>6.0000000000000001E-3</v>
      </c>
      <c r="D18" s="6">
        <v>8.9999999999999993E-3</v>
      </c>
      <c r="E18" s="6">
        <v>0</v>
      </c>
      <c r="F18" s="6">
        <v>2.1000000000000001E-2</v>
      </c>
      <c r="G18" s="6">
        <v>1.4E-2</v>
      </c>
      <c r="H18" s="6">
        <f t="shared" si="0"/>
        <v>0.01</v>
      </c>
      <c r="I18" s="6">
        <v>1.4999999999999999E-2</v>
      </c>
      <c r="J18" s="6">
        <v>0.02</v>
      </c>
      <c r="K18" s="6">
        <v>0.03</v>
      </c>
      <c r="L18" s="6">
        <f t="shared" si="1"/>
        <v>2.1666666666666667E-2</v>
      </c>
    </row>
    <row r="19" spans="1:12">
      <c r="A19" s="7" t="str">
        <f>+'DCP-9, P 1'!A19</f>
        <v>One Gas Inc.</v>
      </c>
      <c r="B19" s="7"/>
      <c r="C19" s="6">
        <v>3.1E-2</v>
      </c>
      <c r="D19" s="6">
        <v>3.5000000000000003E-2</v>
      </c>
      <c r="E19" s="6">
        <v>3.6999999999999998E-2</v>
      </c>
      <c r="F19" s="6">
        <v>3.6999999999999998E-2</v>
      </c>
      <c r="G19" s="6">
        <v>3.7999999999999999E-2</v>
      </c>
      <c r="H19" s="6">
        <f t="shared" si="0"/>
        <v>3.5600000000000007E-2</v>
      </c>
      <c r="I19" s="6">
        <v>0.03</v>
      </c>
      <c r="J19" s="6">
        <v>0.03</v>
      </c>
      <c r="K19" s="6">
        <v>3.5000000000000003E-2</v>
      </c>
      <c r="L19" s="6">
        <f t="shared" si="1"/>
        <v>3.1666666666666669E-2</v>
      </c>
    </row>
    <row r="20" spans="1:12">
      <c r="A20" s="7" t="str">
        <f>+'DCP-9, P 1'!A20</f>
        <v>South Jersey Industries, Inc.</v>
      </c>
      <c r="B20" s="7"/>
      <c r="C20" s="6">
        <v>2.8000000000000001E-2</v>
      </c>
      <c r="D20" s="6">
        <v>1.6E-2</v>
      </c>
      <c r="E20" s="6">
        <v>8.9999999999999993E-3</v>
      </c>
      <c r="F20" s="6">
        <v>1.7000000000000001E-2</v>
      </c>
      <c r="G20" s="6">
        <v>0</v>
      </c>
      <c r="H20" s="6">
        <f t="shared" si="0"/>
        <v>1.4000000000000002E-2</v>
      </c>
      <c r="I20" s="6">
        <v>1.4999999999999999E-2</v>
      </c>
      <c r="J20" s="6">
        <v>2.5000000000000001E-2</v>
      </c>
      <c r="K20" s="6">
        <v>5.5E-2</v>
      </c>
      <c r="L20" s="6">
        <f t="shared" si="1"/>
        <v>3.1666666666666669E-2</v>
      </c>
    </row>
    <row r="21" spans="1:12">
      <c r="A21" s="7" t="str">
        <f>+'DCP-9, P 1'!A21</f>
        <v>Southwest Gas Holdings, Inc.</v>
      </c>
      <c r="B21" s="7"/>
      <c r="C21" s="6">
        <v>0.04</v>
      </c>
      <c r="D21" s="6">
        <v>4.1000000000000002E-2</v>
      </c>
      <c r="E21" s="6">
        <v>4.4999999999999998E-2</v>
      </c>
      <c r="F21" s="6">
        <v>3.5999999999999997E-2</v>
      </c>
      <c r="G21" s="6">
        <v>3.9E-2</v>
      </c>
      <c r="H21" s="6">
        <f t="shared" si="0"/>
        <v>4.02E-2</v>
      </c>
      <c r="I21" s="6">
        <v>0.03</v>
      </c>
      <c r="J21" s="6">
        <v>3.5000000000000003E-2</v>
      </c>
      <c r="K21" s="6">
        <v>5.5E-2</v>
      </c>
      <c r="L21" s="6">
        <f t="shared" si="1"/>
        <v>0.04</v>
      </c>
    </row>
    <row r="22" spans="1:12">
      <c r="A22" s="7" t="str">
        <f>+'DCP-9, P 1'!A22</f>
        <v>Spire Inc.</v>
      </c>
      <c r="B22" s="7"/>
      <c r="C22" s="60">
        <v>3.6999999999999998E-2</v>
      </c>
      <c r="D22" s="60">
        <v>3.3000000000000002E-2</v>
      </c>
      <c r="E22" s="60">
        <v>3.3000000000000002E-2</v>
      </c>
      <c r="F22" s="60">
        <v>4.7E-2</v>
      </c>
      <c r="G22" s="60">
        <v>2.7E-2</v>
      </c>
      <c r="H22" s="6">
        <f>AVERAGE(C22:G22)</f>
        <v>3.5400000000000001E-2</v>
      </c>
      <c r="I22" s="6">
        <v>0</v>
      </c>
      <c r="J22" s="6">
        <v>0.01</v>
      </c>
      <c r="K22" s="6">
        <v>0.03</v>
      </c>
      <c r="L22" s="6">
        <f>AVERAGE(I22:K22)</f>
        <v>1.3333333333333334E-2</v>
      </c>
    </row>
    <row r="23" spans="1:12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110" t="s">
        <v>28</v>
      </c>
      <c r="B24" s="7"/>
      <c r="C24" s="6"/>
      <c r="D24" s="6"/>
      <c r="E24" s="6"/>
      <c r="F24" s="6"/>
      <c r="G24" s="6"/>
      <c r="H24" s="14">
        <f>+AVERAGE(H16:H22)</f>
        <v>3.5285714285714288E-2</v>
      </c>
      <c r="I24" s="14"/>
      <c r="J24" s="14"/>
      <c r="K24" s="14"/>
      <c r="L24" s="14">
        <f>+AVERAGE(L16:L22)</f>
        <v>3.1190476190476192E-2</v>
      </c>
    </row>
    <row r="25" spans="1:12" ht="15.75" thickBot="1">
      <c r="A25" s="42"/>
      <c r="B25" s="42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5.75" thickTop="1">
      <c r="A26" s="40"/>
      <c r="B26" s="40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>
      <c r="A27" s="7" t="s">
        <v>27</v>
      </c>
    </row>
    <row r="33" spans="3:8">
      <c r="H33" s="17"/>
    </row>
    <row r="34" spans="3:8">
      <c r="C34" s="20"/>
      <c r="D34" s="20"/>
      <c r="E34" s="20"/>
      <c r="F34" s="20"/>
      <c r="G34" s="20"/>
      <c r="H34" s="17"/>
    </row>
    <row r="35" spans="3:8">
      <c r="C35" s="20"/>
      <c r="D35" s="20"/>
      <c r="E35" s="20"/>
      <c r="F35" s="20"/>
      <c r="G35" s="20"/>
      <c r="H35" s="20"/>
    </row>
    <row r="36" spans="3:8">
      <c r="C36" s="20"/>
      <c r="D36" s="20"/>
      <c r="E36" s="20"/>
      <c r="F36" s="20"/>
      <c r="G36" s="20"/>
      <c r="H36" s="20"/>
    </row>
    <row r="37" spans="3:8">
      <c r="C37" s="20"/>
      <c r="D37" s="20"/>
      <c r="E37" s="20"/>
      <c r="F37" s="20"/>
      <c r="G37" s="20"/>
      <c r="H37" s="20"/>
    </row>
    <row r="38" spans="3:8">
      <c r="C38" s="20"/>
      <c r="D38" s="20"/>
      <c r="E38" s="20"/>
      <c r="F38" s="20"/>
      <c r="G38" s="20"/>
      <c r="H38" s="20"/>
    </row>
    <row r="39" spans="3:8">
      <c r="C39" s="20"/>
      <c r="D39" s="20"/>
      <c r="E39" s="20"/>
      <c r="F39" s="20"/>
      <c r="G39" s="20"/>
      <c r="H39" s="20"/>
    </row>
  </sheetData>
  <mergeCells count="2">
    <mergeCell ref="A5:L5"/>
    <mergeCell ref="A6:L6"/>
  </mergeCells>
  <phoneticPr fontId="0" type="noConversion"/>
  <printOptions horizontalCentered="1"/>
  <pageMargins left="0.5" right="0.5" top="0.5" bottom="0.55000000000000004" header="0" footer="0"/>
  <pageSetup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44"/>
  <sheetViews>
    <sheetView showOutlineSymbols="0" zoomScaleNormal="87" workbookViewId="0">
      <selection activeCell="J4" sqref="J4"/>
    </sheetView>
  </sheetViews>
  <sheetFormatPr defaultColWidth="9.77734375" defaultRowHeight="15"/>
  <cols>
    <col min="1" max="1" width="26.6640625" style="12" customWidth="1"/>
    <col min="2" max="2" width="1.44140625" style="12" customWidth="1"/>
    <col min="3" max="6" width="9.77734375" style="12" customWidth="1"/>
    <col min="7" max="7" width="2.77734375" style="12" customWidth="1"/>
    <col min="8" max="16384" width="9.77734375" style="12"/>
  </cols>
  <sheetData>
    <row r="1" spans="1:11" ht="15.75">
      <c r="J1" s="1" t="str">
        <f>+'DCP-9, P 2'!K1</f>
        <v>Exh. DCP-9</v>
      </c>
    </row>
    <row r="2" spans="1:11" ht="15.75">
      <c r="J2" s="1" t="str">
        <f>+'DCP-9, P 2'!K2</f>
        <v>Docket UG-200568</v>
      </c>
    </row>
    <row r="3" spans="1:11" ht="15.75">
      <c r="J3" s="1" t="s">
        <v>326</v>
      </c>
    </row>
    <row r="4" spans="1:11" ht="15.75">
      <c r="A4" s="114"/>
      <c r="J4" s="1"/>
      <c r="K4" s="1"/>
    </row>
    <row r="5" spans="1:11" ht="20.25">
      <c r="A5" s="2" t="str">
        <f>'DCP-9, P 2'!A5</f>
        <v>PROXY COMPANIES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9" spans="1:1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>
      <c r="A10" s="1"/>
      <c r="B10" s="1"/>
      <c r="C10" s="193" t="s">
        <v>30</v>
      </c>
      <c r="D10" s="193"/>
      <c r="E10" s="193"/>
      <c r="F10" s="193"/>
      <c r="G10" s="1"/>
      <c r="H10" s="193" t="s">
        <v>254</v>
      </c>
      <c r="I10" s="193"/>
      <c r="J10" s="193"/>
      <c r="K10" s="193"/>
    </row>
    <row r="11" spans="1:11" ht="15.75">
      <c r="A11" s="192" t="str">
        <f>'DCP-9, P 2'!A10</f>
        <v>COMPANY</v>
      </c>
      <c r="B11" s="1"/>
      <c r="C11" s="194" t="s">
        <v>31</v>
      </c>
      <c r="D11" s="194" t="s">
        <v>22</v>
      </c>
      <c r="E11" s="194" t="s">
        <v>32</v>
      </c>
      <c r="F11" s="194" t="s">
        <v>28</v>
      </c>
      <c r="G11" s="1"/>
      <c r="H11" s="194" t="s">
        <v>31</v>
      </c>
      <c r="I11" s="194" t="s">
        <v>22</v>
      </c>
      <c r="J11" s="194" t="s">
        <v>32</v>
      </c>
      <c r="K11" s="194" t="s">
        <v>28</v>
      </c>
    </row>
    <row r="13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5" spans="1:11" ht="15.75">
      <c r="A15" s="23" t="str">
        <f>'DCP-9, P 2'!A14</f>
        <v>Proxy Group</v>
      </c>
    </row>
    <row r="17" spans="1:11">
      <c r="A17" s="12" t="str">
        <f>+'DCP-9, P 2'!A16</f>
        <v>Atmos Energy Corp.</v>
      </c>
      <c r="C17" s="6">
        <v>9.5000000000000001E-2</v>
      </c>
      <c r="D17" s="6">
        <v>6.5000000000000002E-2</v>
      </c>
      <c r="E17" s="6">
        <v>8.5000000000000006E-2</v>
      </c>
      <c r="F17" s="6">
        <f>AVERAGE(C17:E17)</f>
        <v>8.1666666666666665E-2</v>
      </c>
      <c r="G17" s="6"/>
      <c r="H17" s="6">
        <v>7.0000000000000007E-2</v>
      </c>
      <c r="I17" s="6">
        <v>7.4999999999999997E-2</v>
      </c>
      <c r="J17" s="6">
        <v>7.4999999999999997E-2</v>
      </c>
      <c r="K17" s="6">
        <f>AVERAGE(H17:J17)</f>
        <v>7.3333333333333348E-2</v>
      </c>
    </row>
    <row r="18" spans="1:11">
      <c r="A18" s="12" t="str">
        <f>+'DCP-9, P 2'!A17</f>
        <v>New Jersey Resources Corp.</v>
      </c>
      <c r="C18" s="6">
        <v>0.06</v>
      </c>
      <c r="D18" s="6">
        <v>6.5000000000000002E-2</v>
      </c>
      <c r="E18" s="6">
        <v>8.5000000000000006E-2</v>
      </c>
      <c r="F18" s="6">
        <f t="shared" ref="F18:F23" si="0">AVERAGE(C18:E18)</f>
        <v>7.0000000000000007E-2</v>
      </c>
      <c r="G18" s="6"/>
      <c r="H18" s="6">
        <v>0.02</v>
      </c>
      <c r="I18" s="6">
        <v>0.06</v>
      </c>
      <c r="J18" s="6">
        <v>8.5000000000000006E-2</v>
      </c>
      <c r="K18" s="6">
        <f t="shared" ref="K18:K23" si="1">AVERAGE(H18:J18)</f>
        <v>5.5E-2</v>
      </c>
    </row>
    <row r="19" spans="1:11">
      <c r="A19" s="12" t="str">
        <f>+'DCP-9, P 2'!A18</f>
        <v>Northwest Natural Holding Co.</v>
      </c>
      <c r="C19" s="6" t="s">
        <v>207</v>
      </c>
      <c r="D19" s="6">
        <v>5.0000000000000001E-3</v>
      </c>
      <c r="E19" s="6">
        <v>-5.0000000000000001E-3</v>
      </c>
      <c r="F19" s="6">
        <f t="shared" si="0"/>
        <v>0</v>
      </c>
      <c r="G19" s="6"/>
      <c r="H19" s="6" t="s">
        <v>207</v>
      </c>
      <c r="I19" s="6">
        <v>0.01</v>
      </c>
      <c r="J19" s="6">
        <v>0.02</v>
      </c>
      <c r="K19" s="6">
        <f t="shared" si="1"/>
        <v>1.4999999999999999E-2</v>
      </c>
    </row>
    <row r="20" spans="1:11">
      <c r="A20" s="12" t="str">
        <f>+'DCP-9, P 2'!A19</f>
        <v>One Gas Inc.</v>
      </c>
      <c r="C20" s="6">
        <v>9.5000000000000001E-2</v>
      </c>
      <c r="D20" s="6">
        <v>0.17</v>
      </c>
      <c r="E20" s="6">
        <v>2.5000000000000001E-2</v>
      </c>
      <c r="F20" s="6">
        <f t="shared" si="0"/>
        <v>9.6666666666666679E-2</v>
      </c>
      <c r="G20" s="6"/>
      <c r="H20" s="6">
        <v>6.5000000000000002E-2</v>
      </c>
      <c r="I20" s="6">
        <v>7.4999999999999997E-2</v>
      </c>
      <c r="J20" s="6">
        <v>5.5E-2</v>
      </c>
      <c r="K20" s="6">
        <f t="shared" si="1"/>
        <v>6.5000000000000002E-2</v>
      </c>
    </row>
    <row r="21" spans="1:11">
      <c r="A21" s="12" t="str">
        <f>+'DCP-9, P 2'!A20</f>
        <v>South Jersey Industries, Inc.</v>
      </c>
      <c r="C21" s="6">
        <v>-2.5000000000000001E-2</v>
      </c>
      <c r="D21" s="6">
        <v>0.06</v>
      </c>
      <c r="E21" s="6">
        <v>0.06</v>
      </c>
      <c r="F21" s="6">
        <f t="shared" si="0"/>
        <v>3.1666666666666669E-2</v>
      </c>
      <c r="G21" s="6"/>
      <c r="H21" s="6">
        <v>0.125</v>
      </c>
      <c r="I21" s="6">
        <v>3.5000000000000003E-2</v>
      </c>
      <c r="J21" s="6">
        <v>0.05</v>
      </c>
      <c r="K21" s="6">
        <f t="shared" si="1"/>
        <v>7.0000000000000007E-2</v>
      </c>
    </row>
    <row r="22" spans="1:11">
      <c r="A22" s="12" t="str">
        <f>+'DCP-9, P 2'!A21</f>
        <v>Southwest Gas Holdings, Inc.</v>
      </c>
      <c r="C22" s="6">
        <v>4.4999999999999998E-2</v>
      </c>
      <c r="D22" s="6">
        <v>9.5000000000000001E-2</v>
      </c>
      <c r="E22" s="6">
        <v>6.5000000000000002E-2</v>
      </c>
      <c r="F22" s="6">
        <f t="shared" si="0"/>
        <v>6.8333333333333343E-2</v>
      </c>
      <c r="G22" s="6"/>
      <c r="H22" s="6">
        <v>0.09</v>
      </c>
      <c r="I22" s="6">
        <v>0.04</v>
      </c>
      <c r="J22" s="6">
        <v>6.5000000000000002E-2</v>
      </c>
      <c r="K22" s="6">
        <f t="shared" si="1"/>
        <v>6.5000000000000002E-2</v>
      </c>
    </row>
    <row r="23" spans="1:11">
      <c r="A23" s="12" t="str">
        <f>+'DCP-9, P 2'!A22</f>
        <v>Spire Inc.</v>
      </c>
      <c r="C23" s="6">
        <v>9.5000000000000001E-2</v>
      </c>
      <c r="D23" s="113">
        <v>5.5E-2</v>
      </c>
      <c r="E23" s="6">
        <v>7.0000000000000007E-2</v>
      </c>
      <c r="F23" s="6">
        <f t="shared" si="0"/>
        <v>7.3333333333333334E-2</v>
      </c>
      <c r="G23" s="6"/>
      <c r="H23" s="6">
        <v>5.5E-2</v>
      </c>
      <c r="I23" s="6">
        <v>0.05</v>
      </c>
      <c r="J23" s="6">
        <v>8.5000000000000006E-2</v>
      </c>
      <c r="K23" s="6">
        <f t="shared" si="1"/>
        <v>6.3333333333333339E-2</v>
      </c>
    </row>
    <row r="24" spans="1:11">
      <c r="C24" s="6"/>
      <c r="D24" s="6"/>
      <c r="E24" s="6"/>
      <c r="F24" s="6"/>
      <c r="G24" s="6"/>
      <c r="H24" s="6"/>
      <c r="I24" s="6"/>
      <c r="J24" s="6"/>
      <c r="K24" s="6"/>
    </row>
    <row r="25" spans="1:11" ht="15.75">
      <c r="A25" s="4" t="s">
        <v>28</v>
      </c>
      <c r="C25" s="6"/>
      <c r="D25" s="6"/>
      <c r="E25" s="6"/>
      <c r="F25" s="14">
        <f>AVERAGE(F17:F23)</f>
        <v>6.023809523809525E-2</v>
      </c>
      <c r="G25" s="6"/>
      <c r="H25" s="14"/>
      <c r="I25" s="6"/>
      <c r="J25" s="6"/>
      <c r="K25" s="14">
        <f>AVERAGE(K17:K23)</f>
        <v>5.8095238095238103E-2</v>
      </c>
    </row>
    <row r="26" spans="1:11" ht="15.75" thickBot="1">
      <c r="A26" s="36"/>
      <c r="B26" s="36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.75" thickTop="1"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4" t="s">
        <v>229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4" t="s">
        <v>208</v>
      </c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4" t="s">
        <v>209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4" t="s">
        <v>210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4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12" t="str">
        <f>+'DCP-9, P 2'!A27</f>
        <v>Source:  Value Line Investment Survey.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8" spans="1:11">
      <c r="D38" s="19"/>
      <c r="E38" s="19"/>
      <c r="F38" s="19"/>
    </row>
    <row r="39" spans="1:11">
      <c r="D39" s="18"/>
      <c r="E39" s="18"/>
      <c r="F39" s="18"/>
    </row>
    <row r="40" spans="1:11">
      <c r="D40" s="18"/>
      <c r="E40" s="18"/>
      <c r="F40" s="18"/>
    </row>
    <row r="41" spans="1:11">
      <c r="D41" s="18"/>
      <c r="E41" s="18"/>
      <c r="F41" s="18"/>
    </row>
    <row r="42" spans="1:11">
      <c r="D42" s="19"/>
      <c r="E42" s="19"/>
      <c r="F42" s="19"/>
    </row>
    <row r="43" spans="1:11">
      <c r="D43" s="19"/>
      <c r="E43" s="19"/>
      <c r="F43" s="19"/>
    </row>
    <row r="44" spans="1:11">
      <c r="D44" s="19"/>
      <c r="E44" s="19"/>
      <c r="F44" s="19"/>
    </row>
  </sheetData>
  <phoneticPr fontId="0" type="noConversion"/>
  <printOptions horizontalCentered="1"/>
  <pageMargins left="0.5" right="0.5" top="0.5" bottom="0.55000000000000004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A4E6-F882-4197-99C1-76DB170BD134}">
  <dimension ref="A1:K24"/>
  <sheetViews>
    <sheetView workbookViewId="0">
      <selection activeCell="G3" sqref="G3"/>
    </sheetView>
  </sheetViews>
  <sheetFormatPr defaultRowHeight="15"/>
  <cols>
    <col min="1" max="1" width="24.5546875" customWidth="1"/>
    <col min="2" max="2" width="2.21875" customWidth="1"/>
    <col min="4" max="4" width="1.5546875" customWidth="1"/>
    <col min="6" max="6" width="2.109375" customWidth="1"/>
    <col min="7" max="7" width="9.77734375" customWidth="1"/>
    <col min="8" max="8" width="1.88671875" customWidth="1"/>
    <col min="10" max="10" width="1.44140625" customWidth="1"/>
  </cols>
  <sheetData>
    <row r="1" spans="1:11" ht="15.75">
      <c r="G1" s="106" t="str">
        <f>+'DCP-9, P 3'!J1</f>
        <v>Exh. DCP-9</v>
      </c>
    </row>
    <row r="2" spans="1:11" ht="15.75">
      <c r="G2" s="106" t="str">
        <f>+'DCP-9, P 3'!J2</f>
        <v>Docket UG-200568</v>
      </c>
    </row>
    <row r="3" spans="1:11" ht="15.75">
      <c r="G3" s="106" t="s">
        <v>327</v>
      </c>
    </row>
    <row r="5" spans="1:11" ht="18">
      <c r="A5" s="255" t="str">
        <f>+'DCP-9, P 3'!A5</f>
        <v>PROXY COMPANIES</v>
      </c>
      <c r="B5" s="255"/>
      <c r="C5" s="255"/>
      <c r="D5" s="255"/>
      <c r="E5" s="255"/>
      <c r="F5" s="255"/>
      <c r="G5" s="255"/>
      <c r="H5" s="255"/>
      <c r="I5" s="255"/>
    </row>
    <row r="6" spans="1:11" ht="18">
      <c r="A6" s="255" t="s">
        <v>255</v>
      </c>
      <c r="B6" s="255"/>
      <c r="C6" s="255"/>
      <c r="D6" s="255"/>
      <c r="E6" s="255"/>
      <c r="F6" s="255"/>
      <c r="G6" s="255"/>
      <c r="H6" s="255"/>
      <c r="I6" s="255"/>
    </row>
    <row r="7" spans="1:11" ht="15.75" thickBot="1">
      <c r="A7" s="84"/>
      <c r="B7" s="84"/>
      <c r="C7" s="84"/>
      <c r="D7" s="84"/>
      <c r="E7" s="84"/>
      <c r="F7" s="84"/>
      <c r="G7" s="84"/>
      <c r="H7" s="84"/>
      <c r="I7" s="84"/>
    </row>
    <row r="8" spans="1:11" ht="15.75" thickTop="1"/>
    <row r="9" spans="1:11" ht="15.75">
      <c r="A9" s="106" t="str">
        <f>+'DCP-9, P 3'!A11</f>
        <v>COMPANY</v>
      </c>
      <c r="C9" s="107" t="s">
        <v>237</v>
      </c>
      <c r="D9" s="27"/>
      <c r="E9" s="107" t="s">
        <v>238</v>
      </c>
      <c r="F9" s="27"/>
      <c r="G9" s="107" t="s">
        <v>181</v>
      </c>
      <c r="I9" s="107" t="s">
        <v>28</v>
      </c>
    </row>
    <row r="10" spans="1:11">
      <c r="A10" s="30"/>
      <c r="B10" s="30"/>
      <c r="C10" s="30"/>
      <c r="D10" s="30"/>
      <c r="E10" s="30"/>
      <c r="F10" s="30"/>
      <c r="G10" s="30"/>
      <c r="H10" s="30"/>
      <c r="I10" s="30"/>
    </row>
    <row r="12" spans="1:11" ht="15.75">
      <c r="A12" s="106" t="str">
        <f>+'DCP-9, P 3'!A15</f>
        <v>Proxy Group</v>
      </c>
    </row>
    <row r="14" spans="1:11">
      <c r="A14" t="str">
        <f>+'DCP-9, P 3'!A17</f>
        <v>Atmos Energy Corp.</v>
      </c>
      <c r="C14" s="8">
        <v>7.2499999999999995E-2</v>
      </c>
      <c r="D14" s="81"/>
      <c r="E14" s="47">
        <v>7.2599999999999998E-2</v>
      </c>
      <c r="G14" s="224">
        <f>+'DCP-9, P 3'!H17</f>
        <v>7.0000000000000007E-2</v>
      </c>
      <c r="I14" s="47">
        <f>AVERAGE(C14:G14)</f>
        <v>7.17E-2</v>
      </c>
      <c r="K14" s="81"/>
    </row>
    <row r="15" spans="1:11">
      <c r="A15" t="str">
        <f>+'DCP-9, P 3'!A18</f>
        <v>New Jersey Resources Corp.</v>
      </c>
      <c r="C15" s="8">
        <v>0.06</v>
      </c>
      <c r="D15" s="81"/>
      <c r="E15" s="47">
        <v>0.06</v>
      </c>
      <c r="G15" s="224">
        <f>+'DCP-9, P 3'!H18</f>
        <v>0.02</v>
      </c>
      <c r="I15" s="47">
        <f t="shared" ref="I15:I20" si="0">AVERAGE(C15:G15)</f>
        <v>4.6666666666666662E-2</v>
      </c>
      <c r="K15" s="81"/>
    </row>
    <row r="16" spans="1:11">
      <c r="A16" t="str">
        <f>+'DCP-9, P 3'!A19</f>
        <v>Northwest Natural Holding Co.</v>
      </c>
      <c r="C16" s="8">
        <v>3.3000000000000002E-2</v>
      </c>
      <c r="D16" s="81"/>
      <c r="E16" s="47">
        <v>3.27E-2</v>
      </c>
      <c r="G16" s="6" t="s">
        <v>212</v>
      </c>
      <c r="I16" s="47">
        <f t="shared" si="0"/>
        <v>3.2850000000000004E-2</v>
      </c>
      <c r="K16" s="81"/>
    </row>
    <row r="17" spans="1:11">
      <c r="A17" t="str">
        <f>+'DCP-9, P 3'!A20</f>
        <v>One Gas Inc.</v>
      </c>
      <c r="C17" s="8">
        <v>0.05</v>
      </c>
      <c r="D17" s="81"/>
      <c r="E17" s="47">
        <v>5.5E-2</v>
      </c>
      <c r="G17" s="224">
        <f>+'DCP-9, P 3'!H20</f>
        <v>6.5000000000000002E-2</v>
      </c>
      <c r="I17" s="47">
        <f t="shared" si="0"/>
        <v>5.6666666666666671E-2</v>
      </c>
      <c r="K17" s="81"/>
    </row>
    <row r="18" spans="1:11">
      <c r="A18" t="str">
        <f>+'DCP-9, P 3'!A21</f>
        <v>South Jersey Industries, Inc.</v>
      </c>
      <c r="C18" s="8">
        <v>0.107</v>
      </c>
      <c r="D18" s="81"/>
      <c r="E18" s="47">
        <v>0.10680000000000001</v>
      </c>
      <c r="G18" s="224">
        <f>+'DCP-9, P 3'!H21</f>
        <v>0.125</v>
      </c>
      <c r="I18" s="47">
        <f t="shared" si="0"/>
        <v>0.11293333333333333</v>
      </c>
      <c r="K18" s="81"/>
    </row>
    <row r="19" spans="1:11">
      <c r="A19" t="str">
        <f>+'DCP-9, P 3'!A22</f>
        <v>Southwest Gas Holdings, Inc.</v>
      </c>
      <c r="C19" s="8">
        <v>0.04</v>
      </c>
      <c r="D19" s="81"/>
      <c r="E19" s="47">
        <v>0.05</v>
      </c>
      <c r="G19" s="224">
        <f>+'DCP-9, P 3'!H22</f>
        <v>0.09</v>
      </c>
      <c r="I19" s="47">
        <f t="shared" si="0"/>
        <v>0.06</v>
      </c>
      <c r="K19" s="81"/>
    </row>
    <row r="20" spans="1:11">
      <c r="A20" t="str">
        <f>+'DCP-9, P 3'!A23</f>
        <v>Spire Inc.</v>
      </c>
      <c r="C20" s="8">
        <v>4.7100000000000003E-2</v>
      </c>
      <c r="D20" s="81"/>
      <c r="E20" s="47">
        <v>4.82E-2</v>
      </c>
      <c r="G20" s="224">
        <f>+'DCP-9, P 3'!H23</f>
        <v>5.5E-2</v>
      </c>
      <c r="I20" s="47">
        <f t="shared" si="0"/>
        <v>5.0099999999999999E-2</v>
      </c>
      <c r="K20" s="81"/>
    </row>
    <row r="21" spans="1:11">
      <c r="C21" s="81"/>
      <c r="D21" s="81"/>
      <c r="E21" s="81"/>
      <c r="G21" s="7"/>
    </row>
    <row r="22" spans="1:11">
      <c r="A22" t="str">
        <f>+'DCP-9, P 3'!A25</f>
        <v>Average</v>
      </c>
      <c r="C22" s="47">
        <f>AVERAGE(C14:C20)</f>
        <v>5.8514285714285706E-2</v>
      </c>
      <c r="D22" s="81"/>
      <c r="E22" s="47">
        <f>AVERAGE(E14:E20)</f>
        <v>6.0757142857142857E-2</v>
      </c>
      <c r="G22" s="47">
        <f>AVERAGE(G14:G20)</f>
        <v>7.0833333333333331E-2</v>
      </c>
      <c r="I22" s="47">
        <f>AVERAGE(I14:I20)</f>
        <v>6.15595238095238E-2</v>
      </c>
      <c r="K22" s="47"/>
    </row>
    <row r="23" spans="1:11" ht="15.75" thickBot="1">
      <c r="A23" s="84"/>
      <c r="B23" s="84"/>
      <c r="C23" s="236"/>
      <c r="D23" s="236"/>
      <c r="E23" s="236"/>
      <c r="F23" s="84"/>
      <c r="G23" s="84"/>
      <c r="H23" s="84"/>
      <c r="I23" s="84"/>
    </row>
    <row r="24" spans="1:11" ht="15.75" thickTop="1"/>
  </sheetData>
  <mergeCells count="2">
    <mergeCell ref="A5:I5"/>
    <mergeCell ref="A6:I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59"/>
  <sheetViews>
    <sheetView showOutlineSymbols="0" topLeftCell="A13" zoomScaleNormal="100" workbookViewId="0">
      <selection activeCell="I3" sqref="I3"/>
    </sheetView>
  </sheetViews>
  <sheetFormatPr defaultColWidth="9.77734375" defaultRowHeight="15"/>
  <cols>
    <col min="1" max="1" width="27.5546875" style="12" customWidth="1"/>
    <col min="2" max="2" width="1.77734375" style="12" customWidth="1"/>
    <col min="3" max="4" width="12.77734375" style="12" customWidth="1"/>
    <col min="5" max="5" width="13.6640625" style="12" customWidth="1"/>
    <col min="6" max="6" width="12.77734375" style="12" customWidth="1"/>
    <col min="7" max="7" width="13.6640625" style="12" customWidth="1"/>
    <col min="8" max="8" width="11" style="12" customWidth="1"/>
    <col min="9" max="10" width="10.77734375" style="12" customWidth="1"/>
    <col min="11" max="16384" width="9.77734375" style="12"/>
  </cols>
  <sheetData>
    <row r="1" spans="1:10" ht="15.75">
      <c r="I1" s="1" t="str">
        <f>+'DCP-9, P 3'!J1</f>
        <v>Exh. DCP-9</v>
      </c>
    </row>
    <row r="2" spans="1:10" ht="15.75">
      <c r="I2" s="1" t="str">
        <f>+'DCP-9, P 3'!J2</f>
        <v>Docket UG-200568</v>
      </c>
    </row>
    <row r="3" spans="1:10" ht="15.75">
      <c r="I3" s="1" t="s">
        <v>328</v>
      </c>
    </row>
    <row r="4" spans="1:10" ht="15.75">
      <c r="I4" s="1"/>
      <c r="J4" s="1"/>
    </row>
    <row r="5" spans="1:10" ht="20.25">
      <c r="A5" s="2" t="str">
        <f>'DCP-9, P 3'!A5</f>
        <v>PROXY COMPANIES</v>
      </c>
      <c r="B5" s="2"/>
      <c r="C5" s="2"/>
      <c r="D5" s="2"/>
      <c r="E5" s="2"/>
      <c r="F5" s="2"/>
      <c r="G5" s="2"/>
      <c r="H5" s="2"/>
      <c r="I5" s="2"/>
      <c r="J5" s="2"/>
    </row>
    <row r="6" spans="1:10" ht="20.2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5.75">
      <c r="A10" s="1"/>
      <c r="B10" s="1"/>
      <c r="C10" s="1"/>
      <c r="D10" s="192" t="s">
        <v>36</v>
      </c>
      <c r="E10" s="192" t="s">
        <v>38</v>
      </c>
      <c r="F10" s="192" t="s">
        <v>36</v>
      </c>
      <c r="G10" s="192" t="s">
        <v>38</v>
      </c>
      <c r="H10" s="192" t="s">
        <v>239</v>
      </c>
      <c r="I10" s="1"/>
      <c r="J10" s="1"/>
    </row>
    <row r="11" spans="1:10" ht="15.75">
      <c r="A11" s="1"/>
      <c r="B11" s="1"/>
      <c r="C11" s="192" t="s">
        <v>35</v>
      </c>
      <c r="D11" s="192" t="s">
        <v>37</v>
      </c>
      <c r="E11" s="192" t="s">
        <v>37</v>
      </c>
      <c r="F11" s="192" t="s">
        <v>39</v>
      </c>
      <c r="G11" s="192" t="s">
        <v>39</v>
      </c>
      <c r="H11" s="192" t="s">
        <v>31</v>
      </c>
      <c r="I11" s="192" t="s">
        <v>21</v>
      </c>
      <c r="J11" s="192" t="s">
        <v>40</v>
      </c>
    </row>
    <row r="12" spans="1:10" ht="15.75">
      <c r="A12" s="192" t="str">
        <f>+'DCP-9, P 3'!A11</f>
        <v>COMPANY</v>
      </c>
      <c r="B12" s="1"/>
      <c r="C12" s="192" t="s">
        <v>25</v>
      </c>
      <c r="D12" s="192" t="s">
        <v>7</v>
      </c>
      <c r="E12" s="192" t="s">
        <v>7</v>
      </c>
      <c r="F12" s="192" t="s">
        <v>7</v>
      </c>
      <c r="G12" s="192" t="s">
        <v>7</v>
      </c>
      <c r="H12" s="192" t="s">
        <v>7</v>
      </c>
      <c r="I12" s="192" t="s">
        <v>7</v>
      </c>
      <c r="J12" s="192" t="s">
        <v>41</v>
      </c>
    </row>
    <row r="13" spans="1:10" ht="15.75" thickBot="1"/>
    <row r="14" spans="1:10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21"/>
    </row>
    <row r="16" spans="1:10" ht="15.75">
      <c r="A16" s="43" t="str">
        <f>+'DCP-9, P 3'!A15</f>
        <v>Proxy Group</v>
      </c>
    </row>
    <row r="18" spans="1:10">
      <c r="A18" s="21"/>
      <c r="C18" s="6"/>
      <c r="D18" s="6"/>
      <c r="E18" s="6"/>
      <c r="F18" s="6"/>
      <c r="G18" s="6"/>
      <c r="H18" s="60"/>
      <c r="I18" s="6"/>
      <c r="J18" s="6"/>
    </row>
    <row r="19" spans="1:10">
      <c r="A19" s="21" t="str">
        <f>+'DCP-9, P 3'!A17</f>
        <v>Atmos Energy Corp.</v>
      </c>
      <c r="C19" s="6">
        <f>'DCP-9, P 1'!I16*(1+0.5*I19)</f>
        <v>2.403593742089008E-2</v>
      </c>
      <c r="D19" s="6">
        <f>+'DCP-9, P 2'!H16</f>
        <v>4.8599999999999997E-2</v>
      </c>
      <c r="E19" s="6">
        <f>+'DCP-9, P 2'!L16</f>
        <v>4.5000000000000005E-2</v>
      </c>
      <c r="F19" s="6">
        <f>+'DCP-9, P 3'!F17</f>
        <v>8.1666666666666665E-2</v>
      </c>
      <c r="G19" s="6">
        <f>+'DCP-9, P 3'!K17</f>
        <v>7.3333333333333348E-2</v>
      </c>
      <c r="H19" s="6">
        <f>+'DCP-9, p 4'!I14</f>
        <v>7.17E-2</v>
      </c>
      <c r="I19" s="6">
        <f>AVERAGE(D19:H19)</f>
        <v>6.4060000000000006E-2</v>
      </c>
      <c r="J19" s="6">
        <f>C19+I19</f>
        <v>8.8095937420890086E-2</v>
      </c>
    </row>
    <row r="20" spans="1:10">
      <c r="A20" s="21" t="str">
        <f>+'DCP-9, P 3'!A18</f>
        <v>New Jersey Resources Corp.</v>
      </c>
      <c r="C20" s="6">
        <f>'DCP-9, P 1'!I17*(1+0.5*I20)</f>
        <v>4.5888837302918491E-2</v>
      </c>
      <c r="D20" s="6">
        <f>+'DCP-9, P 2'!H17</f>
        <v>6.3200000000000006E-2</v>
      </c>
      <c r="E20" s="6">
        <f>+'DCP-9, P 2'!L17</f>
        <v>3.4999999999999996E-2</v>
      </c>
      <c r="F20" s="6">
        <f>+'DCP-9, P 3'!F18</f>
        <v>7.0000000000000007E-2</v>
      </c>
      <c r="G20" s="6">
        <f>+'DCP-9, P 3'!K18</f>
        <v>5.5E-2</v>
      </c>
      <c r="H20" s="6">
        <f>+'DCP-9, p 4'!I15</f>
        <v>4.6666666666666662E-2</v>
      </c>
      <c r="I20" s="6">
        <f t="shared" ref="I20:I24" si="0">AVERAGE(D20:H20)</f>
        <v>5.3973333333333338E-2</v>
      </c>
      <c r="J20" s="6">
        <f t="shared" ref="J20:J24" si="1">C20+I20</f>
        <v>9.9862170636251829E-2</v>
      </c>
    </row>
    <row r="21" spans="1:10">
      <c r="A21" s="21" t="str">
        <f>+'DCP-9, P 3'!A19</f>
        <v>Northwest Natural Holding Co.</v>
      </c>
      <c r="C21" s="6">
        <f>'DCP-9, P 1'!I18*(1+0.5*I21)</f>
        <v>3.8574931678676268E-2</v>
      </c>
      <c r="D21" s="6">
        <f>+'DCP-9, P 2'!H18</f>
        <v>0.01</v>
      </c>
      <c r="E21" s="6">
        <f>+'DCP-9, P 2'!L18</f>
        <v>2.1666666666666667E-2</v>
      </c>
      <c r="F21" s="6">
        <f>+'DCP-9, P 3'!F19</f>
        <v>0</v>
      </c>
      <c r="G21" s="6">
        <f>+'DCP-9, P 3'!K19</f>
        <v>1.4999999999999999E-2</v>
      </c>
      <c r="H21" s="6">
        <f>+'DCP-9, p 4'!I16</f>
        <v>3.2850000000000004E-2</v>
      </c>
      <c r="I21" s="6">
        <f t="shared" si="0"/>
        <v>1.5903333333333335E-2</v>
      </c>
      <c r="J21" s="6">
        <f t="shared" si="1"/>
        <v>5.44782650120096E-2</v>
      </c>
    </row>
    <row r="22" spans="1:10" ht="15.75">
      <c r="A22" s="21" t="str">
        <f>+'DCP-9, P 3'!A20</f>
        <v>One Gas Inc.</v>
      </c>
      <c r="C22" s="6">
        <f>'DCP-9, P 1'!I19*(1+0.5*I22)</f>
        <v>3.0540787683002266E-2</v>
      </c>
      <c r="D22" s="6">
        <f>+'DCP-9, P 2'!H19</f>
        <v>3.5600000000000007E-2</v>
      </c>
      <c r="E22" s="6">
        <f>+'DCP-9, P 2'!L19</f>
        <v>3.1666666666666669E-2</v>
      </c>
      <c r="F22" s="14">
        <f>+'DCP-9, P 3'!F20</f>
        <v>9.6666666666666679E-2</v>
      </c>
      <c r="G22" s="6">
        <f>+'DCP-9, P 3'!K20</f>
        <v>6.5000000000000002E-2</v>
      </c>
      <c r="H22" s="6">
        <f>+'DCP-9, p 4'!I17</f>
        <v>5.6666666666666671E-2</v>
      </c>
      <c r="I22" s="6">
        <f t="shared" si="0"/>
        <v>5.7120000000000004E-2</v>
      </c>
      <c r="J22" s="6">
        <f t="shared" si="1"/>
        <v>8.766078768300227E-2</v>
      </c>
    </row>
    <row r="23" spans="1:10">
      <c r="A23" s="21" t="str">
        <f>+'DCP-9, P 3'!A21</f>
        <v>South Jersey Industries, Inc.</v>
      </c>
      <c r="C23" s="6">
        <f>'DCP-9, P 1'!I20*(1+0.5*I23)</f>
        <v>5.5844624846248463E-2</v>
      </c>
      <c r="D23" s="6">
        <f>+'DCP-9, P 2'!H20</f>
        <v>1.4000000000000002E-2</v>
      </c>
      <c r="E23" s="6">
        <f>+'DCP-9, P 2'!L20</f>
        <v>3.1666666666666669E-2</v>
      </c>
      <c r="F23" s="6">
        <f>+'DCP-9, P 3'!F21</f>
        <v>3.1666666666666669E-2</v>
      </c>
      <c r="G23" s="6">
        <f>+'DCP-9, P 3'!K21</f>
        <v>7.0000000000000007E-2</v>
      </c>
      <c r="H23" s="6">
        <f>+'DCP-9, p 4'!I18</f>
        <v>0.11293333333333333</v>
      </c>
      <c r="I23" s="6">
        <f t="shared" si="0"/>
        <v>5.2053333333333326E-2</v>
      </c>
      <c r="J23" s="6">
        <f t="shared" si="1"/>
        <v>0.10789795817958178</v>
      </c>
    </row>
    <row r="24" spans="1:10">
      <c r="A24" s="21" t="str">
        <f>+'DCP-9, P 3'!A22</f>
        <v>Southwest Gas Holdings, Inc.</v>
      </c>
      <c r="C24" s="6">
        <f>'DCP-9, P 1'!I21*(1+0.5*I24)</f>
        <v>3.4926796391560426E-2</v>
      </c>
      <c r="D24" s="6">
        <f>+'DCP-9, P 2'!H21</f>
        <v>4.02E-2</v>
      </c>
      <c r="E24" s="6">
        <f>+'DCP-9, P 2'!L21</f>
        <v>0.04</v>
      </c>
      <c r="F24" s="6">
        <f>+'DCP-9, P 3'!F22</f>
        <v>6.8333333333333343E-2</v>
      </c>
      <c r="G24" s="6">
        <f>+'DCP-9, P 3'!K22</f>
        <v>6.5000000000000002E-2</v>
      </c>
      <c r="H24" s="6">
        <f>+'DCP-9, p 4'!I19</f>
        <v>0.06</v>
      </c>
      <c r="I24" s="6">
        <f t="shared" si="0"/>
        <v>5.4706666666666667E-2</v>
      </c>
      <c r="J24" s="6">
        <f t="shared" si="1"/>
        <v>8.9633463058227086E-2</v>
      </c>
    </row>
    <row r="25" spans="1:10">
      <c r="A25" s="21" t="str">
        <f>+'DCP-9, P 3'!A23</f>
        <v>Spire Inc.</v>
      </c>
      <c r="C25" s="6">
        <f>'DCP-9, P 1'!I22*(1+0.5*I25)</f>
        <v>4.2886701975620001E-2</v>
      </c>
      <c r="D25" s="6">
        <f>+'DCP-9, P 2'!H22</f>
        <v>3.5400000000000001E-2</v>
      </c>
      <c r="E25" s="6">
        <f>+'DCP-9, P 2'!L22</f>
        <v>1.3333333333333334E-2</v>
      </c>
      <c r="F25" s="6">
        <f>+'DCP-9, P 3'!F23</f>
        <v>7.3333333333333334E-2</v>
      </c>
      <c r="G25" s="6">
        <f>+'DCP-9, P 3'!K23</f>
        <v>6.3333333333333339E-2</v>
      </c>
      <c r="H25" s="6">
        <f>+'DCP-9, p 4'!I20</f>
        <v>5.0099999999999999E-2</v>
      </c>
      <c r="I25" s="6">
        <f>AVERAGE(D25:H25)</f>
        <v>4.7100000000000003E-2</v>
      </c>
      <c r="J25" s="6">
        <f>C25+I25</f>
        <v>8.9986701975620004E-2</v>
      </c>
    </row>
    <row r="26" spans="1:10">
      <c r="A26" s="44"/>
      <c r="B26" s="34"/>
      <c r="C26" s="35"/>
      <c r="D26" s="35"/>
      <c r="E26" s="35"/>
      <c r="F26" s="35"/>
      <c r="G26" s="35"/>
      <c r="H26" s="35"/>
      <c r="I26" s="35"/>
      <c r="J26" s="35"/>
    </row>
    <row r="27" spans="1:10">
      <c r="A27" s="21"/>
      <c r="C27" s="6"/>
      <c r="D27" s="6"/>
      <c r="E27" s="6"/>
      <c r="F27" s="6"/>
      <c r="G27" s="6"/>
      <c r="H27" s="6"/>
      <c r="I27" s="6"/>
      <c r="J27" s="6"/>
    </row>
    <row r="28" spans="1:10" ht="15.75">
      <c r="A28" s="21" t="s">
        <v>78</v>
      </c>
      <c r="C28" s="6">
        <f>AVERAGE(C19:C25)</f>
        <v>3.8956945328416571E-2</v>
      </c>
      <c r="D28" s="6">
        <f t="shared" ref="D28:J28" si="2">AVERAGE(D19:D25)</f>
        <v>3.5285714285714288E-2</v>
      </c>
      <c r="E28" s="6">
        <f t="shared" si="2"/>
        <v>3.1190476190476192E-2</v>
      </c>
      <c r="F28" s="6">
        <f t="shared" si="2"/>
        <v>6.023809523809525E-2</v>
      </c>
      <c r="G28" s="6">
        <f t="shared" si="2"/>
        <v>5.8095238095238103E-2</v>
      </c>
      <c r="H28" s="6">
        <f t="shared" si="2"/>
        <v>6.15595238095238E-2</v>
      </c>
      <c r="I28" s="6">
        <f t="shared" si="2"/>
        <v>4.9273809523809518E-2</v>
      </c>
      <c r="J28" s="14">
        <f t="shared" si="2"/>
        <v>8.823075485222609E-2</v>
      </c>
    </row>
    <row r="29" spans="1:10" ht="15.75">
      <c r="A29" s="44"/>
      <c r="B29" s="34"/>
      <c r="C29" s="35"/>
      <c r="D29" s="35"/>
      <c r="E29" s="35"/>
      <c r="F29" s="35"/>
      <c r="G29" s="35"/>
      <c r="H29" s="35"/>
      <c r="I29" s="35"/>
      <c r="J29" s="126"/>
    </row>
    <row r="30" spans="1:10" ht="15.75">
      <c r="A30" s="61"/>
      <c r="B30" s="26"/>
      <c r="C30" s="32"/>
      <c r="D30" s="32"/>
      <c r="E30" s="32"/>
      <c r="F30" s="32"/>
      <c r="G30" s="32"/>
      <c r="H30" s="32"/>
      <c r="I30" s="32"/>
      <c r="J30" s="41"/>
    </row>
    <row r="31" spans="1:10" ht="15.75">
      <c r="A31" s="61" t="s">
        <v>75</v>
      </c>
      <c r="B31" s="26"/>
      <c r="C31" s="32">
        <f>MEDIAN(C19:C25)</f>
        <v>3.8574931678676268E-2</v>
      </c>
      <c r="D31" s="32">
        <f t="shared" ref="D31:J31" si="3">MEDIAN(D19:D25)</f>
        <v>3.5600000000000007E-2</v>
      </c>
      <c r="E31" s="32">
        <f t="shared" si="3"/>
        <v>3.1666666666666669E-2</v>
      </c>
      <c r="F31" s="32">
        <f t="shared" si="3"/>
        <v>7.0000000000000007E-2</v>
      </c>
      <c r="G31" s="32">
        <f t="shared" si="3"/>
        <v>6.5000000000000002E-2</v>
      </c>
      <c r="H31" s="32">
        <f t="shared" si="3"/>
        <v>5.6666666666666671E-2</v>
      </c>
      <c r="I31" s="32">
        <f t="shared" si="3"/>
        <v>5.3973333333333338E-2</v>
      </c>
      <c r="J31" s="41">
        <f t="shared" si="3"/>
        <v>8.9633463058227086E-2</v>
      </c>
    </row>
    <row r="32" spans="1:10">
      <c r="A32" s="44"/>
      <c r="B32" s="34"/>
      <c r="C32" s="35"/>
      <c r="D32" s="35"/>
      <c r="E32" s="35"/>
      <c r="F32" s="35"/>
      <c r="G32" s="35"/>
      <c r="H32" s="35"/>
      <c r="I32" s="35"/>
      <c r="J32" s="35"/>
    </row>
    <row r="33" spans="1:10">
      <c r="A33" s="21"/>
      <c r="C33" s="6"/>
      <c r="D33" s="6"/>
      <c r="E33" s="6"/>
      <c r="F33" s="6"/>
      <c r="G33" s="6"/>
      <c r="H33" s="6"/>
      <c r="I33" s="6"/>
      <c r="J33" s="6"/>
    </row>
    <row r="34" spans="1:10" ht="15.75">
      <c r="A34" s="21" t="s">
        <v>85</v>
      </c>
      <c r="C34" s="6"/>
      <c r="D34" s="6">
        <f>+C28+D28</f>
        <v>7.424265961413086E-2</v>
      </c>
      <c r="E34" s="14">
        <f>+C28+E28</f>
        <v>7.0147421518892764E-2</v>
      </c>
      <c r="F34" s="6">
        <f>+C28+F28</f>
        <v>9.9195040566511822E-2</v>
      </c>
      <c r="G34" s="6">
        <f>+C28+G28</f>
        <v>9.7052183423654681E-2</v>
      </c>
      <c r="H34" s="14">
        <f>+C28+H28</f>
        <v>0.10051646913794038</v>
      </c>
      <c r="I34" s="6">
        <f>+C28+I28</f>
        <v>8.823075485222609E-2</v>
      </c>
      <c r="J34" s="6"/>
    </row>
    <row r="35" spans="1:10" ht="15.75">
      <c r="A35" s="44"/>
      <c r="B35" s="34"/>
      <c r="C35" s="35"/>
      <c r="D35" s="126"/>
      <c r="E35" s="97"/>
      <c r="F35" s="39"/>
      <c r="G35" s="97"/>
      <c r="H35" s="35"/>
      <c r="I35" s="35"/>
      <c r="J35" s="35"/>
    </row>
    <row r="36" spans="1:10" ht="15.75">
      <c r="A36" s="21"/>
      <c r="C36" s="6"/>
      <c r="D36" s="14"/>
      <c r="E36" s="60"/>
      <c r="F36" s="22"/>
      <c r="G36" s="60"/>
      <c r="H36" s="6"/>
      <c r="I36" s="6"/>
      <c r="J36" s="6"/>
    </row>
    <row r="37" spans="1:10" ht="15.75">
      <c r="A37" s="21" t="s">
        <v>86</v>
      </c>
      <c r="C37" s="6"/>
      <c r="D37" s="6">
        <f>+C31+D31</f>
        <v>7.4174931678676281E-2</v>
      </c>
      <c r="E37" s="14">
        <f>+C31+E31</f>
        <v>7.0241598345342937E-2</v>
      </c>
      <c r="F37" s="14">
        <f>+C31+F31</f>
        <v>0.10857493167867627</v>
      </c>
      <c r="G37" s="6">
        <f>+C31+G31</f>
        <v>0.10357493167867626</v>
      </c>
      <c r="H37" s="6">
        <f>+C31+H31</f>
        <v>9.5241598345342932E-2</v>
      </c>
      <c r="I37" s="6">
        <f>+C31+I31</f>
        <v>9.2548265012009606E-2</v>
      </c>
      <c r="J37" s="6"/>
    </row>
    <row r="38" spans="1:10" ht="15.75" thickBot="1">
      <c r="A38" s="45"/>
      <c r="B38" s="36"/>
      <c r="C38" s="38"/>
      <c r="D38" s="38"/>
      <c r="E38" s="38"/>
      <c r="F38" s="38"/>
      <c r="G38" s="38"/>
      <c r="H38" s="38"/>
      <c r="I38" s="38"/>
      <c r="J38" s="38"/>
    </row>
    <row r="39" spans="1:10" ht="15.75" thickTop="1">
      <c r="A39" s="21"/>
      <c r="C39" s="6"/>
      <c r="D39" s="6"/>
      <c r="E39" s="6"/>
      <c r="F39" s="6"/>
      <c r="G39" s="6"/>
      <c r="H39" s="6"/>
      <c r="I39" s="6"/>
      <c r="J39" s="6"/>
    </row>
    <row r="40" spans="1:10">
      <c r="A40" s="91" t="s">
        <v>107</v>
      </c>
      <c r="C40" s="6"/>
      <c r="D40" s="6"/>
      <c r="E40" s="6"/>
      <c r="F40" s="6"/>
      <c r="G40" s="6"/>
      <c r="H40" s="6"/>
      <c r="I40" s="6"/>
      <c r="J40" s="6"/>
    </row>
    <row r="41" spans="1:10">
      <c r="A41" s="21"/>
      <c r="C41" s="6"/>
      <c r="D41" s="6"/>
      <c r="E41" s="6"/>
      <c r="F41" s="6"/>
      <c r="G41" s="6"/>
      <c r="H41" s="6"/>
      <c r="I41" s="6"/>
      <c r="J41" s="6"/>
    </row>
    <row r="42" spans="1:10">
      <c r="A42" s="12" t="s">
        <v>34</v>
      </c>
      <c r="C42" s="6"/>
      <c r="D42" s="6"/>
      <c r="E42" s="6"/>
      <c r="F42" s="6"/>
      <c r="G42" s="6"/>
      <c r="H42" s="6"/>
      <c r="I42" s="6"/>
      <c r="J42" s="6"/>
    </row>
    <row r="43" spans="1:10">
      <c r="C43" s="6"/>
      <c r="D43" s="6"/>
      <c r="E43" s="6"/>
      <c r="F43" s="6"/>
      <c r="G43" s="6"/>
      <c r="H43" s="6"/>
      <c r="I43" s="6"/>
      <c r="J43" s="6"/>
    </row>
    <row r="44" spans="1:10">
      <c r="C44" s="6"/>
      <c r="D44" s="6"/>
      <c r="E44" s="6"/>
      <c r="F44" s="6"/>
      <c r="G44" s="6"/>
      <c r="H44" s="6"/>
      <c r="I44" s="6"/>
      <c r="J44" s="6"/>
    </row>
    <row r="45" spans="1:10">
      <c r="C45" s="6"/>
      <c r="D45" s="6"/>
      <c r="E45" s="6"/>
      <c r="F45" s="6"/>
      <c r="G45" s="6"/>
      <c r="H45" s="6"/>
      <c r="I45" s="6"/>
      <c r="J45" s="6"/>
    </row>
    <row r="46" spans="1:10">
      <c r="C46" s="6"/>
      <c r="D46" s="6"/>
      <c r="E46" s="6"/>
      <c r="F46" s="6"/>
      <c r="G46" s="6"/>
      <c r="H46" s="6"/>
      <c r="I46" s="6"/>
      <c r="J46" s="6"/>
    </row>
    <row r="47" spans="1:10">
      <c r="C47" s="6"/>
      <c r="D47" s="6"/>
      <c r="E47" s="6"/>
      <c r="F47" s="6"/>
      <c r="G47" s="6"/>
      <c r="H47" s="6"/>
      <c r="I47" s="6"/>
      <c r="J47" s="6"/>
    </row>
    <row r="48" spans="1:10">
      <c r="C48" s="6"/>
      <c r="D48" s="6"/>
      <c r="E48" s="6"/>
      <c r="F48" s="6"/>
      <c r="G48" s="6"/>
      <c r="H48" s="6"/>
      <c r="I48" s="6"/>
      <c r="J48" s="6"/>
    </row>
    <row r="49" spans="3:10">
      <c r="C49" s="6"/>
      <c r="D49" s="6"/>
      <c r="E49" s="6"/>
      <c r="F49" s="6"/>
      <c r="G49" s="6"/>
      <c r="H49" s="6"/>
      <c r="I49" s="6"/>
      <c r="J49" s="6"/>
    </row>
    <row r="50" spans="3:10">
      <c r="C50" s="6"/>
      <c r="D50" s="6"/>
      <c r="E50" s="6"/>
      <c r="F50" s="6"/>
      <c r="G50" s="6"/>
      <c r="H50" s="6"/>
      <c r="I50" s="6"/>
      <c r="J50" s="6"/>
    </row>
    <row r="51" spans="3:10">
      <c r="C51" s="6"/>
      <c r="D51" s="6"/>
      <c r="E51" s="6"/>
      <c r="F51" s="6"/>
      <c r="G51" s="6"/>
      <c r="H51" s="6"/>
      <c r="I51" s="6"/>
      <c r="J51" s="6"/>
    </row>
    <row r="52" spans="3:10">
      <c r="C52" s="6"/>
      <c r="D52" s="6"/>
      <c r="E52" s="6"/>
      <c r="F52" s="6"/>
      <c r="G52" s="6"/>
      <c r="H52" s="6"/>
      <c r="I52" s="6"/>
      <c r="J52" s="6"/>
    </row>
    <row r="53" spans="3:10">
      <c r="C53" s="6"/>
      <c r="D53" s="6"/>
      <c r="E53" s="6"/>
      <c r="F53" s="6"/>
      <c r="G53" s="6"/>
      <c r="H53" s="6"/>
      <c r="I53" s="6"/>
      <c r="J53" s="6"/>
    </row>
    <row r="54" spans="3:10">
      <c r="C54" s="6"/>
      <c r="D54" s="6"/>
      <c r="E54" s="6"/>
      <c r="F54" s="6"/>
      <c r="G54" s="6"/>
      <c r="H54" s="6"/>
      <c r="I54" s="6"/>
      <c r="J54" s="6"/>
    </row>
    <row r="55" spans="3:10">
      <c r="C55" s="6"/>
      <c r="D55" s="6"/>
      <c r="E55" s="6"/>
      <c r="F55" s="6"/>
      <c r="G55" s="6"/>
      <c r="H55" s="6"/>
      <c r="I55" s="6"/>
      <c r="J55" s="6"/>
    </row>
    <row r="56" spans="3:10">
      <c r="C56" s="6"/>
      <c r="D56" s="6"/>
      <c r="E56" s="6"/>
      <c r="F56" s="6"/>
      <c r="G56" s="6"/>
      <c r="H56" s="6"/>
      <c r="I56" s="6"/>
      <c r="J56" s="6"/>
    </row>
    <row r="57" spans="3:10">
      <c r="C57" s="6"/>
      <c r="D57" s="6"/>
      <c r="E57" s="6"/>
      <c r="F57" s="6"/>
      <c r="G57" s="6"/>
      <c r="H57" s="6"/>
      <c r="I57" s="6"/>
      <c r="J57" s="6"/>
    </row>
    <row r="58" spans="3:10">
      <c r="C58" s="6"/>
      <c r="D58" s="6"/>
      <c r="E58" s="6"/>
      <c r="F58" s="6"/>
      <c r="G58" s="6"/>
      <c r="H58" s="6"/>
      <c r="I58" s="6"/>
      <c r="J58" s="6"/>
    </row>
    <row r="59" spans="3:10">
      <c r="C59" s="6"/>
      <c r="D59" s="6"/>
      <c r="E59" s="6"/>
      <c r="F59" s="6"/>
      <c r="G59" s="6"/>
      <c r="H59" s="6"/>
      <c r="I59" s="6"/>
      <c r="J59" s="6"/>
    </row>
  </sheetData>
  <phoneticPr fontId="0" type="noConversion"/>
  <printOptions horizontalCentered="1"/>
  <pageMargins left="0.5" right="0.5" top="0.5" bottom="0.55000000000000004" header="0" footer="0"/>
  <pageSetup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63"/>
  <sheetViews>
    <sheetView showOutlineSymbols="0" zoomScaleNormal="87" workbookViewId="0">
      <selection activeCell="H4" sqref="H4"/>
    </sheetView>
  </sheetViews>
  <sheetFormatPr defaultColWidth="9.77734375" defaultRowHeight="15"/>
  <cols>
    <col min="1" max="1" width="9.77734375" style="4" customWidth="1"/>
    <col min="2" max="2" width="5.77734375" style="4" customWidth="1"/>
    <col min="3" max="3" width="9.77734375" style="4" customWidth="1"/>
    <col min="4" max="4" width="5.77734375" style="4" customWidth="1"/>
    <col min="5" max="5" width="9.77734375" style="4" customWidth="1"/>
    <col min="6" max="6" width="5.77734375" style="4" customWidth="1"/>
    <col min="7" max="7" width="12.77734375" style="4" customWidth="1"/>
    <col min="8" max="16384" width="9.77734375" style="4"/>
  </cols>
  <sheetData>
    <row r="1" spans="1:9" ht="15.75">
      <c r="F1" s="1"/>
      <c r="H1" s="1" t="s">
        <v>256</v>
      </c>
    </row>
    <row r="2" spans="1:9" ht="15.75">
      <c r="F2" s="1"/>
      <c r="H2" s="1" t="str">
        <f>+'DCP-9, P 5'!I2</f>
        <v>Docket UG-200568</v>
      </c>
    </row>
    <row r="3" spans="1:9" ht="15.75">
      <c r="F3" s="1"/>
      <c r="H3" s="1" t="s">
        <v>320</v>
      </c>
    </row>
    <row r="5" spans="1:9" ht="20.25">
      <c r="A5" s="252" t="s">
        <v>50</v>
      </c>
      <c r="B5" s="252"/>
      <c r="C5" s="252"/>
      <c r="D5" s="252"/>
      <c r="E5" s="252"/>
      <c r="F5" s="252"/>
      <c r="G5" s="252"/>
      <c r="H5" s="252"/>
      <c r="I5" s="252"/>
    </row>
    <row r="6" spans="1:9" ht="20.25">
      <c r="A6" s="252" t="s">
        <v>80</v>
      </c>
      <c r="B6" s="252"/>
      <c r="C6" s="252"/>
      <c r="D6" s="252"/>
      <c r="E6" s="252"/>
      <c r="F6" s="252"/>
      <c r="G6" s="252"/>
      <c r="H6" s="252"/>
      <c r="I6" s="252"/>
    </row>
    <row r="7" spans="1:9" ht="20.25">
      <c r="A7" s="252" t="s">
        <v>81</v>
      </c>
      <c r="B7" s="252"/>
      <c r="C7" s="252"/>
      <c r="D7" s="252"/>
      <c r="E7" s="252"/>
      <c r="F7" s="252"/>
      <c r="G7" s="252"/>
      <c r="H7" s="252"/>
      <c r="I7" s="252"/>
    </row>
    <row r="8" spans="1:9" ht="15.75" thickBot="1">
      <c r="A8" s="183"/>
      <c r="B8" s="183"/>
      <c r="C8" s="183"/>
      <c r="D8" s="183"/>
      <c r="E8" s="183"/>
      <c r="F8" s="183"/>
      <c r="G8" s="183"/>
      <c r="H8" s="183"/>
      <c r="I8" s="183"/>
    </row>
    <row r="9" spans="1:9" ht="15.75" thickTop="1"/>
    <row r="10" spans="1:9" ht="15.75">
      <c r="A10" s="1"/>
      <c r="B10" s="1"/>
      <c r="C10" s="1"/>
      <c r="D10" s="1"/>
      <c r="E10" s="1"/>
      <c r="F10" s="1"/>
      <c r="G10" s="1"/>
      <c r="H10" s="192" t="s">
        <v>82</v>
      </c>
      <c r="I10" s="1"/>
    </row>
    <row r="11" spans="1:9" ht="15.75">
      <c r="A11" s="1"/>
      <c r="B11" s="1"/>
      <c r="C11" s="1"/>
      <c r="D11" s="1"/>
      <c r="E11" s="1"/>
      <c r="F11" s="1"/>
      <c r="G11" s="1"/>
      <c r="H11" s="192" t="s">
        <v>83</v>
      </c>
      <c r="I11" s="192" t="s">
        <v>76</v>
      </c>
    </row>
    <row r="12" spans="1:9" ht="15.75">
      <c r="A12" s="192" t="s">
        <v>10</v>
      </c>
      <c r="B12" s="192"/>
      <c r="C12" s="192" t="s">
        <v>31</v>
      </c>
      <c r="D12" s="192"/>
      <c r="E12" s="192" t="s">
        <v>32</v>
      </c>
      <c r="F12" s="192"/>
      <c r="G12" s="192" t="s">
        <v>49</v>
      </c>
      <c r="H12" s="192" t="s">
        <v>25</v>
      </c>
      <c r="I12" s="192" t="s">
        <v>77</v>
      </c>
    </row>
    <row r="13" spans="1:9">
      <c r="A13" s="52"/>
      <c r="B13" s="52"/>
      <c r="C13" s="52"/>
      <c r="D13" s="52"/>
      <c r="E13" s="52"/>
      <c r="F13" s="52"/>
      <c r="G13" s="52"/>
      <c r="H13" s="86"/>
      <c r="I13" s="86"/>
    </row>
    <row r="14" spans="1:9">
      <c r="A14" s="73"/>
      <c r="B14" s="73"/>
      <c r="C14" s="73"/>
      <c r="D14" s="73"/>
      <c r="E14" s="73"/>
      <c r="F14" s="73"/>
      <c r="G14" s="73"/>
    </row>
    <row r="15" spans="1:9">
      <c r="A15" s="73">
        <v>1977</v>
      </c>
      <c r="B15" s="73"/>
      <c r="C15" s="74"/>
      <c r="D15" s="74"/>
      <c r="E15" s="74">
        <v>79.069999999999993</v>
      </c>
      <c r="F15" s="73"/>
      <c r="G15" s="73"/>
    </row>
    <row r="16" spans="1:9">
      <c r="A16" s="5">
        <f>+A15+1</f>
        <v>1978</v>
      </c>
      <c r="B16" s="5"/>
      <c r="C16" s="46">
        <v>12.33</v>
      </c>
      <c r="D16" s="46"/>
      <c r="E16" s="46">
        <v>85.35</v>
      </c>
      <c r="F16" s="46"/>
      <c r="G16" s="47">
        <f t="shared" ref="G16:G57" si="0">C16/(AVERAGE(E15:E16))</f>
        <v>0.14998175404452013</v>
      </c>
      <c r="H16" s="8">
        <v>7.9000000000000001E-2</v>
      </c>
      <c r="I16" s="8">
        <f t="shared" ref="I16:I49" si="1">+G16-H16</f>
        <v>7.0981754044520132E-2</v>
      </c>
    </row>
    <row r="17" spans="1:9">
      <c r="A17" s="5">
        <f t="shared" ref="A17:A34" si="2">A16+1</f>
        <v>1979</v>
      </c>
      <c r="B17" s="5"/>
      <c r="C17" s="46">
        <v>14.86</v>
      </c>
      <c r="D17" s="46"/>
      <c r="E17" s="46">
        <v>94.27</v>
      </c>
      <c r="F17" s="46"/>
      <c r="G17" s="47">
        <f t="shared" si="0"/>
        <v>0.16546041643469545</v>
      </c>
      <c r="H17" s="8">
        <v>8.8599999999999998E-2</v>
      </c>
      <c r="I17" s="8">
        <f t="shared" si="1"/>
        <v>7.6860416434695447E-2</v>
      </c>
    </row>
    <row r="18" spans="1:9">
      <c r="A18" s="5">
        <f t="shared" si="2"/>
        <v>1980</v>
      </c>
      <c r="B18" s="5"/>
      <c r="C18" s="46">
        <v>14.82</v>
      </c>
      <c r="D18" s="46"/>
      <c r="E18" s="46">
        <v>102.48</v>
      </c>
      <c r="F18" s="46"/>
      <c r="G18" s="47">
        <f t="shared" si="0"/>
        <v>0.15064803049555273</v>
      </c>
      <c r="H18" s="8">
        <v>9.9699999999999997E-2</v>
      </c>
      <c r="I18" s="8">
        <f t="shared" si="1"/>
        <v>5.0948030495552729E-2</v>
      </c>
    </row>
    <row r="19" spans="1:9">
      <c r="A19" s="5">
        <f t="shared" si="2"/>
        <v>1981</v>
      </c>
      <c r="B19" s="5"/>
      <c r="C19" s="46">
        <v>15.36</v>
      </c>
      <c r="D19" s="46"/>
      <c r="E19" s="46">
        <v>109.43</v>
      </c>
      <c r="F19" s="46"/>
      <c r="G19" s="47">
        <f t="shared" si="0"/>
        <v>0.14496720305790192</v>
      </c>
      <c r="H19" s="8">
        <v>0.11550000000000001</v>
      </c>
      <c r="I19" s="8">
        <f t="shared" si="1"/>
        <v>2.9467203057901917E-2</v>
      </c>
    </row>
    <row r="20" spans="1:9">
      <c r="A20" s="5">
        <f t="shared" si="2"/>
        <v>1982</v>
      </c>
      <c r="B20" s="5"/>
      <c r="C20" s="46">
        <v>12.64</v>
      </c>
      <c r="D20" s="46"/>
      <c r="E20" s="46">
        <v>112.46</v>
      </c>
      <c r="F20" s="46"/>
      <c r="G20" s="47">
        <f t="shared" si="0"/>
        <v>0.11393032583712652</v>
      </c>
      <c r="H20" s="8">
        <v>0.13500000000000001</v>
      </c>
      <c r="I20" s="8">
        <f t="shared" si="1"/>
        <v>-2.1069674162873489E-2</v>
      </c>
    </row>
    <row r="21" spans="1:9">
      <c r="A21" s="5">
        <f t="shared" si="2"/>
        <v>1983</v>
      </c>
      <c r="B21" s="5"/>
      <c r="C21" s="46">
        <v>14.03</v>
      </c>
      <c r="D21" s="46"/>
      <c r="E21" s="46">
        <v>116.93</v>
      </c>
      <c r="F21" s="46"/>
      <c r="G21" s="47">
        <f t="shared" si="0"/>
        <v>0.12232442565063865</v>
      </c>
      <c r="H21" s="8">
        <v>0.1038</v>
      </c>
      <c r="I21" s="8">
        <f t="shared" si="1"/>
        <v>1.8524425650638651E-2</v>
      </c>
    </row>
    <row r="22" spans="1:9">
      <c r="A22" s="5">
        <f t="shared" si="2"/>
        <v>1984</v>
      </c>
      <c r="B22" s="5"/>
      <c r="C22" s="46">
        <v>16.64</v>
      </c>
      <c r="D22" s="46"/>
      <c r="E22" s="46">
        <v>122.47</v>
      </c>
      <c r="F22" s="46"/>
      <c r="G22" s="47">
        <f t="shared" si="0"/>
        <v>0.13901420217209692</v>
      </c>
      <c r="H22" s="8">
        <v>0.1174</v>
      </c>
      <c r="I22" s="8">
        <f t="shared" si="1"/>
        <v>2.1614202172096919E-2</v>
      </c>
    </row>
    <row r="23" spans="1:9">
      <c r="A23" s="5">
        <f t="shared" si="2"/>
        <v>1985</v>
      </c>
      <c r="B23" s="5"/>
      <c r="C23" s="46">
        <v>14.61</v>
      </c>
      <c r="D23" s="46"/>
      <c r="E23" s="46">
        <v>125.2</v>
      </c>
      <c r="F23" s="46"/>
      <c r="G23" s="47">
        <f t="shared" si="0"/>
        <v>0.11797956958856541</v>
      </c>
      <c r="H23" s="8">
        <v>0.1125</v>
      </c>
      <c r="I23" s="8">
        <f t="shared" si="1"/>
        <v>5.4795695885654083E-3</v>
      </c>
    </row>
    <row r="24" spans="1:9">
      <c r="A24" s="5">
        <f t="shared" si="2"/>
        <v>1986</v>
      </c>
      <c r="B24" s="5"/>
      <c r="C24" s="46">
        <v>14.48</v>
      </c>
      <c r="D24" s="46"/>
      <c r="E24" s="46">
        <v>126.82</v>
      </c>
      <c r="F24" s="46"/>
      <c r="G24" s="47">
        <f t="shared" si="0"/>
        <v>0.11491151495913024</v>
      </c>
      <c r="H24" s="8">
        <v>8.9800000000000005E-2</v>
      </c>
      <c r="I24" s="8">
        <f t="shared" si="1"/>
        <v>2.5111514959130235E-2</v>
      </c>
    </row>
    <row r="25" spans="1:9">
      <c r="A25" s="5">
        <f t="shared" si="2"/>
        <v>1987</v>
      </c>
      <c r="B25" s="5"/>
      <c r="C25" s="46">
        <v>17.5</v>
      </c>
      <c r="D25" s="46"/>
      <c r="E25" s="46">
        <v>134.07</v>
      </c>
      <c r="F25" s="46"/>
      <c r="G25" s="47">
        <f t="shared" si="0"/>
        <v>0.13415615776764153</v>
      </c>
      <c r="H25" s="8">
        <v>7.9200000000000007E-2</v>
      </c>
      <c r="I25" s="8">
        <f t="shared" si="1"/>
        <v>5.4956157767641525E-2</v>
      </c>
    </row>
    <row r="26" spans="1:9">
      <c r="A26" s="5">
        <f t="shared" si="2"/>
        <v>1988</v>
      </c>
      <c r="B26" s="5"/>
      <c r="C26" s="46">
        <v>23.75</v>
      </c>
      <c r="D26" s="46"/>
      <c r="E26" s="46">
        <v>141.32</v>
      </c>
      <c r="F26" s="46"/>
      <c r="G26" s="47">
        <f t="shared" si="0"/>
        <v>0.17248266095355677</v>
      </c>
      <c r="H26" s="8">
        <v>8.9700000000000002E-2</v>
      </c>
      <c r="I26" s="8">
        <f t="shared" si="1"/>
        <v>8.2782660953556769E-2</v>
      </c>
    </row>
    <row r="27" spans="1:9">
      <c r="A27" s="5">
        <f t="shared" si="2"/>
        <v>1989</v>
      </c>
      <c r="B27" s="5"/>
      <c r="C27" s="46">
        <v>22.87</v>
      </c>
      <c r="D27" s="46"/>
      <c r="E27" s="46">
        <v>147.26</v>
      </c>
      <c r="F27" s="46"/>
      <c r="G27" s="47">
        <f t="shared" si="0"/>
        <v>0.15850024256705247</v>
      </c>
      <c r="H27" s="8">
        <v>8.8099999999999998E-2</v>
      </c>
      <c r="I27" s="8">
        <f t="shared" si="1"/>
        <v>7.0400242567052476E-2</v>
      </c>
    </row>
    <row r="28" spans="1:9">
      <c r="A28" s="5">
        <f t="shared" si="2"/>
        <v>1990</v>
      </c>
      <c r="B28" s="5"/>
      <c r="C28" s="46">
        <v>21.73</v>
      </c>
      <c r="D28" s="46"/>
      <c r="E28" s="46">
        <v>153.01</v>
      </c>
      <c r="F28" s="46"/>
      <c r="G28" s="47">
        <f t="shared" si="0"/>
        <v>0.14473640390315384</v>
      </c>
      <c r="H28" s="8">
        <v>8.1900000000000001E-2</v>
      </c>
      <c r="I28" s="8">
        <f t="shared" si="1"/>
        <v>6.2836403903153842E-2</v>
      </c>
    </row>
    <row r="29" spans="1:9">
      <c r="A29" s="5">
        <f t="shared" si="2"/>
        <v>1991</v>
      </c>
      <c r="B29" s="5"/>
      <c r="C29" s="46">
        <v>16.29</v>
      </c>
      <c r="D29" s="46"/>
      <c r="E29" s="46">
        <v>158.85</v>
      </c>
      <c r="F29" s="46"/>
      <c r="G29" s="47">
        <f t="shared" si="0"/>
        <v>0.10446995446674789</v>
      </c>
      <c r="H29" s="8">
        <v>8.2199999999999995E-2</v>
      </c>
      <c r="I29" s="8">
        <f t="shared" si="1"/>
        <v>2.2269954466747899E-2</v>
      </c>
    </row>
    <row r="30" spans="1:9">
      <c r="A30" s="5">
        <f t="shared" si="2"/>
        <v>1992</v>
      </c>
      <c r="B30" s="5"/>
      <c r="C30" s="46">
        <v>18.86</v>
      </c>
      <c r="D30" s="46"/>
      <c r="E30" s="46">
        <v>149.74</v>
      </c>
      <c r="F30" s="46"/>
      <c r="G30" s="47">
        <f t="shared" si="0"/>
        <v>0.12223338410188274</v>
      </c>
      <c r="H30" s="8">
        <v>7.2900000000000006E-2</v>
      </c>
      <c r="I30" s="8">
        <f t="shared" si="1"/>
        <v>4.9333384101882732E-2</v>
      </c>
    </row>
    <row r="31" spans="1:9">
      <c r="A31" s="5">
        <f t="shared" si="2"/>
        <v>1993</v>
      </c>
      <c r="B31" s="5"/>
      <c r="C31" s="46">
        <v>21.89</v>
      </c>
      <c r="D31" s="46"/>
      <c r="E31" s="46">
        <v>180.88</v>
      </c>
      <c r="F31" s="46"/>
      <c r="G31" s="47">
        <f t="shared" si="0"/>
        <v>0.13241788155586473</v>
      </c>
      <c r="H31" s="8">
        <v>7.17E-2</v>
      </c>
      <c r="I31" s="8">
        <f t="shared" si="1"/>
        <v>6.0717881555864731E-2</v>
      </c>
    </row>
    <row r="32" spans="1:9">
      <c r="A32" s="5">
        <f t="shared" si="2"/>
        <v>1994</v>
      </c>
      <c r="B32" s="5"/>
      <c r="C32" s="46">
        <v>30.6</v>
      </c>
      <c r="D32" s="46"/>
      <c r="E32" s="46">
        <v>193.06</v>
      </c>
      <c r="F32" s="46"/>
      <c r="G32" s="47">
        <f t="shared" si="0"/>
        <v>0.16366261967160509</v>
      </c>
      <c r="H32" s="8">
        <v>6.59E-2</v>
      </c>
      <c r="I32" s="8">
        <f t="shared" si="1"/>
        <v>9.7762619671605086E-2</v>
      </c>
    </row>
    <row r="33" spans="1:9">
      <c r="A33" s="5">
        <f t="shared" si="2"/>
        <v>1995</v>
      </c>
      <c r="B33" s="5"/>
      <c r="C33" s="46">
        <v>33.96</v>
      </c>
      <c r="D33" s="46"/>
      <c r="E33" s="46">
        <v>216.51</v>
      </c>
      <c r="F33" s="46"/>
      <c r="G33" s="47">
        <f t="shared" si="0"/>
        <v>0.16583245843201408</v>
      </c>
      <c r="H33" s="8">
        <v>7.5999999999999998E-2</v>
      </c>
      <c r="I33" s="8">
        <f t="shared" si="1"/>
        <v>8.9832458432014081E-2</v>
      </c>
    </row>
    <row r="34" spans="1:9">
      <c r="A34" s="5">
        <f t="shared" si="2"/>
        <v>1996</v>
      </c>
      <c r="B34" s="5"/>
      <c r="C34" s="46">
        <v>38.729999999999997</v>
      </c>
      <c r="D34" s="46"/>
      <c r="E34" s="46">
        <v>237.08</v>
      </c>
      <c r="F34" s="46"/>
      <c r="G34" s="47">
        <f t="shared" si="0"/>
        <v>0.17077096055909519</v>
      </c>
      <c r="H34" s="8">
        <v>6.1800000000000001E-2</v>
      </c>
      <c r="I34" s="8">
        <f t="shared" si="1"/>
        <v>0.10897096055909519</v>
      </c>
    </row>
    <row r="35" spans="1:9">
      <c r="A35" s="5">
        <v>1997</v>
      </c>
      <c r="B35" s="5"/>
      <c r="C35" s="46">
        <v>39.72</v>
      </c>
      <c r="D35" s="46"/>
      <c r="E35" s="46">
        <v>249.52</v>
      </c>
      <c r="F35" s="46"/>
      <c r="G35" s="47">
        <f t="shared" si="0"/>
        <v>0.16325524044389642</v>
      </c>
      <c r="H35" s="8">
        <v>6.6400000000000001E-2</v>
      </c>
      <c r="I35" s="8">
        <f t="shared" si="1"/>
        <v>9.6855240443896415E-2</v>
      </c>
    </row>
    <row r="36" spans="1:9">
      <c r="A36" s="5">
        <v>1998</v>
      </c>
      <c r="B36" s="5"/>
      <c r="C36" s="46">
        <v>37.71</v>
      </c>
      <c r="D36" s="46"/>
      <c r="E36" s="46">
        <v>266.39999999999998</v>
      </c>
      <c r="F36" s="46"/>
      <c r="G36" s="47">
        <f t="shared" si="0"/>
        <v>0.1461854551093193</v>
      </c>
      <c r="H36" s="8">
        <v>5.8299999999999998E-2</v>
      </c>
      <c r="I36" s="8">
        <f t="shared" si="1"/>
        <v>8.7885455109319305E-2</v>
      </c>
    </row>
    <row r="37" spans="1:9">
      <c r="A37" s="5">
        <v>1999</v>
      </c>
      <c r="B37" s="5"/>
      <c r="C37" s="46">
        <v>48.17</v>
      </c>
      <c r="D37" s="46"/>
      <c r="E37" s="46">
        <v>290.68</v>
      </c>
      <c r="F37" s="46"/>
      <c r="G37" s="47">
        <f t="shared" si="0"/>
        <v>0.1729374596108279</v>
      </c>
      <c r="H37" s="8">
        <v>5.57E-2</v>
      </c>
      <c r="I37" s="8">
        <f t="shared" si="1"/>
        <v>0.1172374596108279</v>
      </c>
    </row>
    <row r="38" spans="1:9">
      <c r="A38" s="5">
        <v>2000</v>
      </c>
      <c r="B38" s="5"/>
      <c r="C38" s="46">
        <v>50</v>
      </c>
      <c r="D38" s="46"/>
      <c r="E38" s="46">
        <v>325.8</v>
      </c>
      <c r="F38" s="46"/>
      <c r="G38" s="47">
        <f t="shared" si="0"/>
        <v>0.16221126395016869</v>
      </c>
      <c r="H38" s="8">
        <v>6.5000000000000002E-2</v>
      </c>
      <c r="I38" s="8">
        <f t="shared" si="1"/>
        <v>9.7211263950168686E-2</v>
      </c>
    </row>
    <row r="39" spans="1:9">
      <c r="A39" s="5">
        <f>+A38+1</f>
        <v>2001</v>
      </c>
      <c r="B39" s="5"/>
      <c r="C39" s="87">
        <v>24.7</v>
      </c>
      <c r="D39" s="87"/>
      <c r="E39" s="87">
        <v>338.37</v>
      </c>
      <c r="F39" s="5"/>
      <c r="G39" s="47">
        <f t="shared" si="0"/>
        <v>7.4378547660990404E-2</v>
      </c>
      <c r="H39" s="8">
        <v>5.5300000000000002E-2</v>
      </c>
      <c r="I39" s="8">
        <f t="shared" si="1"/>
        <v>1.9078547660990403E-2</v>
      </c>
    </row>
    <row r="40" spans="1:9">
      <c r="A40" s="5">
        <f>+A39+1</f>
        <v>2002</v>
      </c>
      <c r="B40" s="5"/>
      <c r="C40" s="87">
        <v>27.59</v>
      </c>
      <c r="D40" s="87"/>
      <c r="E40" s="87">
        <v>321.72000000000003</v>
      </c>
      <c r="F40" s="5"/>
      <c r="G40" s="47">
        <f t="shared" si="0"/>
        <v>8.3594661334060502E-2</v>
      </c>
      <c r="H40" s="8">
        <v>5.5899999999999998E-2</v>
      </c>
      <c r="I40" s="8">
        <f t="shared" si="1"/>
        <v>2.7694661334060504E-2</v>
      </c>
    </row>
    <row r="41" spans="1:9">
      <c r="A41" s="5">
        <f>+A40+1</f>
        <v>2003</v>
      </c>
      <c r="B41" s="5"/>
      <c r="C41" s="87">
        <v>48.73</v>
      </c>
      <c r="D41" s="87"/>
      <c r="E41" s="87">
        <v>367.17</v>
      </c>
      <c r="F41" s="5"/>
      <c r="G41" s="47">
        <f t="shared" si="0"/>
        <v>0.14147396536457196</v>
      </c>
      <c r="H41" s="8">
        <v>4.8000000000000001E-2</v>
      </c>
      <c r="I41" s="8">
        <f t="shared" si="1"/>
        <v>9.3473965364571962E-2</v>
      </c>
    </row>
    <row r="42" spans="1:9">
      <c r="A42" s="5">
        <f>+A41+1</f>
        <v>2004</v>
      </c>
      <c r="B42" s="5"/>
      <c r="C42" s="87">
        <v>58.55</v>
      </c>
      <c r="D42" s="87"/>
      <c r="E42" s="87">
        <v>414.75</v>
      </c>
      <c r="F42" s="5"/>
      <c r="G42" s="47">
        <f t="shared" si="0"/>
        <v>0.14975956619603026</v>
      </c>
      <c r="H42" s="8">
        <v>5.0199999999999995E-2</v>
      </c>
      <c r="I42" s="8">
        <f t="shared" si="1"/>
        <v>9.9559566196030264E-2</v>
      </c>
    </row>
    <row r="43" spans="1:9">
      <c r="A43" s="5">
        <v>2005</v>
      </c>
      <c r="B43" s="5"/>
      <c r="C43" s="87">
        <v>69.930000000000007</v>
      </c>
      <c r="D43" s="87"/>
      <c r="E43" s="87">
        <v>453.06</v>
      </c>
      <c r="F43" s="5"/>
      <c r="G43" s="47">
        <f t="shared" si="0"/>
        <v>0.16116431016005811</v>
      </c>
      <c r="H43" s="8">
        <v>4.6899999999999997E-2</v>
      </c>
      <c r="I43" s="8">
        <f t="shared" si="1"/>
        <v>0.11426431016005811</v>
      </c>
    </row>
    <row r="44" spans="1:9">
      <c r="A44" s="33">
        <v>2006</v>
      </c>
      <c r="B44" s="33"/>
      <c r="C44" s="103">
        <v>81.510000000000005</v>
      </c>
      <c r="D44" s="103"/>
      <c r="E44" s="103">
        <v>504.39</v>
      </c>
      <c r="F44" s="33"/>
      <c r="G44" s="47">
        <f t="shared" si="0"/>
        <v>0.17026476578411406</v>
      </c>
      <c r="H44" s="82">
        <v>4.6800000000000001E-2</v>
      </c>
      <c r="I44" s="82">
        <f t="shared" si="1"/>
        <v>0.12346476578411406</v>
      </c>
    </row>
    <row r="45" spans="1:9">
      <c r="A45" s="5">
        <v>2007</v>
      </c>
      <c r="B45" s="5"/>
      <c r="C45" s="87">
        <v>66.17</v>
      </c>
      <c r="D45" s="87"/>
      <c r="E45" s="87">
        <v>529.59</v>
      </c>
      <c r="F45" s="5"/>
      <c r="G45" s="47">
        <f t="shared" si="0"/>
        <v>0.12799087022959826</v>
      </c>
      <c r="H45" s="8">
        <v>4.8599999999999997E-2</v>
      </c>
      <c r="I45" s="8">
        <f t="shared" si="1"/>
        <v>7.9390870229598259E-2</v>
      </c>
    </row>
    <row r="46" spans="1:9">
      <c r="A46" s="5">
        <v>2008</v>
      </c>
      <c r="B46" s="5"/>
      <c r="C46" s="87">
        <v>14.88</v>
      </c>
      <c r="D46" s="87"/>
      <c r="E46" s="87">
        <v>451.37</v>
      </c>
      <c r="F46" s="5"/>
      <c r="G46" s="47">
        <f t="shared" si="0"/>
        <v>3.0337628445604305E-2</v>
      </c>
      <c r="H46" s="8">
        <v>4.4499999999999998E-2</v>
      </c>
      <c r="I46" s="8">
        <f t="shared" si="1"/>
        <v>-1.4162371554395693E-2</v>
      </c>
    </row>
    <row r="47" spans="1:9">
      <c r="A47" s="5">
        <v>2009</v>
      </c>
      <c r="B47" s="5"/>
      <c r="C47" s="87">
        <v>50.97</v>
      </c>
      <c r="D47" s="87"/>
      <c r="E47" s="87">
        <v>513.58000000000004</v>
      </c>
      <c r="F47" s="5"/>
      <c r="G47" s="47">
        <f t="shared" si="0"/>
        <v>0.10564277941862273</v>
      </c>
      <c r="H47" s="8">
        <v>3.4700000000000002E-2</v>
      </c>
      <c r="I47" s="8">
        <f t="shared" si="1"/>
        <v>7.0942779418622731E-2</v>
      </c>
    </row>
    <row r="48" spans="1:9">
      <c r="A48" s="5">
        <v>2010</v>
      </c>
      <c r="B48" s="5"/>
      <c r="C48" s="87">
        <v>77.349999999999994</v>
      </c>
      <c r="D48" s="87"/>
      <c r="E48" s="87">
        <v>579.14</v>
      </c>
      <c r="F48" s="5"/>
      <c r="G48" s="47">
        <f t="shared" si="0"/>
        <v>0.14157332161944505</v>
      </c>
      <c r="H48" s="8">
        <v>4.2500000000000003E-2</v>
      </c>
      <c r="I48" s="8">
        <f t="shared" si="1"/>
        <v>9.9073321619445043E-2</v>
      </c>
    </row>
    <row r="49" spans="1:9">
      <c r="A49" s="5">
        <v>2011</v>
      </c>
      <c r="B49" s="5"/>
      <c r="C49" s="87">
        <v>86.95</v>
      </c>
      <c r="D49" s="87"/>
      <c r="E49" s="87">
        <v>613.14</v>
      </c>
      <c r="F49" s="5"/>
      <c r="G49" s="47">
        <f t="shared" si="0"/>
        <v>0.14585500050323749</v>
      </c>
      <c r="H49" s="8">
        <v>3.8199999999999998E-2</v>
      </c>
      <c r="I49" s="8">
        <f t="shared" si="1"/>
        <v>0.10765500050323749</v>
      </c>
    </row>
    <row r="50" spans="1:9">
      <c r="A50" s="180">
        <v>2012</v>
      </c>
      <c r="B50" s="180"/>
      <c r="C50" s="87">
        <v>86.51</v>
      </c>
      <c r="D50" s="87"/>
      <c r="E50" s="87">
        <v>666.97</v>
      </c>
      <c r="F50" s="180"/>
      <c r="G50" s="47">
        <f t="shared" si="0"/>
        <v>0.13516025966518502</v>
      </c>
      <c r="H50" s="8">
        <v>2.46E-2</v>
      </c>
      <c r="I50" s="8">
        <f t="shared" ref="I50:I57" si="3">+G50-H50</f>
        <v>0.11056025966518503</v>
      </c>
    </row>
    <row r="51" spans="1:9">
      <c r="A51" s="181">
        <v>2013</v>
      </c>
      <c r="B51" s="181"/>
      <c r="C51" s="87">
        <v>100.2</v>
      </c>
      <c r="D51" s="87"/>
      <c r="E51" s="87">
        <v>715.84</v>
      </c>
      <c r="F51" s="181"/>
      <c r="G51" s="47">
        <f t="shared" si="0"/>
        <v>0.14492229590471578</v>
      </c>
      <c r="H51" s="8">
        <v>2.8799999999999999E-2</v>
      </c>
      <c r="I51" s="8">
        <f t="shared" si="3"/>
        <v>0.11612229590471579</v>
      </c>
    </row>
    <row r="52" spans="1:9">
      <c r="A52" s="181">
        <v>2014</v>
      </c>
      <c r="B52" s="181"/>
      <c r="C52" s="87">
        <v>102.31</v>
      </c>
      <c r="D52" s="87"/>
      <c r="E52" s="87">
        <v>726.96</v>
      </c>
      <c r="F52" s="181"/>
      <c r="G52" s="47">
        <f t="shared" si="0"/>
        <v>0.14182145827557527</v>
      </c>
      <c r="H52" s="8">
        <v>3.4099999999999998E-2</v>
      </c>
      <c r="I52" s="8">
        <f t="shared" si="3"/>
        <v>0.10772145827557528</v>
      </c>
    </row>
    <row r="53" spans="1:9">
      <c r="A53" s="181">
        <v>2015</v>
      </c>
      <c r="B53" s="181"/>
      <c r="C53" s="87">
        <v>88.43</v>
      </c>
      <c r="D53" s="87"/>
      <c r="E53" s="87">
        <v>740.29</v>
      </c>
      <c r="F53" s="181"/>
      <c r="G53" s="47">
        <f t="shared" si="0"/>
        <v>0.12053842221843586</v>
      </c>
      <c r="H53" s="8">
        <v>2.47E-2</v>
      </c>
      <c r="I53" s="8">
        <f t="shared" si="3"/>
        <v>9.5838422218435859E-2</v>
      </c>
    </row>
    <row r="54" spans="1:9">
      <c r="A54" s="181">
        <v>2016</v>
      </c>
      <c r="B54" s="181"/>
      <c r="C54" s="87">
        <v>95.48</v>
      </c>
      <c r="D54" s="87"/>
      <c r="E54" s="87">
        <v>768.98</v>
      </c>
      <c r="F54" s="181"/>
      <c r="G54" s="47">
        <f t="shared" si="0"/>
        <v>0.12652474375028988</v>
      </c>
      <c r="H54" s="8">
        <v>2.3E-2</v>
      </c>
      <c r="I54" s="8">
        <f t="shared" si="3"/>
        <v>0.10352474375028989</v>
      </c>
    </row>
    <row r="55" spans="1:9">
      <c r="A55" s="181">
        <v>2017</v>
      </c>
      <c r="B55" s="181"/>
      <c r="C55" s="87">
        <v>110.98</v>
      </c>
      <c r="D55" s="87"/>
      <c r="E55" s="87">
        <v>826.52</v>
      </c>
      <c r="F55" s="181"/>
      <c r="G55" s="47">
        <f t="shared" si="0"/>
        <v>0.13911626449388906</v>
      </c>
      <c r="H55" s="8">
        <v>2.6700000000000002E-2</v>
      </c>
      <c r="I55" s="8">
        <f t="shared" si="3"/>
        <v>0.11241626449388906</v>
      </c>
    </row>
    <row r="56" spans="1:9">
      <c r="A56" s="181">
        <v>2018</v>
      </c>
      <c r="B56" s="181"/>
      <c r="C56" s="87">
        <v>134.66</v>
      </c>
      <c r="D56" s="87"/>
      <c r="E56" s="87">
        <v>851.62</v>
      </c>
      <c r="F56" s="181"/>
      <c r="G56" s="47">
        <f t="shared" si="0"/>
        <v>0.16048720607339079</v>
      </c>
      <c r="H56" s="8">
        <v>2.8199999999999999E-2</v>
      </c>
      <c r="I56" s="8">
        <f t="shared" si="3"/>
        <v>0.13228720607339078</v>
      </c>
    </row>
    <row r="57" spans="1:9">
      <c r="A57" s="181">
        <v>2019</v>
      </c>
      <c r="B57" s="181"/>
      <c r="C57" s="87">
        <v>140.09</v>
      </c>
      <c r="D57" s="87"/>
      <c r="E57" s="87">
        <v>914.49</v>
      </c>
      <c r="F57" s="181"/>
      <c r="G57" s="47">
        <f t="shared" si="0"/>
        <v>0.15864244016510862</v>
      </c>
      <c r="H57" s="8">
        <v>2.5499999999999998E-2</v>
      </c>
      <c r="I57" s="8">
        <f t="shared" si="3"/>
        <v>0.13314244016510862</v>
      </c>
    </row>
    <row r="58" spans="1:9">
      <c r="A58" s="52"/>
      <c r="B58" s="52"/>
      <c r="C58" s="104"/>
      <c r="D58" s="104"/>
      <c r="E58" s="104"/>
      <c r="F58" s="52"/>
      <c r="G58" s="105"/>
      <c r="H58" s="48"/>
      <c r="I58" s="48"/>
    </row>
    <row r="59" spans="1:9" ht="15.75">
      <c r="A59" s="5"/>
      <c r="B59" s="5"/>
      <c r="C59" s="5"/>
      <c r="D59" s="5"/>
      <c r="E59" s="5"/>
      <c r="F59" s="5"/>
      <c r="G59" s="62"/>
      <c r="H59" s="88"/>
    </row>
    <row r="60" spans="1:9" ht="15.75">
      <c r="A60" s="33" t="s">
        <v>28</v>
      </c>
      <c r="B60" s="33"/>
      <c r="C60" s="33"/>
      <c r="D60" s="33"/>
      <c r="E60" s="33"/>
      <c r="F60" s="33"/>
      <c r="G60" s="92"/>
      <c r="H60" s="93"/>
      <c r="I60" s="92">
        <f>AVERAGE(I16:I57)</f>
        <v>7.4024240299904231E-2</v>
      </c>
    </row>
    <row r="61" spans="1:9" ht="15.75" thickBot="1">
      <c r="A61" s="183"/>
      <c r="B61" s="183"/>
      <c r="C61" s="183"/>
      <c r="D61" s="183"/>
      <c r="E61" s="183"/>
      <c r="F61" s="183"/>
      <c r="G61" s="183"/>
      <c r="H61" s="183"/>
      <c r="I61" s="183"/>
    </row>
    <row r="62" spans="1:9" ht="15.75" thickTop="1">
      <c r="A62" s="93"/>
      <c r="B62" s="93"/>
      <c r="C62" s="93"/>
      <c r="D62" s="93"/>
      <c r="E62" s="93"/>
      <c r="F62" s="93"/>
      <c r="G62" s="93"/>
      <c r="H62" s="93"/>
      <c r="I62" s="93"/>
    </row>
    <row r="63" spans="1:9">
      <c r="A63" s="4" t="s">
        <v>186</v>
      </c>
      <c r="I63" s="88"/>
    </row>
  </sheetData>
  <mergeCells count="3">
    <mergeCell ref="A5:I5"/>
    <mergeCell ref="A7:I7"/>
    <mergeCell ref="A6:I6"/>
  </mergeCells>
  <phoneticPr fontId="0" type="noConversion"/>
  <printOptions horizontalCentered="1"/>
  <pageMargins left="0.5" right="0.5" top="0.5" bottom="0.55000000000000004" header="0" footer="0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40"/>
  <sheetViews>
    <sheetView zoomScaleNormal="100" workbookViewId="0">
      <selection activeCell="I31" sqref="I31"/>
    </sheetView>
  </sheetViews>
  <sheetFormatPr defaultRowHeight="15"/>
  <cols>
    <col min="1" max="1" width="24.109375" customWidth="1"/>
    <col min="2" max="2" width="2.218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>
      <c r="A1" s="12"/>
      <c r="B1" s="12"/>
      <c r="C1" s="12"/>
      <c r="D1" s="12"/>
      <c r="E1" s="12"/>
      <c r="F1" s="12"/>
      <c r="G1" s="1" t="s">
        <v>257</v>
      </c>
      <c r="H1" s="23"/>
      <c r="I1" s="12"/>
    </row>
    <row r="2" spans="1:9" ht="15.75">
      <c r="A2" s="12"/>
      <c r="B2" s="12"/>
      <c r="C2" s="12"/>
      <c r="D2" s="12"/>
      <c r="E2" s="12"/>
      <c r="F2" s="12"/>
      <c r="G2" s="1" t="str">
        <f>+'DCP-10'!H2</f>
        <v>Docket UG-200568</v>
      </c>
      <c r="H2" s="23"/>
      <c r="I2" s="12"/>
    </row>
    <row r="3" spans="1:9" ht="15.75">
      <c r="A3" s="12"/>
      <c r="B3" s="12"/>
      <c r="C3" s="12"/>
      <c r="D3" s="12"/>
      <c r="E3" s="12"/>
      <c r="F3" s="12"/>
      <c r="G3" s="1" t="str">
        <f>+'DCP-10'!H3</f>
        <v>Page 1 of 1</v>
      </c>
      <c r="H3" s="23"/>
      <c r="I3" s="12"/>
    </row>
    <row r="4" spans="1:9" ht="15.75">
      <c r="A4" s="12"/>
      <c r="B4" s="12"/>
      <c r="C4" s="12"/>
      <c r="D4" s="12"/>
      <c r="E4" s="12"/>
      <c r="F4" s="12"/>
      <c r="G4" s="12"/>
      <c r="H4" s="12"/>
      <c r="I4" s="1"/>
    </row>
    <row r="5" spans="1:9" ht="20.25">
      <c r="A5" s="2" t="str">
        <f>'DCP-9, P 5'!A5</f>
        <v>PROXY COMPANIES</v>
      </c>
      <c r="B5" s="2"/>
      <c r="C5" s="2"/>
      <c r="D5" s="2"/>
      <c r="E5" s="2"/>
      <c r="F5" s="2"/>
      <c r="G5" s="2"/>
      <c r="H5" s="2"/>
      <c r="I5" s="2"/>
    </row>
    <row r="6" spans="1:9" ht="20.25">
      <c r="A6" s="2" t="s">
        <v>42</v>
      </c>
      <c r="B6" s="2"/>
      <c r="C6" s="2"/>
      <c r="D6" s="2"/>
      <c r="E6" s="2"/>
      <c r="F6" s="2"/>
      <c r="G6" s="2"/>
      <c r="H6" s="2"/>
      <c r="I6" s="2"/>
    </row>
    <row r="7" spans="1:9" ht="20.25">
      <c r="A7" s="253"/>
      <c r="B7" s="253"/>
      <c r="C7" s="253"/>
      <c r="D7" s="253"/>
      <c r="E7" s="253"/>
      <c r="F7" s="253"/>
      <c r="G7" s="253"/>
      <c r="H7" s="253"/>
      <c r="I7" s="258"/>
    </row>
    <row r="8" spans="1:9">
      <c r="A8" s="12"/>
      <c r="B8" s="12"/>
      <c r="C8" s="12"/>
      <c r="D8" s="12"/>
      <c r="E8" s="12"/>
      <c r="F8" s="12"/>
      <c r="G8" s="12"/>
      <c r="H8" s="12"/>
      <c r="I8" s="12"/>
    </row>
    <row r="9" spans="1:9" ht="15.75" thickBot="1">
      <c r="A9" s="12"/>
      <c r="B9" s="12"/>
      <c r="C9" s="12"/>
      <c r="D9" s="12"/>
      <c r="E9" s="12"/>
      <c r="F9" s="12"/>
      <c r="G9" s="12"/>
      <c r="H9" s="12"/>
      <c r="I9" s="12"/>
    </row>
    <row r="10" spans="1:9" ht="15.75" thickTop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1"/>
      <c r="B11" s="1"/>
      <c r="C11" s="192" t="s">
        <v>44</v>
      </c>
      <c r="D11" s="192"/>
      <c r="E11" s="192"/>
      <c r="F11" s="192"/>
      <c r="G11" s="192" t="s">
        <v>76</v>
      </c>
      <c r="H11" s="192"/>
      <c r="I11" s="192" t="s">
        <v>46</v>
      </c>
    </row>
    <row r="12" spans="1:9" ht="15.75">
      <c r="A12" s="192" t="str">
        <f>'DCP-9, P 5'!A12</f>
        <v>COMPANY</v>
      </c>
      <c r="B12" s="1"/>
      <c r="C12" s="192" t="s">
        <v>8</v>
      </c>
      <c r="D12" s="192"/>
      <c r="E12" s="192" t="s">
        <v>45</v>
      </c>
      <c r="F12" s="192"/>
      <c r="G12" s="192" t="s">
        <v>77</v>
      </c>
      <c r="H12" s="192"/>
      <c r="I12" s="192" t="s">
        <v>41</v>
      </c>
    </row>
    <row r="13" spans="1:9">
      <c r="A13" s="34"/>
      <c r="B13" s="34"/>
      <c r="C13" s="34"/>
      <c r="D13" s="34"/>
      <c r="E13" s="34"/>
      <c r="F13" s="34"/>
      <c r="G13" s="34"/>
      <c r="H13" s="34"/>
      <c r="I13" s="34"/>
    </row>
    <row r="14" spans="1:9">
      <c r="A14" s="25"/>
      <c r="B14" s="25"/>
      <c r="C14" s="25"/>
      <c r="D14" s="25"/>
      <c r="E14" s="25"/>
      <c r="F14" s="25"/>
      <c r="G14" s="25"/>
      <c r="H14" s="25"/>
      <c r="I14" s="25"/>
    </row>
    <row r="15" spans="1:9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23" t="str">
        <f>'DCP-9, P 5'!A16</f>
        <v>Proxy Group</v>
      </c>
      <c r="B16" s="12"/>
      <c r="C16" s="12"/>
      <c r="D16" s="12"/>
      <c r="E16" s="12"/>
      <c r="F16" s="12"/>
      <c r="G16" s="12"/>
      <c r="H16" s="12"/>
      <c r="I16" s="12"/>
    </row>
    <row r="17" spans="1:9">
      <c r="A17" s="12"/>
      <c r="B17" s="12"/>
      <c r="D17" s="12"/>
      <c r="E17" s="12"/>
      <c r="F17" s="12"/>
      <c r="G17" s="12"/>
      <c r="H17" s="12"/>
      <c r="I17" s="12"/>
    </row>
    <row r="18" spans="1:9">
      <c r="A18" s="12" t="str">
        <f>+'DCP-9, P 3'!A17</f>
        <v>Atmos Energy Corp.</v>
      </c>
      <c r="B18" s="12"/>
      <c r="C18" s="8">
        <f>+E40</f>
        <v>1.1466666666666667E-2</v>
      </c>
      <c r="D18" s="12"/>
      <c r="E18" s="9">
        <f>+'DCP-14, P 1'!E15</f>
        <v>0.8</v>
      </c>
      <c r="F18" s="12"/>
      <c r="G18" s="8">
        <v>6.0999999999999999E-2</v>
      </c>
      <c r="H18" s="12"/>
      <c r="I18" s="6">
        <f>+C18+(E18*G18)</f>
        <v>6.026666666666667E-2</v>
      </c>
    </row>
    <row r="19" spans="1:9">
      <c r="A19" s="12" t="str">
        <f>+'DCP-9, P 3'!A18</f>
        <v>New Jersey Resources Corp.</v>
      </c>
      <c r="B19" s="12"/>
      <c r="C19" s="8">
        <f>+C18</f>
        <v>1.1466666666666667E-2</v>
      </c>
      <c r="D19" s="12"/>
      <c r="E19" s="9">
        <f>+'DCP-14, P 1'!E16</f>
        <v>0.9</v>
      </c>
      <c r="F19" s="12"/>
      <c r="G19" s="8">
        <f>+G18</f>
        <v>6.0999999999999999E-2</v>
      </c>
      <c r="H19" s="12"/>
      <c r="I19" s="6">
        <f t="shared" ref="I19:I23" si="0">+C19+(E19*G19)</f>
        <v>6.6366666666666657E-2</v>
      </c>
    </row>
    <row r="20" spans="1:9">
      <c r="A20" s="12" t="str">
        <f>+'DCP-9, P 3'!A19</f>
        <v>Northwest Natural Holding Co.</v>
      </c>
      <c r="B20" s="12"/>
      <c r="C20" s="8">
        <f t="shared" ref="C20" si="1">+C19</f>
        <v>1.1466666666666667E-2</v>
      </c>
      <c r="D20" s="12"/>
      <c r="E20" s="9">
        <f>+'DCP-14, P 1'!E17</f>
        <v>0.8</v>
      </c>
      <c r="F20" s="12"/>
      <c r="G20" s="8">
        <f t="shared" ref="G20" si="2">+G19</f>
        <v>6.0999999999999999E-2</v>
      </c>
      <c r="H20" s="12"/>
      <c r="I20" s="6">
        <f t="shared" si="0"/>
        <v>6.026666666666667E-2</v>
      </c>
    </row>
    <row r="21" spans="1:9">
      <c r="A21" s="12" t="str">
        <f>+'DCP-9, P 3'!A20</f>
        <v>One Gas Inc.</v>
      </c>
      <c r="B21" s="12"/>
      <c r="C21" s="8">
        <f>+C20</f>
        <v>1.1466666666666667E-2</v>
      </c>
      <c r="D21" s="12"/>
      <c r="E21" s="9">
        <f>+'DCP-14, P 1'!E18</f>
        <v>0.8</v>
      </c>
      <c r="F21" s="12"/>
      <c r="G21" s="8">
        <f>+G20</f>
        <v>6.0999999999999999E-2</v>
      </c>
      <c r="H21" s="12"/>
      <c r="I21" s="6">
        <f t="shared" si="0"/>
        <v>6.026666666666667E-2</v>
      </c>
    </row>
    <row r="22" spans="1:9">
      <c r="A22" s="12" t="str">
        <f>+'DCP-9, P 3'!A21</f>
        <v>South Jersey Industries, Inc.</v>
      </c>
      <c r="B22" s="12"/>
      <c r="C22" s="8">
        <f>+C20</f>
        <v>1.1466666666666667E-2</v>
      </c>
      <c r="D22" s="12"/>
      <c r="E22" s="9">
        <f>+'DCP-14, P 1'!E19</f>
        <v>1</v>
      </c>
      <c r="F22" s="12"/>
      <c r="G22" s="8">
        <f>+G20</f>
        <v>6.0999999999999999E-2</v>
      </c>
      <c r="H22" s="12"/>
      <c r="I22" s="6">
        <f t="shared" si="0"/>
        <v>7.2466666666666665E-2</v>
      </c>
    </row>
    <row r="23" spans="1:9">
      <c r="A23" s="12" t="str">
        <f>+'DCP-9, P 3'!A22</f>
        <v>Southwest Gas Holdings, Inc.</v>
      </c>
      <c r="B23" s="12"/>
      <c r="C23" s="8">
        <f>+C22</f>
        <v>1.1466666666666667E-2</v>
      </c>
      <c r="D23" s="12"/>
      <c r="E23" s="9">
        <f>+'DCP-14, P 1'!E20</f>
        <v>0.9</v>
      </c>
      <c r="F23" s="12"/>
      <c r="G23" s="8">
        <f>+G22</f>
        <v>6.0999999999999999E-2</v>
      </c>
      <c r="H23" s="12"/>
      <c r="I23" s="6">
        <f t="shared" si="0"/>
        <v>6.6366666666666657E-2</v>
      </c>
    </row>
    <row r="24" spans="1:9">
      <c r="A24" s="12" t="str">
        <f>+'DCP-9, P 3'!A23</f>
        <v>Spire Inc.</v>
      </c>
      <c r="B24" s="12"/>
      <c r="C24" s="8">
        <f>+C23</f>
        <v>1.1466666666666667E-2</v>
      </c>
      <c r="D24" s="12"/>
      <c r="E24" s="9">
        <f>+'DCP-14, P 1'!E21</f>
        <v>0.8</v>
      </c>
      <c r="F24" s="12"/>
      <c r="G24" s="8">
        <f>+G23</f>
        <v>6.0999999999999999E-2</v>
      </c>
      <c r="H24" s="12"/>
      <c r="I24" s="6">
        <f>+C24+(E24*G24)</f>
        <v>6.026666666666667E-2</v>
      </c>
    </row>
    <row r="25" spans="1:9">
      <c r="A25" s="34"/>
      <c r="B25" s="34"/>
      <c r="C25" s="48"/>
      <c r="D25" s="34"/>
      <c r="E25" s="49"/>
      <c r="F25" s="34"/>
      <c r="G25" s="48"/>
      <c r="H25" s="34"/>
      <c r="I25" s="35"/>
    </row>
    <row r="26" spans="1:9">
      <c r="A26" s="12"/>
      <c r="B26" s="12"/>
      <c r="C26" s="8"/>
      <c r="D26" s="12"/>
      <c r="E26" s="9"/>
      <c r="F26" s="12"/>
      <c r="G26" s="8"/>
      <c r="H26" s="12"/>
      <c r="I26" s="6"/>
    </row>
    <row r="27" spans="1:9" ht="15.75">
      <c r="A27" s="12" t="s">
        <v>78</v>
      </c>
      <c r="B27" s="12"/>
      <c r="C27" s="8"/>
      <c r="D27" s="12"/>
      <c r="E27" s="9"/>
      <c r="F27" s="12"/>
      <c r="G27" s="8"/>
      <c r="H27" s="12"/>
      <c r="I27" s="22">
        <f>AVERAGE(I18:I24)</f>
        <v>6.3752380952380963E-2</v>
      </c>
    </row>
    <row r="28" spans="1:9" ht="15.75">
      <c r="A28" s="34"/>
      <c r="B28" s="34"/>
      <c r="C28" s="48"/>
      <c r="D28" s="34"/>
      <c r="E28" s="49"/>
      <c r="F28" s="34"/>
      <c r="G28" s="48"/>
      <c r="H28" s="34"/>
      <c r="I28" s="39"/>
    </row>
    <row r="29" spans="1:9" ht="15.75">
      <c r="A29" s="12"/>
      <c r="B29" s="12"/>
      <c r="C29" s="8"/>
      <c r="D29" s="12"/>
      <c r="E29" s="9"/>
      <c r="F29" s="12"/>
      <c r="G29" s="8"/>
      <c r="H29" s="12"/>
      <c r="I29" s="22"/>
    </row>
    <row r="30" spans="1:9" ht="15.75">
      <c r="A30" s="12" t="s">
        <v>75</v>
      </c>
      <c r="B30" s="12"/>
      <c r="C30" s="8"/>
      <c r="D30" s="12"/>
      <c r="E30" s="9"/>
      <c r="F30" s="12"/>
      <c r="G30" s="8"/>
      <c r="H30" s="12"/>
      <c r="I30" s="22">
        <f>MEDIAN(I18:I24)</f>
        <v>6.026666666666667E-2</v>
      </c>
    </row>
    <row r="31" spans="1:9" ht="15.75" thickBot="1">
      <c r="A31" s="36"/>
      <c r="B31" s="36"/>
      <c r="C31" s="50"/>
      <c r="D31" s="36"/>
      <c r="E31" s="51"/>
      <c r="F31" s="36"/>
      <c r="G31" s="50"/>
      <c r="H31" s="36"/>
      <c r="I31" s="38"/>
    </row>
    <row r="32" spans="1:9" ht="15.75" thickTop="1">
      <c r="A32" s="26"/>
      <c r="B32" s="26"/>
      <c r="C32" s="82"/>
      <c r="D32" s="26"/>
      <c r="E32" s="83"/>
      <c r="F32" s="26"/>
      <c r="G32" s="82"/>
      <c r="H32" s="26"/>
      <c r="I32" s="32"/>
    </row>
    <row r="33" spans="1:9">
      <c r="A33" s="12" t="s">
        <v>43</v>
      </c>
      <c r="B33" s="12"/>
      <c r="C33" s="12"/>
      <c r="D33" s="12"/>
      <c r="E33" s="12"/>
      <c r="F33" s="12"/>
      <c r="G33" s="5"/>
      <c r="H33" s="12"/>
      <c r="I33" s="12"/>
    </row>
    <row r="34" spans="1:9">
      <c r="C34" s="259" t="s">
        <v>99</v>
      </c>
      <c r="D34" s="259"/>
      <c r="E34" s="259"/>
    </row>
    <row r="35" spans="1:9">
      <c r="C35" s="226" t="s">
        <v>98</v>
      </c>
      <c r="E35" s="226" t="s">
        <v>84</v>
      </c>
    </row>
    <row r="36" spans="1:9">
      <c r="C36" s="231" t="s">
        <v>266</v>
      </c>
      <c r="E36" s="47">
        <v>1.09E-2</v>
      </c>
    </row>
    <row r="37" spans="1:9">
      <c r="C37" s="231" t="s">
        <v>258</v>
      </c>
      <c r="E37" s="47">
        <v>1.14E-2</v>
      </c>
    </row>
    <row r="38" spans="1:9">
      <c r="C38" s="231" t="s">
        <v>259</v>
      </c>
      <c r="E38" s="47">
        <v>1.21E-2</v>
      </c>
    </row>
    <row r="39" spans="1:9">
      <c r="A39" s="108"/>
      <c r="C39" s="81"/>
    </row>
    <row r="40" spans="1:9">
      <c r="C40" s="227" t="s">
        <v>28</v>
      </c>
      <c r="E40" s="47">
        <f>AVERAGE(E36:E38)</f>
        <v>1.1466666666666667E-2</v>
      </c>
    </row>
  </sheetData>
  <mergeCells count="2">
    <mergeCell ref="A7:I7"/>
    <mergeCell ref="C34:E34"/>
  </mergeCells>
  <phoneticPr fontId="9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A92"/>
  <sheetViews>
    <sheetView showOutlineSymbols="0" zoomScale="75" zoomScaleNormal="75" workbookViewId="0">
      <selection activeCell="W31" sqref="W31"/>
    </sheetView>
  </sheetViews>
  <sheetFormatPr defaultColWidth="9.77734375" defaultRowHeight="15"/>
  <cols>
    <col min="1" max="1" width="27.77734375" style="12" customWidth="1"/>
    <col min="2" max="19" width="9.77734375" style="12"/>
    <col min="20" max="20" width="11.5546875" style="12" customWidth="1"/>
    <col min="21" max="21" width="11.77734375" style="12" customWidth="1"/>
    <col min="22" max="16384" width="9.77734375" style="12"/>
  </cols>
  <sheetData>
    <row r="1" spans="1:24" ht="15.75">
      <c r="V1" s="1" t="s">
        <v>260</v>
      </c>
      <c r="W1" s="1"/>
    </row>
    <row r="2" spans="1:24" ht="15.75">
      <c r="V2" s="1" t="str">
        <f>+'DCP-11'!G2</f>
        <v>Docket UG-200568</v>
      </c>
      <c r="W2" s="1"/>
    </row>
    <row r="3" spans="1:24" ht="15.75">
      <c r="V3" s="1" t="s">
        <v>96</v>
      </c>
      <c r="W3" s="1"/>
    </row>
    <row r="4" spans="1:24" ht="15.75">
      <c r="V4" s="1"/>
      <c r="W4" s="1"/>
      <c r="X4" s="1"/>
    </row>
    <row r="5" spans="1:24" ht="20.25">
      <c r="A5" s="2" t="str">
        <f>+'DCP-11'!A5</f>
        <v>PROXY COMPANIES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.2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9" spans="1:24" ht="15.75" thickBot="1"/>
    <row r="10" spans="1:24" ht="15.75" thickTop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.7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 t="s">
        <v>106</v>
      </c>
      <c r="U11" s="192" t="s">
        <v>214</v>
      </c>
      <c r="V11" s="192"/>
      <c r="W11" s="192"/>
      <c r="X11" s="192"/>
    </row>
    <row r="12" spans="1:24" ht="15.75">
      <c r="A12" s="192" t="str">
        <f>+'DCP-11'!A12</f>
        <v>COMPANY</v>
      </c>
      <c r="B12" s="192">
        <v>2002</v>
      </c>
      <c r="C12" s="192">
        <v>2003</v>
      </c>
      <c r="D12" s="192">
        <v>2004</v>
      </c>
      <c r="E12" s="192">
        <v>2005</v>
      </c>
      <c r="F12" s="192">
        <v>2006</v>
      </c>
      <c r="G12" s="192">
        <v>2007</v>
      </c>
      <c r="H12" s="192">
        <v>2008</v>
      </c>
      <c r="I12" s="192">
        <v>2009</v>
      </c>
      <c r="J12" s="192">
        <v>2010</v>
      </c>
      <c r="K12" s="192">
        <v>2011</v>
      </c>
      <c r="L12" s="192">
        <v>2012</v>
      </c>
      <c r="M12" s="192">
        <v>2013</v>
      </c>
      <c r="N12" s="192">
        <v>2014</v>
      </c>
      <c r="O12" s="192">
        <v>2015</v>
      </c>
      <c r="P12" s="192">
        <v>2016</v>
      </c>
      <c r="Q12" s="192">
        <v>2017</v>
      </c>
      <c r="R12" s="192">
        <v>2018</v>
      </c>
      <c r="S12" s="192">
        <v>2019</v>
      </c>
      <c r="T12" s="192" t="s">
        <v>28</v>
      </c>
      <c r="U12" s="192" t="s">
        <v>28</v>
      </c>
      <c r="V12" s="192">
        <v>2020</v>
      </c>
      <c r="W12" s="192">
        <v>2021</v>
      </c>
      <c r="X12" s="192" t="s">
        <v>228</v>
      </c>
    </row>
    <row r="13" spans="1:24" ht="15.75" thickBot="1"/>
    <row r="14" spans="1:24" ht="15.75" thickTop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6" spans="1:24" ht="15.75">
      <c r="A16" s="23" t="str">
        <f>+'DCP-11'!A16</f>
        <v>Proxy Group</v>
      </c>
    </row>
    <row r="18" spans="1:24">
      <c r="A18" s="12" t="str">
        <f>+'DCP-11'!A18</f>
        <v>Atmos Energy Corp.</v>
      </c>
      <c r="B18" s="6">
        <v>0.10299999999999999</v>
      </c>
      <c r="C18" s="6">
        <v>0.112</v>
      </c>
      <c r="D18" s="6">
        <v>9.0999999999999998E-2</v>
      </c>
      <c r="E18" s="6">
        <v>9.0999999999999998E-2</v>
      </c>
      <c r="F18" s="6">
        <v>0.1</v>
      </c>
      <c r="G18" s="6">
        <v>9.1999999999999998E-2</v>
      </c>
      <c r="H18" s="6">
        <v>0.09</v>
      </c>
      <c r="I18" s="6">
        <v>8.5000000000000006E-2</v>
      </c>
      <c r="J18" s="6">
        <v>9.0999999999999998E-2</v>
      </c>
      <c r="K18" s="6">
        <v>9.1999999999999998E-2</v>
      </c>
      <c r="L18" s="6">
        <v>8.2000000000000003E-2</v>
      </c>
      <c r="M18" s="6">
        <v>9.1999999999999998E-2</v>
      </c>
      <c r="N18" s="6">
        <v>0.1</v>
      </c>
      <c r="O18" s="6">
        <v>9.9000000000000005E-2</v>
      </c>
      <c r="P18" s="6">
        <v>0.104</v>
      </c>
      <c r="Q18" s="6">
        <v>0.10299999999999999</v>
      </c>
      <c r="R18" s="6">
        <v>0.1</v>
      </c>
      <c r="S18" s="6">
        <v>9.6000000000000002E-2</v>
      </c>
      <c r="T18" s="6">
        <f>AVERAGE(B18:H18)</f>
        <v>9.6999999999999989E-2</v>
      </c>
      <c r="U18" s="6">
        <f>AVERAGE(I18:S18)</f>
        <v>9.4909090909090915E-2</v>
      </c>
      <c r="V18" s="6">
        <v>0.09</v>
      </c>
      <c r="W18" s="6">
        <v>8.5000000000000006E-2</v>
      </c>
      <c r="X18" s="6">
        <v>0.09</v>
      </c>
    </row>
    <row r="19" spans="1:24">
      <c r="A19" s="12" t="str">
        <f>+'DCP-11'!A19</f>
        <v>New Jersey Resources Corp.</v>
      </c>
      <c r="B19" s="6">
        <v>0.16</v>
      </c>
      <c r="C19" s="6">
        <v>0.16700000000000001</v>
      </c>
      <c r="D19" s="6">
        <v>0.158</v>
      </c>
      <c r="E19" s="6">
        <v>0.161</v>
      </c>
      <c r="F19" s="6">
        <v>0.14499999999999999</v>
      </c>
      <c r="G19" s="6">
        <v>0.10199999999999999</v>
      </c>
      <c r="H19" s="6">
        <v>0.16500000000000001</v>
      </c>
      <c r="I19" s="6">
        <v>0.14199999999999999</v>
      </c>
      <c r="J19" s="6">
        <v>0.14399999999999999</v>
      </c>
      <c r="K19" s="6">
        <v>0.14199999999999999</v>
      </c>
      <c r="L19" s="6">
        <v>0.14199999999999999</v>
      </c>
      <c r="M19" s="6">
        <v>0.13400000000000001</v>
      </c>
      <c r="N19" s="6">
        <v>0.188</v>
      </c>
      <c r="O19" s="6">
        <v>0.14499999999999999</v>
      </c>
      <c r="P19" s="6">
        <v>0.121</v>
      </c>
      <c r="Q19" s="6">
        <v>0.124</v>
      </c>
      <c r="R19" s="6">
        <v>0.17799999999999999</v>
      </c>
      <c r="S19" s="6">
        <v>0.11700000000000001</v>
      </c>
      <c r="T19" s="6">
        <f t="shared" ref="T19:T24" si="0">AVERAGE(B19:H19)</f>
        <v>0.15114285714285716</v>
      </c>
      <c r="U19" s="6">
        <f t="shared" ref="U19:U24" si="1">AVERAGE(I19:S19)</f>
        <v>0.14336363636363636</v>
      </c>
      <c r="V19" s="6">
        <v>9.5000000000000001E-2</v>
      </c>
      <c r="W19" s="6">
        <v>0.105</v>
      </c>
      <c r="X19" s="6">
        <v>9.5000000000000001E-2</v>
      </c>
    </row>
    <row r="20" spans="1:24">
      <c r="A20" s="12" t="str">
        <f>+'DCP-11'!A20</f>
        <v>Northwest Natural Holding Co.</v>
      </c>
      <c r="B20" s="6">
        <v>8.6999999999999994E-2</v>
      </c>
      <c r="C20" s="6">
        <v>9.1999999999999998E-2</v>
      </c>
      <c r="D20" s="6">
        <v>9.2999999999999999E-2</v>
      </c>
      <c r="E20" s="6">
        <v>0.10100000000000001</v>
      </c>
      <c r="F20" s="6">
        <v>0.109</v>
      </c>
      <c r="G20" s="6">
        <v>0.124</v>
      </c>
      <c r="H20" s="6">
        <v>0.111</v>
      </c>
      <c r="I20" s="6">
        <v>0.11600000000000001</v>
      </c>
      <c r="J20" s="6">
        <v>0.107</v>
      </c>
      <c r="K20" s="6">
        <v>9.0999999999999998E-2</v>
      </c>
      <c r="L20" s="6">
        <v>8.2000000000000003E-2</v>
      </c>
      <c r="M20" s="6">
        <v>8.1000000000000003E-2</v>
      </c>
      <c r="N20" s="6">
        <v>7.6999999999999999E-2</v>
      </c>
      <c r="O20" s="6">
        <v>6.9000000000000006E-2</v>
      </c>
      <c r="P20" s="6">
        <v>7.2999999999999995E-2</v>
      </c>
      <c r="Q20" s="6">
        <v>-7.0000000000000007E-2</v>
      </c>
      <c r="R20" s="6">
        <v>8.8999999999999996E-2</v>
      </c>
      <c r="S20" s="6">
        <v>0.08</v>
      </c>
      <c r="T20" s="6">
        <f t="shared" si="0"/>
        <v>0.10242857142857142</v>
      </c>
      <c r="U20" s="6">
        <f t="shared" si="1"/>
        <v>7.2272727272727252E-2</v>
      </c>
      <c r="V20" s="6">
        <v>0.08</v>
      </c>
      <c r="W20" s="6">
        <v>0.08</v>
      </c>
      <c r="X20" s="6">
        <v>8.5000000000000006E-2</v>
      </c>
    </row>
    <row r="21" spans="1:24">
      <c r="A21" s="12" t="str">
        <f>+'DCP-11'!A21</f>
        <v>One Gas Inc.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6.4000000000000001E-2</v>
      </c>
      <c r="P21" s="6">
        <v>7.3999999999999996E-2</v>
      </c>
      <c r="Q21" s="6">
        <v>8.2000000000000003E-2</v>
      </c>
      <c r="R21" s="6">
        <v>8.5000000000000006E-2</v>
      </c>
      <c r="S21" s="6">
        <v>8.8999999999999996E-2</v>
      </c>
      <c r="T21" s="6"/>
      <c r="U21" s="6">
        <f t="shared" si="1"/>
        <v>7.8800000000000009E-2</v>
      </c>
      <c r="V21" s="6">
        <v>0.08</v>
      </c>
      <c r="W21" s="6">
        <v>0.08</v>
      </c>
      <c r="X21" s="6">
        <v>8.5000000000000006E-2</v>
      </c>
    </row>
    <row r="22" spans="1:24">
      <c r="A22" s="12" t="str">
        <f>+'DCP-11'!A22</f>
        <v>South Jersey Industries, Inc.</v>
      </c>
      <c r="B22" s="6">
        <v>0.13900000000000001</v>
      </c>
      <c r="C22" s="6">
        <v>0.13</v>
      </c>
      <c r="D22" s="6">
        <v>0.13400000000000001</v>
      </c>
      <c r="E22" s="6">
        <v>0.13300000000000001</v>
      </c>
      <c r="F22" s="6">
        <v>0.17199999999999999</v>
      </c>
      <c r="G22" s="6">
        <v>0.13400000000000001</v>
      </c>
      <c r="H22" s="6">
        <v>0.13600000000000001</v>
      </c>
      <c r="I22" s="6">
        <v>0.13400000000000001</v>
      </c>
      <c r="J22" s="6">
        <v>0.14499999999999999</v>
      </c>
      <c r="K22" s="6">
        <v>0.14599999999999999</v>
      </c>
      <c r="L22" s="6">
        <v>0.13800000000000001</v>
      </c>
      <c r="M22" s="6">
        <v>0.125</v>
      </c>
      <c r="N22" s="6">
        <v>0.11899999999999999</v>
      </c>
      <c r="O22" s="6">
        <v>0.10199999999999999</v>
      </c>
      <c r="P22" s="6">
        <v>8.6999999999999994E-2</v>
      </c>
      <c r="Q22" s="6">
        <v>7.9000000000000001E-2</v>
      </c>
      <c r="R22" s="6">
        <v>9.2999999999999999E-2</v>
      </c>
      <c r="S22" s="6">
        <v>7.3999999999999996E-2</v>
      </c>
      <c r="T22" s="6">
        <f t="shared" si="0"/>
        <v>0.13971428571428571</v>
      </c>
      <c r="U22" s="6">
        <f t="shared" si="1"/>
        <v>0.1129090909090909</v>
      </c>
      <c r="V22" s="6">
        <v>8.5000000000000006E-2</v>
      </c>
      <c r="W22" s="6">
        <v>9.5000000000000001E-2</v>
      </c>
      <c r="X22" s="6">
        <v>0.12</v>
      </c>
    </row>
    <row r="23" spans="1:24">
      <c r="A23" s="12" t="str">
        <f>+'DCP-11'!A23</f>
        <v>Southwest Gas Holdings, Inc.</v>
      </c>
      <c r="B23" s="6">
        <v>6.6000000000000003E-2</v>
      </c>
      <c r="C23" s="6">
        <v>6.2E-2</v>
      </c>
      <c r="D23" s="6">
        <v>8.7999999999999995E-2</v>
      </c>
      <c r="E23" s="6">
        <v>6.5000000000000002E-2</v>
      </c>
      <c r="F23" s="6">
        <v>9.7000000000000003E-2</v>
      </c>
      <c r="G23" s="6">
        <v>8.7999999999999995E-2</v>
      </c>
      <c r="H23" s="6">
        <v>0.06</v>
      </c>
      <c r="I23" s="6">
        <v>8.1000000000000003E-2</v>
      </c>
      <c r="J23" s="6">
        <v>9.0999999999999998E-2</v>
      </c>
      <c r="K23" s="6">
        <v>9.2999999999999999E-2</v>
      </c>
      <c r="L23" s="6">
        <v>0.104</v>
      </c>
      <c r="M23" s="6">
        <v>0.106</v>
      </c>
      <c r="N23" s="6">
        <v>9.6000000000000002E-2</v>
      </c>
      <c r="O23" s="6">
        <v>8.8999999999999996E-2</v>
      </c>
      <c r="P23" s="6">
        <v>9.2999999999999999E-2</v>
      </c>
      <c r="Q23" s="6">
        <v>9.9000000000000005E-2</v>
      </c>
      <c r="R23" s="6">
        <v>9.1999999999999998E-2</v>
      </c>
      <c r="S23" s="6">
        <v>0.09</v>
      </c>
      <c r="T23" s="6">
        <f t="shared" si="0"/>
        <v>7.514285714285715E-2</v>
      </c>
      <c r="U23" s="6">
        <f t="shared" si="1"/>
        <v>9.3999999999999986E-2</v>
      </c>
      <c r="V23" s="6">
        <v>0.08</v>
      </c>
      <c r="W23" s="6">
        <v>8.5000000000000006E-2</v>
      </c>
      <c r="X23" s="6">
        <v>0.1</v>
      </c>
    </row>
    <row r="24" spans="1:24">
      <c r="A24" s="12" t="str">
        <f>+'DCP-11'!A24</f>
        <v>Spire Inc.</v>
      </c>
      <c r="B24" s="6">
        <v>7.8E-2</v>
      </c>
      <c r="C24" s="6">
        <v>0.11799999999999999</v>
      </c>
      <c r="D24" s="6">
        <v>0.112</v>
      </c>
      <c r="E24" s="6">
        <v>0.111</v>
      </c>
      <c r="F24" s="6">
        <v>0.13100000000000001</v>
      </c>
      <c r="G24" s="6">
        <v>0.12</v>
      </c>
      <c r="H24" s="6">
        <v>0.126</v>
      </c>
      <c r="I24" s="6">
        <v>0.129</v>
      </c>
      <c r="J24" s="6">
        <v>0.10299999999999999</v>
      </c>
      <c r="K24" s="6">
        <v>0.115</v>
      </c>
      <c r="L24" s="6">
        <v>0.107</v>
      </c>
      <c r="M24" s="6">
        <v>6.9000000000000006E-2</v>
      </c>
      <c r="N24" s="6">
        <v>7.0000000000000007E-2</v>
      </c>
      <c r="O24" s="6">
        <v>8.8999999999999996E-2</v>
      </c>
      <c r="P24" s="6">
        <v>8.5999999999999993E-2</v>
      </c>
      <c r="Q24" s="6">
        <v>8.5999999999999993E-2</v>
      </c>
      <c r="R24" s="6">
        <v>0.10100000000000001</v>
      </c>
      <c r="S24" s="6">
        <v>7.9000000000000001E-2</v>
      </c>
      <c r="T24" s="6">
        <f t="shared" si="0"/>
        <v>0.11371428571428573</v>
      </c>
      <c r="U24" s="6">
        <f t="shared" si="1"/>
        <v>9.3999999999999986E-2</v>
      </c>
      <c r="V24" s="6">
        <v>0.02</v>
      </c>
      <c r="W24" s="6">
        <v>0.06</v>
      </c>
      <c r="X24" s="6">
        <v>7.0000000000000007E-2</v>
      </c>
    </row>
    <row r="25" spans="1:24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.75">
      <c r="A27" s="12" t="s">
        <v>28</v>
      </c>
      <c r="B27" s="6">
        <f>AVERAGE(B18:B24)</f>
        <v>0.10549999999999998</v>
      </c>
      <c r="C27" s="6">
        <f t="shared" ref="C27:S27" si="2">AVERAGE(C18:C24)</f>
        <v>0.11349999999999999</v>
      </c>
      <c r="D27" s="6">
        <f t="shared" si="2"/>
        <v>0.11266666666666665</v>
      </c>
      <c r="E27" s="6">
        <f t="shared" si="2"/>
        <v>0.11033333333333332</v>
      </c>
      <c r="F27" s="6">
        <f t="shared" si="2"/>
        <v>0.12566666666666668</v>
      </c>
      <c r="G27" s="6">
        <f t="shared" si="2"/>
        <v>0.11</v>
      </c>
      <c r="H27" s="6">
        <f t="shared" si="2"/>
        <v>0.11466666666666668</v>
      </c>
      <c r="I27" s="6">
        <f t="shared" si="2"/>
        <v>0.11449999999999999</v>
      </c>
      <c r="J27" s="6">
        <f t="shared" si="2"/>
        <v>0.11349999999999999</v>
      </c>
      <c r="K27" s="6">
        <f t="shared" si="2"/>
        <v>0.11316666666666665</v>
      </c>
      <c r="L27" s="6">
        <f t="shared" si="2"/>
        <v>0.10916666666666668</v>
      </c>
      <c r="M27" s="6">
        <f t="shared" si="2"/>
        <v>0.10116666666666667</v>
      </c>
      <c r="N27" s="6">
        <f t="shared" si="2"/>
        <v>0.10833333333333335</v>
      </c>
      <c r="O27" s="6">
        <f t="shared" si="2"/>
        <v>9.3857142857142847E-2</v>
      </c>
      <c r="P27" s="6">
        <f t="shared" si="2"/>
        <v>9.1142857142857123E-2</v>
      </c>
      <c r="Q27" s="6">
        <f t="shared" si="2"/>
        <v>7.1857142857142856E-2</v>
      </c>
      <c r="R27" s="6">
        <f t="shared" si="2"/>
        <v>0.10542857142857143</v>
      </c>
      <c r="S27" s="6">
        <f t="shared" si="2"/>
        <v>8.9285714285714288E-2</v>
      </c>
      <c r="T27" s="14">
        <f>AVERAGE(T18:T24)</f>
        <v>0.11319047619047622</v>
      </c>
      <c r="U27" s="14">
        <f t="shared" ref="U27" si="3">AVERAGE(U18:U24)</f>
        <v>9.8607792207792214E-2</v>
      </c>
      <c r="V27" s="14">
        <f>AVERAGE(V18:V24)</f>
        <v>7.571428571428572E-2</v>
      </c>
      <c r="W27" s="14">
        <f>AVERAGE(W18:W24)</f>
        <v>8.4285714285714297E-2</v>
      </c>
      <c r="X27" s="14">
        <f t="shared" ref="X27" si="4">AVERAGE(X18:X24)</f>
        <v>9.2142857142857151E-2</v>
      </c>
    </row>
    <row r="28" spans="1:24" ht="15.75">
      <c r="A28" s="3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35"/>
      <c r="U28" s="94"/>
      <c r="V28" s="126"/>
      <c r="W28" s="126"/>
      <c r="X28" s="126"/>
    </row>
    <row r="29" spans="1:24" ht="15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6"/>
      <c r="U29" s="19"/>
      <c r="V29" s="14"/>
      <c r="W29" s="14"/>
      <c r="X29" s="14"/>
    </row>
    <row r="30" spans="1:24" ht="15.75">
      <c r="A30" s="12" t="s">
        <v>75</v>
      </c>
      <c r="B30" s="19">
        <f>MEDIAN(B18:B24)</f>
        <v>9.5000000000000001E-2</v>
      </c>
      <c r="C30" s="19">
        <f t="shared" ref="C30:S30" si="5">MEDIAN(C18:C24)</f>
        <v>0.11499999999999999</v>
      </c>
      <c r="D30" s="19">
        <f t="shared" si="5"/>
        <v>0.10250000000000001</v>
      </c>
      <c r="E30" s="19">
        <f t="shared" si="5"/>
        <v>0.10600000000000001</v>
      </c>
      <c r="F30" s="19">
        <f t="shared" si="5"/>
        <v>0.12</v>
      </c>
      <c r="G30" s="19">
        <f t="shared" si="5"/>
        <v>0.11099999999999999</v>
      </c>
      <c r="H30" s="19">
        <f t="shared" si="5"/>
        <v>0.11849999999999999</v>
      </c>
      <c r="I30" s="19">
        <f t="shared" si="5"/>
        <v>0.1225</v>
      </c>
      <c r="J30" s="19">
        <f t="shared" si="5"/>
        <v>0.105</v>
      </c>
      <c r="K30" s="19">
        <f t="shared" si="5"/>
        <v>0.10400000000000001</v>
      </c>
      <c r="L30" s="19">
        <f t="shared" si="5"/>
        <v>0.1055</v>
      </c>
      <c r="M30" s="19">
        <f t="shared" si="5"/>
        <v>9.9000000000000005E-2</v>
      </c>
      <c r="N30" s="19">
        <f t="shared" si="5"/>
        <v>9.8000000000000004E-2</v>
      </c>
      <c r="O30" s="19">
        <f t="shared" si="5"/>
        <v>8.8999999999999996E-2</v>
      </c>
      <c r="P30" s="19">
        <f t="shared" si="5"/>
        <v>8.6999999999999994E-2</v>
      </c>
      <c r="Q30" s="19">
        <f t="shared" si="5"/>
        <v>8.5999999999999993E-2</v>
      </c>
      <c r="R30" s="19">
        <f t="shared" si="5"/>
        <v>9.2999999999999999E-2</v>
      </c>
      <c r="S30" s="19">
        <f t="shared" si="5"/>
        <v>8.8999999999999996E-2</v>
      </c>
      <c r="T30" s="14">
        <f>AVERAGE(B30:H30)</f>
        <v>0.10971428571428572</v>
      </c>
      <c r="U30" s="14">
        <f>AVERAGE(I30:S30)</f>
        <v>9.799999999999999E-2</v>
      </c>
      <c r="V30" s="14">
        <f>MEDIAN(V18:V24)</f>
        <v>0.08</v>
      </c>
      <c r="W30" s="14">
        <f>MEDIAN(W18:W24)</f>
        <v>8.5000000000000006E-2</v>
      </c>
      <c r="X30" s="14">
        <f t="shared" ref="X30" si="6">MEDIAN(X18:X24)</f>
        <v>0.09</v>
      </c>
    </row>
    <row r="31" spans="1:24" ht="15.75">
      <c r="A31" s="34"/>
      <c r="B31" s="94"/>
      <c r="C31" s="94"/>
      <c r="D31" s="94"/>
      <c r="E31" s="94"/>
      <c r="F31" s="94"/>
      <c r="G31" s="94"/>
      <c r="H31" s="94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2"/>
      <c r="U32" s="22"/>
      <c r="V32" s="6"/>
      <c r="W32" s="6"/>
      <c r="X32" s="6"/>
    </row>
    <row r="33" spans="1:27" ht="15.75">
      <c r="A33" s="12" t="s">
        <v>74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41"/>
      <c r="U33" s="41"/>
      <c r="V33" s="41"/>
      <c r="W33" s="41"/>
      <c r="X33" s="41"/>
      <c r="Y33" s="26"/>
      <c r="Z33" s="26"/>
      <c r="AA33" s="26"/>
    </row>
    <row r="34" spans="1:27" ht="15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41"/>
      <c r="U34" s="41"/>
      <c r="V34" s="41"/>
      <c r="W34" s="41"/>
      <c r="X34" s="41"/>
      <c r="Y34" s="26"/>
      <c r="Z34" s="26"/>
      <c r="AA34" s="26"/>
    </row>
    <row r="35" spans="1:27" ht="15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41"/>
      <c r="U35" s="41"/>
      <c r="V35" s="41"/>
      <c r="W35" s="41"/>
      <c r="X35" s="41"/>
      <c r="Y35" s="26"/>
      <c r="Z35" s="26"/>
      <c r="AA35" s="26"/>
    </row>
    <row r="36" spans="1:27" ht="15.75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1"/>
      <c r="U36" s="41"/>
      <c r="V36" s="41"/>
      <c r="W36" s="41"/>
      <c r="X36" s="41"/>
      <c r="Y36" s="26"/>
      <c r="Z36" s="26"/>
      <c r="AA36" s="26"/>
    </row>
    <row r="37" spans="1:27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6"/>
      <c r="Z37" s="26"/>
      <c r="AA37" s="26"/>
    </row>
    <row r="38" spans="1:27">
      <c r="A38" s="2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6"/>
      <c r="Z38" s="26"/>
      <c r="AA38" s="26"/>
    </row>
    <row r="39" spans="1:27">
      <c r="A39" s="2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6"/>
      <c r="Z39" s="26"/>
      <c r="AA39" s="26"/>
    </row>
    <row r="40" spans="1:27">
      <c r="A40" s="26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6"/>
      <c r="Z40" s="26"/>
      <c r="AA40" s="26"/>
    </row>
    <row r="41" spans="1:27">
      <c r="A41" s="2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6"/>
      <c r="Z41" s="26"/>
      <c r="AA41" s="26"/>
    </row>
    <row r="42" spans="1:27">
      <c r="A42" s="2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6"/>
      <c r="Z42" s="26"/>
      <c r="AA42" s="26"/>
    </row>
    <row r="43" spans="1:27">
      <c r="A43" s="2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6"/>
      <c r="Z43" s="26"/>
      <c r="AA43" s="26"/>
    </row>
    <row r="44" spans="1:27">
      <c r="A44" s="2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6"/>
      <c r="Z44" s="26"/>
      <c r="AA44" s="26"/>
    </row>
    <row r="45" spans="1:27">
      <c r="A45" s="2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26"/>
      <c r="Z45" s="26"/>
      <c r="AA45" s="26"/>
    </row>
    <row r="46" spans="1:27">
      <c r="A46" s="2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6"/>
      <c r="Z46" s="26"/>
      <c r="AA46" s="26"/>
    </row>
    <row r="47" spans="1:27">
      <c r="A47" s="2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6"/>
      <c r="Z47" s="26"/>
      <c r="AA47" s="26"/>
    </row>
    <row r="48" spans="1:27">
      <c r="A48" s="26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6"/>
      <c r="Z48" s="26"/>
      <c r="AA48" s="26"/>
    </row>
    <row r="49" spans="1:27">
      <c r="A49" s="26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6"/>
      <c r="Z49" s="26"/>
      <c r="AA49" s="26"/>
    </row>
    <row r="50" spans="1:27">
      <c r="A50" s="26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6"/>
      <c r="Z50" s="26"/>
      <c r="AA50" s="26"/>
    </row>
    <row r="51" spans="1:27">
      <c r="A51" s="26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6"/>
      <c r="Z51" s="26"/>
      <c r="AA51" s="26"/>
    </row>
    <row r="52" spans="1:27">
      <c r="A52" s="2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26"/>
      <c r="Z52" s="26"/>
      <c r="AA52" s="26"/>
    </row>
    <row r="53" spans="1:27">
      <c r="A53" s="26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26"/>
      <c r="Z53" s="26"/>
      <c r="AA53" s="26"/>
    </row>
    <row r="54" spans="1:27">
      <c r="A54" s="26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26"/>
      <c r="Z54" s="26"/>
      <c r="AA54" s="26"/>
    </row>
    <row r="55" spans="1:27">
      <c r="A55" s="2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26"/>
      <c r="Z55" s="26"/>
      <c r="AA55" s="26"/>
    </row>
    <row r="56" spans="1:27" ht="15.75">
      <c r="A56" s="26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53"/>
      <c r="U56" s="53"/>
      <c r="V56" s="53"/>
      <c r="W56" s="53"/>
      <c r="X56" s="53"/>
      <c r="Y56" s="26"/>
      <c r="Z56" s="26"/>
      <c r="AA56" s="26"/>
    </row>
    <row r="57" spans="1:27">
      <c r="A57" s="2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26"/>
      <c r="Z57" s="26"/>
      <c r="AA57" s="26"/>
    </row>
    <row r="58" spans="1:27">
      <c r="A58" s="25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26"/>
      <c r="Z58" s="26"/>
      <c r="AA58" s="26"/>
    </row>
    <row r="59" spans="1:27" ht="15.75">
      <c r="A59" s="26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1"/>
      <c r="U59" s="41"/>
      <c r="V59" s="32"/>
      <c r="W59" s="32"/>
      <c r="X59" s="32"/>
      <c r="Y59" s="26"/>
      <c r="Z59" s="26"/>
      <c r="AA59" s="26"/>
    </row>
    <row r="60" spans="1:27">
      <c r="A60" s="26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26"/>
      <c r="Z60" s="26"/>
      <c r="AA60" s="26"/>
    </row>
    <row r="61" spans="1:27">
      <c r="A61" s="2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26"/>
      <c r="Z61" s="26"/>
      <c r="AA61" s="26"/>
    </row>
    <row r="62" spans="1:27" ht="15.75">
      <c r="A62" s="26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53"/>
      <c r="U62" s="53"/>
      <c r="V62" s="32"/>
      <c r="W62" s="32"/>
      <c r="X62" s="32"/>
      <c r="Y62" s="26"/>
      <c r="Z62" s="26"/>
      <c r="AA62" s="26"/>
    </row>
    <row r="63" spans="1:27">
      <c r="A63" s="26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26"/>
    </row>
    <row r="64" spans="1:27">
      <c r="A64" s="2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2:24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2:24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2:2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2:24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2:24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2:24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81"/>
      <c r="N71" s="181"/>
      <c r="O71" s="181"/>
      <c r="P71" s="181"/>
      <c r="Q71" s="181"/>
      <c r="R71" s="181"/>
      <c r="S71" s="181"/>
      <c r="T71" s="5"/>
      <c r="U71" s="5"/>
      <c r="V71" s="5"/>
      <c r="W71" s="181"/>
      <c r="X71" s="5"/>
    </row>
    <row r="72" spans="2:24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81"/>
      <c r="N72" s="181"/>
      <c r="O72" s="181"/>
      <c r="P72" s="181"/>
      <c r="Q72" s="181"/>
      <c r="R72" s="181"/>
      <c r="S72" s="181"/>
      <c r="T72" s="5"/>
      <c r="U72" s="5"/>
      <c r="V72" s="5"/>
      <c r="W72" s="181"/>
      <c r="X72" s="5"/>
    </row>
    <row r="73" spans="2:24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81"/>
      <c r="N73" s="181"/>
      <c r="O73" s="181"/>
      <c r="P73" s="181"/>
      <c r="Q73" s="181"/>
      <c r="R73" s="181"/>
      <c r="S73" s="181"/>
      <c r="T73" s="5"/>
      <c r="U73" s="5"/>
      <c r="V73" s="5"/>
      <c r="W73" s="181"/>
      <c r="X73" s="5"/>
    </row>
    <row r="74" spans="2:24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81"/>
      <c r="N74" s="181"/>
      <c r="O74" s="181"/>
      <c r="P74" s="181"/>
      <c r="Q74" s="181"/>
      <c r="R74" s="181"/>
      <c r="S74" s="181"/>
      <c r="T74" s="5"/>
      <c r="U74" s="5"/>
      <c r="V74" s="5"/>
      <c r="W74" s="181"/>
      <c r="X74" s="5"/>
    </row>
    <row r="75" spans="2:24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81"/>
      <c r="N75" s="181"/>
      <c r="O75" s="181"/>
      <c r="P75" s="181"/>
      <c r="Q75" s="181"/>
      <c r="R75" s="181"/>
      <c r="S75" s="181"/>
      <c r="T75" s="5"/>
      <c r="U75" s="5"/>
      <c r="V75" s="5"/>
      <c r="W75" s="181"/>
      <c r="X75" s="5"/>
    </row>
    <row r="76" spans="2:24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81"/>
      <c r="N76" s="181"/>
      <c r="O76" s="181"/>
      <c r="P76" s="181"/>
      <c r="Q76" s="181"/>
      <c r="R76" s="181"/>
      <c r="S76" s="181"/>
      <c r="T76" s="5"/>
      <c r="U76" s="5"/>
      <c r="V76" s="5"/>
      <c r="W76" s="181"/>
      <c r="X76" s="5"/>
    </row>
    <row r="77" spans="2:24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81"/>
      <c r="N77" s="181"/>
      <c r="O77" s="181"/>
      <c r="P77" s="181"/>
      <c r="Q77" s="181"/>
      <c r="R77" s="181"/>
      <c r="S77" s="181"/>
      <c r="T77" s="5"/>
      <c r="U77" s="5"/>
      <c r="V77" s="5"/>
      <c r="W77" s="181"/>
      <c r="X77" s="5"/>
    </row>
    <row r="78" spans="2:24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81"/>
      <c r="N78" s="181"/>
      <c r="O78" s="181"/>
      <c r="P78" s="181"/>
      <c r="Q78" s="181"/>
      <c r="R78" s="181"/>
      <c r="S78" s="181"/>
      <c r="T78" s="5"/>
      <c r="U78" s="5"/>
      <c r="V78" s="5"/>
      <c r="W78" s="181"/>
      <c r="X78" s="5"/>
    </row>
    <row r="79" spans="2:24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81"/>
      <c r="N79" s="181"/>
      <c r="O79" s="181"/>
      <c r="P79" s="181"/>
      <c r="Q79" s="181"/>
      <c r="R79" s="181"/>
      <c r="S79" s="181"/>
      <c r="T79" s="5"/>
      <c r="U79" s="5"/>
      <c r="V79" s="5"/>
      <c r="W79" s="181"/>
      <c r="X79" s="5"/>
    </row>
    <row r="80" spans="2:24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81"/>
      <c r="N80" s="181"/>
      <c r="O80" s="181"/>
      <c r="P80" s="181"/>
      <c r="Q80" s="181"/>
      <c r="R80" s="181"/>
      <c r="S80" s="181"/>
      <c r="T80" s="5"/>
      <c r="U80" s="5"/>
      <c r="V80" s="5"/>
      <c r="W80" s="181"/>
      <c r="X80" s="5"/>
    </row>
    <row r="81" spans="2:24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81"/>
      <c r="N81" s="181"/>
      <c r="O81" s="181"/>
      <c r="P81" s="181"/>
      <c r="Q81" s="181"/>
      <c r="R81" s="181"/>
      <c r="S81" s="181"/>
      <c r="T81" s="5"/>
      <c r="U81" s="5"/>
      <c r="V81" s="5"/>
      <c r="W81" s="181"/>
      <c r="X81" s="5"/>
    </row>
    <row r="82" spans="2:24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81"/>
      <c r="N82" s="181"/>
      <c r="O82" s="181"/>
      <c r="P82" s="181"/>
      <c r="Q82" s="181"/>
      <c r="R82" s="181"/>
      <c r="S82" s="181"/>
      <c r="T82" s="5"/>
      <c r="U82" s="5"/>
      <c r="V82" s="5"/>
      <c r="W82" s="181"/>
      <c r="X82" s="5"/>
    </row>
    <row r="83" spans="2:24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81"/>
      <c r="N83" s="181"/>
      <c r="O83" s="181"/>
      <c r="P83" s="181"/>
      <c r="Q83" s="181"/>
      <c r="R83" s="181"/>
      <c r="S83" s="181"/>
      <c r="T83" s="5"/>
      <c r="U83" s="5"/>
      <c r="V83" s="5"/>
      <c r="W83" s="181"/>
      <c r="X83" s="5"/>
    </row>
    <row r="84" spans="2:24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81"/>
      <c r="N84" s="181"/>
      <c r="O84" s="181"/>
      <c r="P84" s="181"/>
      <c r="Q84" s="181"/>
      <c r="R84" s="181"/>
      <c r="S84" s="181"/>
      <c r="T84" s="5"/>
      <c r="U84" s="5"/>
      <c r="V84" s="5"/>
      <c r="W84" s="181"/>
      <c r="X84" s="5"/>
    </row>
    <row r="85" spans="2:24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81"/>
      <c r="N85" s="181"/>
      <c r="O85" s="181"/>
      <c r="P85" s="181"/>
      <c r="Q85" s="181"/>
      <c r="R85" s="181"/>
      <c r="S85" s="181"/>
      <c r="T85" s="5"/>
      <c r="U85" s="5"/>
      <c r="V85" s="5"/>
      <c r="W85" s="181"/>
      <c r="X85" s="5"/>
    </row>
    <row r="86" spans="2:24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81"/>
      <c r="N86" s="181"/>
      <c r="O86" s="181"/>
      <c r="P86" s="181"/>
      <c r="Q86" s="181"/>
      <c r="R86" s="181"/>
      <c r="S86" s="181"/>
      <c r="T86" s="5"/>
      <c r="U86" s="5"/>
      <c r="V86" s="5"/>
      <c r="W86" s="181"/>
      <c r="X86" s="5"/>
    </row>
    <row r="87" spans="2:24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81"/>
      <c r="N87" s="181"/>
      <c r="O87" s="181"/>
      <c r="P87" s="181"/>
      <c r="Q87" s="181"/>
      <c r="R87" s="181"/>
      <c r="S87" s="181"/>
      <c r="T87" s="5"/>
      <c r="U87" s="5"/>
      <c r="V87" s="5"/>
      <c r="W87" s="181"/>
      <c r="X87" s="5"/>
    </row>
    <row r="88" spans="2:24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81"/>
      <c r="N88" s="181"/>
      <c r="O88" s="181"/>
      <c r="P88" s="181"/>
      <c r="Q88" s="181"/>
      <c r="R88" s="181"/>
      <c r="S88" s="181"/>
      <c r="T88" s="5"/>
      <c r="U88" s="5"/>
      <c r="V88" s="5"/>
      <c r="W88" s="181"/>
      <c r="X88" s="5"/>
    </row>
    <row r="89" spans="2:24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81"/>
      <c r="N89" s="181"/>
      <c r="O89" s="181"/>
      <c r="P89" s="181"/>
      <c r="Q89" s="181"/>
      <c r="R89" s="181"/>
      <c r="S89" s="181"/>
      <c r="T89" s="5"/>
      <c r="U89" s="5"/>
      <c r="V89" s="5"/>
      <c r="W89" s="181"/>
      <c r="X89" s="5"/>
    </row>
    <row r="90" spans="2:24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81"/>
      <c r="N90" s="181"/>
      <c r="O90" s="181"/>
      <c r="P90" s="181"/>
      <c r="Q90" s="181"/>
      <c r="R90" s="181"/>
      <c r="S90" s="181"/>
      <c r="T90" s="5"/>
      <c r="U90" s="5"/>
      <c r="V90" s="5"/>
      <c r="W90" s="181"/>
      <c r="X90" s="5"/>
    </row>
    <row r="91" spans="2:24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81"/>
      <c r="N91" s="181"/>
      <c r="O91" s="181"/>
      <c r="P91" s="181"/>
      <c r="Q91" s="181"/>
      <c r="R91" s="181"/>
      <c r="S91" s="181"/>
      <c r="T91" s="5"/>
      <c r="U91" s="5"/>
      <c r="V91" s="5"/>
      <c r="W91" s="181"/>
      <c r="X91" s="5"/>
    </row>
    <row r="92" spans="2:24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81"/>
      <c r="N92" s="181"/>
      <c r="O92" s="181"/>
      <c r="P92" s="181"/>
      <c r="Q92" s="181"/>
      <c r="R92" s="181"/>
      <c r="S92" s="181"/>
      <c r="T92" s="5"/>
      <c r="U92" s="5"/>
      <c r="V92" s="5"/>
      <c r="W92" s="181"/>
      <c r="X92" s="5"/>
    </row>
  </sheetData>
  <phoneticPr fontId="0" type="noConversion"/>
  <printOptions horizontalCentered="1"/>
  <pageMargins left="0.5" right="0.5" top="0.5" bottom="0.55000000000000004" header="0" footer="0"/>
  <pageSetup scale="4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CC57"/>
  <sheetViews>
    <sheetView showOutlineSymbols="0" zoomScale="75" zoomScaleNormal="75" workbookViewId="0">
      <selection activeCell="U28" sqref="U28"/>
    </sheetView>
  </sheetViews>
  <sheetFormatPr defaultColWidth="9.77734375" defaultRowHeight="15"/>
  <cols>
    <col min="1" max="1" width="27.109375" style="12" customWidth="1"/>
    <col min="2" max="6" width="9.77734375" style="12"/>
    <col min="7" max="7" width="9.77734375" style="115"/>
    <col min="8" max="16384" width="9.77734375" style="12"/>
  </cols>
  <sheetData>
    <row r="1" spans="1:21" ht="15.75">
      <c r="T1" s="1" t="str">
        <f>+'DCP-12, P 1'!V1</f>
        <v>Exh. DCP-12</v>
      </c>
    </row>
    <row r="2" spans="1:21" ht="15.75">
      <c r="T2" s="1" t="str">
        <f>+'DCP-12, P 1'!V2</f>
        <v>Docket UG-200568</v>
      </c>
    </row>
    <row r="3" spans="1:21" ht="15.75">
      <c r="N3" s="1"/>
      <c r="O3" s="1"/>
      <c r="P3" s="1"/>
      <c r="Q3" s="1"/>
      <c r="R3" s="1"/>
      <c r="S3" s="1"/>
      <c r="T3" s="1" t="s">
        <v>97</v>
      </c>
    </row>
    <row r="5" spans="1:21" ht="20.25">
      <c r="A5" s="2" t="str">
        <f>'DCP-12, P 1'!A5</f>
        <v>PROXY COMPANIES</v>
      </c>
      <c r="B5" s="2"/>
      <c r="C5" s="2"/>
      <c r="D5" s="2"/>
      <c r="E5" s="2"/>
      <c r="F5" s="2"/>
      <c r="G5" s="1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0.25">
      <c r="A6" s="2" t="s">
        <v>48</v>
      </c>
      <c r="B6" s="2"/>
      <c r="C6" s="2"/>
      <c r="D6" s="2"/>
      <c r="E6" s="2"/>
      <c r="F6" s="2"/>
      <c r="G6" s="1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9" spans="1:21" ht="15.75" thickBot="1">
      <c r="U9" s="36"/>
    </row>
    <row r="10" spans="1:21" ht="15.75" thickTop="1">
      <c r="A10" s="13"/>
      <c r="B10" s="13"/>
      <c r="C10" s="13"/>
      <c r="D10" s="13"/>
      <c r="E10" s="13"/>
      <c r="F10" s="13"/>
      <c r="G10" s="11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15.75">
      <c r="A11" s="1"/>
      <c r="B11" s="192"/>
      <c r="C11" s="192"/>
      <c r="D11" s="192"/>
      <c r="E11" s="192"/>
      <c r="F11" s="192"/>
      <c r="G11" s="176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 t="s">
        <v>106</v>
      </c>
      <c r="U11" s="1" t="s">
        <v>262</v>
      </c>
    </row>
    <row r="12" spans="1:21" ht="15.75">
      <c r="A12" s="192" t="s">
        <v>16</v>
      </c>
      <c r="B12" s="192">
        <v>2002</v>
      </c>
      <c r="C12" s="192">
        <v>2003</v>
      </c>
      <c r="D12" s="192">
        <v>2004</v>
      </c>
      <c r="E12" s="192">
        <v>2005</v>
      </c>
      <c r="F12" s="192">
        <v>2006</v>
      </c>
      <c r="G12" s="192">
        <v>2007</v>
      </c>
      <c r="H12" s="192">
        <v>2008</v>
      </c>
      <c r="I12" s="192">
        <v>2009</v>
      </c>
      <c r="J12" s="192">
        <v>2010</v>
      </c>
      <c r="K12" s="192">
        <v>2011</v>
      </c>
      <c r="L12" s="192">
        <v>2012</v>
      </c>
      <c r="M12" s="192">
        <v>2013</v>
      </c>
      <c r="N12" s="192">
        <v>2014</v>
      </c>
      <c r="O12" s="192">
        <v>2015</v>
      </c>
      <c r="P12" s="192">
        <v>2016</v>
      </c>
      <c r="Q12" s="192">
        <v>2017</v>
      </c>
      <c r="R12" s="192">
        <v>2018</v>
      </c>
      <c r="S12" s="192">
        <v>2019</v>
      </c>
      <c r="T12" s="192" t="str">
        <f>'DCP-12, P 1'!T12</f>
        <v>Average</v>
      </c>
      <c r="U12" s="192" t="str">
        <f>'DCP-12, P 1'!U12</f>
        <v>Average</v>
      </c>
    </row>
    <row r="13" spans="1:21" ht="15.75" thickBot="1">
      <c r="B13" s="5"/>
      <c r="C13" s="5"/>
      <c r="D13" s="5"/>
      <c r="E13" s="5"/>
      <c r="F13" s="5"/>
      <c r="G13" s="10"/>
      <c r="H13" s="5"/>
      <c r="I13" s="5"/>
      <c r="J13" s="5"/>
      <c r="K13" s="5"/>
      <c r="L13" s="5"/>
      <c r="M13" s="181"/>
      <c r="N13" s="181"/>
      <c r="O13" s="181"/>
      <c r="P13" s="181"/>
      <c r="Q13" s="181"/>
      <c r="R13" s="181"/>
      <c r="S13" s="181"/>
      <c r="T13" s="5"/>
      <c r="U13" s="36"/>
    </row>
    <row r="14" spans="1:21" ht="15.75" thickTop="1">
      <c r="A14" s="13"/>
      <c r="B14" s="15"/>
      <c r="C14" s="15"/>
      <c r="D14" s="15"/>
      <c r="E14" s="15"/>
      <c r="F14" s="15"/>
      <c r="G14" s="11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1">
      <c r="B15" s="5"/>
      <c r="C15" s="5"/>
      <c r="D15" s="5"/>
      <c r="E15" s="5"/>
      <c r="F15" s="5"/>
      <c r="G15" s="10"/>
      <c r="H15" s="5"/>
      <c r="I15" s="5"/>
      <c r="J15" s="5"/>
      <c r="K15" s="5"/>
      <c r="L15" s="5"/>
      <c r="M15" s="181"/>
      <c r="N15" s="181"/>
      <c r="O15" s="181"/>
      <c r="P15" s="181"/>
      <c r="Q15" s="181"/>
      <c r="R15" s="181"/>
      <c r="S15" s="181"/>
      <c r="T15" s="5"/>
    </row>
    <row r="16" spans="1:21" ht="15.75">
      <c r="A16" s="23" t="str">
        <f>'DCP-12, P 1'!A16</f>
        <v>Proxy Group</v>
      </c>
      <c r="B16" s="5"/>
      <c r="C16" s="5"/>
      <c r="D16" s="5"/>
      <c r="E16" s="5"/>
      <c r="F16" s="5"/>
      <c r="G16" s="10"/>
      <c r="H16" s="5"/>
      <c r="I16" s="5"/>
      <c r="J16" s="5"/>
      <c r="K16" s="5"/>
      <c r="L16" s="5"/>
      <c r="M16" s="181"/>
      <c r="N16" s="181"/>
      <c r="O16" s="181"/>
      <c r="P16" s="181"/>
      <c r="Q16" s="181"/>
      <c r="R16" s="181"/>
      <c r="S16" s="181"/>
      <c r="T16" s="5"/>
    </row>
    <row r="17" spans="1:2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95"/>
    </row>
    <row r="18" spans="1:21">
      <c r="A18" s="12" t="str">
        <f>+'DCP-12, P 1'!A18</f>
        <v>Atmos Energy Corp.</v>
      </c>
      <c r="B18" s="10">
        <v>1.5</v>
      </c>
      <c r="C18" s="10">
        <v>1.52</v>
      </c>
      <c r="D18" s="10">
        <v>1.47</v>
      </c>
      <c r="E18" s="10">
        <v>1.45</v>
      </c>
      <c r="F18" s="10">
        <v>1.46</v>
      </c>
      <c r="G18" s="10">
        <v>1.36</v>
      </c>
      <c r="H18" s="10">
        <v>1.1000000000000001</v>
      </c>
      <c r="I18" s="10">
        <v>1.0900000000000001</v>
      </c>
      <c r="J18" s="10">
        <v>1.21</v>
      </c>
      <c r="K18" s="10">
        <v>1.3</v>
      </c>
      <c r="L18" s="10">
        <v>1.32</v>
      </c>
      <c r="M18" s="10">
        <v>1.51</v>
      </c>
      <c r="N18" s="10">
        <v>1.73</v>
      </c>
      <c r="O18" s="10">
        <v>1.86</v>
      </c>
      <c r="P18" s="10">
        <v>2.19</v>
      </c>
      <c r="Q18" s="10">
        <v>2.37</v>
      </c>
      <c r="R18" s="10">
        <v>2.23</v>
      </c>
      <c r="S18" s="10">
        <v>2.2400000000000002</v>
      </c>
      <c r="T18" s="10">
        <f>AVERAGE(B18:H18)</f>
        <v>1.4085714285714286</v>
      </c>
      <c r="U18" s="95">
        <f>AVERAGE(I18:S18)</f>
        <v>1.7318181818181815</v>
      </c>
    </row>
    <row r="19" spans="1:21">
      <c r="A19" s="12" t="str">
        <f>+'DCP-12, P 1'!A19</f>
        <v>New Jersey Resources Corp.</v>
      </c>
      <c r="B19" s="10">
        <v>2.21</v>
      </c>
      <c r="C19" s="10">
        <v>2.4500000000000002</v>
      </c>
      <c r="D19" s="10">
        <v>2.52</v>
      </c>
      <c r="E19" s="10">
        <v>2.75</v>
      </c>
      <c r="F19" s="10">
        <v>2.46</v>
      </c>
      <c r="G19" s="10">
        <v>2.23</v>
      </c>
      <c r="H19" s="10">
        <v>2.0099999999999998</v>
      </c>
      <c r="I19" s="10">
        <v>2.14</v>
      </c>
      <c r="J19" s="10">
        <v>2.2599999999999998</v>
      </c>
      <c r="K19" s="10">
        <v>2.48</v>
      </c>
      <c r="L19" s="10">
        <v>2.3199999999999998</v>
      </c>
      <c r="M19" s="10">
        <v>2.12</v>
      </c>
      <c r="N19" s="10">
        <v>2.44</v>
      </c>
      <c r="O19" s="10">
        <v>2.4900000000000002</v>
      </c>
      <c r="P19" s="10">
        <v>2.61</v>
      </c>
      <c r="Q19" s="10">
        <v>2.83</v>
      </c>
      <c r="R19" s="10">
        <v>2.86</v>
      </c>
      <c r="S19" s="10">
        <v>2.73</v>
      </c>
      <c r="T19" s="10">
        <f t="shared" ref="T19:T20" si="0">AVERAGE(B19:H19)</f>
        <v>2.3757142857142859</v>
      </c>
      <c r="U19" s="95">
        <f t="shared" ref="U19:U24" si="1">AVERAGE(I19:S19)</f>
        <v>2.48</v>
      </c>
    </row>
    <row r="20" spans="1:21">
      <c r="A20" s="12" t="str">
        <f>+'DCP-12, P 1'!A20</f>
        <v>Northwest Natural Holding Co.</v>
      </c>
      <c r="B20" s="10">
        <v>1.45</v>
      </c>
      <c r="C20" s="10">
        <v>1.44</v>
      </c>
      <c r="D20" s="10">
        <v>1.53</v>
      </c>
      <c r="E20" s="10">
        <v>1.72</v>
      </c>
      <c r="F20" s="10">
        <v>1.77</v>
      </c>
      <c r="G20" s="10">
        <v>2.08</v>
      </c>
      <c r="H20" s="10">
        <v>2.0099999999999998</v>
      </c>
      <c r="I20" s="10">
        <v>1.73</v>
      </c>
      <c r="J20" s="10">
        <v>1.81</v>
      </c>
      <c r="K20" s="10">
        <v>1.68</v>
      </c>
      <c r="L20" s="10">
        <v>1.7</v>
      </c>
      <c r="M20" s="10">
        <v>1.57</v>
      </c>
      <c r="N20" s="10">
        <v>1.66</v>
      </c>
      <c r="O20" s="10">
        <v>1.67</v>
      </c>
      <c r="P20" s="10">
        <v>1.98</v>
      </c>
      <c r="Q20" s="10">
        <v>2.27</v>
      </c>
      <c r="R20" s="10">
        <v>2.36</v>
      </c>
      <c r="S20" s="10">
        <v>2.39</v>
      </c>
      <c r="T20" s="10">
        <f t="shared" si="0"/>
        <v>1.7142857142857142</v>
      </c>
      <c r="U20" s="95">
        <f t="shared" si="1"/>
        <v>1.8927272727272728</v>
      </c>
    </row>
    <row r="21" spans="1:21">
      <c r="A21" s="12" t="str">
        <f>+'DCP-12, P 1'!A21</f>
        <v>One Gas Inc.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1.3</v>
      </c>
      <c r="P21" s="10">
        <v>1.62</v>
      </c>
      <c r="Q21" s="10">
        <v>1.91</v>
      </c>
      <c r="R21" s="10">
        <v>1.97</v>
      </c>
      <c r="S21" s="10">
        <v>2.1800000000000002</v>
      </c>
      <c r="T21" s="10"/>
      <c r="U21" s="95">
        <f t="shared" si="1"/>
        <v>1.796</v>
      </c>
    </row>
    <row r="22" spans="1:21">
      <c r="A22" s="12" t="str">
        <f>+'DCP-12, P 1'!A22</f>
        <v>South Jersey Industries, Inc.</v>
      </c>
      <c r="B22" s="10">
        <v>1.85</v>
      </c>
      <c r="C22" s="10">
        <v>1.7</v>
      </c>
      <c r="D22" s="10">
        <v>1.95</v>
      </c>
      <c r="E22" s="10">
        <v>2.2200000000000002</v>
      </c>
      <c r="F22" s="10">
        <v>2.09</v>
      </c>
      <c r="G22" s="10">
        <v>2.31</v>
      </c>
      <c r="H22" s="10">
        <v>1.96</v>
      </c>
      <c r="I22" s="10">
        <v>2.0499999999999998</v>
      </c>
      <c r="J22" s="10">
        <v>2.4500000000000002</v>
      </c>
      <c r="K22" s="10">
        <v>2.54</v>
      </c>
      <c r="L22" s="10">
        <v>2.36</v>
      </c>
      <c r="M22" s="10">
        <v>2.3199999999999998</v>
      </c>
      <c r="N22" s="10">
        <v>2.15</v>
      </c>
      <c r="O22" s="10">
        <v>1.83</v>
      </c>
      <c r="P22" s="10">
        <v>1.85</v>
      </c>
      <c r="Q22" s="10">
        <v>2.2200000000000002</v>
      </c>
      <c r="R22" s="10">
        <v>2.1</v>
      </c>
      <c r="S22" s="10">
        <v>2.02</v>
      </c>
      <c r="T22" s="10">
        <f t="shared" ref="T22:T24" si="2">AVERAGE(B22:H22)</f>
        <v>2.0114285714285716</v>
      </c>
      <c r="U22" s="95">
        <f t="shared" si="1"/>
        <v>2.1718181818181819</v>
      </c>
    </row>
    <row r="23" spans="1:21">
      <c r="A23" s="12" t="str">
        <f>+'DCP-12, P 1'!A23</f>
        <v>Southwest Gas Holdings, Inc.</v>
      </c>
      <c r="B23" s="10">
        <v>1.23</v>
      </c>
      <c r="C23" s="10">
        <v>1.18</v>
      </c>
      <c r="D23" s="10">
        <v>1.27</v>
      </c>
      <c r="E23" s="10">
        <v>1.35</v>
      </c>
      <c r="F23" s="10">
        <v>1.61</v>
      </c>
      <c r="G23" s="10">
        <v>1.49</v>
      </c>
      <c r="H23" s="10">
        <v>1.17</v>
      </c>
      <c r="I23" s="10">
        <v>0.97</v>
      </c>
      <c r="J23" s="10">
        <v>1.27</v>
      </c>
      <c r="K23" s="10">
        <v>1.44</v>
      </c>
      <c r="L23" s="10">
        <v>1.55</v>
      </c>
      <c r="M23" s="10">
        <v>1.67</v>
      </c>
      <c r="N23" s="10">
        <v>1.78</v>
      </c>
      <c r="O23" s="10">
        <v>1.74</v>
      </c>
      <c r="P23" s="10">
        <v>1.94</v>
      </c>
      <c r="Q23" s="10">
        <v>2.19</v>
      </c>
      <c r="R23" s="10">
        <v>1.85</v>
      </c>
      <c r="S23" s="10">
        <v>1.89</v>
      </c>
      <c r="T23" s="10">
        <f t="shared" si="2"/>
        <v>1.3285714285714287</v>
      </c>
      <c r="U23" s="95">
        <f t="shared" si="1"/>
        <v>1.6627272727272726</v>
      </c>
    </row>
    <row r="24" spans="1:21">
      <c r="A24" s="12" t="str">
        <f>+'DCP-12, P 1'!A24</f>
        <v>Spire Inc.</v>
      </c>
      <c r="B24" s="10">
        <v>1.45</v>
      </c>
      <c r="C24" s="10">
        <v>1.69</v>
      </c>
      <c r="D24" s="10">
        <v>1.79</v>
      </c>
      <c r="E24" s="10">
        <v>1.79</v>
      </c>
      <c r="F24" s="10">
        <v>1.84</v>
      </c>
      <c r="G24" s="10">
        <v>1.68</v>
      </c>
      <c r="H24" s="10">
        <v>2.09</v>
      </c>
      <c r="I24" s="10">
        <v>1.71</v>
      </c>
      <c r="J24" s="10">
        <v>1.45</v>
      </c>
      <c r="K24" s="10">
        <v>1.53</v>
      </c>
      <c r="L24" s="10">
        <v>1.54</v>
      </c>
      <c r="M24" s="10">
        <v>1.47</v>
      </c>
      <c r="N24" s="10">
        <v>1.48</v>
      </c>
      <c r="O24" s="10">
        <v>1.55</v>
      </c>
      <c r="P24" s="10">
        <v>1.71</v>
      </c>
      <c r="Q24" s="10">
        <v>1.82</v>
      </c>
      <c r="R24" s="10">
        <v>1.65</v>
      </c>
      <c r="S24" s="10">
        <v>1.78</v>
      </c>
      <c r="T24" s="10">
        <f t="shared" si="2"/>
        <v>1.7614285714285713</v>
      </c>
      <c r="U24" s="95">
        <f t="shared" si="1"/>
        <v>1.6081818181818184</v>
      </c>
    </row>
    <row r="25" spans="1:21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34"/>
    </row>
    <row r="26" spans="1:2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1" ht="15.75">
      <c r="A27" s="12" t="str">
        <f>'DCP-12, P 1'!A27</f>
        <v>Average</v>
      </c>
      <c r="B27" s="10">
        <f>AVERAGE(B18:B24)</f>
        <v>1.615</v>
      </c>
      <c r="C27" s="10">
        <f t="shared" ref="C27:S27" si="3">AVERAGE(C18:C24)</f>
        <v>1.6633333333333333</v>
      </c>
      <c r="D27" s="10">
        <f t="shared" si="3"/>
        <v>1.7550000000000001</v>
      </c>
      <c r="E27" s="10">
        <f t="shared" si="3"/>
        <v>1.8800000000000001</v>
      </c>
      <c r="F27" s="10">
        <f t="shared" si="3"/>
        <v>1.8716666666666664</v>
      </c>
      <c r="G27" s="10">
        <f t="shared" si="3"/>
        <v>1.8583333333333334</v>
      </c>
      <c r="H27" s="10">
        <f t="shared" si="3"/>
        <v>1.7233333333333334</v>
      </c>
      <c r="I27" s="10">
        <f t="shared" si="3"/>
        <v>1.6150000000000002</v>
      </c>
      <c r="J27" s="10">
        <f t="shared" si="3"/>
        <v>1.7416666666666665</v>
      </c>
      <c r="K27" s="10">
        <f t="shared" si="3"/>
        <v>1.8283333333333331</v>
      </c>
      <c r="L27" s="10">
        <f t="shared" si="3"/>
        <v>1.7983333333333331</v>
      </c>
      <c r="M27" s="10">
        <f t="shared" si="3"/>
        <v>1.7766666666666666</v>
      </c>
      <c r="N27" s="10">
        <f t="shared" si="3"/>
        <v>1.8733333333333333</v>
      </c>
      <c r="O27" s="10">
        <f t="shared" si="3"/>
        <v>1.7771428571428574</v>
      </c>
      <c r="P27" s="10">
        <f t="shared" si="3"/>
        <v>1.9857142857142855</v>
      </c>
      <c r="Q27" s="10">
        <f t="shared" si="3"/>
        <v>2.23</v>
      </c>
      <c r="R27" s="10">
        <f t="shared" si="3"/>
        <v>2.1457142857142855</v>
      </c>
      <c r="S27" s="10">
        <f t="shared" si="3"/>
        <v>2.1757142857142857</v>
      </c>
      <c r="T27" s="176">
        <f>AVERAGE(T18:T24)</f>
        <v>1.7666666666666666</v>
      </c>
      <c r="U27" s="176">
        <f>AVERAGE(U18:U24)</f>
        <v>1.906181818181818</v>
      </c>
    </row>
    <row r="28" spans="1:21">
      <c r="A28" s="3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54"/>
      <c r="U28" s="34"/>
    </row>
    <row r="29" spans="1:21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0"/>
    </row>
    <row r="30" spans="1:21" ht="15.75">
      <c r="A30" s="12" t="str">
        <f>'DCP-12, P 1'!A30</f>
        <v>Median</v>
      </c>
      <c r="B30" s="95">
        <f>MEDIAN(B18:B24)</f>
        <v>1.4750000000000001</v>
      </c>
      <c r="C30" s="95">
        <f t="shared" ref="C30:S30" si="4">MEDIAN(C18:C24)</f>
        <v>1.605</v>
      </c>
      <c r="D30" s="95">
        <f t="shared" si="4"/>
        <v>1.6600000000000001</v>
      </c>
      <c r="E30" s="95">
        <f t="shared" si="4"/>
        <v>1.7549999999999999</v>
      </c>
      <c r="F30" s="95">
        <f t="shared" si="4"/>
        <v>1.8050000000000002</v>
      </c>
      <c r="G30" s="95">
        <f t="shared" si="4"/>
        <v>1.88</v>
      </c>
      <c r="H30" s="95">
        <f t="shared" si="4"/>
        <v>1.9849999999999999</v>
      </c>
      <c r="I30" s="95">
        <f t="shared" si="4"/>
        <v>1.72</v>
      </c>
      <c r="J30" s="95">
        <f t="shared" si="4"/>
        <v>1.63</v>
      </c>
      <c r="K30" s="95">
        <f t="shared" si="4"/>
        <v>1.605</v>
      </c>
      <c r="L30" s="95">
        <f t="shared" si="4"/>
        <v>1.625</v>
      </c>
      <c r="M30" s="95">
        <f t="shared" si="4"/>
        <v>1.62</v>
      </c>
      <c r="N30" s="95">
        <f t="shared" si="4"/>
        <v>1.7549999999999999</v>
      </c>
      <c r="O30" s="95">
        <f t="shared" si="4"/>
        <v>1.74</v>
      </c>
      <c r="P30" s="95">
        <f t="shared" si="4"/>
        <v>1.94</v>
      </c>
      <c r="Q30" s="95">
        <f t="shared" si="4"/>
        <v>2.2200000000000002</v>
      </c>
      <c r="R30" s="95">
        <f t="shared" si="4"/>
        <v>2.1</v>
      </c>
      <c r="S30" s="95">
        <f t="shared" si="4"/>
        <v>2.1800000000000002</v>
      </c>
      <c r="T30" s="176">
        <f t="shared" ref="T30" si="5">AVERAGE(B30:H30)</f>
        <v>1.7378571428571428</v>
      </c>
      <c r="U30" s="176">
        <f t="shared" ref="U30" si="6">AVERAGE(I30:S30)</f>
        <v>1.8304545454545453</v>
      </c>
    </row>
    <row r="31" spans="1:21" ht="15.75" thickBot="1">
      <c r="A31" s="3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36"/>
    </row>
    <row r="32" spans="1:21" ht="15.75" thickTop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81">
      <c r="A33" s="12" t="str">
        <f>+'DCP-12, P 1'!A33</f>
        <v>Source:  Calculations made from data contained in Value Line Investment Survey.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8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8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8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8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8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8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8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8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8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8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8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81">
      <c r="A45" s="2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81">
      <c r="A46" s="2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81">
      <c r="A47" s="2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1:81">
      <c r="A48" s="2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1:81">
      <c r="A49" s="2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1:81" ht="15.75">
      <c r="A50" s="2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1:81">
      <c r="A51" s="2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1:81">
      <c r="A52" s="2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1:81" ht="15.75">
      <c r="A53" s="2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8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1:81">
      <c r="A54" s="26"/>
      <c r="B54" s="26"/>
      <c r="C54" s="26"/>
      <c r="D54" s="26"/>
      <c r="E54" s="26"/>
      <c r="F54" s="26"/>
      <c r="G54" s="119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1:81">
      <c r="A55" s="25"/>
      <c r="B55" s="25"/>
      <c r="C55" s="25"/>
      <c r="D55" s="25"/>
      <c r="E55" s="25"/>
      <c r="F55" s="25"/>
      <c r="G55" s="10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1:81">
      <c r="A56" s="26"/>
      <c r="B56" s="26"/>
      <c r="C56" s="26"/>
      <c r="D56" s="26"/>
      <c r="E56" s="26"/>
      <c r="F56" s="26"/>
      <c r="G56" s="119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1:81">
      <c r="A57" s="26"/>
      <c r="B57" s="26"/>
      <c r="C57" s="26"/>
      <c r="D57" s="26"/>
      <c r="E57" s="26"/>
      <c r="F57" s="26"/>
      <c r="G57" s="119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</sheetData>
  <phoneticPr fontId="0" type="noConversion"/>
  <printOptions horizontalCentered="1"/>
  <pageMargins left="0.5" right="0.5" top="0.5" bottom="0.55000000000000004" header="0" footer="0"/>
  <pageSetup scale="4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G58"/>
  <sheetViews>
    <sheetView showOutlineSymbols="0" zoomScaleNormal="100" workbookViewId="0">
      <selection activeCell="F4" sqref="F4"/>
    </sheetView>
  </sheetViews>
  <sheetFormatPr defaultColWidth="9.77734375" defaultRowHeight="15"/>
  <cols>
    <col min="1" max="1" width="9.77734375" style="24" customWidth="1"/>
    <col min="2" max="2" width="9.6640625" style="24" customWidth="1"/>
    <col min="3" max="3" width="12.77734375" style="24" customWidth="1"/>
    <col min="4" max="4" width="15.77734375" style="24" customWidth="1"/>
    <col min="5" max="5" width="12.77734375" style="24" customWidth="1"/>
    <col min="6" max="6" width="13.77734375" style="24" customWidth="1"/>
    <col min="7" max="7" width="2.77734375" style="24" customWidth="1"/>
    <col min="8" max="16384" width="9.77734375" style="24"/>
  </cols>
  <sheetData>
    <row r="1" spans="2:7" ht="15.75">
      <c r="C1" s="72"/>
      <c r="D1" s="72"/>
      <c r="E1" s="72"/>
      <c r="F1" s="1" t="s">
        <v>261</v>
      </c>
    </row>
    <row r="2" spans="2:7" ht="15.75">
      <c r="C2" s="72"/>
      <c r="D2" s="72"/>
      <c r="E2" s="72"/>
      <c r="F2" s="1" t="str">
        <f>+'DCP-12, P 2'!T2</f>
        <v>Docket UG-200568</v>
      </c>
    </row>
    <row r="3" spans="2:7" ht="15.75">
      <c r="C3" s="72"/>
      <c r="D3" s="72"/>
      <c r="E3" s="72"/>
      <c r="F3" s="1" t="s">
        <v>320</v>
      </c>
    </row>
    <row r="4" spans="2:7" ht="15.95" customHeight="1">
      <c r="B4" s="63"/>
      <c r="C4" s="64"/>
      <c r="D4" s="64"/>
      <c r="E4" s="64"/>
      <c r="F4" s="64"/>
      <c r="G4" s="64"/>
    </row>
    <row r="5" spans="2:7" ht="20.25">
      <c r="B5" s="63" t="s">
        <v>50</v>
      </c>
      <c r="C5" s="64"/>
      <c r="D5" s="64"/>
      <c r="E5" s="64"/>
      <c r="F5" s="64"/>
      <c r="G5" s="64"/>
    </row>
    <row r="6" spans="2:7" ht="20.25">
      <c r="B6" s="63" t="s">
        <v>51</v>
      </c>
      <c r="C6" s="64"/>
      <c r="D6" s="64"/>
      <c r="E6" s="64"/>
      <c r="F6" s="64"/>
      <c r="G6" s="64"/>
    </row>
    <row r="7" spans="2:7" ht="20.25">
      <c r="B7" s="2" t="s">
        <v>321</v>
      </c>
      <c r="C7" s="64"/>
      <c r="D7" s="64"/>
      <c r="E7" s="64"/>
      <c r="F7" s="64"/>
      <c r="G7" s="64"/>
    </row>
    <row r="9" spans="2:7" ht="15.75" thickBot="1">
      <c r="B9" s="196"/>
      <c r="C9" s="196"/>
      <c r="D9" s="196"/>
      <c r="E9" s="196"/>
      <c r="F9" s="196"/>
      <c r="G9" s="196"/>
    </row>
    <row r="10" spans="2:7" ht="15.75" thickTop="1">
      <c r="B10" s="90"/>
      <c r="C10" s="90"/>
      <c r="D10" s="90"/>
      <c r="E10" s="90"/>
      <c r="F10" s="90"/>
      <c r="G10" s="90"/>
    </row>
    <row r="11" spans="2:7" ht="15.75">
      <c r="B11" s="195"/>
      <c r="C11" s="195"/>
      <c r="D11" s="195" t="s">
        <v>53</v>
      </c>
      <c r="E11" s="195"/>
      <c r="F11" s="195" t="s">
        <v>55</v>
      </c>
      <c r="G11" s="195"/>
    </row>
    <row r="12" spans="2:7" ht="15.75">
      <c r="B12" s="195" t="s">
        <v>0</v>
      </c>
      <c r="C12" s="195"/>
      <c r="D12" s="195" t="s">
        <v>54</v>
      </c>
      <c r="E12" s="195"/>
      <c r="F12" s="195" t="s">
        <v>56</v>
      </c>
      <c r="G12" s="195"/>
    </row>
    <row r="13" spans="2:7">
      <c r="B13" s="197"/>
      <c r="C13" s="197"/>
      <c r="D13" s="197"/>
      <c r="E13" s="197"/>
      <c r="F13" s="197"/>
      <c r="G13" s="197"/>
    </row>
    <row r="14" spans="2:7">
      <c r="B14" s="65"/>
      <c r="C14" s="65"/>
      <c r="D14" s="60"/>
      <c r="E14" s="65"/>
      <c r="F14" s="75"/>
      <c r="G14" s="65"/>
    </row>
    <row r="15" spans="2:7">
      <c r="B15" s="65">
        <v>2002</v>
      </c>
      <c r="C15" s="65"/>
      <c r="D15" s="60">
        <v>8.4000000000000005E-2</v>
      </c>
      <c r="E15" s="65"/>
      <c r="F15" s="75">
        <v>2.95</v>
      </c>
      <c r="G15" s="65"/>
    </row>
    <row r="16" spans="2:7">
      <c r="B16" s="65"/>
      <c r="C16" s="65"/>
      <c r="D16" s="60"/>
      <c r="E16" s="65"/>
      <c r="F16" s="75"/>
      <c r="G16" s="65"/>
    </row>
    <row r="17" spans="2:7">
      <c r="B17" s="65">
        <v>2003</v>
      </c>
      <c r="C17" s="65"/>
      <c r="D17" s="60">
        <v>0.14199999999999999</v>
      </c>
      <c r="E17" s="65"/>
      <c r="F17" s="75">
        <v>2.78</v>
      </c>
      <c r="G17" s="65"/>
    </row>
    <row r="18" spans="2:7">
      <c r="B18" s="65"/>
      <c r="C18" s="65"/>
      <c r="D18" s="60"/>
      <c r="E18" s="65"/>
      <c r="F18" s="75"/>
      <c r="G18" s="65"/>
    </row>
    <row r="19" spans="2:7">
      <c r="B19" s="65">
        <v>2004</v>
      </c>
      <c r="C19" s="65"/>
      <c r="D19" s="60">
        <v>0.15</v>
      </c>
      <c r="E19" s="65"/>
      <c r="F19" s="75">
        <v>2.91</v>
      </c>
      <c r="G19" s="65"/>
    </row>
    <row r="20" spans="2:7">
      <c r="B20" s="65"/>
      <c r="C20" s="65"/>
      <c r="D20" s="60"/>
      <c r="E20" s="65"/>
      <c r="F20" s="75"/>
      <c r="G20" s="65"/>
    </row>
    <row r="21" spans="2:7">
      <c r="B21" s="65">
        <v>2005</v>
      </c>
      <c r="C21" s="65"/>
      <c r="D21" s="60">
        <v>0.161</v>
      </c>
      <c r="E21" s="65"/>
      <c r="F21" s="75">
        <v>2.78</v>
      </c>
      <c r="G21" s="65"/>
    </row>
    <row r="22" spans="2:7">
      <c r="B22" s="65"/>
      <c r="C22" s="65"/>
      <c r="D22" s="60"/>
      <c r="E22" s="65"/>
      <c r="F22" s="75"/>
      <c r="G22" s="65"/>
    </row>
    <row r="23" spans="2:7">
      <c r="B23" s="65">
        <v>2006</v>
      </c>
      <c r="C23" s="65"/>
      <c r="D23" s="60">
        <v>0.17</v>
      </c>
      <c r="E23" s="65"/>
      <c r="F23" s="75">
        <v>2.77</v>
      </c>
      <c r="G23" s="65"/>
    </row>
    <row r="24" spans="2:7">
      <c r="B24" s="65"/>
      <c r="C24" s="65"/>
      <c r="D24" s="60"/>
      <c r="E24" s="65"/>
      <c r="F24" s="75"/>
      <c r="G24" s="65"/>
    </row>
    <row r="25" spans="2:7">
      <c r="B25" s="65">
        <v>2007</v>
      </c>
      <c r="C25" s="65"/>
      <c r="D25" s="60">
        <v>0.128</v>
      </c>
      <c r="E25" s="65"/>
      <c r="F25" s="75">
        <v>2.84</v>
      </c>
      <c r="G25" s="65"/>
    </row>
    <row r="26" spans="2:7">
      <c r="B26" s="65"/>
      <c r="C26" s="65"/>
      <c r="D26" s="60"/>
      <c r="E26" s="65"/>
      <c r="F26" s="75"/>
      <c r="G26" s="65"/>
    </row>
    <row r="27" spans="2:7">
      <c r="B27" s="65">
        <v>2008</v>
      </c>
      <c r="C27" s="65"/>
      <c r="D27" s="60">
        <v>0.03</v>
      </c>
      <c r="E27" s="65"/>
      <c r="F27" s="75">
        <v>2.2400000000000002</v>
      </c>
      <c r="G27" s="65"/>
    </row>
    <row r="28" spans="2:7">
      <c r="B28" s="65"/>
      <c r="C28" s="65"/>
      <c r="D28" s="60"/>
      <c r="E28" s="65"/>
      <c r="F28" s="75"/>
      <c r="G28" s="65"/>
    </row>
    <row r="29" spans="2:7">
      <c r="B29" s="65">
        <v>2009</v>
      </c>
      <c r="C29" s="65"/>
      <c r="D29" s="60">
        <v>0.106</v>
      </c>
      <c r="E29" s="65"/>
      <c r="F29" s="75">
        <v>1.87</v>
      </c>
      <c r="G29" s="65"/>
    </row>
    <row r="30" spans="2:7">
      <c r="B30" s="65"/>
      <c r="C30" s="65"/>
      <c r="D30" s="60"/>
      <c r="E30" s="65"/>
      <c r="F30" s="75"/>
      <c r="G30" s="65"/>
    </row>
    <row r="31" spans="2:7">
      <c r="B31" s="65">
        <v>2010</v>
      </c>
      <c r="C31" s="65"/>
      <c r="D31" s="60">
        <v>0.14199999999999999</v>
      </c>
      <c r="E31" s="65"/>
      <c r="F31" s="75">
        <v>2.08</v>
      </c>
      <c r="G31" s="65"/>
    </row>
    <row r="32" spans="2:7">
      <c r="B32" s="65"/>
      <c r="C32" s="65"/>
      <c r="D32" s="60"/>
      <c r="E32" s="65"/>
      <c r="F32" s="75"/>
      <c r="G32" s="65"/>
    </row>
    <row r="33" spans="2:7">
      <c r="B33" s="65">
        <v>2011</v>
      </c>
      <c r="C33" s="65"/>
      <c r="D33" s="60">
        <v>0.14599999999999999</v>
      </c>
      <c r="E33" s="65"/>
      <c r="F33" s="75">
        <v>2.0699999999999998</v>
      </c>
      <c r="G33" s="65"/>
    </row>
    <row r="34" spans="2:7">
      <c r="B34" s="65"/>
      <c r="C34" s="65"/>
      <c r="D34" s="60"/>
      <c r="E34" s="65"/>
      <c r="F34" s="75"/>
      <c r="G34" s="65"/>
    </row>
    <row r="35" spans="2:7">
      <c r="B35" s="65">
        <v>2012</v>
      </c>
      <c r="C35" s="65"/>
      <c r="D35" s="60">
        <v>0.13500000000000001</v>
      </c>
      <c r="E35" s="65"/>
      <c r="F35" s="75">
        <v>2.14</v>
      </c>
      <c r="G35" s="65"/>
    </row>
    <row r="36" spans="2:7">
      <c r="B36" s="65"/>
      <c r="C36" s="65"/>
      <c r="D36" s="60"/>
      <c r="E36" s="65"/>
      <c r="F36" s="75"/>
      <c r="G36" s="65"/>
    </row>
    <row r="37" spans="2:7">
      <c r="B37" s="65">
        <v>2013</v>
      </c>
      <c r="C37" s="65"/>
      <c r="D37" s="60">
        <v>0.14499999999999999</v>
      </c>
      <c r="E37" s="65"/>
      <c r="F37" s="75">
        <v>2.37</v>
      </c>
      <c r="G37" s="65"/>
    </row>
    <row r="38" spans="2:7">
      <c r="B38" s="65"/>
      <c r="C38" s="65"/>
      <c r="D38" s="60"/>
      <c r="E38" s="65"/>
      <c r="F38" s="75"/>
      <c r="G38" s="65"/>
    </row>
    <row r="39" spans="2:7">
      <c r="B39" s="65">
        <v>2014</v>
      </c>
      <c r="C39" s="65"/>
      <c r="D39" s="60">
        <v>0.14199999999999999</v>
      </c>
      <c r="E39" s="65"/>
      <c r="F39" s="75">
        <v>2.68</v>
      </c>
      <c r="G39" s="65"/>
    </row>
    <row r="40" spans="2:7">
      <c r="B40" s="65"/>
      <c r="C40" s="65"/>
      <c r="D40" s="60"/>
      <c r="E40" s="65"/>
      <c r="F40" s="75"/>
      <c r="G40" s="65"/>
    </row>
    <row r="41" spans="2:7">
      <c r="B41" s="65">
        <v>2015</v>
      </c>
      <c r="C41" s="65"/>
      <c r="D41" s="60">
        <v>0.121</v>
      </c>
      <c r="E41" s="65"/>
      <c r="F41" s="75">
        <v>2.73</v>
      </c>
      <c r="G41" s="65"/>
    </row>
    <row r="42" spans="2:7">
      <c r="B42" s="65"/>
      <c r="C42" s="65"/>
      <c r="D42" s="60"/>
      <c r="E42" s="65"/>
      <c r="F42" s="75"/>
      <c r="G42" s="65"/>
    </row>
    <row r="43" spans="2:7">
      <c r="B43" s="65">
        <v>2016</v>
      </c>
      <c r="C43" s="65"/>
      <c r="D43" s="60">
        <v>0.127</v>
      </c>
      <c r="E43" s="65"/>
      <c r="F43" s="75">
        <v>2.71</v>
      </c>
      <c r="G43" s="65"/>
    </row>
    <row r="44" spans="2:7">
      <c r="B44" s="65"/>
      <c r="C44" s="65"/>
      <c r="D44" s="60"/>
      <c r="E44" s="65"/>
      <c r="F44" s="75"/>
      <c r="G44" s="65"/>
    </row>
    <row r="45" spans="2:7">
      <c r="B45" s="65">
        <v>2017</v>
      </c>
      <c r="C45" s="65"/>
      <c r="D45" s="60">
        <v>0.13900000000000001</v>
      </c>
      <c r="E45" s="65"/>
      <c r="F45" s="75">
        <v>3.1</v>
      </c>
      <c r="G45" s="65"/>
    </row>
    <row r="46" spans="2:7">
      <c r="B46" s="65"/>
      <c r="C46" s="65"/>
      <c r="D46" s="60"/>
      <c r="E46" s="65"/>
      <c r="F46" s="75"/>
      <c r="G46" s="65"/>
    </row>
    <row r="47" spans="2:7">
      <c r="B47" s="65">
        <v>2018</v>
      </c>
      <c r="C47" s="65"/>
      <c r="D47" s="60">
        <v>0.1605</v>
      </c>
      <c r="E47" s="65"/>
      <c r="F47" s="75">
        <v>3.1587000000000001</v>
      </c>
      <c r="G47" s="65"/>
    </row>
    <row r="48" spans="2:7">
      <c r="B48" s="65"/>
      <c r="C48" s="65"/>
      <c r="D48" s="60"/>
      <c r="E48" s="65"/>
      <c r="F48" s="75"/>
      <c r="G48" s="65"/>
    </row>
    <row r="49" spans="2:7">
      <c r="B49" s="65">
        <v>2019</v>
      </c>
      <c r="C49" s="65"/>
      <c r="D49" s="60">
        <v>0.159</v>
      </c>
      <c r="E49" s="65"/>
      <c r="F49" s="75">
        <v>3.22</v>
      </c>
      <c r="G49" s="65"/>
    </row>
    <row r="50" spans="2:7">
      <c r="B50" s="65"/>
      <c r="C50" s="65"/>
      <c r="D50" s="60"/>
      <c r="E50" s="65"/>
      <c r="F50" s="75"/>
      <c r="G50" s="65"/>
    </row>
    <row r="51" spans="2:7">
      <c r="B51" s="65" t="s">
        <v>52</v>
      </c>
      <c r="C51" s="65"/>
      <c r="D51" s="60"/>
      <c r="E51" s="65"/>
      <c r="F51" s="75"/>
      <c r="G51" s="65"/>
    </row>
    <row r="52" spans="2:7">
      <c r="B52" s="65"/>
      <c r="C52" s="65"/>
      <c r="D52" s="60"/>
      <c r="E52" s="65"/>
      <c r="F52" s="75"/>
      <c r="G52" s="65"/>
    </row>
    <row r="53" spans="2:7">
      <c r="B53" s="5" t="s">
        <v>106</v>
      </c>
      <c r="C53" s="65"/>
      <c r="D53" s="60">
        <f>AVERAGE(D15:D27)</f>
        <v>0.12357142857142858</v>
      </c>
      <c r="E53" s="76"/>
      <c r="F53" s="75">
        <f>AVERAGE(F15:F27)</f>
        <v>2.7528571428571431</v>
      </c>
      <c r="G53" s="76"/>
    </row>
    <row r="54" spans="2:7">
      <c r="B54" s="5"/>
      <c r="C54" s="65"/>
      <c r="D54" s="60"/>
      <c r="E54" s="76"/>
      <c r="F54" s="75"/>
      <c r="G54" s="76"/>
    </row>
    <row r="55" spans="2:7">
      <c r="B55" s="181" t="s">
        <v>262</v>
      </c>
      <c r="C55" s="65"/>
      <c r="D55" s="60">
        <f>AVERAGE(D29:D49)</f>
        <v>0.13840909090909093</v>
      </c>
      <c r="E55" s="76"/>
      <c r="F55" s="75">
        <f>AVERAGE(F29:F49)</f>
        <v>2.5571545454545457</v>
      </c>
      <c r="G55" s="76"/>
    </row>
    <row r="56" spans="2:7" ht="15.75" thickBot="1">
      <c r="B56" s="196"/>
      <c r="C56" s="196"/>
      <c r="D56" s="198"/>
      <c r="E56" s="196"/>
      <c r="F56" s="199"/>
      <c r="G56" s="196"/>
    </row>
    <row r="57" spans="2:7" ht="15.75" thickTop="1">
      <c r="B57" s="68"/>
      <c r="C57" s="68"/>
      <c r="D57" s="68"/>
      <c r="E57" s="68"/>
      <c r="F57" s="68"/>
      <c r="G57" s="68"/>
    </row>
    <row r="58" spans="2:7">
      <c r="B58" s="4" t="s">
        <v>187</v>
      </c>
    </row>
  </sheetData>
  <phoneticPr fontId="0" type="noConversion"/>
  <printOptions horizontalCentered="1"/>
  <pageMargins left="0.5" right="0.5" top="0.5" bottom="0.55000000000000004" header="0" footer="0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7"/>
  <sheetViews>
    <sheetView topLeftCell="A40" zoomScaleNormal="100" workbookViewId="0">
      <selection activeCell="H71" sqref="H71"/>
    </sheetView>
  </sheetViews>
  <sheetFormatPr defaultColWidth="8.88671875" defaultRowHeight="15"/>
  <cols>
    <col min="1" max="2" width="9.77734375" style="135" customWidth="1"/>
    <col min="3" max="3" width="2.77734375" style="135" customWidth="1"/>
    <col min="4" max="4" width="9.77734375" style="135" customWidth="1"/>
    <col min="5" max="5" width="2.77734375" style="135" customWidth="1"/>
    <col min="6" max="6" width="9.77734375" style="135" customWidth="1"/>
    <col min="7" max="7" width="2.77734375" style="135" customWidth="1"/>
    <col min="8" max="8" width="9.77734375" style="135" customWidth="1"/>
    <col min="9" max="9" width="3.6640625" style="135" customWidth="1"/>
    <col min="10" max="10" width="7.33203125" style="137" customWidth="1"/>
    <col min="11" max="11" width="9.77734375" style="135" customWidth="1"/>
    <col min="12" max="12" width="10.6640625" style="135" bestFit="1" customWidth="1"/>
    <col min="13" max="16384" width="8.88671875" style="135"/>
  </cols>
  <sheetData>
    <row r="1" spans="1:11" ht="15.75">
      <c r="G1" s="136" t="s">
        <v>248</v>
      </c>
      <c r="H1" s="136"/>
    </row>
    <row r="2" spans="1:11" ht="15.75">
      <c r="G2" s="136" t="str">
        <f>+'DCP-3'!G2</f>
        <v>Docket UG-200568</v>
      </c>
      <c r="H2" s="136"/>
    </row>
    <row r="3" spans="1:11" ht="15.75">
      <c r="G3" s="136" t="s">
        <v>194</v>
      </c>
      <c r="H3" s="136"/>
    </row>
    <row r="4" spans="1:11" ht="15.75">
      <c r="H4" s="136"/>
      <c r="I4" s="136"/>
    </row>
    <row r="5" spans="1:11" ht="20.25">
      <c r="A5" s="244" t="s">
        <v>108</v>
      </c>
      <c r="B5" s="244"/>
      <c r="C5" s="244"/>
      <c r="D5" s="244"/>
      <c r="E5" s="244"/>
      <c r="F5" s="244"/>
      <c r="G5" s="244"/>
      <c r="H5" s="244"/>
      <c r="I5" s="244"/>
    </row>
    <row r="6" spans="1:11" ht="15.75" thickBot="1">
      <c r="J6" s="138"/>
    </row>
    <row r="7" spans="1:11" ht="16.5" customHeight="1" thickTop="1">
      <c r="A7" s="139"/>
      <c r="B7" s="139"/>
      <c r="C7" s="139"/>
      <c r="D7" s="139"/>
      <c r="E7" s="139"/>
      <c r="F7" s="139"/>
      <c r="G7" s="139"/>
      <c r="H7" s="139"/>
      <c r="I7" s="139"/>
    </row>
    <row r="8" spans="1:11" ht="15.75">
      <c r="A8" s="137"/>
      <c r="B8" s="140" t="s">
        <v>109</v>
      </c>
      <c r="C8" s="137"/>
      <c r="D8" s="140" t="s">
        <v>110</v>
      </c>
      <c r="E8" s="137"/>
      <c r="F8" s="141" t="s">
        <v>111</v>
      </c>
      <c r="G8" s="137"/>
      <c r="H8" s="137"/>
      <c r="I8" s="137"/>
    </row>
    <row r="9" spans="1:11" ht="15.75">
      <c r="A9" s="137"/>
      <c r="B9" s="140" t="s">
        <v>112</v>
      </c>
      <c r="C9" s="137"/>
      <c r="D9" s="140" t="s">
        <v>113</v>
      </c>
      <c r="E9" s="137"/>
      <c r="F9" s="140" t="s">
        <v>114</v>
      </c>
      <c r="G9" s="137"/>
      <c r="H9" s="141" t="s">
        <v>115</v>
      </c>
      <c r="I9" s="137"/>
    </row>
    <row r="10" spans="1:11" ht="15.75">
      <c r="A10" s="140" t="s">
        <v>10</v>
      </c>
      <c r="B10" s="140" t="s">
        <v>116</v>
      </c>
      <c r="C10" s="137"/>
      <c r="D10" s="140" t="s">
        <v>116</v>
      </c>
      <c r="E10" s="137"/>
      <c r="F10" s="140" t="s">
        <v>84</v>
      </c>
      <c r="G10" s="137"/>
      <c r="H10" s="140" t="s">
        <v>117</v>
      </c>
      <c r="I10" s="137"/>
    </row>
    <row r="11" spans="1:11" ht="15.75">
      <c r="A11" s="142"/>
      <c r="B11" s="142"/>
      <c r="C11" s="143"/>
      <c r="D11" s="142"/>
      <c r="E11" s="143"/>
      <c r="F11" s="142"/>
      <c r="G11" s="143"/>
      <c r="H11" s="142"/>
      <c r="I11" s="143"/>
    </row>
    <row r="12" spans="1:11" ht="1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1" ht="15" customHeight="1">
      <c r="A13" s="245" t="s">
        <v>118</v>
      </c>
      <c r="B13" s="245"/>
      <c r="C13" s="245"/>
      <c r="D13" s="245"/>
      <c r="E13" s="245"/>
      <c r="F13" s="245"/>
      <c r="G13" s="245"/>
      <c r="H13" s="245"/>
      <c r="I13" s="245"/>
      <c r="J13" s="138"/>
    </row>
    <row r="14" spans="1:11" ht="15" customHeight="1">
      <c r="A14" s="145" t="s">
        <v>119</v>
      </c>
      <c r="B14" s="146">
        <v>-1.0999999999999999E-2</v>
      </c>
      <c r="C14" s="146"/>
      <c r="D14" s="146">
        <v>-8.8999999999999996E-2</v>
      </c>
      <c r="E14" s="146"/>
      <c r="F14" s="146">
        <v>8.5000000000000006E-2</v>
      </c>
      <c r="G14" s="146"/>
      <c r="H14" s="146">
        <v>7.0000000000000007E-2</v>
      </c>
      <c r="I14" s="146"/>
      <c r="J14" s="147"/>
    </row>
    <row r="15" spans="1:11" ht="15" customHeight="1">
      <c r="A15" s="145" t="s">
        <v>120</v>
      </c>
      <c r="B15" s="146">
        <v>5.3999999999999999E-2</v>
      </c>
      <c r="C15" s="146"/>
      <c r="D15" s="146">
        <v>0.108</v>
      </c>
      <c r="E15" s="146"/>
      <c r="F15" s="146">
        <v>7.6999999999999999E-2</v>
      </c>
      <c r="G15" s="146"/>
      <c r="H15" s="146">
        <v>4.8000000000000001E-2</v>
      </c>
      <c r="I15" s="146"/>
    </row>
    <row r="16" spans="1:11" ht="15" customHeight="1">
      <c r="A16" s="145" t="s">
        <v>121</v>
      </c>
      <c r="B16" s="146">
        <v>5.5E-2</v>
      </c>
      <c r="C16" s="146"/>
      <c r="D16" s="146">
        <v>5.8999999999999997E-2</v>
      </c>
      <c r="E16" s="146"/>
      <c r="F16" s="146">
        <v>7.0000000000000007E-2</v>
      </c>
      <c r="G16" s="146"/>
      <c r="H16" s="146">
        <v>6.8000000000000005E-2</v>
      </c>
      <c r="I16" s="146"/>
      <c r="J16" s="148"/>
      <c r="K16" s="149"/>
    </row>
    <row r="17" spans="1:11" ht="15" customHeight="1">
      <c r="A17" s="145" t="s">
        <v>122</v>
      </c>
      <c r="B17" s="146">
        <v>0.05</v>
      </c>
      <c r="C17" s="146"/>
      <c r="D17" s="146">
        <v>5.7000000000000002E-2</v>
      </c>
      <c r="E17" s="146"/>
      <c r="F17" s="146">
        <v>0.06</v>
      </c>
      <c r="G17" s="146"/>
      <c r="H17" s="146">
        <v>0.09</v>
      </c>
      <c r="I17" s="146"/>
      <c r="J17" s="148"/>
      <c r="K17" s="149"/>
    </row>
    <row r="18" spans="1:11" ht="15" customHeight="1">
      <c r="A18" s="145" t="s">
        <v>123</v>
      </c>
      <c r="B18" s="146">
        <v>2.8000000000000001E-2</v>
      </c>
      <c r="C18" s="146"/>
      <c r="D18" s="146">
        <v>4.3999999999999997E-2</v>
      </c>
      <c r="E18" s="146"/>
      <c r="F18" s="146">
        <v>5.8000000000000003E-2</v>
      </c>
      <c r="G18" s="146"/>
      <c r="H18" s="146">
        <v>0.13300000000000001</v>
      </c>
      <c r="I18" s="146"/>
    </row>
    <row r="19" spans="1:11" ht="15" customHeight="1">
      <c r="A19" s="145" t="s">
        <v>124</v>
      </c>
      <c r="B19" s="146">
        <v>-2E-3</v>
      </c>
      <c r="C19" s="146"/>
      <c r="D19" s="146">
        <v>-1.9E-2</v>
      </c>
      <c r="E19" s="146"/>
      <c r="F19" s="146">
        <v>7.0000000000000007E-2</v>
      </c>
      <c r="G19" s="146"/>
      <c r="H19" s="146">
        <v>0.124</v>
      </c>
      <c r="I19" s="146"/>
      <c r="J19" s="148"/>
      <c r="K19" s="149"/>
    </row>
    <row r="20" spans="1:11" ht="15" customHeight="1">
      <c r="A20" s="145" t="s">
        <v>125</v>
      </c>
      <c r="B20" s="146">
        <v>1.7999999999999999E-2</v>
      </c>
      <c r="C20" s="146"/>
      <c r="D20" s="146">
        <v>1.9E-2</v>
      </c>
      <c r="E20" s="146"/>
      <c r="F20" s="146">
        <v>7.4999999999999997E-2</v>
      </c>
      <c r="G20" s="146"/>
      <c r="H20" s="146">
        <v>8.8999999999999996E-2</v>
      </c>
      <c r="I20" s="146"/>
      <c r="J20" s="148"/>
      <c r="K20" s="149"/>
    </row>
    <row r="21" spans="1:11" ht="15" customHeight="1">
      <c r="A21" s="145" t="s">
        <v>126</v>
      </c>
      <c r="B21" s="146">
        <v>-2.1000000000000001E-2</v>
      </c>
      <c r="C21" s="146"/>
      <c r="D21" s="146">
        <v>-4.3999999999999997E-2</v>
      </c>
      <c r="E21" s="146"/>
      <c r="F21" s="146">
        <v>9.5000000000000001E-2</v>
      </c>
      <c r="G21" s="146"/>
      <c r="H21" s="146">
        <v>3.7999999999999999E-2</v>
      </c>
      <c r="I21" s="146"/>
      <c r="J21" s="148"/>
      <c r="K21" s="149"/>
    </row>
    <row r="22" spans="1:11" ht="15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8"/>
      <c r="K22" s="149"/>
    </row>
    <row r="23" spans="1:11" ht="15" customHeight="1">
      <c r="A23" s="246" t="s">
        <v>127</v>
      </c>
      <c r="B23" s="246"/>
      <c r="C23" s="246"/>
      <c r="D23" s="246"/>
      <c r="E23" s="246"/>
      <c r="F23" s="246"/>
      <c r="G23" s="246"/>
      <c r="H23" s="246"/>
      <c r="I23" s="246"/>
      <c r="J23" s="150"/>
      <c r="K23" s="149"/>
    </row>
    <row r="24" spans="1:11" ht="15" customHeight="1">
      <c r="A24" s="145" t="s">
        <v>128</v>
      </c>
      <c r="B24" s="146">
        <v>0.04</v>
      </c>
      <c r="C24" s="146"/>
      <c r="D24" s="146">
        <v>3.6999999999999998E-2</v>
      </c>
      <c r="E24" s="146"/>
      <c r="F24" s="146">
        <v>9.5000000000000001E-2</v>
      </c>
      <c r="G24" s="146"/>
      <c r="H24" s="146">
        <v>3.7999999999999999E-2</v>
      </c>
      <c r="I24" s="146"/>
      <c r="J24" s="148"/>
      <c r="K24" s="149"/>
    </row>
    <row r="25" spans="1:11" ht="15" customHeight="1">
      <c r="A25" s="145" t="s">
        <v>129</v>
      </c>
      <c r="B25" s="146">
        <v>6.8000000000000005E-2</v>
      </c>
      <c r="C25" s="146"/>
      <c r="D25" s="146">
        <v>9.2999999999999999E-2</v>
      </c>
      <c r="E25" s="146"/>
      <c r="F25" s="146">
        <v>7.4999999999999997E-2</v>
      </c>
      <c r="G25" s="146"/>
      <c r="H25" s="146">
        <v>3.9E-2</v>
      </c>
      <c r="I25" s="146"/>
      <c r="J25" s="148"/>
      <c r="K25" s="149"/>
    </row>
    <row r="26" spans="1:11" ht="15" customHeight="1">
      <c r="A26" s="145" t="s">
        <v>130</v>
      </c>
      <c r="B26" s="146">
        <v>3.6999999999999998E-2</v>
      </c>
      <c r="C26" s="146"/>
      <c r="D26" s="146">
        <v>1.7000000000000001E-2</v>
      </c>
      <c r="E26" s="146"/>
      <c r="F26" s="146">
        <v>7.1999999999999995E-2</v>
      </c>
      <c r="G26" s="146"/>
      <c r="H26" s="146">
        <v>3.7999999999999999E-2</v>
      </c>
      <c r="I26" s="146"/>
      <c r="J26" s="148"/>
      <c r="K26" s="149"/>
    </row>
    <row r="27" spans="1:11" ht="15" customHeight="1">
      <c r="A27" s="145" t="s">
        <v>131</v>
      </c>
      <c r="B27" s="146">
        <v>3.1E-2</v>
      </c>
      <c r="C27" s="146"/>
      <c r="D27" s="146">
        <v>8.9999999999999993E-3</v>
      </c>
      <c r="E27" s="146"/>
      <c r="F27" s="146">
        <v>7.0000000000000007E-2</v>
      </c>
      <c r="G27" s="146"/>
      <c r="H27" s="146">
        <v>1.0999999999999999E-2</v>
      </c>
      <c r="I27" s="146"/>
      <c r="J27" s="148"/>
      <c r="K27" s="149"/>
    </row>
    <row r="28" spans="1:11" ht="15" customHeight="1">
      <c r="A28" s="145" t="s">
        <v>132</v>
      </c>
      <c r="B28" s="146">
        <v>2.9000000000000001E-2</v>
      </c>
      <c r="C28" s="146"/>
      <c r="D28" s="146">
        <v>4.9000000000000002E-2</v>
      </c>
      <c r="E28" s="146"/>
      <c r="F28" s="146">
        <v>6.2E-2</v>
      </c>
      <c r="G28" s="146"/>
      <c r="H28" s="146">
        <v>4.3999999999999997E-2</v>
      </c>
      <c r="I28" s="146"/>
      <c r="J28" s="148"/>
      <c r="K28" s="149"/>
    </row>
    <row r="29" spans="1:11" ht="15" customHeight="1">
      <c r="A29" s="145" t="s">
        <v>133</v>
      </c>
      <c r="B29" s="146">
        <v>3.7999999999999999E-2</v>
      </c>
      <c r="C29" s="146"/>
      <c r="D29" s="146">
        <v>4.4999999999999998E-2</v>
      </c>
      <c r="E29" s="146"/>
      <c r="F29" s="146">
        <v>5.5E-2</v>
      </c>
      <c r="G29" s="146"/>
      <c r="H29" s="146">
        <v>4.3999999999999997E-2</v>
      </c>
      <c r="I29" s="146"/>
      <c r="J29" s="148"/>
      <c r="K29" s="149"/>
    </row>
    <row r="30" spans="1:11" ht="15" customHeight="1">
      <c r="A30" s="145" t="s">
        <v>134</v>
      </c>
      <c r="B30" s="146">
        <v>3.5000000000000003E-2</v>
      </c>
      <c r="C30" s="146"/>
      <c r="D30" s="146">
        <v>1.7999999999999999E-2</v>
      </c>
      <c r="E30" s="146"/>
      <c r="F30" s="146">
        <v>5.2999999999999999E-2</v>
      </c>
      <c r="G30" s="146"/>
      <c r="H30" s="146">
        <v>4.5999999999999999E-2</v>
      </c>
      <c r="I30" s="146"/>
      <c r="J30" s="148"/>
      <c r="K30" s="149"/>
    </row>
    <row r="31" spans="1:11" ht="15" customHeight="1">
      <c r="A31" s="145" t="s">
        <v>135</v>
      </c>
      <c r="B31" s="146">
        <v>1.7999999999999999E-2</v>
      </c>
      <c r="C31" s="146"/>
      <c r="D31" s="146">
        <v>-2E-3</v>
      </c>
      <c r="E31" s="146"/>
      <c r="F31" s="146">
        <v>5.6000000000000001E-2</v>
      </c>
      <c r="G31" s="146"/>
      <c r="H31" s="146">
        <v>6.0999999999999999E-2</v>
      </c>
      <c r="I31" s="146"/>
      <c r="J31" s="148"/>
      <c r="K31" s="149"/>
    </row>
    <row r="32" spans="1:11" ht="15" customHeight="1">
      <c r="A32" s="145" t="s">
        <v>136</v>
      </c>
      <c r="B32" s="146">
        <v>-5.0000000000000001E-3</v>
      </c>
      <c r="C32" s="146"/>
      <c r="D32" s="146">
        <v>-0.02</v>
      </c>
      <c r="E32" s="146"/>
      <c r="F32" s="146">
        <v>6.8000000000000005E-2</v>
      </c>
      <c r="G32" s="146"/>
      <c r="H32" s="146">
        <v>3.1E-2</v>
      </c>
      <c r="I32" s="146"/>
      <c r="J32" s="148"/>
      <c r="K32" s="149"/>
    </row>
    <row r="33" spans="1:11" ht="1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8"/>
      <c r="K33" s="149"/>
    </row>
    <row r="34" spans="1:11" ht="15" customHeight="1">
      <c r="A34" s="245" t="s">
        <v>137</v>
      </c>
      <c r="B34" s="245"/>
      <c r="C34" s="245"/>
      <c r="D34" s="245"/>
      <c r="E34" s="245"/>
      <c r="F34" s="245"/>
      <c r="G34" s="245"/>
      <c r="H34" s="245"/>
      <c r="I34" s="245"/>
      <c r="J34" s="138"/>
    </row>
    <row r="35" spans="1:11" ht="15" customHeight="1">
      <c r="A35" s="145" t="s">
        <v>1</v>
      </c>
      <c r="B35" s="146">
        <v>0.03</v>
      </c>
      <c r="C35" s="146" t="s">
        <v>138</v>
      </c>
      <c r="D35" s="146">
        <v>3.1E-2</v>
      </c>
      <c r="E35" s="146"/>
      <c r="F35" s="146">
        <v>7.4999999999999997E-2</v>
      </c>
      <c r="G35" s="146"/>
      <c r="H35" s="146">
        <v>2.9000000000000001E-2</v>
      </c>
      <c r="I35" s="146"/>
    </row>
    <row r="36" spans="1:11" ht="15" customHeight="1">
      <c r="A36" s="145" t="s">
        <v>2</v>
      </c>
      <c r="B36" s="146">
        <v>2.7E-2</v>
      </c>
      <c r="C36" s="146"/>
      <c r="D36" s="146">
        <v>3.4000000000000002E-2</v>
      </c>
      <c r="E36" s="146"/>
      <c r="F36" s="146">
        <v>6.9000000000000006E-2</v>
      </c>
      <c r="G36" s="146"/>
      <c r="H36" s="146">
        <v>2.7E-2</v>
      </c>
      <c r="I36" s="146"/>
    </row>
    <row r="37" spans="1:11" ht="15" customHeight="1">
      <c r="A37" s="145" t="s">
        <v>3</v>
      </c>
      <c r="B37" s="146">
        <v>0.04</v>
      </c>
      <c r="C37" s="146"/>
      <c r="D37" s="146">
        <v>5.5E-2</v>
      </c>
      <c r="E37" s="146"/>
      <c r="F37" s="146">
        <v>6.0999999999999999E-2</v>
      </c>
      <c r="G37" s="146"/>
      <c r="H37" s="146">
        <v>2.7E-2</v>
      </c>
      <c r="I37" s="146"/>
    </row>
    <row r="38" spans="1:11" ht="15" customHeight="1">
      <c r="A38" s="145" t="s">
        <v>4</v>
      </c>
      <c r="B38" s="146">
        <v>3.6999999999999998E-2</v>
      </c>
      <c r="C38" s="146"/>
      <c r="D38" s="146">
        <v>4.8000000000000001E-2</v>
      </c>
      <c r="E38" s="146"/>
      <c r="F38" s="146">
        <v>5.6000000000000001E-2</v>
      </c>
      <c r="G38" s="146"/>
      <c r="H38" s="146">
        <v>2.5000000000000001E-2</v>
      </c>
      <c r="I38" s="146"/>
    </row>
    <row r="39" spans="1:11" ht="15" customHeight="1">
      <c r="A39" s="145" t="s">
        <v>5</v>
      </c>
      <c r="B39" s="146">
        <v>4.4999999999999998E-2</v>
      </c>
      <c r="C39" s="146"/>
      <c r="D39" s="146">
        <v>4.2999999999999997E-2</v>
      </c>
      <c r="E39" s="146"/>
      <c r="F39" s="146">
        <v>5.3999999999999999E-2</v>
      </c>
      <c r="G39" s="146"/>
      <c r="H39" s="146">
        <v>3.3000000000000002E-2</v>
      </c>
      <c r="I39" s="146"/>
    </row>
    <row r="40" spans="1:11" ht="15" customHeight="1">
      <c r="A40" s="145" t="s">
        <v>6</v>
      </c>
      <c r="B40" s="146">
        <v>4.4999999999999998E-2</v>
      </c>
      <c r="C40" s="146"/>
      <c r="D40" s="146">
        <v>7.2999999999999995E-2</v>
      </c>
      <c r="E40" s="146"/>
      <c r="F40" s="146">
        <v>4.9000000000000002E-2</v>
      </c>
      <c r="G40" s="146"/>
      <c r="H40" s="146">
        <v>1.7000000000000001E-2</v>
      </c>
      <c r="I40" s="146"/>
    </row>
    <row r="41" spans="1:11" ht="15" customHeight="1">
      <c r="A41" s="151">
        <v>1998</v>
      </c>
      <c r="B41" s="146">
        <v>4.2000000000000003E-2</v>
      </c>
      <c r="C41" s="146"/>
      <c r="D41" s="146">
        <v>5.8000000000000003E-2</v>
      </c>
      <c r="E41" s="146"/>
      <c r="F41" s="146">
        <v>4.4999999999999998E-2</v>
      </c>
      <c r="G41" s="146"/>
      <c r="H41" s="146">
        <v>1.6E-2</v>
      </c>
      <c r="I41" s="146"/>
      <c r="J41" s="148"/>
      <c r="K41" s="149"/>
    </row>
    <row r="42" spans="1:11" ht="15" customHeight="1">
      <c r="A42" s="151">
        <v>1999</v>
      </c>
      <c r="B42" s="146">
        <v>3.6999999999999998E-2</v>
      </c>
      <c r="C42" s="146"/>
      <c r="D42" s="146">
        <v>4.4999999999999998E-2</v>
      </c>
      <c r="E42" s="146"/>
      <c r="F42" s="146">
        <v>4.2000000000000003E-2</v>
      </c>
      <c r="G42" s="146"/>
      <c r="H42" s="146">
        <v>2.7E-2</v>
      </c>
      <c r="I42" s="146"/>
    </row>
    <row r="43" spans="1:11" ht="15" customHeight="1">
      <c r="A43" s="151">
        <v>2000</v>
      </c>
      <c r="B43" s="146">
        <v>4.1000000000000002E-2</v>
      </c>
      <c r="C43" s="146"/>
      <c r="D43" s="146">
        <v>0.04</v>
      </c>
      <c r="E43" s="146"/>
      <c r="F43" s="146">
        <v>0.04</v>
      </c>
      <c r="G43" s="146"/>
      <c r="H43" s="146">
        <v>3.4000000000000002E-2</v>
      </c>
      <c r="I43" s="146"/>
    </row>
    <row r="44" spans="1:11" ht="15" customHeight="1">
      <c r="A44" s="151">
        <v>2001</v>
      </c>
      <c r="B44" s="146">
        <v>1.0999999999999999E-2</v>
      </c>
      <c r="C44" s="146"/>
      <c r="D44" s="146">
        <v>-3.4000000000000002E-2</v>
      </c>
      <c r="E44" s="146"/>
      <c r="F44" s="146">
        <v>4.7E-2</v>
      </c>
      <c r="G44" s="146"/>
      <c r="H44" s="146">
        <v>1.6E-2</v>
      </c>
      <c r="I44" s="146"/>
    </row>
    <row r="45" spans="1:11" ht="15" customHeight="1">
      <c r="A45" s="145"/>
      <c r="B45" s="146"/>
      <c r="C45" s="146"/>
      <c r="D45" s="146"/>
      <c r="E45" s="146"/>
      <c r="F45" s="146"/>
      <c r="G45" s="146"/>
      <c r="H45" s="146"/>
      <c r="I45" s="146"/>
    </row>
    <row r="46" spans="1:11" ht="15" customHeight="1">
      <c r="A46" s="245" t="s">
        <v>139</v>
      </c>
      <c r="B46" s="245"/>
      <c r="C46" s="245"/>
      <c r="D46" s="245"/>
      <c r="E46" s="245"/>
      <c r="F46" s="245"/>
      <c r="G46" s="245"/>
      <c r="H46" s="245"/>
      <c r="I46" s="245"/>
      <c r="J46" s="136"/>
    </row>
    <row r="47" spans="1:11" ht="15" customHeight="1">
      <c r="A47" s="151">
        <v>2002</v>
      </c>
      <c r="B47" s="146">
        <v>1.7999999999999999E-2</v>
      </c>
      <c r="C47" s="146"/>
      <c r="D47" s="152">
        <v>2E-3</v>
      </c>
      <c r="E47" s="146"/>
      <c r="F47" s="146">
        <v>5.8000000000000003E-2</v>
      </c>
      <c r="G47" s="146"/>
      <c r="H47" s="152">
        <v>2.4E-2</v>
      </c>
      <c r="I47" s="152"/>
      <c r="J47" s="152"/>
    </row>
    <row r="48" spans="1:11" ht="15" customHeight="1">
      <c r="A48" s="151">
        <v>2003</v>
      </c>
      <c r="B48" s="146">
        <v>2.8000000000000001E-2</v>
      </c>
      <c r="C48" s="146"/>
      <c r="D48" s="152">
        <v>1.2E-2</v>
      </c>
      <c r="E48" s="146"/>
      <c r="F48" s="146">
        <v>0.06</v>
      </c>
      <c r="G48" s="146"/>
      <c r="H48" s="152">
        <v>1.9E-2</v>
      </c>
      <c r="I48" s="152"/>
      <c r="J48" s="152"/>
    </row>
    <row r="49" spans="1:10" ht="15" customHeight="1">
      <c r="A49" s="151">
        <v>2004</v>
      </c>
      <c r="B49" s="146">
        <v>3.7999999999999999E-2</v>
      </c>
      <c r="C49" s="146"/>
      <c r="D49" s="152">
        <v>2.3E-2</v>
      </c>
      <c r="E49" s="146"/>
      <c r="F49" s="146">
        <v>5.5E-2</v>
      </c>
      <c r="G49" s="146"/>
      <c r="H49" s="152">
        <v>3.3000000000000002E-2</v>
      </c>
      <c r="I49" s="152"/>
      <c r="J49" s="152"/>
    </row>
    <row r="50" spans="1:10" ht="15" customHeight="1">
      <c r="A50" s="151">
        <v>2005</v>
      </c>
      <c r="B50" s="146">
        <v>3.3000000000000002E-2</v>
      </c>
      <c r="C50" s="146"/>
      <c r="D50" s="152">
        <v>3.2000000000000001E-2</v>
      </c>
      <c r="E50" s="146"/>
      <c r="F50" s="146">
        <v>5.0999999999999997E-2</v>
      </c>
      <c r="G50" s="146"/>
      <c r="H50" s="152">
        <v>3.4000000000000002E-2</v>
      </c>
      <c r="I50" s="152"/>
      <c r="J50" s="152"/>
    </row>
    <row r="51" spans="1:10" ht="15" customHeight="1">
      <c r="A51" s="151">
        <v>2006</v>
      </c>
      <c r="B51" s="146">
        <v>2.7E-2</v>
      </c>
      <c r="C51" s="146"/>
      <c r="D51" s="152">
        <v>2.1999999999999999E-2</v>
      </c>
      <c r="E51" s="146"/>
      <c r="F51" s="146">
        <v>4.5999999999999999E-2</v>
      </c>
      <c r="G51" s="146"/>
      <c r="H51" s="152">
        <v>2.5000000000000001E-2</v>
      </c>
      <c r="I51" s="152"/>
      <c r="J51" s="152"/>
    </row>
    <row r="52" spans="1:10" ht="15" customHeight="1">
      <c r="A52" s="151">
        <v>2007</v>
      </c>
      <c r="B52" s="146">
        <v>1.7999999999999999E-2</v>
      </c>
      <c r="C52" s="146"/>
      <c r="D52" s="152">
        <v>2.5000000000000001E-2</v>
      </c>
      <c r="E52" s="146"/>
      <c r="F52" s="146">
        <v>4.5999999999999999E-2</v>
      </c>
      <c r="G52" s="146"/>
      <c r="H52" s="152">
        <v>4.1000000000000002E-2</v>
      </c>
      <c r="I52" s="152"/>
      <c r="J52" s="152"/>
    </row>
    <row r="53" spans="1:10" ht="15" customHeight="1">
      <c r="A53" s="151">
        <v>2008</v>
      </c>
      <c r="B53" s="146">
        <v>-1E-3</v>
      </c>
      <c r="C53" s="146"/>
      <c r="D53" s="152">
        <v>-3.5000000000000003E-2</v>
      </c>
      <c r="E53" s="146"/>
      <c r="F53" s="146">
        <v>5.8000000000000003E-2</v>
      </c>
      <c r="G53" s="146"/>
      <c r="H53" s="152">
        <v>1E-3</v>
      </c>
      <c r="I53" s="152"/>
      <c r="J53" s="152"/>
    </row>
    <row r="54" spans="1:10" ht="15" customHeight="1">
      <c r="A54" s="153">
        <v>2009</v>
      </c>
      <c r="B54" s="154">
        <v>-2.5000000000000001E-2</v>
      </c>
      <c r="C54" s="154"/>
      <c r="D54" s="155">
        <v>-0.115</v>
      </c>
      <c r="E54" s="154"/>
      <c r="F54" s="154">
        <v>9.2999999999999999E-2</v>
      </c>
      <c r="G54" s="154"/>
      <c r="H54" s="155">
        <v>2.7E-2</v>
      </c>
      <c r="I54" s="155"/>
      <c r="J54" s="155"/>
    </row>
    <row r="55" spans="1:10" ht="15" customHeight="1">
      <c r="A55" s="153"/>
      <c r="B55" s="154"/>
      <c r="C55" s="154"/>
      <c r="D55" s="155"/>
      <c r="E55" s="154"/>
      <c r="F55" s="154"/>
      <c r="G55" s="154"/>
      <c r="H55" s="155"/>
      <c r="I55" s="155"/>
      <c r="J55" s="155"/>
    </row>
    <row r="56" spans="1:10" ht="15" customHeight="1">
      <c r="A56" s="243" t="s">
        <v>140</v>
      </c>
      <c r="B56" s="243"/>
      <c r="C56" s="243"/>
      <c r="D56" s="243"/>
      <c r="E56" s="243"/>
      <c r="F56" s="243"/>
      <c r="G56" s="243"/>
      <c r="H56" s="243"/>
      <c r="I56" s="243"/>
      <c r="J56" s="155"/>
    </row>
    <row r="57" spans="1:10" ht="15" customHeight="1">
      <c r="A57" s="153">
        <v>2010</v>
      </c>
      <c r="B57" s="154">
        <v>2.5999999999999999E-2</v>
      </c>
      <c r="C57" s="154"/>
      <c r="D57" s="155">
        <v>5.5E-2</v>
      </c>
      <c r="E57" s="154"/>
      <c r="F57" s="154">
        <v>9.6000000000000002E-2</v>
      </c>
      <c r="G57" s="154"/>
      <c r="H57" s="155">
        <v>1.4999999999999999E-2</v>
      </c>
      <c r="I57" s="155"/>
    </row>
    <row r="58" spans="1:10" ht="15" customHeight="1">
      <c r="A58" s="153">
        <v>2011</v>
      </c>
      <c r="B58" s="154">
        <v>1.6E-2</v>
      </c>
      <c r="C58" s="154"/>
      <c r="D58" s="155">
        <v>3.1E-2</v>
      </c>
      <c r="E58" s="154"/>
      <c r="F58" s="154">
        <v>8.8999999999999996E-2</v>
      </c>
      <c r="G58" s="154"/>
      <c r="H58" s="155">
        <v>0.03</v>
      </c>
      <c r="I58" s="155"/>
    </row>
    <row r="59" spans="1:10" ht="15" customHeight="1">
      <c r="A59" s="153">
        <v>2012</v>
      </c>
      <c r="B59" s="154">
        <v>2.1999999999999999E-2</v>
      </c>
      <c r="C59" s="154"/>
      <c r="D59" s="155">
        <v>0.03</v>
      </c>
      <c r="E59" s="154"/>
      <c r="F59" s="154">
        <v>8.1000000000000003E-2</v>
      </c>
      <c r="G59" s="154"/>
      <c r="H59" s="155">
        <v>1.7000000000000001E-2</v>
      </c>
      <c r="I59" s="155"/>
    </row>
    <row r="60" spans="1:10" ht="15" customHeight="1">
      <c r="A60" s="153">
        <v>2013</v>
      </c>
      <c r="B60" s="154">
        <v>1.7999999999999999E-2</v>
      </c>
      <c r="C60" s="154"/>
      <c r="D60" s="155">
        <v>0.02</v>
      </c>
      <c r="E60" s="154"/>
      <c r="F60" s="154">
        <v>7.3999999999999996E-2</v>
      </c>
      <c r="G60" s="154"/>
      <c r="H60" s="155">
        <v>1.4999999999999999E-2</v>
      </c>
      <c r="I60" s="155"/>
    </row>
    <row r="61" spans="1:10" ht="15" customHeight="1">
      <c r="A61" s="153">
        <v>2014</v>
      </c>
      <c r="B61" s="154">
        <v>2.5000000000000001E-2</v>
      </c>
      <c r="C61" s="154"/>
      <c r="D61" s="155">
        <v>3.1E-2</v>
      </c>
      <c r="E61" s="154"/>
      <c r="F61" s="154">
        <v>6.2E-2</v>
      </c>
      <c r="G61" s="154"/>
      <c r="H61" s="155">
        <v>8.0000000000000002E-3</v>
      </c>
      <c r="I61" s="155"/>
    </row>
    <row r="62" spans="1:10" ht="15" customHeight="1">
      <c r="A62" s="153">
        <v>2015</v>
      </c>
      <c r="B62" s="154">
        <v>3.1E-2</v>
      </c>
      <c r="C62" s="154"/>
      <c r="D62" s="155">
        <v>-0.01</v>
      </c>
      <c r="E62" s="154"/>
      <c r="F62" s="154">
        <v>5.2999999999999999E-2</v>
      </c>
      <c r="G62" s="154"/>
      <c r="H62" s="155">
        <v>7.0000000000000001E-3</v>
      </c>
      <c r="I62" s="155"/>
    </row>
    <row r="63" spans="1:10" ht="15" customHeight="1">
      <c r="A63" s="153">
        <v>2016</v>
      </c>
      <c r="B63" s="154">
        <v>1.7000000000000001E-2</v>
      </c>
      <c r="C63" s="154"/>
      <c r="D63" s="155">
        <v>-0.02</v>
      </c>
      <c r="E63" s="154"/>
      <c r="F63" s="154">
        <v>4.9000000000000002E-2</v>
      </c>
      <c r="G63" s="154"/>
      <c r="H63" s="155">
        <v>2.1000000000000001E-2</v>
      </c>
      <c r="I63" s="155"/>
    </row>
    <row r="64" spans="1:10" ht="15" customHeight="1">
      <c r="A64" s="153">
        <v>2017</v>
      </c>
      <c r="B64" s="154">
        <v>2.3E-2</v>
      </c>
      <c r="C64" s="154"/>
      <c r="D64" s="155">
        <v>2.3E-2</v>
      </c>
      <c r="E64" s="154"/>
      <c r="F64" s="154">
        <v>4.3999999999999997E-2</v>
      </c>
      <c r="G64" s="154"/>
      <c r="H64" s="155">
        <v>2.1000000000000001E-2</v>
      </c>
      <c r="I64" s="155"/>
    </row>
    <row r="65" spans="1:10" ht="15" customHeight="1">
      <c r="A65" s="153">
        <v>2018</v>
      </c>
      <c r="B65" s="154">
        <v>0.03</v>
      </c>
      <c r="C65" s="154"/>
      <c r="D65" s="155">
        <v>3.9E-2</v>
      </c>
      <c r="E65" s="154"/>
      <c r="F65" s="154">
        <v>3.9E-2</v>
      </c>
      <c r="G65" s="154"/>
      <c r="H65" s="155">
        <v>1.9E-2</v>
      </c>
      <c r="I65" s="155"/>
    </row>
    <row r="66" spans="1:10" ht="15" customHeight="1">
      <c r="A66" s="153">
        <v>2019</v>
      </c>
      <c r="B66" s="154">
        <v>2.1999999999999999E-2</v>
      </c>
      <c r="C66" s="154"/>
      <c r="D66" s="155">
        <v>8.0000000000000002E-3</v>
      </c>
      <c r="E66" s="154"/>
      <c r="F66" s="154">
        <v>3.6999999999999998E-2</v>
      </c>
      <c r="G66" s="154"/>
      <c r="H66" s="155">
        <v>2.3E-2</v>
      </c>
      <c r="I66" s="155"/>
    </row>
    <row r="67" spans="1:10" ht="15" customHeight="1">
      <c r="A67" s="153">
        <v>2020</v>
      </c>
      <c r="B67" s="154"/>
      <c r="C67" s="154"/>
      <c r="D67" s="155"/>
      <c r="E67" s="154"/>
      <c r="F67" s="154"/>
      <c r="G67" s="154"/>
      <c r="H67" s="155"/>
      <c r="I67" s="155"/>
    </row>
    <row r="68" spans="1:10" ht="15" customHeight="1">
      <c r="A68" s="153" t="s">
        <v>198</v>
      </c>
      <c r="B68" s="154">
        <v>-0.05</v>
      </c>
      <c r="C68" s="154"/>
      <c r="D68" s="155">
        <v>-1.9E-2</v>
      </c>
      <c r="E68" s="154"/>
      <c r="F68" s="154">
        <v>3.7999999999999999E-2</v>
      </c>
      <c r="G68" s="154"/>
      <c r="H68" s="155">
        <v>-8.0000000000000002E-3</v>
      </c>
      <c r="I68" s="155"/>
    </row>
    <row r="69" spans="1:10" ht="15" customHeight="1">
      <c r="A69" s="153" t="s">
        <v>240</v>
      </c>
      <c r="B69" s="154">
        <v>-0.314</v>
      </c>
      <c r="C69" s="154"/>
      <c r="D69" s="155">
        <v>-0.14299999999999999</v>
      </c>
      <c r="E69" s="154"/>
      <c r="F69" s="154">
        <v>0.13</v>
      </c>
      <c r="G69" s="154"/>
      <c r="H69" s="155">
        <v>-1.2E-2</v>
      </c>
      <c r="I69" s="155"/>
    </row>
    <row r="70" spans="1:10" ht="15" customHeight="1">
      <c r="A70" s="153" t="s">
        <v>245</v>
      </c>
      <c r="B70" s="154">
        <v>0.33100000000000002</v>
      </c>
      <c r="C70" s="154"/>
      <c r="D70" s="155">
        <v>-7.0000000000000007E-2</v>
      </c>
      <c r="E70" s="154"/>
      <c r="F70" s="154">
        <v>8.7999999999999995E-2</v>
      </c>
      <c r="G70" s="154"/>
      <c r="H70" s="155">
        <v>4.8000000000000001E-2</v>
      </c>
      <c r="I70" s="155"/>
    </row>
    <row r="71" spans="1:10" ht="15" customHeight="1" thickBot="1">
      <c r="A71" s="156"/>
      <c r="B71" s="157"/>
      <c r="C71" s="157"/>
      <c r="D71" s="157"/>
      <c r="E71" s="157"/>
      <c r="F71" s="157"/>
      <c r="G71" s="157"/>
      <c r="H71" s="157"/>
      <c r="I71" s="157"/>
    </row>
    <row r="72" spans="1:10" ht="15" customHeight="1" thickTop="1">
      <c r="A72" s="144"/>
      <c r="B72" s="154"/>
      <c r="C72" s="154"/>
      <c r="D72" s="154"/>
      <c r="E72" s="154"/>
      <c r="F72" s="154"/>
      <c r="G72" s="154"/>
      <c r="H72" s="154"/>
      <c r="I72" s="154"/>
      <c r="J72" s="144"/>
    </row>
    <row r="73" spans="1:10">
      <c r="A73" s="135" t="s">
        <v>141</v>
      </c>
      <c r="J73" s="144"/>
    </row>
    <row r="74" spans="1:10">
      <c r="J74" s="144"/>
    </row>
    <row r="75" spans="1:10">
      <c r="A75" s="135" t="s">
        <v>142</v>
      </c>
      <c r="B75" s="146"/>
      <c r="C75" s="146"/>
      <c r="D75" s="146"/>
      <c r="E75" s="146"/>
      <c r="F75" s="146"/>
      <c r="G75" s="146"/>
      <c r="H75" s="146"/>
      <c r="I75" s="146"/>
    </row>
    <row r="76" spans="1:10">
      <c r="B76" s="146"/>
      <c r="C76" s="146"/>
      <c r="D76" s="146"/>
      <c r="E76" s="146"/>
      <c r="F76" s="146"/>
      <c r="G76" s="146"/>
      <c r="H76" s="146"/>
      <c r="I76" s="146"/>
    </row>
    <row r="77" spans="1:10">
      <c r="B77" s="146"/>
      <c r="C77" s="146"/>
      <c r="D77" s="146"/>
      <c r="E77" s="146"/>
      <c r="F77" s="146"/>
      <c r="G77" s="146"/>
      <c r="H77" s="146"/>
      <c r="I77" s="146"/>
    </row>
  </sheetData>
  <mergeCells count="6">
    <mergeCell ref="A56:I56"/>
    <mergeCell ref="A5:I5"/>
    <mergeCell ref="A13:I13"/>
    <mergeCell ref="A23:I23"/>
    <mergeCell ref="A34:I34"/>
    <mergeCell ref="A46:I46"/>
  </mergeCells>
  <printOptions horizontalCentered="1" verticalCentered="1"/>
  <pageMargins left="0.5" right="0.5" top="0.5" bottom="0.5" header="0.5" footer="0.5"/>
  <pageSetup scale="59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26"/>
  <sheetViews>
    <sheetView showOutlineSymbols="0" zoomScaleNormal="100" workbookViewId="0">
      <selection activeCell="H25" sqref="H25"/>
    </sheetView>
  </sheetViews>
  <sheetFormatPr defaultColWidth="9.77734375" defaultRowHeight="15"/>
  <cols>
    <col min="1" max="1" width="23.77734375" style="12" customWidth="1"/>
    <col min="2" max="2" width="2.77734375" style="12" customWidth="1"/>
    <col min="3" max="3" width="12.77734375" style="12" customWidth="1"/>
    <col min="4" max="4" width="2.77734375" style="12" customWidth="1"/>
    <col min="5" max="5" width="12.77734375" style="12" customWidth="1"/>
    <col min="6" max="6" width="2.77734375" style="12" customWidth="1"/>
    <col min="7" max="7" width="12.77734375" style="12" customWidth="1"/>
    <col min="8" max="8" width="7.77734375" style="12" customWidth="1"/>
    <col min="9" max="9" width="2.77734375" style="12" customWidth="1"/>
    <col min="10" max="16384" width="9.77734375" style="12"/>
  </cols>
  <sheetData>
    <row r="1" spans="1:9" ht="15.75">
      <c r="G1" s="1" t="s">
        <v>263</v>
      </c>
    </row>
    <row r="2" spans="1:9" ht="15.75">
      <c r="G2" s="1" t="str">
        <f>+'DCP-13'!F2</f>
        <v>Docket UG-200568</v>
      </c>
    </row>
    <row r="3" spans="1:9" ht="15.75">
      <c r="G3" s="1" t="s">
        <v>96</v>
      </c>
    </row>
    <row r="5" spans="1:9" ht="20.25">
      <c r="A5" s="252" t="s">
        <v>61</v>
      </c>
      <c r="B5" s="252"/>
      <c r="C5" s="252"/>
      <c r="D5" s="252"/>
      <c r="E5" s="252"/>
      <c r="F5" s="252"/>
      <c r="G5" s="252"/>
      <c r="H5" s="252"/>
      <c r="I5" s="252"/>
    </row>
    <row r="6" spans="1:9" ht="15.75" thickBot="1">
      <c r="A6" s="36"/>
      <c r="B6" s="36"/>
      <c r="C6" s="36"/>
      <c r="D6" s="36"/>
      <c r="E6" s="36"/>
      <c r="F6" s="36"/>
      <c r="G6" s="36"/>
      <c r="H6" s="36"/>
      <c r="I6" s="36"/>
    </row>
    <row r="7" spans="1:9" ht="15.75" thickTop="1"/>
    <row r="8" spans="1:9" ht="15.75">
      <c r="A8" s="1"/>
      <c r="B8" s="1"/>
      <c r="C8" s="192"/>
      <c r="D8" s="192"/>
      <c r="E8" s="192"/>
      <c r="F8" s="192"/>
      <c r="G8" s="192" t="s">
        <v>18</v>
      </c>
      <c r="H8" s="192"/>
      <c r="I8" s="192"/>
    </row>
    <row r="9" spans="1:9" ht="15.75">
      <c r="A9" s="1"/>
      <c r="B9" s="1"/>
      <c r="C9" s="192" t="s">
        <v>18</v>
      </c>
      <c r="D9" s="192"/>
      <c r="E9" s="192" t="s">
        <v>18</v>
      </c>
      <c r="F9" s="192"/>
      <c r="G9" s="192" t="s">
        <v>57</v>
      </c>
      <c r="H9" s="192"/>
      <c r="I9" s="192"/>
    </row>
    <row r="10" spans="1:9" ht="15.75">
      <c r="A10" s="1" t="str">
        <f>+'DCP-12, P 2'!A12</f>
        <v>COMPANY</v>
      </c>
      <c r="B10" s="1"/>
      <c r="C10" s="192" t="s">
        <v>19</v>
      </c>
      <c r="D10" s="192"/>
      <c r="E10" s="192" t="s">
        <v>45</v>
      </c>
      <c r="F10" s="192"/>
      <c r="G10" s="192" t="s">
        <v>58</v>
      </c>
      <c r="H10" s="192"/>
      <c r="I10" s="192"/>
    </row>
    <row r="11" spans="1:9" ht="15.75" thickBot="1">
      <c r="C11" s="5"/>
      <c r="D11" s="5"/>
      <c r="E11" s="5"/>
      <c r="F11" s="5"/>
      <c r="G11" s="5"/>
      <c r="H11" s="5"/>
      <c r="I11" s="5"/>
    </row>
    <row r="12" spans="1:9" ht="15.75" thickTop="1">
      <c r="A12" s="13"/>
      <c r="B12" s="13"/>
      <c r="C12" s="15"/>
      <c r="D12" s="15"/>
      <c r="E12" s="15"/>
      <c r="F12" s="15"/>
      <c r="G12" s="15"/>
      <c r="H12" s="15"/>
      <c r="I12" s="15"/>
    </row>
    <row r="13" spans="1:9" ht="15.75">
      <c r="A13" s="23" t="str">
        <f>+'DCP-12, P 2'!A16</f>
        <v>Proxy Group</v>
      </c>
      <c r="C13" s="5"/>
      <c r="D13" s="5"/>
      <c r="E13" s="5"/>
      <c r="F13" s="5"/>
      <c r="G13" s="5"/>
      <c r="H13" s="5"/>
      <c r="I13" s="5"/>
    </row>
    <row r="14" spans="1:9">
      <c r="C14" s="5"/>
      <c r="D14" s="5"/>
      <c r="E14" s="5"/>
      <c r="F14" s="5"/>
      <c r="G14" s="5"/>
      <c r="H14" s="5"/>
      <c r="I14" s="5"/>
    </row>
    <row r="15" spans="1:9">
      <c r="A15" s="12" t="str">
        <f>+'DCP-12, P 2'!A18</f>
        <v>Atmos Energy Corp.</v>
      </c>
      <c r="C15" s="5">
        <v>1</v>
      </c>
      <c r="D15" s="5"/>
      <c r="E15" s="9">
        <v>0.8</v>
      </c>
      <c r="F15" s="5"/>
      <c r="G15" s="181" t="s">
        <v>165</v>
      </c>
      <c r="H15" s="9">
        <v>4.33</v>
      </c>
      <c r="I15" s="5"/>
    </row>
    <row r="16" spans="1:9">
      <c r="A16" s="12" t="str">
        <f>+'DCP-12, P 2'!A19</f>
        <v>New Jersey Resources Corp.</v>
      </c>
      <c r="C16" s="5">
        <v>2</v>
      </c>
      <c r="D16" s="5"/>
      <c r="E16" s="9">
        <v>0.9</v>
      </c>
      <c r="F16" s="5"/>
      <c r="G16" s="181" t="s">
        <v>165</v>
      </c>
      <c r="H16" s="9">
        <v>4.33</v>
      </c>
      <c r="I16" s="5"/>
    </row>
    <row r="17" spans="1:9">
      <c r="A17" s="12" t="str">
        <f>+'DCP-12, P 2'!A20</f>
        <v>Northwest Natural Holding Co.</v>
      </c>
      <c r="C17" s="5">
        <v>1</v>
      </c>
      <c r="D17" s="5"/>
      <c r="E17" s="9">
        <v>0.8</v>
      </c>
      <c r="F17" s="5"/>
      <c r="G17" s="181" t="s">
        <v>60</v>
      </c>
      <c r="H17" s="9">
        <v>4</v>
      </c>
      <c r="I17" s="5"/>
    </row>
    <row r="18" spans="1:9">
      <c r="A18" s="12" t="str">
        <f>+'DCP-12, P 2'!A21</f>
        <v>One Gas Inc.</v>
      </c>
      <c r="C18" s="181">
        <v>2</v>
      </c>
      <c r="D18" s="181"/>
      <c r="E18" s="9">
        <v>0.8</v>
      </c>
      <c r="F18" s="181"/>
      <c r="G18" s="181" t="s">
        <v>60</v>
      </c>
      <c r="H18" s="9">
        <v>4</v>
      </c>
      <c r="I18" s="181"/>
    </row>
    <row r="19" spans="1:9">
      <c r="A19" s="12" t="str">
        <f>+'DCP-12, P 2'!A22</f>
        <v>South Jersey Industries, Inc.</v>
      </c>
      <c r="C19" s="5">
        <v>3</v>
      </c>
      <c r="D19" s="5"/>
      <c r="E19" s="9">
        <v>1</v>
      </c>
      <c r="F19" s="5"/>
      <c r="G19" s="181" t="s">
        <v>59</v>
      </c>
      <c r="H19" s="9">
        <v>3.67</v>
      </c>
      <c r="I19" s="5"/>
    </row>
    <row r="20" spans="1:9">
      <c r="A20" s="12" t="str">
        <f>+'DCP-12, P 2'!A23</f>
        <v>Southwest Gas Holdings, Inc.</v>
      </c>
      <c r="C20" s="5">
        <v>3</v>
      </c>
      <c r="D20" s="5"/>
      <c r="E20" s="9">
        <v>0.9</v>
      </c>
      <c r="F20" s="5"/>
      <c r="G20" s="181" t="s">
        <v>60</v>
      </c>
      <c r="H20" s="9">
        <v>4</v>
      </c>
      <c r="I20" s="5"/>
    </row>
    <row r="21" spans="1:9">
      <c r="A21" s="12" t="str">
        <f>+'DCP-12, P 2'!A24</f>
        <v>Spire Inc.</v>
      </c>
      <c r="C21" s="181">
        <v>2</v>
      </c>
      <c r="D21" s="181"/>
      <c r="E21" s="9">
        <v>0.8</v>
      </c>
      <c r="F21" s="181"/>
      <c r="G21" s="181" t="s">
        <v>59</v>
      </c>
      <c r="H21" s="9">
        <v>3.67</v>
      </c>
      <c r="I21" s="181"/>
    </row>
    <row r="22" spans="1:9">
      <c r="A22" s="34"/>
      <c r="B22" s="34"/>
      <c r="C22" s="134"/>
      <c r="D22" s="134"/>
      <c r="E22" s="49"/>
      <c r="F22" s="134"/>
      <c r="G22" s="134"/>
      <c r="H22" s="49"/>
      <c r="I22" s="134"/>
    </row>
    <row r="23" spans="1:9">
      <c r="C23" s="5"/>
      <c r="D23" s="5"/>
      <c r="E23" s="9"/>
      <c r="F23" s="5"/>
      <c r="G23" s="5"/>
      <c r="H23" s="9"/>
      <c r="I23" s="5"/>
    </row>
    <row r="24" spans="1:9">
      <c r="C24" s="16">
        <f>AVERAGE(C15:C21)</f>
        <v>2</v>
      </c>
      <c r="D24" s="5"/>
      <c r="E24" s="9">
        <f>AVERAGE(E15:E21)</f>
        <v>0.8571428571428571</v>
      </c>
      <c r="F24" s="5"/>
      <c r="G24" s="5" t="s">
        <v>60</v>
      </c>
      <c r="H24" s="9">
        <f>AVERAGE(H15:H21)</f>
        <v>4</v>
      </c>
      <c r="I24" s="5"/>
    </row>
    <row r="25" spans="1:9" ht="15.75" thickBot="1">
      <c r="A25" s="36"/>
      <c r="B25" s="36"/>
      <c r="C25" s="59"/>
      <c r="D25" s="59"/>
      <c r="E25" s="51"/>
      <c r="F25" s="59"/>
      <c r="G25" s="59"/>
      <c r="H25" s="51"/>
      <c r="I25" s="59"/>
    </row>
    <row r="26" spans="1:9" ht="15.75" thickTop="1">
      <c r="C26" s="5"/>
      <c r="D26" s="5"/>
      <c r="E26" s="9"/>
      <c r="F26" s="5"/>
      <c r="G26" s="5"/>
      <c r="H26" s="9"/>
      <c r="I26" s="5"/>
    </row>
  </sheetData>
  <mergeCells count="1">
    <mergeCell ref="A5:I5"/>
  </mergeCells>
  <phoneticPr fontId="0" type="noConversion"/>
  <printOptions horizontalCentered="1"/>
  <pageMargins left="0.5" right="0.5" top="0.5" bottom="0.55000000000000004" header="0" footer="0"/>
  <pageSetup scale="88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G31"/>
  <sheetViews>
    <sheetView showOutlineSymbols="0" topLeftCell="B1" zoomScaleNormal="100" workbookViewId="0">
      <selection activeCell="F2" sqref="F2"/>
    </sheetView>
  </sheetViews>
  <sheetFormatPr defaultColWidth="9.77734375" defaultRowHeight="15"/>
  <cols>
    <col min="1" max="1" width="2.77734375" style="24" customWidth="1"/>
    <col min="2" max="2" width="30.77734375" style="24" customWidth="1"/>
    <col min="3" max="3" width="1.77734375" style="24" customWidth="1"/>
    <col min="4" max="7" width="12.77734375" style="24" customWidth="1"/>
    <col min="8" max="16384" width="9.77734375" style="24"/>
  </cols>
  <sheetData>
    <row r="1" spans="2:7" ht="15.75">
      <c r="F1" s="23" t="str">
        <f>+'DCP-14, P 1'!G1</f>
        <v>Exh. DCP-14</v>
      </c>
    </row>
    <row r="2" spans="2:7" ht="15.75">
      <c r="F2" s="23" t="str">
        <f>+'DCP-14, P 1'!G2</f>
        <v>Docket UG-200568</v>
      </c>
    </row>
    <row r="3" spans="2:7" ht="15.75">
      <c r="C3" s="69"/>
      <c r="D3" s="69"/>
      <c r="E3" s="69"/>
      <c r="F3" s="1" t="s">
        <v>97</v>
      </c>
    </row>
    <row r="4" spans="2:7">
      <c r="C4" s="69"/>
      <c r="D4" s="69"/>
      <c r="E4" s="69"/>
      <c r="F4" s="69"/>
    </row>
    <row r="5" spans="2:7" ht="20.25">
      <c r="B5" s="77" t="s">
        <v>61</v>
      </c>
      <c r="C5" s="71"/>
      <c r="D5" s="64"/>
      <c r="E5" s="71"/>
      <c r="F5" s="71"/>
    </row>
    <row r="6" spans="2:7" ht="15.75" thickBot="1">
      <c r="B6" s="196"/>
      <c r="C6" s="200"/>
      <c r="D6" s="200"/>
      <c r="E6" s="200"/>
      <c r="F6" s="200"/>
    </row>
    <row r="7" spans="2:7" ht="15.75" thickTop="1">
      <c r="B7" s="90"/>
      <c r="C7" s="90"/>
      <c r="D7" s="90"/>
      <c r="E7" s="90"/>
      <c r="F7" s="90"/>
      <c r="G7" s="90"/>
    </row>
    <row r="8" spans="2:7" ht="15.75">
      <c r="B8" s="201"/>
      <c r="C8" s="201"/>
      <c r="D8" s="195" t="s">
        <v>18</v>
      </c>
      <c r="E8" s="195" t="s">
        <v>18</v>
      </c>
      <c r="F8" s="195" t="s">
        <v>18</v>
      </c>
    </row>
    <row r="9" spans="2:7" ht="15.75">
      <c r="B9" s="192" t="s">
        <v>62</v>
      </c>
      <c r="C9" s="1"/>
      <c r="D9" s="192" t="s">
        <v>19</v>
      </c>
      <c r="E9" s="192" t="s">
        <v>45</v>
      </c>
      <c r="F9" s="192" t="s">
        <v>73</v>
      </c>
    </row>
    <row r="10" spans="2:7">
      <c r="B10" s="65"/>
      <c r="D10" s="65"/>
      <c r="E10" s="65"/>
      <c r="F10" s="65"/>
    </row>
    <row r="11" spans="2:7">
      <c r="B11" s="66"/>
      <c r="C11" s="66"/>
      <c r="D11" s="66"/>
      <c r="E11" s="66"/>
      <c r="F11" s="66"/>
    </row>
    <row r="12" spans="2:7">
      <c r="B12" s="24" t="s">
        <v>63</v>
      </c>
    </row>
    <row r="13" spans="2:7">
      <c r="B13" s="24" t="s">
        <v>64</v>
      </c>
      <c r="D13" s="65">
        <v>2.7</v>
      </c>
      <c r="E13" s="76">
        <v>1.05</v>
      </c>
      <c r="F13" s="5" t="s">
        <v>59</v>
      </c>
    </row>
    <row r="14" spans="2:7">
      <c r="E14" s="70"/>
    </row>
    <row r="15" spans="2:7">
      <c r="B15" s="24" t="str">
        <f>+'DCP-14, P 1'!A13</f>
        <v>Proxy Group</v>
      </c>
      <c r="D15" s="78">
        <f>+'DCP-14, P 1'!C24</f>
        <v>2</v>
      </c>
      <c r="E15" s="76">
        <f>+'DCP-14, P 1'!E24</f>
        <v>0.8571428571428571</v>
      </c>
      <c r="F15" s="65" t="str">
        <f>+'DCP-14, P 1'!G24</f>
        <v>A</v>
      </c>
    </row>
    <row r="16" spans="2:7">
      <c r="D16" s="78"/>
      <c r="E16" s="76"/>
      <c r="F16" s="65"/>
    </row>
    <row r="17" spans="2:6" ht="15.75" thickBot="1">
      <c r="B17" s="196"/>
      <c r="C17" s="196"/>
      <c r="D17" s="196"/>
      <c r="E17" s="196"/>
      <c r="F17" s="196"/>
    </row>
    <row r="18" spans="2:6" ht="15.75" thickTop="1">
      <c r="B18" s="68"/>
      <c r="C18" s="68"/>
      <c r="D18" s="68"/>
      <c r="E18" s="68"/>
      <c r="F18" s="68"/>
    </row>
    <row r="19" spans="2:6">
      <c r="B19" s="24" t="s">
        <v>65</v>
      </c>
    </row>
    <row r="21" spans="2:6">
      <c r="B21" s="24" t="s">
        <v>66</v>
      </c>
    </row>
    <row r="23" spans="2:6">
      <c r="B23" s="24" t="s">
        <v>67</v>
      </c>
    </row>
    <row r="25" spans="2:6">
      <c r="B25" s="24" t="s">
        <v>68</v>
      </c>
    </row>
    <row r="26" spans="2:6">
      <c r="B26" s="24" t="s">
        <v>69</v>
      </c>
    </row>
    <row r="27" spans="2:6">
      <c r="B27" s="24" t="s">
        <v>70</v>
      </c>
    </row>
    <row r="29" spans="2:6">
      <c r="B29" s="24" t="s">
        <v>71</v>
      </c>
    </row>
    <row r="31" spans="2:6">
      <c r="B31" s="24" t="s">
        <v>72</v>
      </c>
    </row>
  </sheetData>
  <phoneticPr fontId="0" type="noConversion"/>
  <printOptions horizontalCentered="1"/>
  <pageMargins left="0.5" right="0.5" top="1.08" bottom="0.55000000000000004" header="0.45" footer="0"/>
  <pageSetup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D77B-9E26-457D-A042-3D1852E6DFD9}">
  <sheetPr>
    <pageSetUpPr fitToPage="1"/>
  </sheetPr>
  <dimension ref="A1:O58"/>
  <sheetViews>
    <sheetView tabSelected="1" topLeftCell="A22" workbookViewId="0">
      <selection activeCell="C46" sqref="C46:I46"/>
    </sheetView>
  </sheetViews>
  <sheetFormatPr defaultRowHeight="15"/>
  <cols>
    <col min="2" max="2" width="2.77734375" customWidth="1"/>
    <col min="4" max="4" width="2.5546875" customWidth="1"/>
    <col min="10" max="10" width="2.77734375" customWidth="1"/>
  </cols>
  <sheetData>
    <row r="1" spans="1:15" ht="15.75">
      <c r="N1" s="106" t="s">
        <v>264</v>
      </c>
    </row>
    <row r="2" spans="1:15" ht="15.75">
      <c r="N2" s="106" t="str">
        <f>+'DCP-14, P 2'!F2</f>
        <v>Docket UG-200568</v>
      </c>
    </row>
    <row r="3" spans="1:15" ht="15.75">
      <c r="N3" s="106" t="s">
        <v>96</v>
      </c>
    </row>
    <row r="5" spans="1:15" ht="15.75">
      <c r="A5" s="240" t="s">
        <v>329</v>
      </c>
    </row>
    <row r="7" spans="1:15" ht="15.75" thickBo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5.75" thickTop="1"/>
    <row r="9" spans="1:15">
      <c r="C9" s="107" t="s">
        <v>267</v>
      </c>
      <c r="E9" s="260" t="s">
        <v>314</v>
      </c>
      <c r="F9" s="260"/>
      <c r="G9" s="260"/>
      <c r="H9" s="260"/>
      <c r="I9" s="260"/>
      <c r="K9" s="237" t="s">
        <v>315</v>
      </c>
      <c r="L9" s="30"/>
      <c r="M9" s="30"/>
      <c r="N9" s="30"/>
      <c r="O9" s="30"/>
    </row>
    <row r="10" spans="1:15">
      <c r="A10" s="108" t="s">
        <v>268</v>
      </c>
      <c r="C10" s="107" t="s">
        <v>269</v>
      </c>
      <c r="E10" s="107" t="s">
        <v>270</v>
      </c>
      <c r="F10" s="107" t="s">
        <v>271</v>
      </c>
      <c r="G10" s="107" t="s">
        <v>272</v>
      </c>
      <c r="H10" s="107" t="s">
        <v>273</v>
      </c>
      <c r="I10" s="107" t="s">
        <v>274</v>
      </c>
      <c r="K10" s="107" t="s">
        <v>270</v>
      </c>
      <c r="L10" s="107" t="s">
        <v>271</v>
      </c>
      <c r="M10" s="107" t="s">
        <v>272</v>
      </c>
      <c r="N10" s="107" t="s">
        <v>273</v>
      </c>
      <c r="O10" s="107" t="s">
        <v>274</v>
      </c>
    </row>
    <row r="11" spans="1:15">
      <c r="A11" s="30"/>
      <c r="B11" s="30"/>
      <c r="C11" s="23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3" spans="1:15">
      <c r="A13" s="108" t="s">
        <v>279</v>
      </c>
      <c r="C13" s="47">
        <v>9.4700000000000006E-2</v>
      </c>
      <c r="D13" s="47"/>
      <c r="E13" s="47">
        <f>+'DCP-15 P 2'!H16</f>
        <v>4.4466666666666675E-2</v>
      </c>
      <c r="F13" s="47">
        <f>+'DCP-15 P 2'!I16</f>
        <v>4.7066666666666666E-2</v>
      </c>
      <c r="G13" s="47">
        <f>+'DCP-15 P 2'!J16</f>
        <v>4.7000000000000007E-2</v>
      </c>
      <c r="H13" s="47">
        <f>+'DCP-15 P 2'!K16</f>
        <v>4.7566666666666667E-2</v>
      </c>
      <c r="I13" s="47">
        <f>+'DCP-15 P 2'!L16</f>
        <v>5.0333333333333341E-2</v>
      </c>
      <c r="J13" s="47"/>
      <c r="K13" s="47">
        <f>+$C13-E13</f>
        <v>5.0233333333333331E-2</v>
      </c>
      <c r="L13" s="47">
        <f>+$C13-F13</f>
        <v>4.763333333333334E-2</v>
      </c>
      <c r="M13" s="47">
        <f>+$C13-G13</f>
        <v>4.7699999999999999E-2</v>
      </c>
      <c r="N13" s="47">
        <f>+$C13-H13</f>
        <v>4.713333333333334E-2</v>
      </c>
      <c r="O13" s="47">
        <f>+$C13-I13</f>
        <v>4.4366666666666665E-2</v>
      </c>
    </row>
    <row r="14" spans="1:15">
      <c r="A14" s="108" t="s">
        <v>280</v>
      </c>
      <c r="C14" s="47">
        <v>9.4299999999999995E-2</v>
      </c>
      <c r="D14" s="47"/>
      <c r="E14" s="47">
        <f>+'DCP-15 P 2'!H17</f>
        <v>4.8500000000000008E-2</v>
      </c>
      <c r="F14" s="47">
        <f>+'DCP-15 P 2'!I17</f>
        <v>4.4466666666666675E-2</v>
      </c>
      <c r="G14" s="47">
        <f>+'DCP-15 P 2'!J17</f>
        <v>4.7066666666666666E-2</v>
      </c>
      <c r="H14" s="47">
        <f>+'DCP-15 P 2'!K17</f>
        <v>4.7000000000000007E-2</v>
      </c>
      <c r="I14" s="47">
        <f>+'DCP-15 P 2'!L17</f>
        <v>4.7566666666666667E-2</v>
      </c>
      <c r="J14" s="47"/>
      <c r="K14" s="47">
        <f t="shared" ref="K14:O15" si="0">+$C14-E14</f>
        <v>4.5799999999999987E-2</v>
      </c>
      <c r="L14" s="47">
        <f t="shared" si="0"/>
        <v>4.983333333333332E-2</v>
      </c>
      <c r="M14" s="47">
        <f t="shared" si="0"/>
        <v>4.7233333333333329E-2</v>
      </c>
      <c r="N14" s="47">
        <f t="shared" si="0"/>
        <v>4.7299999999999988E-2</v>
      </c>
      <c r="O14" s="47">
        <f t="shared" si="0"/>
        <v>4.6733333333333328E-2</v>
      </c>
    </row>
    <row r="15" spans="1:15">
      <c r="A15" s="108" t="s">
        <v>281</v>
      </c>
      <c r="C15" s="47">
        <v>9.7500000000000003E-2</v>
      </c>
      <c r="D15" s="47"/>
      <c r="E15" s="47">
        <f>+'DCP-15 P 2'!H18</f>
        <v>5.2900000000000003E-2</v>
      </c>
      <c r="F15" s="47">
        <f>+'DCP-15 P 2'!I18</f>
        <v>4.8500000000000008E-2</v>
      </c>
      <c r="G15" s="47">
        <f>+'DCP-15 P 2'!J18</f>
        <v>4.4466666666666675E-2</v>
      </c>
      <c r="H15" s="47">
        <f>+'DCP-15 P 2'!K18</f>
        <v>4.7066666666666666E-2</v>
      </c>
      <c r="I15" s="47">
        <f>+'DCP-15 P 2'!L18</f>
        <v>4.7000000000000007E-2</v>
      </c>
      <c r="J15" s="47"/>
      <c r="K15" s="47">
        <f t="shared" si="0"/>
        <v>4.4600000000000001E-2</v>
      </c>
      <c r="L15" s="47">
        <f t="shared" si="0"/>
        <v>4.8999999999999995E-2</v>
      </c>
      <c r="M15" s="47">
        <f t="shared" si="0"/>
        <v>5.3033333333333328E-2</v>
      </c>
      <c r="N15" s="47">
        <f t="shared" si="0"/>
        <v>5.0433333333333337E-2</v>
      </c>
      <c r="O15" s="47">
        <f t="shared" si="0"/>
        <v>5.0499999999999996E-2</v>
      </c>
    </row>
    <row r="16" spans="1:15">
      <c r="A16" s="108" t="s">
        <v>282</v>
      </c>
      <c r="C16" s="47">
        <v>9.6799999999999997E-2</v>
      </c>
      <c r="D16" s="47"/>
      <c r="E16" s="47">
        <f>+'DCP-15 P 2'!H19</f>
        <v>5.5299999999999995E-2</v>
      </c>
      <c r="F16" s="47">
        <f>+'DCP-15 P 2'!I19</f>
        <v>5.2900000000000003E-2</v>
      </c>
      <c r="G16" s="47">
        <f>+'DCP-15 P 2'!J19</f>
        <v>4.8500000000000008E-2</v>
      </c>
      <c r="H16" s="47">
        <f>+'DCP-15 P 2'!K19</f>
        <v>4.4466666666666675E-2</v>
      </c>
      <c r="I16" s="47">
        <f>+'DCP-15 P 2'!L19</f>
        <v>4.7066666666666666E-2</v>
      </c>
      <c r="J16" s="47"/>
      <c r="K16" s="47">
        <f>+$C16-E16</f>
        <v>4.1500000000000002E-2</v>
      </c>
      <c r="L16" s="47">
        <f>+$C16-F16</f>
        <v>4.3899999999999995E-2</v>
      </c>
      <c r="M16" s="47">
        <f>+$C16-G16</f>
        <v>4.8299999999999989E-2</v>
      </c>
      <c r="N16" s="47">
        <f>+$C16-H16</f>
        <v>5.2333333333333322E-2</v>
      </c>
      <c r="O16" s="47">
        <f>+$C16-I16</f>
        <v>4.9733333333333331E-2</v>
      </c>
    </row>
    <row r="17" spans="1:15">
      <c r="A17" s="108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>
      <c r="A18" s="108" t="s">
        <v>283</v>
      </c>
      <c r="C18" s="47">
        <f>AVERAGE(C13:C16)</f>
        <v>9.5824999999999994E-2</v>
      </c>
      <c r="D18" s="47"/>
      <c r="E18" s="47">
        <f t="shared" ref="E18:O18" si="1">AVERAGE(E13:E16)</f>
        <v>5.0291666666666672E-2</v>
      </c>
      <c r="F18" s="47">
        <f t="shared" si="1"/>
        <v>4.8233333333333336E-2</v>
      </c>
      <c r="G18" s="47">
        <f t="shared" si="1"/>
        <v>4.6758333333333339E-2</v>
      </c>
      <c r="H18" s="47">
        <f t="shared" si="1"/>
        <v>4.6525000000000004E-2</v>
      </c>
      <c r="I18" s="47">
        <f t="shared" si="1"/>
        <v>4.7991666666666676E-2</v>
      </c>
      <c r="J18" s="47"/>
      <c r="K18" s="47">
        <f t="shared" si="1"/>
        <v>4.5533333333333335E-2</v>
      </c>
      <c r="L18" s="47">
        <f t="shared" si="1"/>
        <v>4.7591666666666664E-2</v>
      </c>
      <c r="M18" s="47">
        <f t="shared" si="1"/>
        <v>4.9066666666666661E-2</v>
      </c>
      <c r="N18" s="47">
        <f t="shared" si="1"/>
        <v>4.9299999999999997E-2</v>
      </c>
      <c r="O18" s="47">
        <f t="shared" si="1"/>
        <v>4.7833333333333325E-2</v>
      </c>
    </row>
    <row r="19" spans="1:15">
      <c r="A19" s="10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>
      <c r="A20" s="108" t="s">
        <v>284</v>
      </c>
      <c r="C20" s="47">
        <v>9.4799999999999995E-2</v>
      </c>
      <c r="D20" s="47"/>
      <c r="E20" s="47">
        <f>+'DCP-15 P 2'!H20</f>
        <v>5.2966666666666662E-2</v>
      </c>
      <c r="F20" s="47">
        <f>+'DCP-15 P 2'!I20</f>
        <v>5.5299999999999995E-2</v>
      </c>
      <c r="G20" s="47">
        <f>+'DCP-15 P 2'!J20</f>
        <v>5.2900000000000003E-2</v>
      </c>
      <c r="H20" s="47">
        <f>+'DCP-15 P 2'!K20</f>
        <v>4.8500000000000008E-2</v>
      </c>
      <c r="I20" s="47">
        <f>+'DCP-15 P 2'!L20</f>
        <v>4.4466666666666675E-2</v>
      </c>
      <c r="J20" s="47"/>
      <c r="K20" s="47">
        <f t="shared" ref="K20:O21" si="2">+$C20-E20</f>
        <v>4.1833333333333333E-2</v>
      </c>
      <c r="L20" s="47">
        <f t="shared" si="2"/>
        <v>3.95E-2</v>
      </c>
      <c r="M20" s="47">
        <f t="shared" si="2"/>
        <v>4.1899999999999993E-2</v>
      </c>
      <c r="N20" s="47">
        <f t="shared" si="2"/>
        <v>4.6299999999999987E-2</v>
      </c>
      <c r="O20" s="47">
        <f t="shared" si="2"/>
        <v>5.033333333333332E-2</v>
      </c>
    </row>
    <row r="21" spans="1:15">
      <c r="A21" s="108" t="s">
        <v>285</v>
      </c>
      <c r="C21" s="47">
        <v>9.4200000000000006E-2</v>
      </c>
      <c r="D21" s="47"/>
      <c r="E21" s="47">
        <f>+'DCP-15 P 2'!H21</f>
        <v>4.6066666666666665E-2</v>
      </c>
      <c r="F21" s="47">
        <f>+'DCP-15 P 2'!I21</f>
        <v>5.2966666666666662E-2</v>
      </c>
      <c r="G21" s="47">
        <f>+'DCP-15 P 2'!J21</f>
        <v>5.5299999999999995E-2</v>
      </c>
      <c r="H21" s="47">
        <f>+'DCP-15 P 2'!K21</f>
        <v>5.2900000000000003E-2</v>
      </c>
      <c r="I21" s="47">
        <f>+'DCP-15 P 2'!L21</f>
        <v>4.8500000000000008E-2</v>
      </c>
      <c r="J21" s="47"/>
      <c r="K21" s="47">
        <f t="shared" si="2"/>
        <v>4.813333333333334E-2</v>
      </c>
      <c r="L21" s="47">
        <f t="shared" si="2"/>
        <v>4.1233333333333344E-2</v>
      </c>
      <c r="M21" s="47">
        <f t="shared" si="2"/>
        <v>3.8900000000000011E-2</v>
      </c>
      <c r="N21" s="47">
        <f t="shared" si="2"/>
        <v>4.1300000000000003E-2</v>
      </c>
      <c r="O21" s="47">
        <f t="shared" si="2"/>
        <v>4.5699999999999998E-2</v>
      </c>
    </row>
    <row r="22" spans="1:15">
      <c r="A22" s="108" t="s">
        <v>286</v>
      </c>
      <c r="C22" s="47">
        <v>9.4700000000000006E-2</v>
      </c>
      <c r="D22" s="47"/>
      <c r="E22" s="47">
        <f>+'DCP-15 P 2'!H22</f>
        <v>4.2100000000000005E-2</v>
      </c>
      <c r="F22" s="47">
        <f>+'DCP-15 P 2'!I22</f>
        <v>4.6066666666666665E-2</v>
      </c>
      <c r="G22" s="47">
        <f>+'DCP-15 P 2'!J22</f>
        <v>5.2966666666666662E-2</v>
      </c>
      <c r="H22" s="47">
        <f>+'DCP-15 P 2'!K22</f>
        <v>5.5299999999999995E-2</v>
      </c>
      <c r="I22" s="47">
        <f>+'DCP-15 P 2'!L22</f>
        <v>5.2900000000000003E-2</v>
      </c>
      <c r="J22" s="47"/>
      <c r="K22" s="47">
        <f t="shared" ref="K22:O22" si="3">+$C22-E22</f>
        <v>5.2600000000000001E-2</v>
      </c>
      <c r="L22" s="47">
        <f t="shared" si="3"/>
        <v>4.8633333333333341E-2</v>
      </c>
      <c r="M22" s="47">
        <f t="shared" si="3"/>
        <v>4.1733333333333344E-2</v>
      </c>
      <c r="N22" s="47">
        <f t="shared" si="3"/>
        <v>3.9400000000000011E-2</v>
      </c>
      <c r="O22" s="47">
        <f t="shared" si="3"/>
        <v>4.1800000000000004E-2</v>
      </c>
    </row>
    <row r="23" spans="1:15">
      <c r="A23" s="108" t="s">
        <v>287</v>
      </c>
      <c r="C23" s="47">
        <v>9.6699999999999994E-2</v>
      </c>
      <c r="D23" s="47"/>
      <c r="E23" s="47">
        <f>+'DCP-15 P 2'!H23</f>
        <v>4.5899999999999996E-2</v>
      </c>
      <c r="F23" s="47">
        <f>+'DCP-15 P 2'!I23</f>
        <v>4.2100000000000005E-2</v>
      </c>
      <c r="G23" s="47">
        <f>+'DCP-15 P 2'!J23</f>
        <v>4.6066666666666665E-2</v>
      </c>
      <c r="H23" s="47">
        <f>+'DCP-15 P 2'!K23</f>
        <v>5.2966666666666662E-2</v>
      </c>
      <c r="I23" s="47">
        <f>+'DCP-15 P 2'!L23</f>
        <v>5.5299999999999995E-2</v>
      </c>
      <c r="J23" s="47"/>
      <c r="K23" s="47">
        <f>+$C23-E23</f>
        <v>5.0799999999999998E-2</v>
      </c>
      <c r="L23" s="47">
        <f>+$C23-F23</f>
        <v>5.4599999999999989E-2</v>
      </c>
      <c r="M23" s="47">
        <f>+$C23-G23</f>
        <v>5.0633333333333329E-2</v>
      </c>
      <c r="N23" s="47">
        <f>+$C23-H23</f>
        <v>4.3733333333333332E-2</v>
      </c>
      <c r="O23" s="47">
        <f>+$C23-I23</f>
        <v>4.1399999999999999E-2</v>
      </c>
    </row>
    <row r="24" spans="1:15">
      <c r="A24" s="10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>
      <c r="A25" s="108" t="s">
        <v>288</v>
      </c>
      <c r="C25" s="47">
        <f>AVERAGE(C20:C23)</f>
        <v>9.5100000000000004E-2</v>
      </c>
      <c r="D25" s="47"/>
      <c r="E25" s="47">
        <f t="shared" ref="E25:O25" si="4">AVERAGE(E20:E23)</f>
        <v>4.6758333333333332E-2</v>
      </c>
      <c r="F25" s="47">
        <f t="shared" si="4"/>
        <v>4.910833333333333E-2</v>
      </c>
      <c r="G25" s="47">
        <f t="shared" si="4"/>
        <v>5.1808333333333331E-2</v>
      </c>
      <c r="H25" s="47">
        <f t="shared" si="4"/>
        <v>5.2416666666666667E-2</v>
      </c>
      <c r="I25" s="47">
        <f t="shared" si="4"/>
        <v>5.0291666666666672E-2</v>
      </c>
      <c r="J25" s="47"/>
      <c r="K25" s="47">
        <f t="shared" si="4"/>
        <v>4.8341666666666672E-2</v>
      </c>
      <c r="L25" s="47">
        <f t="shared" si="4"/>
        <v>4.5991666666666667E-2</v>
      </c>
      <c r="M25" s="47">
        <f t="shared" si="4"/>
        <v>4.3291666666666673E-2</v>
      </c>
      <c r="N25" s="47">
        <f t="shared" si="4"/>
        <v>4.2683333333333337E-2</v>
      </c>
      <c r="O25" s="47">
        <f t="shared" si="4"/>
        <v>4.4808333333333325E-2</v>
      </c>
    </row>
    <row r="26" spans="1:15">
      <c r="A26" s="10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>
      <c r="A27" s="108" t="s">
        <v>289</v>
      </c>
      <c r="C27" s="47">
        <v>9.6000000000000002E-2</v>
      </c>
      <c r="D27" s="47"/>
      <c r="E27" s="47">
        <f>+'DCP-15 P 2'!H24</f>
        <v>4.6066666666666665E-2</v>
      </c>
      <c r="F27" s="47">
        <f>+'DCP-15 P 2'!I24</f>
        <v>4.5899999999999996E-2</v>
      </c>
      <c r="G27" s="47">
        <f>+'DCP-15 P 2'!J24</f>
        <v>4.2100000000000005E-2</v>
      </c>
      <c r="H27" s="47">
        <f>+'DCP-15 P 2'!K24</f>
        <v>4.6066666666666665E-2</v>
      </c>
      <c r="I27" s="47">
        <f>+'DCP-15 P 2'!L24</f>
        <v>5.2966666666666662E-2</v>
      </c>
      <c r="J27" s="47"/>
      <c r="K27" s="47">
        <f>+$C27-E27</f>
        <v>4.9933333333333337E-2</v>
      </c>
      <c r="L27" s="47">
        <f>+$C27-F27</f>
        <v>5.0100000000000006E-2</v>
      </c>
      <c r="M27" s="47">
        <f>+$C27-G27</f>
        <v>5.3899999999999997E-2</v>
      </c>
      <c r="N27" s="47">
        <f>+$C27-H27</f>
        <v>4.9933333333333337E-2</v>
      </c>
      <c r="O27" s="47">
        <f>+$C27-I27</f>
        <v>4.303333333333334E-2</v>
      </c>
    </row>
    <row r="28" spans="1:15">
      <c r="A28" s="108" t="s">
        <v>290</v>
      </c>
      <c r="C28" s="47">
        <v>9.4700000000000006E-2</v>
      </c>
      <c r="D28" s="47"/>
      <c r="E28" s="47">
        <f>+'DCP-15 P 2'!H25</f>
        <v>4.4433333333333332E-2</v>
      </c>
      <c r="F28" s="47">
        <f>+'DCP-15 P 2'!I25</f>
        <v>4.6066666666666665E-2</v>
      </c>
      <c r="G28" s="47">
        <f>+'DCP-15 P 2'!J25</f>
        <v>4.5899999999999996E-2</v>
      </c>
      <c r="H28" s="47">
        <f>+'DCP-15 P 2'!K25</f>
        <v>4.2100000000000005E-2</v>
      </c>
      <c r="I28" s="47">
        <f>+'DCP-15 P 2'!L25</f>
        <v>4.6066666666666665E-2</v>
      </c>
      <c r="J28" s="47"/>
      <c r="K28" s="47">
        <f t="shared" ref="K28:O30" si="5">+$C28-E28</f>
        <v>5.0266666666666675E-2</v>
      </c>
      <c r="L28" s="47">
        <f>+$C28-F28</f>
        <v>4.8633333333333341E-2</v>
      </c>
      <c r="M28" s="47">
        <f t="shared" si="5"/>
        <v>4.880000000000001E-2</v>
      </c>
      <c r="N28" s="47">
        <f t="shared" si="5"/>
        <v>5.2600000000000001E-2</v>
      </c>
      <c r="O28" s="47">
        <f t="shared" si="5"/>
        <v>4.8633333333333341E-2</v>
      </c>
    </row>
    <row r="29" spans="1:15">
      <c r="A29" s="108" t="s">
        <v>291</v>
      </c>
      <c r="C29" s="47">
        <v>0.1014</v>
      </c>
      <c r="D29" s="47"/>
      <c r="E29" s="47">
        <f>+'DCP-15 P 2'!H26</f>
        <v>4.2766666666666668E-2</v>
      </c>
      <c r="F29" s="47">
        <f>+'DCP-15 P 2'!I26</f>
        <v>4.4433333333333332E-2</v>
      </c>
      <c r="G29" s="47">
        <f>+'DCP-15 P 2'!J26</f>
        <v>4.6066666666666665E-2</v>
      </c>
      <c r="H29" s="47">
        <f>+'DCP-15 P 2'!K26</f>
        <v>4.5899999999999996E-2</v>
      </c>
      <c r="I29" s="47">
        <f>+'DCP-15 P 2'!L26</f>
        <v>4.2100000000000005E-2</v>
      </c>
      <c r="J29" s="47"/>
      <c r="K29" s="47">
        <f t="shared" si="5"/>
        <v>5.8633333333333336E-2</v>
      </c>
      <c r="L29" s="47">
        <f t="shared" si="5"/>
        <v>5.6966666666666672E-2</v>
      </c>
      <c r="M29" s="47">
        <f>+$C29-G29</f>
        <v>5.5333333333333339E-2</v>
      </c>
      <c r="N29" s="47">
        <f t="shared" si="5"/>
        <v>5.5500000000000008E-2</v>
      </c>
      <c r="O29" s="47">
        <f t="shared" si="5"/>
        <v>5.9299999999999999E-2</v>
      </c>
    </row>
    <row r="30" spans="1:15">
      <c r="A30" s="108" t="s">
        <v>292</v>
      </c>
      <c r="C30" s="47">
        <v>9.7000000000000003E-2</v>
      </c>
      <c r="D30" s="47"/>
      <c r="E30" s="47">
        <f>+'DCP-15 P 2'!H27</f>
        <v>4.1853333333333333E-2</v>
      </c>
      <c r="F30" s="47">
        <f>+'DCP-15 P 2'!I27</f>
        <v>4.2766666666666668E-2</v>
      </c>
      <c r="G30" s="47">
        <f>+'DCP-15 P 2'!J27</f>
        <v>4.4433333333333332E-2</v>
      </c>
      <c r="H30" s="47">
        <f>+'DCP-15 P 2'!K27</f>
        <v>4.6066666666666665E-2</v>
      </c>
      <c r="I30" s="47">
        <f>+'DCP-15 P 2'!L27</f>
        <v>4.5899999999999996E-2</v>
      </c>
      <c r="J30" s="47"/>
      <c r="K30" s="47">
        <f t="shared" si="5"/>
        <v>5.514666666666667E-2</v>
      </c>
      <c r="L30" s="47">
        <f t="shared" si="5"/>
        <v>5.4233333333333335E-2</v>
      </c>
      <c r="M30" s="47">
        <f t="shared" si="5"/>
        <v>5.2566666666666671E-2</v>
      </c>
      <c r="N30" s="47">
        <f>+$C30-H30</f>
        <v>5.0933333333333337E-2</v>
      </c>
      <c r="O30" s="47">
        <f>+$C30-I30</f>
        <v>5.1100000000000007E-2</v>
      </c>
    </row>
    <row r="31" spans="1:15">
      <c r="A31" s="10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>
      <c r="A32" s="108" t="s">
        <v>293</v>
      </c>
      <c r="C32" s="47">
        <f>AVERAGE(C27:C30)</f>
        <v>9.7275E-2</v>
      </c>
      <c r="D32" s="47"/>
      <c r="E32" s="47">
        <f t="shared" ref="E32:O32" si="6">AVERAGE(E27:E30)</f>
        <v>4.3779999999999999E-2</v>
      </c>
      <c r="F32" s="47">
        <f t="shared" si="6"/>
        <v>4.4791666666666667E-2</v>
      </c>
      <c r="G32" s="47">
        <f t="shared" si="6"/>
        <v>4.4624999999999998E-2</v>
      </c>
      <c r="H32" s="47">
        <f t="shared" si="6"/>
        <v>4.5033333333333335E-2</v>
      </c>
      <c r="I32" s="47">
        <f t="shared" si="6"/>
        <v>4.6758333333333332E-2</v>
      </c>
      <c r="J32" s="47"/>
      <c r="K32" s="47">
        <f t="shared" si="6"/>
        <v>5.3495000000000008E-2</v>
      </c>
      <c r="L32" s="47">
        <f t="shared" si="6"/>
        <v>5.2483333333333333E-2</v>
      </c>
      <c r="M32" s="47">
        <f t="shared" si="6"/>
        <v>5.2650000000000009E-2</v>
      </c>
      <c r="N32" s="47">
        <f t="shared" si="6"/>
        <v>5.2241666666666672E-2</v>
      </c>
      <c r="O32" s="47">
        <f t="shared" si="6"/>
        <v>5.0516666666666668E-2</v>
      </c>
    </row>
    <row r="33" spans="1:15">
      <c r="A33" s="10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>
      <c r="A34" s="108" t="s">
        <v>294</v>
      </c>
      <c r="C34" s="47">
        <v>9.6799999999999997E-2</v>
      </c>
      <c r="D34" s="47"/>
      <c r="E34" s="47">
        <f>+'DCP-15 P 2'!H28</f>
        <v>4.3733333333333325E-2</v>
      </c>
      <c r="F34" s="47">
        <f>+'DCP-15 P 2'!I28</f>
        <v>4.1853333333333333E-2</v>
      </c>
      <c r="G34" s="47">
        <f>+'DCP-15 P 2'!J28</f>
        <v>4.2766666666666668E-2</v>
      </c>
      <c r="H34" s="47">
        <f>+'DCP-15 P 2'!K28</f>
        <v>4.4433333333333332E-2</v>
      </c>
      <c r="I34" s="47">
        <f>+'DCP-15 P 2'!L28</f>
        <v>4.6066666666666665E-2</v>
      </c>
      <c r="J34" s="47"/>
      <c r="K34" s="47">
        <f>+$C34-E34</f>
        <v>5.3066666666666672E-2</v>
      </c>
      <c r="L34" s="47">
        <f>+$C34-F34</f>
        <v>5.4946666666666664E-2</v>
      </c>
      <c r="M34" s="47">
        <f>+$C34-G34</f>
        <v>5.4033333333333329E-2</v>
      </c>
      <c r="N34" s="47">
        <f>+$C34-H34</f>
        <v>5.2366666666666666E-2</v>
      </c>
      <c r="O34" s="47">
        <f>+$C34-I34</f>
        <v>5.0733333333333332E-2</v>
      </c>
    </row>
    <row r="35" spans="1:15">
      <c r="A35" s="108" t="s">
        <v>295</v>
      </c>
      <c r="C35" s="47">
        <v>9.4299999999999995E-2</v>
      </c>
      <c r="D35" s="47"/>
      <c r="E35" s="47">
        <f>+'DCP-15 P 2'!H29</f>
        <v>4.6666666666666669E-2</v>
      </c>
      <c r="F35" s="47">
        <f>+'DCP-15 P 2'!I29</f>
        <v>4.3733333333333325E-2</v>
      </c>
      <c r="G35" s="47">
        <f>+'DCP-15 P 2'!J29</f>
        <v>4.1853333333333333E-2</v>
      </c>
      <c r="H35" s="47">
        <f>+'DCP-15 P 2'!K29</f>
        <v>4.2766666666666668E-2</v>
      </c>
      <c r="I35" s="47">
        <f>+'DCP-15 P 2'!L29</f>
        <v>4.4433333333333332E-2</v>
      </c>
      <c r="J35" s="47"/>
      <c r="K35" s="47">
        <f t="shared" ref="K35:O37" si="7">+$C35-E35</f>
        <v>4.7633333333333326E-2</v>
      </c>
      <c r="L35" s="47">
        <f>+$C35-F35</f>
        <v>5.0566666666666669E-2</v>
      </c>
      <c r="M35" s="47">
        <f t="shared" si="7"/>
        <v>5.2446666666666662E-2</v>
      </c>
      <c r="N35" s="47">
        <f t="shared" si="7"/>
        <v>5.1533333333333327E-2</v>
      </c>
      <c r="O35" s="47">
        <f t="shared" si="7"/>
        <v>4.9866666666666663E-2</v>
      </c>
    </row>
    <row r="36" spans="1:15">
      <c r="A36" s="108" t="s">
        <v>296</v>
      </c>
      <c r="C36" s="47">
        <v>9.7100000000000006E-2</v>
      </c>
      <c r="D36" s="47"/>
      <c r="E36" s="47">
        <f>+'DCP-15 P 2'!H30</f>
        <v>4.6833333333333331E-2</v>
      </c>
      <c r="F36" s="47">
        <f>+'DCP-15 P 2'!I30</f>
        <v>4.6666666666666669E-2</v>
      </c>
      <c r="G36" s="47">
        <f>+'DCP-15 P 2'!J30</f>
        <v>4.3733333333333325E-2</v>
      </c>
      <c r="H36" s="47">
        <f>+'DCP-15 P 2'!K30</f>
        <v>4.1853333333333333E-2</v>
      </c>
      <c r="I36" s="47">
        <f>+'DCP-15 P 2'!L30</f>
        <v>4.2766666666666668E-2</v>
      </c>
      <c r="J36" s="47"/>
      <c r="K36" s="47">
        <f t="shared" si="7"/>
        <v>5.0266666666666675E-2</v>
      </c>
      <c r="L36" s="47">
        <f t="shared" si="7"/>
        <v>5.0433333333333337E-2</v>
      </c>
      <c r="M36" s="47">
        <f>+$C36-G36</f>
        <v>5.336666666666668E-2</v>
      </c>
      <c r="N36" s="47">
        <f t="shared" si="7"/>
        <v>5.5246666666666673E-2</v>
      </c>
      <c r="O36" s="47">
        <f t="shared" si="7"/>
        <v>5.4333333333333338E-2</v>
      </c>
    </row>
    <row r="37" spans="1:15">
      <c r="A37" s="108" t="s">
        <v>297</v>
      </c>
      <c r="C37" s="47">
        <v>9.5299999999999996E-2</v>
      </c>
      <c r="D37" s="47"/>
      <c r="E37" s="47">
        <f>+'DCP-15 P 2'!H31</f>
        <v>4.9533333333333325E-2</v>
      </c>
      <c r="F37" s="47">
        <f>+'DCP-15 P 2'!I31</f>
        <v>4.6833333333333331E-2</v>
      </c>
      <c r="G37" s="47">
        <f>+'DCP-15 P 2'!J31</f>
        <v>4.6666666666666669E-2</v>
      </c>
      <c r="H37" s="47">
        <f>+'DCP-15 P 2'!K31</f>
        <v>4.3733333333333325E-2</v>
      </c>
      <c r="I37" s="47">
        <f>+'DCP-15 P 2'!L31</f>
        <v>4.1853333333333333E-2</v>
      </c>
      <c r="J37" s="47"/>
      <c r="K37" s="47">
        <f t="shared" si="7"/>
        <v>4.5766666666666671E-2</v>
      </c>
      <c r="L37" s="47">
        <f t="shared" si="7"/>
        <v>4.8466666666666665E-2</v>
      </c>
      <c r="M37" s="47">
        <f t="shared" si="7"/>
        <v>4.8633333333333327E-2</v>
      </c>
      <c r="N37" s="47">
        <f>+$C37-H37</f>
        <v>5.156666666666667E-2</v>
      </c>
      <c r="O37" s="47">
        <f>+$C37-I37</f>
        <v>5.3446666666666663E-2</v>
      </c>
    </row>
    <row r="38" spans="1:15">
      <c r="A38" s="10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>
      <c r="A39" s="108" t="s">
        <v>298</v>
      </c>
      <c r="C39" s="47">
        <f>AVERAGE(C34:C37)</f>
        <v>9.5875000000000002E-2</v>
      </c>
      <c r="D39" s="47"/>
      <c r="E39" s="47">
        <f t="shared" ref="E39:O39" si="8">AVERAGE(E34:E37)</f>
        <v>4.6691666666666659E-2</v>
      </c>
      <c r="F39" s="47">
        <f t="shared" si="8"/>
        <v>4.4771666666666668E-2</v>
      </c>
      <c r="G39" s="47">
        <f t="shared" si="8"/>
        <v>4.3754999999999995E-2</v>
      </c>
      <c r="H39" s="47">
        <f t="shared" si="8"/>
        <v>4.3196666666666661E-2</v>
      </c>
      <c r="I39" s="47">
        <f t="shared" si="8"/>
        <v>4.3779999999999999E-2</v>
      </c>
      <c r="J39" s="47"/>
      <c r="K39" s="47">
        <f t="shared" si="8"/>
        <v>4.9183333333333336E-2</v>
      </c>
      <c r="L39" s="47">
        <f t="shared" si="8"/>
        <v>5.1103333333333334E-2</v>
      </c>
      <c r="M39" s="47">
        <f t="shared" si="8"/>
        <v>5.212E-2</v>
      </c>
      <c r="N39" s="47">
        <f t="shared" si="8"/>
        <v>5.2678333333333334E-2</v>
      </c>
      <c r="O39" s="47">
        <f t="shared" si="8"/>
        <v>5.2095000000000002E-2</v>
      </c>
    </row>
    <row r="40" spans="1:15">
      <c r="A40" s="10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>
      <c r="A41" s="108" t="s">
        <v>299</v>
      </c>
      <c r="C41" s="47">
        <v>9.5500000000000002E-2</v>
      </c>
      <c r="D41" s="47"/>
      <c r="E41" s="47">
        <f>+'DCP-15 P 2'!H32</f>
        <v>4.7733333333333329E-2</v>
      </c>
      <c r="F41" s="47">
        <f>+'DCP-15 P 2'!I32</f>
        <v>4.9533333333333325E-2</v>
      </c>
      <c r="G41" s="47">
        <f>+'DCP-15 P 2'!J32</f>
        <v>4.6833333333333331E-2</v>
      </c>
      <c r="H41" s="47">
        <f>+'DCP-15 P 2'!K32</f>
        <v>4.6666666666666669E-2</v>
      </c>
      <c r="I41" s="47">
        <f>+'DCP-15 P 2'!L32</f>
        <v>4.3733333333333325E-2</v>
      </c>
      <c r="J41" s="47"/>
      <c r="K41" s="47">
        <f t="shared" ref="K41:O42" si="9">+$C41-E41</f>
        <v>4.7766666666666673E-2</v>
      </c>
      <c r="L41" s="47">
        <f t="shared" si="9"/>
        <v>4.5966666666666676E-2</v>
      </c>
      <c r="M41" s="47">
        <f t="shared" si="9"/>
        <v>4.8666666666666671E-2</v>
      </c>
      <c r="N41" s="47">
        <f t="shared" si="9"/>
        <v>4.8833333333333333E-2</v>
      </c>
      <c r="O41" s="47">
        <f t="shared" si="9"/>
        <v>5.1766666666666676E-2</v>
      </c>
    </row>
    <row r="42" spans="1:15">
      <c r="A42" s="108" t="s">
        <v>300</v>
      </c>
      <c r="C42" s="47">
        <v>9.7299999999999998E-2</v>
      </c>
      <c r="D42" s="47"/>
      <c r="E42" s="47">
        <f>+'DCP-15 P 2'!H33</f>
        <v>4.4433333333333332E-2</v>
      </c>
      <c r="F42" s="47">
        <f>+'DCP-15 P 2'!I33</f>
        <v>4.7733333333333329E-2</v>
      </c>
      <c r="G42" s="47">
        <f>+'DCP-15 P 2'!J33</f>
        <v>4.9533333333333325E-2</v>
      </c>
      <c r="H42" s="47">
        <f>+'DCP-15 P 2'!K33</f>
        <v>4.6833333333333331E-2</v>
      </c>
      <c r="I42" s="47">
        <f>+'DCP-15 P 2'!L33</f>
        <v>4.6666666666666669E-2</v>
      </c>
      <c r="J42" s="47"/>
      <c r="K42" s="47">
        <f t="shared" si="9"/>
        <v>5.2866666666666666E-2</v>
      </c>
      <c r="L42" s="47">
        <f t="shared" si="9"/>
        <v>4.9566666666666669E-2</v>
      </c>
      <c r="M42" s="47">
        <f t="shared" si="9"/>
        <v>4.7766666666666673E-2</v>
      </c>
      <c r="N42" s="47">
        <f t="shared" si="9"/>
        <v>5.0466666666666667E-2</v>
      </c>
      <c r="O42" s="47">
        <f t="shared" si="9"/>
        <v>5.0633333333333329E-2</v>
      </c>
    </row>
    <row r="43" spans="1:15">
      <c r="A43" s="108" t="s">
        <v>307</v>
      </c>
      <c r="C43" s="47">
        <v>9.9500000000000005E-2</v>
      </c>
      <c r="D43" s="47"/>
      <c r="E43" s="47">
        <f>+'DCP-15 P 2'!H34</f>
        <v>3.8233333333333334E-2</v>
      </c>
      <c r="F43" s="47">
        <f>+'DCP-15 P 2'!I34</f>
        <v>4.4433333333333332E-2</v>
      </c>
      <c r="G43" s="47">
        <f>+'DCP-15 P 2'!J34</f>
        <v>4.7733333333333329E-2</v>
      </c>
      <c r="H43" s="47">
        <f>+'DCP-15 P 2'!K34</f>
        <v>4.9533333333333325E-2</v>
      </c>
      <c r="I43" s="47">
        <f>+'DCP-15 P 2'!L34</f>
        <v>4.6833333333333331E-2</v>
      </c>
      <c r="J43" s="47"/>
      <c r="K43" s="47">
        <f t="shared" ref="K43:K44" si="10">+$C43-E43</f>
        <v>6.1266666666666671E-2</v>
      </c>
      <c r="L43" s="47">
        <f t="shared" ref="L43:L44" si="11">+$C43-F43</f>
        <v>5.5066666666666673E-2</v>
      </c>
      <c r="M43" s="47">
        <f t="shared" ref="M43:M44" si="12">+$C43-G43</f>
        <v>5.1766666666666676E-2</v>
      </c>
      <c r="N43" s="47">
        <f t="shared" ref="N43:N44" si="13">+$C43-H43</f>
        <v>4.996666666666668E-2</v>
      </c>
      <c r="O43" s="47">
        <f t="shared" ref="O43:O44" si="14">+$C43-I43</f>
        <v>5.2666666666666674E-2</v>
      </c>
    </row>
    <row r="44" spans="1:15">
      <c r="A44" s="108" t="s">
        <v>308</v>
      </c>
      <c r="C44" s="47">
        <v>9.7299999999999998E-2</v>
      </c>
      <c r="D44" s="47"/>
      <c r="E44" s="47">
        <f>+'DCP-15 P 2'!H35</f>
        <v>3.7366666666666666E-2</v>
      </c>
      <c r="F44" s="47">
        <f>+'DCP-15 P 2'!I35</f>
        <v>3.8233333333333334E-2</v>
      </c>
      <c r="G44" s="47">
        <f>+'DCP-15 P 2'!J35</f>
        <v>4.4433333333333332E-2</v>
      </c>
      <c r="H44" s="47">
        <f>+'DCP-15 P 2'!K35</f>
        <v>4.7733333333333329E-2</v>
      </c>
      <c r="I44" s="47">
        <f>+'DCP-15 P 2'!L35</f>
        <v>4.9533333333333325E-2</v>
      </c>
      <c r="J44" s="47"/>
      <c r="K44" s="47">
        <f t="shared" si="10"/>
        <v>5.9933333333333332E-2</v>
      </c>
      <c r="L44" s="47">
        <f t="shared" si="11"/>
        <v>5.9066666666666663E-2</v>
      </c>
      <c r="M44" s="47">
        <f t="shared" si="12"/>
        <v>5.2866666666666666E-2</v>
      </c>
      <c r="N44" s="47">
        <f t="shared" si="13"/>
        <v>4.9566666666666669E-2</v>
      </c>
      <c r="O44" s="47">
        <f t="shared" si="14"/>
        <v>4.7766666666666673E-2</v>
      </c>
    </row>
    <row r="45" spans="1:1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5.75">
      <c r="A46" s="108" t="s">
        <v>301</v>
      </c>
      <c r="C46" s="239">
        <f>AVERAGE(C41:C44)</f>
        <v>9.74E-2</v>
      </c>
      <c r="D46" s="239"/>
      <c r="E46" s="239">
        <f>AVERAGE(E41:E44)</f>
        <v>4.1941666666666662E-2</v>
      </c>
      <c r="F46" s="239">
        <f>AVERAGE(F41:F44)</f>
        <v>4.4983333333333334E-2</v>
      </c>
      <c r="G46" s="239">
        <f>AVERAGE(G41:G44)</f>
        <v>4.7133333333333326E-2</v>
      </c>
      <c r="H46" s="239">
        <f>AVERAGE(H41:H44)</f>
        <v>4.769166666666666E-2</v>
      </c>
      <c r="I46" s="239">
        <f>AVERAGE(I41:I44)</f>
        <v>4.6691666666666659E-2</v>
      </c>
      <c r="J46" s="47"/>
      <c r="K46" s="239">
        <f>AVERAGE(K41:K44)</f>
        <v>5.5458333333333339E-2</v>
      </c>
      <c r="L46" s="239">
        <f>AVERAGE(L41:L44)</f>
        <v>5.2416666666666667E-2</v>
      </c>
      <c r="M46" s="239">
        <f>AVERAGE(M41:M44)</f>
        <v>5.0266666666666675E-2</v>
      </c>
      <c r="N46" s="239">
        <f>AVERAGE(N41:N44)</f>
        <v>4.970833333333334E-2</v>
      </c>
      <c r="O46" s="239">
        <f>AVERAGE(O41:O44)</f>
        <v>5.0708333333333341E-2</v>
      </c>
    </row>
    <row r="47" spans="1:15">
      <c r="A47" s="108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>
      <c r="A48" s="10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>
      <c r="A49" s="108" t="s">
        <v>309</v>
      </c>
      <c r="C49" s="47">
        <v>9.35E-2</v>
      </c>
      <c r="D49" s="47"/>
      <c r="E49" s="47">
        <f>+'DCP-15 P 2'!H36</f>
        <v>3.6600000000000001E-2</v>
      </c>
      <c r="F49" s="47">
        <f>+'DCP-15 P 2'!I36</f>
        <v>3.7366666666666666E-2</v>
      </c>
      <c r="G49" s="47">
        <f>+'DCP-15 P 2'!J36</f>
        <v>3.8233333333333334E-2</v>
      </c>
      <c r="H49" s="47">
        <f>+'DCP-15 P 2'!K36</f>
        <v>4.4433333333333332E-2</v>
      </c>
      <c r="I49" s="47">
        <f>+'DCP-15 P 2'!L36</f>
        <v>4.7733333333333329E-2</v>
      </c>
      <c r="J49" s="47"/>
      <c r="K49" s="47">
        <f t="shared" ref="K49:K50" si="15">+$C49-E49</f>
        <v>5.6899999999999999E-2</v>
      </c>
      <c r="L49" s="47">
        <f t="shared" ref="L49:L50" si="16">+$C49-F49</f>
        <v>5.6133333333333334E-2</v>
      </c>
      <c r="M49" s="47">
        <f t="shared" ref="M49:M50" si="17">+$C49-G49</f>
        <v>5.5266666666666665E-2</v>
      </c>
      <c r="N49" s="47">
        <f t="shared" ref="N49:N50" si="18">+$C49-H49</f>
        <v>4.9066666666666668E-2</v>
      </c>
      <c r="O49" s="47">
        <f t="shared" ref="O49:O50" si="19">+$C49-I49</f>
        <v>4.5766666666666671E-2</v>
      </c>
    </row>
    <row r="50" spans="1:15">
      <c r="A50" s="108" t="s">
        <v>310</v>
      </c>
      <c r="C50" s="47">
        <v>9.8000000000000004E-2</v>
      </c>
      <c r="D50" s="47"/>
      <c r="E50" s="47">
        <f>+'DCP-15 P 2'!H37</f>
        <v>3.6299999999999999E-2</v>
      </c>
      <c r="F50" s="47">
        <f>+'DCP-15 P 2'!I37</f>
        <v>3.6600000000000001E-2</v>
      </c>
      <c r="G50" s="47">
        <f>+'DCP-15 P 2'!J37</f>
        <v>3.7366666666666666E-2</v>
      </c>
      <c r="H50" s="47">
        <f>+'DCP-15 P 2'!K37</f>
        <v>3.8233333333333334E-2</v>
      </c>
      <c r="I50" s="47">
        <f>+'DCP-15 P 2'!L37</f>
        <v>4.4433333333333332E-2</v>
      </c>
      <c r="J50" s="47"/>
      <c r="K50" s="47">
        <f t="shared" si="15"/>
        <v>6.1700000000000005E-2</v>
      </c>
      <c r="L50" s="47">
        <f t="shared" si="16"/>
        <v>6.1400000000000003E-2</v>
      </c>
      <c r="M50" s="47">
        <f t="shared" si="17"/>
        <v>6.0633333333333338E-2</v>
      </c>
      <c r="N50" s="47">
        <f t="shared" si="18"/>
        <v>5.9766666666666669E-2</v>
      </c>
      <c r="O50" s="47">
        <f t="shared" si="19"/>
        <v>5.3566666666666672E-2</v>
      </c>
    </row>
    <row r="51" spans="1:15">
      <c r="A51" s="10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5.75">
      <c r="A52" s="106" t="s">
        <v>311</v>
      </c>
      <c r="B52" s="106"/>
      <c r="C52" s="239">
        <f>AVERAGE(C49:C50)</f>
        <v>9.5750000000000002E-2</v>
      </c>
      <c r="D52" s="239"/>
      <c r="E52" s="239">
        <f t="shared" ref="E52:O52" si="20">AVERAGE(E49:E50)</f>
        <v>3.6449999999999996E-2</v>
      </c>
      <c r="F52" s="239">
        <f t="shared" si="20"/>
        <v>3.6983333333333333E-2</v>
      </c>
      <c r="G52" s="239">
        <f t="shared" si="20"/>
        <v>3.78E-2</v>
      </c>
      <c r="H52" s="239">
        <f t="shared" si="20"/>
        <v>4.1333333333333333E-2</v>
      </c>
      <c r="I52" s="239">
        <f t="shared" si="20"/>
        <v>4.608333333333333E-2</v>
      </c>
      <c r="J52" s="239"/>
      <c r="K52" s="239">
        <f t="shared" si="20"/>
        <v>5.9300000000000005E-2</v>
      </c>
      <c r="L52" s="239">
        <f t="shared" si="20"/>
        <v>5.8766666666666668E-2</v>
      </c>
      <c r="M52" s="239">
        <f t="shared" si="20"/>
        <v>5.7950000000000002E-2</v>
      </c>
      <c r="N52" s="239">
        <f t="shared" si="20"/>
        <v>5.4416666666666669E-2</v>
      </c>
      <c r="O52" s="239">
        <f t="shared" si="20"/>
        <v>4.9666666666666671E-2</v>
      </c>
    </row>
    <row r="53" spans="1:15" ht="15.75">
      <c r="A53" s="106"/>
      <c r="B53" s="106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</row>
    <row r="54" spans="1:15" ht="15.75">
      <c r="A54" s="106" t="s">
        <v>312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1:15" ht="15.75">
      <c r="A55" s="106" t="s">
        <v>28</v>
      </c>
      <c r="B55" s="106"/>
      <c r="C55" s="239">
        <f>AVERAGE(C13:C16,C20:C23,C27:C30,C27:C30,C34:C37,C41:C44,C49:C50)</f>
        <v>9.6403846153846173E-2</v>
      </c>
      <c r="D55" s="106"/>
      <c r="E55" s="239">
        <f t="shared" ref="E55:O55" si="21">AVERAGE(E13:E16,E20:E23,E27:E30,E27:E30,E34:E37,E41:E44,E49:E50)</f>
        <v>4.4841282051282044E-2</v>
      </c>
      <c r="F55" s="239">
        <f t="shared" si="21"/>
        <v>4.5411025641025643E-2</v>
      </c>
      <c r="G55" s="239">
        <f t="shared" si="21"/>
        <v>4.5785384615384617E-2</v>
      </c>
      <c r="H55" s="239">
        <f t="shared" si="21"/>
        <v>4.6240512820512829E-2</v>
      </c>
      <c r="I55" s="239">
        <f t="shared" si="21"/>
        <v>4.6971282051282058E-2</v>
      </c>
      <c r="J55" s="106"/>
      <c r="K55" s="239">
        <f>AVERAGE(K13:K16,K20:K23,K27:K30,K27:K30,K34:K37,K41:K44,K49:K50)</f>
        <v>5.1562564102564108E-2</v>
      </c>
      <c r="L55" s="239">
        <f t="shared" si="21"/>
        <v>5.0992820512820509E-2</v>
      </c>
      <c r="M55" s="239">
        <f>AVERAGE(M13:M16,M20:M23,M27:M30,M27:M30,M34:M37,M41:M44,M49:M50)</f>
        <v>5.0618461538461536E-2</v>
      </c>
      <c r="N55" s="239">
        <f>AVERAGE(N13:N16,N20:N23,N27:N30,N27:N30,N34:N37,N41:N44,N49:N50)</f>
        <v>5.0163333333333338E-2</v>
      </c>
      <c r="O55" s="239">
        <f t="shared" si="21"/>
        <v>4.9432564102564108E-2</v>
      </c>
    </row>
    <row r="56" spans="1:15" ht="15.75" thickBo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ht="15.75" thickTop="1"/>
    <row r="58" spans="1:15">
      <c r="A58" s="108" t="s">
        <v>313</v>
      </c>
    </row>
  </sheetData>
  <mergeCells count="1">
    <mergeCell ref="E9:I9"/>
  </mergeCell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414C-60A9-40A6-9662-BA300DBEE70D}">
  <sheetPr>
    <pageSetUpPr fitToPage="1"/>
  </sheetPr>
  <dimension ref="A1:S40"/>
  <sheetViews>
    <sheetView topLeftCell="A2" workbookViewId="0">
      <selection activeCell="F38" sqref="F38"/>
    </sheetView>
  </sheetViews>
  <sheetFormatPr defaultRowHeight="15"/>
  <cols>
    <col min="2" max="2" width="2.33203125" customWidth="1"/>
    <col min="7" max="7" width="1.88671875" customWidth="1"/>
  </cols>
  <sheetData>
    <row r="1" spans="1:19" ht="15.75">
      <c r="K1" s="106" t="str">
        <f>+'DCP-15, P 1'!N1</f>
        <v>Exh. DCP-15</v>
      </c>
    </row>
    <row r="2" spans="1:19" ht="15.75">
      <c r="K2" s="106" t="str">
        <f>+'DCP-15, P 1'!N2</f>
        <v>Docket UG-200568</v>
      </c>
    </row>
    <row r="3" spans="1:19" ht="15.75">
      <c r="K3" s="106" t="s">
        <v>97</v>
      </c>
    </row>
    <row r="5" spans="1:19" ht="18">
      <c r="A5" s="255" t="s">
        <v>316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9" ht="15.75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9" ht="15.75" thickTop="1"/>
    <row r="8" spans="1:19">
      <c r="H8" s="259" t="s">
        <v>302</v>
      </c>
      <c r="I8" s="259"/>
      <c r="J8" s="259"/>
      <c r="K8" s="259"/>
      <c r="L8" s="259"/>
    </row>
    <row r="9" spans="1:19">
      <c r="A9" t="s">
        <v>268</v>
      </c>
      <c r="C9" s="47" t="s">
        <v>303</v>
      </c>
      <c r="D9" s="47" t="s">
        <v>304</v>
      </c>
      <c r="E9" s="47" t="s">
        <v>305</v>
      </c>
      <c r="F9" s="47" t="s">
        <v>28</v>
      </c>
      <c r="G9" s="47"/>
      <c r="H9" s="8" t="s">
        <v>270</v>
      </c>
      <c r="I9" s="107" t="s">
        <v>271</v>
      </c>
      <c r="J9" s="107" t="s">
        <v>272</v>
      </c>
      <c r="K9" s="107" t="s">
        <v>273</v>
      </c>
      <c r="L9" s="107" t="s">
        <v>274</v>
      </c>
      <c r="M9" s="47"/>
      <c r="N9" s="47"/>
      <c r="O9" s="47"/>
      <c r="P9" s="47"/>
      <c r="Q9" s="47"/>
      <c r="R9" s="47"/>
      <c r="S9" s="47"/>
    </row>
    <row r="10" spans="1:19">
      <c r="A10" s="30"/>
      <c r="B10" s="30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47"/>
      <c r="N10" s="47"/>
      <c r="O10" s="47"/>
      <c r="P10" s="47"/>
      <c r="Q10" s="47"/>
      <c r="R10" s="47"/>
      <c r="S10" s="47"/>
    </row>
    <row r="11" spans="1:19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>
      <c r="A12" s="108" t="s">
        <v>275</v>
      </c>
      <c r="C12" s="47">
        <v>5.0900000000000001E-2</v>
      </c>
      <c r="D12" s="47">
        <v>5.0099999999999999E-2</v>
      </c>
      <c r="E12" s="47">
        <v>0.05</v>
      </c>
      <c r="F12" s="47">
        <f>AVERAGE(C12:E12)</f>
        <v>5.0333333333333341E-2</v>
      </c>
      <c r="G12" s="47"/>
      <c r="H12" s="47">
        <f>+F12</f>
        <v>5.0333333333333341E-2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>
      <c r="A13" s="108" t="s">
        <v>276</v>
      </c>
      <c r="C13" s="47">
        <v>4.8500000000000001E-2</v>
      </c>
      <c r="D13" s="47">
        <v>4.6899999999999997E-2</v>
      </c>
      <c r="E13" s="47">
        <v>4.7300000000000002E-2</v>
      </c>
      <c r="F13" s="47">
        <f>AVERAGE(C13:E13)</f>
        <v>4.7566666666666667E-2</v>
      </c>
      <c r="G13" s="47"/>
      <c r="H13" s="47">
        <f t="shared" ref="H13:H37" si="0">+F13</f>
        <v>4.7566666666666667E-2</v>
      </c>
      <c r="I13" s="47">
        <f t="shared" ref="I13:I33" si="1">+F12</f>
        <v>5.0333333333333341E-2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>
      <c r="A14" s="108" t="s">
        <v>277</v>
      </c>
      <c r="C14" s="47">
        <v>4.6600000000000003E-2</v>
      </c>
      <c r="D14" s="47">
        <v>4.65E-2</v>
      </c>
      <c r="E14" s="47">
        <v>4.7899999999999998E-2</v>
      </c>
      <c r="F14" s="47">
        <f t="shared" ref="F14:F32" si="2">AVERAGE(C14:E14)</f>
        <v>4.7000000000000007E-2</v>
      </c>
      <c r="G14" s="47"/>
      <c r="H14" s="47">
        <f t="shared" si="0"/>
        <v>4.7000000000000007E-2</v>
      </c>
      <c r="I14" s="47">
        <f t="shared" si="1"/>
        <v>4.7566666666666667E-2</v>
      </c>
      <c r="J14" s="47">
        <f t="shared" ref="J14:J33" si="3">+F12</f>
        <v>5.0333333333333341E-2</v>
      </c>
      <c r="K14" s="47"/>
      <c r="L14" s="47"/>
      <c r="M14" s="47"/>
      <c r="N14" s="47"/>
      <c r="O14" s="47"/>
      <c r="P14" s="47"/>
      <c r="Q14" s="47"/>
      <c r="R14" s="47"/>
      <c r="S14" s="47"/>
    </row>
    <row r="15" spans="1:19">
      <c r="A15" s="108" t="s">
        <v>278</v>
      </c>
      <c r="C15" s="47">
        <v>4.6699999999999998E-2</v>
      </c>
      <c r="D15" s="47">
        <v>4.7500000000000001E-2</v>
      </c>
      <c r="E15" s="47">
        <v>4.7E-2</v>
      </c>
      <c r="F15" s="47">
        <f t="shared" si="2"/>
        <v>4.7066666666666666E-2</v>
      </c>
      <c r="G15" s="47"/>
      <c r="H15" s="47">
        <f t="shared" si="0"/>
        <v>4.7066666666666666E-2</v>
      </c>
      <c r="I15" s="47">
        <f t="shared" si="1"/>
        <v>4.7000000000000007E-2</v>
      </c>
      <c r="J15" s="47">
        <f t="shared" si="3"/>
        <v>4.7566666666666667E-2</v>
      </c>
      <c r="K15" s="47">
        <f t="shared" ref="K15:K33" si="4">+F12</f>
        <v>5.0333333333333341E-2</v>
      </c>
      <c r="L15" s="47"/>
      <c r="M15" s="47"/>
      <c r="N15" s="47"/>
      <c r="O15" s="47"/>
      <c r="P15" s="47"/>
      <c r="Q15" s="47"/>
      <c r="R15" s="47"/>
      <c r="S15" s="47"/>
    </row>
    <row r="16" spans="1:19">
      <c r="A16" s="108" t="s">
        <v>279</v>
      </c>
      <c r="C16" s="47">
        <v>4.3900000000000002E-2</v>
      </c>
      <c r="D16" s="47">
        <v>4.4400000000000002E-2</v>
      </c>
      <c r="E16" s="47">
        <v>4.5100000000000001E-2</v>
      </c>
      <c r="F16" s="47">
        <f t="shared" si="2"/>
        <v>4.4466666666666675E-2</v>
      </c>
      <c r="G16" s="47"/>
      <c r="H16" s="47">
        <f t="shared" si="0"/>
        <v>4.4466666666666675E-2</v>
      </c>
      <c r="I16" s="47">
        <f t="shared" si="1"/>
        <v>4.7066666666666666E-2</v>
      </c>
      <c r="J16" s="47">
        <f t="shared" si="3"/>
        <v>4.7000000000000007E-2</v>
      </c>
      <c r="K16" s="47">
        <f t="shared" si="4"/>
        <v>4.7566666666666667E-2</v>
      </c>
      <c r="L16" s="47">
        <f t="shared" ref="L16:L33" si="5">+F12</f>
        <v>5.0333333333333341E-2</v>
      </c>
      <c r="M16" s="47"/>
      <c r="N16" s="47"/>
      <c r="O16" s="47"/>
      <c r="P16" s="47"/>
      <c r="Q16" s="47"/>
      <c r="R16" s="47"/>
      <c r="S16" s="47"/>
    </row>
    <row r="17" spans="1:19">
      <c r="A17" s="108" t="s">
        <v>280</v>
      </c>
      <c r="C17" s="47">
        <v>4.5100000000000001E-2</v>
      </c>
      <c r="D17" s="47">
        <v>4.9099999999999998E-2</v>
      </c>
      <c r="E17" s="47">
        <v>5.1299999999999998E-2</v>
      </c>
      <c r="F17" s="47">
        <f>AVERAGE(C17:E17)</f>
        <v>4.8500000000000008E-2</v>
      </c>
      <c r="G17" s="47"/>
      <c r="H17" s="47">
        <f t="shared" si="0"/>
        <v>4.8500000000000008E-2</v>
      </c>
      <c r="I17" s="47">
        <f t="shared" si="1"/>
        <v>4.4466666666666675E-2</v>
      </c>
      <c r="J17" s="47">
        <f t="shared" si="3"/>
        <v>4.7066666666666666E-2</v>
      </c>
      <c r="K17" s="47">
        <f t="shared" si="4"/>
        <v>4.7000000000000007E-2</v>
      </c>
      <c r="L17" s="47">
        <f t="shared" si="5"/>
        <v>4.7566666666666667E-2</v>
      </c>
      <c r="M17" s="47"/>
      <c r="N17" s="47"/>
      <c r="O17" s="47"/>
      <c r="P17" s="47"/>
      <c r="Q17" s="47"/>
      <c r="R17" s="47"/>
      <c r="S17" s="47"/>
    </row>
    <row r="18" spans="1:19">
      <c r="A18" s="108" t="s">
        <v>281</v>
      </c>
      <c r="C18" s="47">
        <v>5.2200000000000003E-2</v>
      </c>
      <c r="D18" s="47">
        <v>5.2299999999999999E-2</v>
      </c>
      <c r="E18" s="47">
        <v>5.4199999999999998E-2</v>
      </c>
      <c r="F18" s="47">
        <f t="shared" si="2"/>
        <v>5.2900000000000003E-2</v>
      </c>
      <c r="G18" s="47"/>
      <c r="H18" s="47">
        <f t="shared" si="0"/>
        <v>5.2900000000000003E-2</v>
      </c>
      <c r="I18" s="47">
        <f t="shared" si="1"/>
        <v>4.8500000000000008E-2</v>
      </c>
      <c r="J18" s="47">
        <f t="shared" si="3"/>
        <v>4.4466666666666675E-2</v>
      </c>
      <c r="K18" s="47">
        <f t="shared" si="4"/>
        <v>4.7066666666666666E-2</v>
      </c>
      <c r="L18" s="47">
        <f t="shared" si="5"/>
        <v>4.7000000000000007E-2</v>
      </c>
      <c r="M18" s="47"/>
      <c r="N18" s="47"/>
      <c r="O18" s="47"/>
      <c r="P18" s="47"/>
      <c r="Q18" s="47"/>
      <c r="R18" s="47"/>
      <c r="S18" s="47"/>
    </row>
    <row r="19" spans="1:19">
      <c r="A19" s="108" t="s">
        <v>282</v>
      </c>
      <c r="C19" s="47">
        <v>5.4699999999999999E-2</v>
      </c>
      <c r="D19" s="47">
        <v>5.57E-2</v>
      </c>
      <c r="E19" s="47">
        <v>5.5500000000000001E-2</v>
      </c>
      <c r="F19" s="47">
        <f t="shared" si="2"/>
        <v>5.5299999999999995E-2</v>
      </c>
      <c r="G19" s="47"/>
      <c r="H19" s="47">
        <f t="shared" si="0"/>
        <v>5.5299999999999995E-2</v>
      </c>
      <c r="I19" s="47">
        <f t="shared" si="1"/>
        <v>5.2900000000000003E-2</v>
      </c>
      <c r="J19" s="47">
        <f t="shared" si="3"/>
        <v>4.8500000000000008E-2</v>
      </c>
      <c r="K19" s="47">
        <f t="shared" si="4"/>
        <v>4.4466666666666675E-2</v>
      </c>
      <c r="L19" s="47">
        <f t="shared" si="5"/>
        <v>4.7066666666666666E-2</v>
      </c>
      <c r="M19" s="47"/>
      <c r="N19" s="47"/>
      <c r="O19" s="47"/>
      <c r="P19" s="47"/>
      <c r="Q19" s="47"/>
      <c r="R19" s="47"/>
      <c r="S19" s="47"/>
    </row>
    <row r="20" spans="1:19">
      <c r="A20" s="108" t="s">
        <v>284</v>
      </c>
      <c r="C20" s="47">
        <v>5.4899999999999997E-2</v>
      </c>
      <c r="D20" s="47">
        <v>5.28E-2</v>
      </c>
      <c r="E20" s="47">
        <v>5.1200000000000002E-2</v>
      </c>
      <c r="F20" s="47">
        <f t="shared" si="2"/>
        <v>5.2966666666666662E-2</v>
      </c>
      <c r="G20" s="47"/>
      <c r="H20" s="47">
        <f t="shared" si="0"/>
        <v>5.2966666666666662E-2</v>
      </c>
      <c r="I20" s="47">
        <f t="shared" si="1"/>
        <v>5.5299999999999995E-2</v>
      </c>
      <c r="J20" s="47">
        <f t="shared" si="3"/>
        <v>5.2900000000000003E-2</v>
      </c>
      <c r="K20" s="47">
        <f t="shared" si="4"/>
        <v>4.8500000000000008E-2</v>
      </c>
      <c r="L20" s="47">
        <f t="shared" si="5"/>
        <v>4.4466666666666675E-2</v>
      </c>
      <c r="M20" s="47"/>
      <c r="N20" s="47"/>
      <c r="O20" s="47"/>
      <c r="P20" s="47"/>
      <c r="Q20" s="47"/>
      <c r="R20" s="47"/>
      <c r="S20" s="47"/>
    </row>
    <row r="21" spans="1:19">
      <c r="A21" s="108" t="s">
        <v>285</v>
      </c>
      <c r="C21" s="47">
        <v>4.7500000000000001E-2</v>
      </c>
      <c r="D21" s="47">
        <v>4.5999999999999999E-2</v>
      </c>
      <c r="E21" s="47">
        <v>4.4699999999999997E-2</v>
      </c>
      <c r="F21" s="47">
        <f t="shared" si="2"/>
        <v>4.6066666666666665E-2</v>
      </c>
      <c r="G21" s="47"/>
      <c r="H21" s="47">
        <f t="shared" si="0"/>
        <v>4.6066666666666665E-2</v>
      </c>
      <c r="I21" s="47">
        <f t="shared" si="1"/>
        <v>5.2966666666666662E-2</v>
      </c>
      <c r="J21" s="47">
        <f t="shared" si="3"/>
        <v>5.5299999999999995E-2</v>
      </c>
      <c r="K21" s="47">
        <f t="shared" si="4"/>
        <v>5.2900000000000003E-2</v>
      </c>
      <c r="L21" s="47">
        <f t="shared" si="5"/>
        <v>4.8500000000000008E-2</v>
      </c>
      <c r="M21" s="47"/>
      <c r="N21" s="47"/>
      <c r="O21" s="47"/>
      <c r="P21" s="47"/>
      <c r="Q21" s="47"/>
      <c r="R21" s="47"/>
      <c r="S21" s="47"/>
    </row>
    <row r="22" spans="1:19">
      <c r="A22" s="108" t="s">
        <v>286</v>
      </c>
      <c r="C22" s="47">
        <v>4.1599999999999998E-2</v>
      </c>
      <c r="D22" s="47">
        <v>4.2000000000000003E-2</v>
      </c>
      <c r="E22" s="47">
        <v>4.2700000000000002E-2</v>
      </c>
      <c r="F22" s="47">
        <f t="shared" si="2"/>
        <v>4.2100000000000005E-2</v>
      </c>
      <c r="G22" s="47"/>
      <c r="H22" s="47">
        <f t="shared" si="0"/>
        <v>4.2100000000000005E-2</v>
      </c>
      <c r="I22" s="47">
        <f t="shared" si="1"/>
        <v>4.6066666666666665E-2</v>
      </c>
      <c r="J22" s="47">
        <f t="shared" si="3"/>
        <v>5.2966666666666662E-2</v>
      </c>
      <c r="K22" s="47">
        <f t="shared" si="4"/>
        <v>5.5299999999999995E-2</v>
      </c>
      <c r="L22" s="47">
        <f t="shared" si="5"/>
        <v>5.2900000000000003E-2</v>
      </c>
      <c r="M22" s="47"/>
      <c r="N22" s="47"/>
      <c r="O22" s="47"/>
      <c r="P22" s="47"/>
      <c r="Q22" s="47"/>
      <c r="R22" s="47"/>
      <c r="S22" s="47"/>
    </row>
    <row r="23" spans="1:19">
      <c r="A23" s="108" t="s">
        <v>287</v>
      </c>
      <c r="C23" s="47">
        <v>4.3400000000000001E-2</v>
      </c>
      <c r="D23" s="47">
        <v>4.6399999999999997E-2</v>
      </c>
      <c r="E23" s="47">
        <v>4.7899999999999998E-2</v>
      </c>
      <c r="F23" s="47">
        <f t="shared" si="2"/>
        <v>4.5899999999999996E-2</v>
      </c>
      <c r="G23" s="47"/>
      <c r="H23" s="47">
        <f t="shared" si="0"/>
        <v>4.5899999999999996E-2</v>
      </c>
      <c r="I23" s="47">
        <f t="shared" si="1"/>
        <v>4.2100000000000005E-2</v>
      </c>
      <c r="J23" s="47">
        <f t="shared" si="3"/>
        <v>4.6066666666666665E-2</v>
      </c>
      <c r="K23" s="47">
        <f t="shared" si="4"/>
        <v>5.2966666666666662E-2</v>
      </c>
      <c r="L23" s="47">
        <f t="shared" si="5"/>
        <v>5.5299999999999995E-2</v>
      </c>
      <c r="M23" s="47"/>
      <c r="N23" s="47"/>
      <c r="O23" s="47"/>
      <c r="P23" s="47"/>
      <c r="Q23" s="47"/>
      <c r="R23" s="47"/>
      <c r="S23" s="47"/>
    </row>
    <row r="24" spans="1:19">
      <c r="A24" s="108" t="s">
        <v>289</v>
      </c>
      <c r="C24" s="47">
        <v>4.6199999999999998E-2</v>
      </c>
      <c r="D24" s="47">
        <v>4.58E-2</v>
      </c>
      <c r="E24" s="47">
        <v>4.6199999999999998E-2</v>
      </c>
      <c r="F24" s="47">
        <f t="shared" si="2"/>
        <v>4.6066666666666665E-2</v>
      </c>
      <c r="G24" s="47"/>
      <c r="H24" s="47">
        <f t="shared" si="0"/>
        <v>4.6066666666666665E-2</v>
      </c>
      <c r="I24" s="47">
        <f t="shared" si="1"/>
        <v>4.5899999999999996E-2</v>
      </c>
      <c r="J24" s="47">
        <f t="shared" si="3"/>
        <v>4.2100000000000005E-2</v>
      </c>
      <c r="K24" s="47">
        <f t="shared" si="4"/>
        <v>4.6066666666666665E-2</v>
      </c>
      <c r="L24" s="47">
        <f t="shared" si="5"/>
        <v>5.2966666666666662E-2</v>
      </c>
      <c r="M24" s="47"/>
      <c r="N24" s="47"/>
      <c r="O24" s="47"/>
      <c r="P24" s="47"/>
      <c r="Q24" s="47"/>
      <c r="R24" s="47"/>
      <c r="S24" s="47"/>
    </row>
    <row r="25" spans="1:19">
      <c r="A25" s="108" t="s">
        <v>290</v>
      </c>
      <c r="C25" s="47">
        <v>4.5100000000000001E-2</v>
      </c>
      <c r="D25" s="47">
        <v>4.4999999999999998E-2</v>
      </c>
      <c r="E25" s="47">
        <v>4.3200000000000002E-2</v>
      </c>
      <c r="F25" s="47">
        <f>AVERAGE(C25:E25)</f>
        <v>4.4433333333333332E-2</v>
      </c>
      <c r="G25" s="47"/>
      <c r="H25" s="47">
        <f t="shared" si="0"/>
        <v>4.4433333333333332E-2</v>
      </c>
      <c r="I25" s="47">
        <f t="shared" si="1"/>
        <v>4.6066666666666665E-2</v>
      </c>
      <c r="J25" s="47">
        <f t="shared" si="3"/>
        <v>4.5899999999999996E-2</v>
      </c>
      <c r="K25" s="47">
        <f t="shared" si="4"/>
        <v>4.2100000000000005E-2</v>
      </c>
      <c r="L25" s="47">
        <f t="shared" si="5"/>
        <v>4.6066666666666665E-2</v>
      </c>
      <c r="M25" s="47"/>
      <c r="N25" s="47"/>
      <c r="O25" s="47"/>
      <c r="P25" s="47"/>
      <c r="Q25" s="47"/>
      <c r="R25" s="47"/>
      <c r="S25" s="47"/>
    </row>
    <row r="26" spans="1:19">
      <c r="A26" s="108" t="s">
        <v>291</v>
      </c>
      <c r="C26" s="47">
        <v>4.36E-2</v>
      </c>
      <c r="D26" s="47">
        <v>4.2299999999999997E-2</v>
      </c>
      <c r="E26" s="47">
        <v>4.24E-2</v>
      </c>
      <c r="F26" s="47">
        <f t="shared" si="2"/>
        <v>4.2766666666666668E-2</v>
      </c>
      <c r="G26" s="47"/>
      <c r="H26" s="47">
        <f t="shared" si="0"/>
        <v>4.2766666666666668E-2</v>
      </c>
      <c r="I26" s="47">
        <f t="shared" si="1"/>
        <v>4.4433333333333332E-2</v>
      </c>
      <c r="J26" s="47">
        <f t="shared" si="3"/>
        <v>4.6066666666666665E-2</v>
      </c>
      <c r="K26" s="47">
        <f t="shared" si="4"/>
        <v>4.5899999999999996E-2</v>
      </c>
      <c r="L26" s="47">
        <f t="shared" si="5"/>
        <v>4.2100000000000005E-2</v>
      </c>
      <c r="M26" s="47"/>
      <c r="N26" s="47"/>
      <c r="O26" s="47"/>
      <c r="P26" s="47"/>
      <c r="Q26" s="47"/>
      <c r="R26" s="47"/>
      <c r="S26" s="47"/>
    </row>
    <row r="27" spans="1:19">
      <c r="A27" s="108" t="s">
        <v>292</v>
      </c>
      <c r="C27" s="47">
        <v>4.2599999999999999E-2</v>
      </c>
      <c r="D27" s="47">
        <v>4.156E-2</v>
      </c>
      <c r="E27" s="47">
        <v>4.1399999999999999E-2</v>
      </c>
      <c r="F27" s="47">
        <f t="shared" si="2"/>
        <v>4.1853333333333333E-2</v>
      </c>
      <c r="G27" s="47"/>
      <c r="H27" s="47">
        <f t="shared" si="0"/>
        <v>4.1853333333333333E-2</v>
      </c>
      <c r="I27" s="47">
        <f t="shared" si="1"/>
        <v>4.2766666666666668E-2</v>
      </c>
      <c r="J27" s="47">
        <f t="shared" si="3"/>
        <v>4.4433333333333332E-2</v>
      </c>
      <c r="K27" s="47">
        <f t="shared" si="4"/>
        <v>4.6066666666666665E-2</v>
      </c>
      <c r="L27" s="47">
        <f t="shared" si="5"/>
        <v>4.5899999999999996E-2</v>
      </c>
      <c r="M27" s="47"/>
      <c r="N27" s="47"/>
      <c r="O27" s="47"/>
      <c r="P27" s="47"/>
      <c r="Q27" s="47"/>
      <c r="R27" s="47"/>
      <c r="S27" s="47"/>
    </row>
    <row r="28" spans="1:19">
      <c r="A28" s="108" t="s">
        <v>294</v>
      </c>
      <c r="C28" s="47">
        <v>4.1799999999999997E-2</v>
      </c>
      <c r="D28" s="47">
        <v>4.4200000000000003E-2</v>
      </c>
      <c r="E28" s="47">
        <v>4.5199999999999997E-2</v>
      </c>
      <c r="F28" s="47">
        <f t="shared" si="2"/>
        <v>4.3733333333333325E-2</v>
      </c>
      <c r="G28" s="47"/>
      <c r="H28" s="47">
        <f t="shared" si="0"/>
        <v>4.3733333333333325E-2</v>
      </c>
      <c r="I28" s="47">
        <f t="shared" si="1"/>
        <v>4.1853333333333333E-2</v>
      </c>
      <c r="J28" s="47">
        <f t="shared" si="3"/>
        <v>4.2766666666666668E-2</v>
      </c>
      <c r="K28" s="47">
        <f t="shared" si="4"/>
        <v>4.4433333333333332E-2</v>
      </c>
      <c r="L28" s="47">
        <f t="shared" si="5"/>
        <v>4.6066666666666665E-2</v>
      </c>
      <c r="M28" s="47"/>
      <c r="N28" s="47"/>
      <c r="O28" s="47"/>
      <c r="P28" s="47"/>
      <c r="Q28" s="47"/>
      <c r="R28" s="47"/>
      <c r="S28" s="47"/>
    </row>
    <row r="29" spans="1:19">
      <c r="A29" s="108" t="s">
        <v>295</v>
      </c>
      <c r="C29" s="47">
        <v>4.58E-2</v>
      </c>
      <c r="D29" s="47">
        <v>4.7100000000000003E-2</v>
      </c>
      <c r="E29" s="47">
        <v>4.7100000000000003E-2</v>
      </c>
      <c r="F29" s="47">
        <f t="shared" si="2"/>
        <v>4.6666666666666669E-2</v>
      </c>
      <c r="G29" s="47"/>
      <c r="H29" s="47">
        <f t="shared" si="0"/>
        <v>4.6666666666666669E-2</v>
      </c>
      <c r="I29" s="47">
        <f t="shared" si="1"/>
        <v>4.3733333333333325E-2</v>
      </c>
      <c r="J29" s="47">
        <f t="shared" si="3"/>
        <v>4.1853333333333333E-2</v>
      </c>
      <c r="K29" s="47">
        <f t="shared" si="4"/>
        <v>4.2766666666666668E-2</v>
      </c>
      <c r="L29" s="47">
        <f t="shared" si="5"/>
        <v>4.4433333333333332E-2</v>
      </c>
      <c r="M29" s="47"/>
      <c r="N29" s="47"/>
      <c r="O29" s="47"/>
      <c r="P29" s="47"/>
      <c r="Q29" s="47"/>
      <c r="R29" s="47"/>
      <c r="S29" s="47"/>
    </row>
    <row r="30" spans="1:19">
      <c r="A30" s="108" t="s">
        <v>296</v>
      </c>
      <c r="C30" s="47">
        <v>4.6699999999999998E-2</v>
      </c>
      <c r="D30" s="47">
        <v>4.6399999999999997E-2</v>
      </c>
      <c r="E30" s="47">
        <v>4.7399999999999998E-2</v>
      </c>
      <c r="F30" s="47">
        <f t="shared" si="2"/>
        <v>4.6833333333333331E-2</v>
      </c>
      <c r="G30" s="47"/>
      <c r="H30" s="47">
        <f t="shared" si="0"/>
        <v>4.6833333333333331E-2</v>
      </c>
      <c r="I30" s="47">
        <f t="shared" si="1"/>
        <v>4.6666666666666669E-2</v>
      </c>
      <c r="J30" s="47">
        <f t="shared" si="3"/>
        <v>4.3733333333333325E-2</v>
      </c>
      <c r="K30" s="47">
        <f t="shared" si="4"/>
        <v>4.1853333333333333E-2</v>
      </c>
      <c r="L30" s="47">
        <f t="shared" si="5"/>
        <v>4.2766666666666668E-2</v>
      </c>
      <c r="M30" s="47"/>
      <c r="N30" s="47"/>
      <c r="O30" s="47"/>
      <c r="P30" s="47"/>
      <c r="Q30" s="47"/>
      <c r="R30" s="47"/>
      <c r="S30" s="47"/>
    </row>
    <row r="31" spans="1:19">
      <c r="A31" s="108" t="s">
        <v>297</v>
      </c>
      <c r="C31" s="47">
        <v>4.9099999999999998E-2</v>
      </c>
      <c r="D31" s="47">
        <v>5.0299999999999997E-2</v>
      </c>
      <c r="E31" s="47">
        <v>4.9200000000000001E-2</v>
      </c>
      <c r="F31" s="47">
        <f t="shared" si="2"/>
        <v>4.9533333333333325E-2</v>
      </c>
      <c r="G31" s="47"/>
      <c r="H31" s="47">
        <f t="shared" si="0"/>
        <v>4.9533333333333325E-2</v>
      </c>
      <c r="I31" s="47">
        <f t="shared" si="1"/>
        <v>4.6833333333333331E-2</v>
      </c>
      <c r="J31" s="47">
        <f t="shared" si="3"/>
        <v>4.6666666666666669E-2</v>
      </c>
      <c r="K31" s="47">
        <f t="shared" si="4"/>
        <v>4.3733333333333325E-2</v>
      </c>
      <c r="L31" s="47">
        <f t="shared" si="5"/>
        <v>4.1853333333333333E-2</v>
      </c>
      <c r="M31" s="47"/>
      <c r="N31" s="47"/>
      <c r="O31" s="47"/>
      <c r="P31" s="47"/>
      <c r="Q31" s="47"/>
      <c r="R31" s="47"/>
      <c r="S31" s="47"/>
    </row>
    <row r="32" spans="1:19">
      <c r="A32" s="108" t="s">
        <v>299</v>
      </c>
      <c r="C32" s="47">
        <v>4.9099999999999998E-2</v>
      </c>
      <c r="D32" s="47">
        <v>4.7600000000000003E-2</v>
      </c>
      <c r="E32" s="47">
        <v>4.65E-2</v>
      </c>
      <c r="F32" s="47">
        <f t="shared" si="2"/>
        <v>4.7733333333333329E-2</v>
      </c>
      <c r="G32" s="47"/>
      <c r="H32" s="47">
        <f t="shared" si="0"/>
        <v>4.7733333333333329E-2</v>
      </c>
      <c r="I32" s="47">
        <f t="shared" si="1"/>
        <v>4.9533333333333325E-2</v>
      </c>
      <c r="J32" s="47">
        <f t="shared" si="3"/>
        <v>4.6833333333333331E-2</v>
      </c>
      <c r="K32" s="47">
        <f t="shared" si="4"/>
        <v>4.6666666666666669E-2</v>
      </c>
      <c r="L32" s="47">
        <f t="shared" si="5"/>
        <v>4.3733333333333325E-2</v>
      </c>
      <c r="M32" s="47"/>
      <c r="N32" s="47"/>
      <c r="O32" s="47"/>
      <c r="P32" s="47"/>
      <c r="Q32" s="47"/>
      <c r="R32" s="47"/>
      <c r="S32" s="47"/>
    </row>
    <row r="33" spans="1:19">
      <c r="A33" s="108" t="s">
        <v>300</v>
      </c>
      <c r="C33" s="47">
        <v>4.5499999999999999E-2</v>
      </c>
      <c r="D33" s="47">
        <v>4.4699999999999997E-2</v>
      </c>
      <c r="E33" s="47">
        <v>4.3099999999999999E-2</v>
      </c>
      <c r="F33" s="47">
        <f>AVERAGE(C33:E33)</f>
        <v>4.4433333333333332E-2</v>
      </c>
      <c r="G33" s="47"/>
      <c r="H33" s="47">
        <f t="shared" si="0"/>
        <v>4.4433333333333332E-2</v>
      </c>
      <c r="I33" s="47">
        <f t="shared" si="1"/>
        <v>4.7733333333333329E-2</v>
      </c>
      <c r="J33" s="47">
        <f t="shared" si="3"/>
        <v>4.9533333333333325E-2</v>
      </c>
      <c r="K33" s="47">
        <f t="shared" si="4"/>
        <v>4.6833333333333331E-2</v>
      </c>
      <c r="L33" s="47">
        <f t="shared" si="5"/>
        <v>4.6666666666666669E-2</v>
      </c>
      <c r="M33" s="47"/>
      <c r="N33" s="47"/>
      <c r="O33" s="47"/>
      <c r="P33" s="47"/>
      <c r="Q33" s="47"/>
      <c r="R33" s="47"/>
      <c r="S33" s="47"/>
    </row>
    <row r="34" spans="1:19">
      <c r="A34" s="108" t="s">
        <v>307</v>
      </c>
      <c r="C34" s="47">
        <v>4.1300000000000003E-2</v>
      </c>
      <c r="D34" s="47">
        <v>3.6299999999999999E-2</v>
      </c>
      <c r="E34" s="47">
        <v>3.7100000000000001E-2</v>
      </c>
      <c r="F34" s="47">
        <f>AVERAGE(C34:E34)</f>
        <v>3.8233333333333334E-2</v>
      </c>
      <c r="G34" s="47"/>
      <c r="H34" s="47">
        <f t="shared" si="0"/>
        <v>3.8233333333333334E-2</v>
      </c>
      <c r="I34" s="47">
        <f t="shared" ref="I34:I37" si="6">+F33</f>
        <v>4.4433333333333332E-2</v>
      </c>
      <c r="J34" s="47">
        <f t="shared" ref="J34:J37" si="7">+F32</f>
        <v>4.7733333333333329E-2</v>
      </c>
      <c r="K34" s="47">
        <f t="shared" ref="K34:K37" si="8">+F31</f>
        <v>4.9533333333333325E-2</v>
      </c>
      <c r="L34" s="47">
        <f t="shared" ref="L34:L37" si="9">+F30</f>
        <v>4.6833333333333331E-2</v>
      </c>
      <c r="M34" s="47"/>
      <c r="N34" s="47"/>
      <c r="O34" s="47"/>
      <c r="P34" s="47"/>
      <c r="Q34" s="47"/>
      <c r="R34" s="47"/>
      <c r="S34" s="47"/>
    </row>
    <row r="35" spans="1:19">
      <c r="A35" s="108" t="s">
        <v>308</v>
      </c>
      <c r="C35" s="47">
        <v>3.7199999999999997E-2</v>
      </c>
      <c r="D35" s="47">
        <v>3.7600000000000001E-2</v>
      </c>
      <c r="E35" s="47">
        <v>3.73E-2</v>
      </c>
      <c r="F35" s="47">
        <f>AVERAGE(C35:E35)</f>
        <v>3.7366666666666666E-2</v>
      </c>
      <c r="G35" s="47"/>
      <c r="H35" s="47">
        <f t="shared" si="0"/>
        <v>3.7366666666666666E-2</v>
      </c>
      <c r="I35" s="47">
        <f t="shared" si="6"/>
        <v>3.8233333333333334E-2</v>
      </c>
      <c r="J35" s="47">
        <f t="shared" si="7"/>
        <v>4.4433333333333332E-2</v>
      </c>
      <c r="K35" s="47">
        <f t="shared" si="8"/>
        <v>4.7733333333333329E-2</v>
      </c>
      <c r="L35" s="47">
        <f t="shared" si="9"/>
        <v>4.9533333333333325E-2</v>
      </c>
      <c r="M35" s="47"/>
      <c r="N35" s="47"/>
      <c r="O35" s="47"/>
      <c r="P35" s="47"/>
      <c r="Q35" s="47"/>
      <c r="R35" s="47"/>
      <c r="S35" s="47"/>
    </row>
    <row r="36" spans="1:19">
      <c r="A36" s="108" t="s">
        <v>309</v>
      </c>
      <c r="C36" s="47">
        <v>3.5999999999999997E-2</v>
      </c>
      <c r="D36" s="47">
        <v>3.4200000000000001E-2</v>
      </c>
      <c r="E36" s="47">
        <v>3.9600000000000003E-2</v>
      </c>
      <c r="F36" s="47">
        <f>AVERAGE(C36:E36)</f>
        <v>3.6600000000000001E-2</v>
      </c>
      <c r="G36" s="47"/>
      <c r="H36" s="47">
        <f t="shared" si="0"/>
        <v>3.6600000000000001E-2</v>
      </c>
      <c r="I36" s="47">
        <f t="shared" si="6"/>
        <v>3.7366666666666666E-2</v>
      </c>
      <c r="J36" s="47">
        <f t="shared" si="7"/>
        <v>3.8233333333333334E-2</v>
      </c>
      <c r="K36" s="47">
        <f t="shared" si="8"/>
        <v>4.4433333333333332E-2</v>
      </c>
      <c r="L36" s="47">
        <f t="shared" si="9"/>
        <v>4.7733333333333329E-2</v>
      </c>
      <c r="M36" s="47"/>
      <c r="N36" s="47"/>
      <c r="O36" s="47"/>
      <c r="P36" s="47"/>
      <c r="Q36" s="47"/>
      <c r="R36" s="47"/>
      <c r="S36" s="47"/>
    </row>
    <row r="37" spans="1:19">
      <c r="A37" s="108" t="s">
        <v>310</v>
      </c>
      <c r="C37" s="47">
        <v>3.8199999999999998E-2</v>
      </c>
      <c r="D37" s="47">
        <v>3.6299999999999999E-2</v>
      </c>
      <c r="E37" s="47">
        <v>3.44E-2</v>
      </c>
      <c r="F37" s="47">
        <f>AVERAGE(C37:E37)</f>
        <v>3.6299999999999999E-2</v>
      </c>
      <c r="G37" s="47"/>
      <c r="H37" s="47">
        <f t="shared" si="0"/>
        <v>3.6299999999999999E-2</v>
      </c>
      <c r="I37" s="47">
        <f t="shared" si="6"/>
        <v>3.6600000000000001E-2</v>
      </c>
      <c r="J37" s="47">
        <f t="shared" si="7"/>
        <v>3.7366666666666666E-2</v>
      </c>
      <c r="K37" s="47">
        <f t="shared" si="8"/>
        <v>3.8233333333333334E-2</v>
      </c>
      <c r="L37" s="47">
        <f t="shared" si="9"/>
        <v>4.4433333333333332E-2</v>
      </c>
      <c r="M37" s="47"/>
      <c r="N37" s="47"/>
      <c r="O37" s="47"/>
      <c r="P37" s="47"/>
      <c r="Q37" s="47"/>
      <c r="R37" s="47"/>
      <c r="S37" s="47"/>
    </row>
    <row r="38" spans="1:19" ht="15.75" thickBot="1">
      <c r="A38" s="84"/>
      <c r="B38" s="84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47"/>
      <c r="N38" s="47"/>
      <c r="O38" s="47"/>
      <c r="P38" s="47"/>
      <c r="Q38" s="47"/>
      <c r="R38" s="47"/>
      <c r="S38" s="47"/>
    </row>
    <row r="39" spans="1:19" ht="15.75" thickTop="1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>
      <c r="A40" s="108" t="s">
        <v>306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</sheetData>
  <mergeCells count="2">
    <mergeCell ref="A5:L5"/>
    <mergeCell ref="H8:L8"/>
  </mergeCells>
  <pageMargins left="0.7" right="0.7" top="0.75" bottom="0.75" header="0.3" footer="0.3"/>
  <pageSetup scale="8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28C9-600F-4329-9A4B-8908FDCE6755}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30"/>
  <sheetViews>
    <sheetView topLeftCell="A49" zoomScaleNormal="100" workbookViewId="0">
      <selection activeCell="N78" sqref="N78"/>
    </sheetView>
  </sheetViews>
  <sheetFormatPr defaultColWidth="9.77734375" defaultRowHeight="15"/>
  <cols>
    <col min="1" max="1" width="9.77734375" style="135" customWidth="1"/>
    <col min="2" max="2" width="7.77734375" style="135" customWidth="1"/>
    <col min="3" max="3" width="2.77734375" style="135" customWidth="1"/>
    <col min="4" max="4" width="10.88671875" style="135" customWidth="1"/>
    <col min="5" max="5" width="2.77734375" style="135" customWidth="1"/>
    <col min="6" max="6" width="10.88671875" style="135" customWidth="1"/>
    <col min="7" max="7" width="2.77734375" style="135" customWidth="1"/>
    <col min="8" max="8" width="7.77734375" style="135" customWidth="1"/>
    <col min="9" max="9" width="2.77734375" style="135" customWidth="1"/>
    <col min="10" max="10" width="7.77734375" style="135" customWidth="1"/>
    <col min="11" max="11" width="2.77734375" style="135" customWidth="1"/>
    <col min="12" max="12" width="7.77734375" style="135" customWidth="1"/>
    <col min="13" max="13" width="2.77734375" style="135" customWidth="1"/>
    <col min="14" max="14" width="7.77734375" style="135" customWidth="1"/>
    <col min="15" max="15" width="2.77734375" style="137" customWidth="1"/>
    <col min="16" max="16384" width="9.77734375" style="135"/>
  </cols>
  <sheetData>
    <row r="1" spans="1:16" ht="15.75">
      <c r="L1" s="136" t="str">
        <f>+'DCP-4, P 1'!G1</f>
        <v>Exh. DCP-4</v>
      </c>
    </row>
    <row r="2" spans="1:16" ht="15.75">
      <c r="L2" s="136" t="str">
        <f>+'DCP-4, P 1'!G2</f>
        <v>Docket UG-200568</v>
      </c>
    </row>
    <row r="3" spans="1:16" ht="15.75">
      <c r="L3" s="136" t="s">
        <v>195</v>
      </c>
      <c r="P3" s="136"/>
    </row>
    <row r="4" spans="1:16" ht="15.75">
      <c r="P4" s="136"/>
    </row>
    <row r="5" spans="1:16" ht="20.25">
      <c r="A5" s="244" t="s">
        <v>143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138"/>
    </row>
    <row r="6" spans="1:16" ht="21" thickBo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38"/>
    </row>
    <row r="7" spans="1:16" ht="15.75" thickTop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6" ht="15.75">
      <c r="A8" s="140"/>
      <c r="B8" s="140"/>
      <c r="C8" s="140"/>
      <c r="D8" s="140" t="s">
        <v>144</v>
      </c>
      <c r="E8" s="140"/>
      <c r="F8" s="140" t="s">
        <v>144</v>
      </c>
      <c r="G8" s="140"/>
      <c r="H8" s="140" t="s">
        <v>145</v>
      </c>
      <c r="I8" s="140"/>
      <c r="J8" s="140" t="s">
        <v>145</v>
      </c>
      <c r="K8" s="140"/>
      <c r="L8" s="140" t="s">
        <v>145</v>
      </c>
      <c r="M8" s="140"/>
      <c r="N8" s="140" t="s">
        <v>145</v>
      </c>
    </row>
    <row r="9" spans="1:16" ht="15.75">
      <c r="A9" s="140"/>
      <c r="B9" s="140" t="s">
        <v>146</v>
      </c>
      <c r="C9" s="140"/>
      <c r="D9" s="140" t="s">
        <v>147</v>
      </c>
      <c r="E9" s="140"/>
      <c r="F9" s="140" t="s">
        <v>148</v>
      </c>
      <c r="G9" s="140"/>
      <c r="H9" s="140" t="s">
        <v>149</v>
      </c>
      <c r="I9" s="140"/>
      <c r="J9" s="140" t="s">
        <v>149</v>
      </c>
      <c r="K9" s="140"/>
      <c r="L9" s="140" t="s">
        <v>149</v>
      </c>
      <c r="M9" s="140"/>
      <c r="N9" s="140" t="s">
        <v>149</v>
      </c>
    </row>
    <row r="10" spans="1:16" ht="15.75">
      <c r="A10" s="140" t="s">
        <v>10</v>
      </c>
      <c r="B10" s="140" t="s">
        <v>84</v>
      </c>
      <c r="C10" s="140"/>
      <c r="D10" s="140" t="s">
        <v>150</v>
      </c>
      <c r="E10" s="140"/>
      <c r="F10" s="140" t="s">
        <v>151</v>
      </c>
      <c r="G10" s="140"/>
      <c r="H10" s="141" t="s">
        <v>152</v>
      </c>
      <c r="I10" s="140"/>
      <c r="J10" s="141" t="s">
        <v>153</v>
      </c>
      <c r="K10" s="140"/>
      <c r="L10" s="141" t="s">
        <v>154</v>
      </c>
      <c r="M10" s="140"/>
      <c r="N10" s="141" t="s">
        <v>155</v>
      </c>
    </row>
    <row r="11" spans="1:16" ht="15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6" ht="1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6" ht="15" customHeight="1">
      <c r="A13" s="245" t="s">
        <v>118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138"/>
    </row>
    <row r="14" spans="1:16" ht="15" customHeight="1">
      <c r="A14" s="145" t="s">
        <v>119</v>
      </c>
      <c r="B14" s="161">
        <v>7.8600000000000003E-2</v>
      </c>
      <c r="C14" s="161"/>
      <c r="D14" s="161">
        <v>5.8400000000000001E-2</v>
      </c>
      <c r="E14" s="161"/>
      <c r="F14" s="161">
        <v>7.9899999999999999E-2</v>
      </c>
      <c r="G14" s="161"/>
      <c r="H14" s="161">
        <v>9.0300000000000005E-2</v>
      </c>
      <c r="I14" s="161"/>
      <c r="J14" s="161">
        <v>9.4399999999999998E-2</v>
      </c>
      <c r="K14" s="161"/>
      <c r="L14" s="161">
        <v>0.1009</v>
      </c>
      <c r="M14" s="161"/>
      <c r="N14" s="161">
        <v>0.1096</v>
      </c>
    </row>
    <row r="15" spans="1:16" ht="15" customHeight="1">
      <c r="A15" s="145" t="s">
        <v>120</v>
      </c>
      <c r="B15" s="161">
        <v>6.8400000000000002E-2</v>
      </c>
      <c r="C15" s="161"/>
      <c r="D15" s="161">
        <v>4.99E-2</v>
      </c>
      <c r="E15" s="161"/>
      <c r="F15" s="161">
        <v>7.6100000000000001E-2</v>
      </c>
      <c r="G15" s="161"/>
      <c r="H15" s="161">
        <v>8.6300000000000002E-2</v>
      </c>
      <c r="I15" s="161"/>
      <c r="J15" s="161">
        <v>8.9200000000000002E-2</v>
      </c>
      <c r="K15" s="161"/>
      <c r="L15" s="161">
        <v>9.2899999999999996E-2</v>
      </c>
      <c r="M15" s="161"/>
      <c r="N15" s="161">
        <v>9.8199999999999996E-2</v>
      </c>
    </row>
    <row r="16" spans="1:16" ht="15" customHeight="1">
      <c r="A16" s="145" t="s">
        <v>121</v>
      </c>
      <c r="B16" s="161">
        <v>6.83E-2</v>
      </c>
      <c r="C16" s="161"/>
      <c r="D16" s="161">
        <v>5.2699999999999997E-2</v>
      </c>
      <c r="E16" s="161"/>
      <c r="F16" s="161">
        <v>7.4200000000000002E-2</v>
      </c>
      <c r="G16" s="161"/>
      <c r="H16" s="161">
        <v>8.1900000000000001E-2</v>
      </c>
      <c r="I16" s="161"/>
      <c r="J16" s="161">
        <v>8.43E-2</v>
      </c>
      <c r="K16" s="161"/>
      <c r="L16" s="161">
        <v>8.6099999999999996E-2</v>
      </c>
      <c r="M16" s="161"/>
      <c r="N16" s="161">
        <v>9.06E-2</v>
      </c>
    </row>
    <row r="17" spans="1:15" ht="15" customHeight="1">
      <c r="A17" s="145" t="s">
        <v>122</v>
      </c>
      <c r="B17" s="161">
        <v>9.06E-2</v>
      </c>
      <c r="C17" s="161"/>
      <c r="D17" s="161">
        <v>7.22E-2</v>
      </c>
      <c r="E17" s="161"/>
      <c r="F17" s="161">
        <v>8.4099999999999994E-2</v>
      </c>
      <c r="G17" s="161"/>
      <c r="H17" s="161">
        <v>8.8700000000000001E-2</v>
      </c>
      <c r="I17" s="161"/>
      <c r="J17" s="161">
        <v>9.0999999999999998E-2</v>
      </c>
      <c r="K17" s="161"/>
      <c r="L17" s="161">
        <v>9.2899999999999996E-2</v>
      </c>
      <c r="M17" s="161"/>
      <c r="N17" s="161">
        <v>9.6199999999999994E-2</v>
      </c>
    </row>
    <row r="18" spans="1:15" ht="15" customHeight="1">
      <c r="A18" s="145" t="s">
        <v>123</v>
      </c>
      <c r="B18" s="161">
        <v>0.12670000000000001</v>
      </c>
      <c r="C18" s="161"/>
      <c r="D18" s="161">
        <v>0.1004</v>
      </c>
      <c r="E18" s="161"/>
      <c r="F18" s="161">
        <v>9.4399999999999998E-2</v>
      </c>
      <c r="G18" s="161"/>
      <c r="H18" s="161">
        <v>9.8599999999999993E-2</v>
      </c>
      <c r="I18" s="161"/>
      <c r="J18" s="161">
        <v>0.1022</v>
      </c>
      <c r="K18" s="161"/>
      <c r="L18" s="161">
        <v>0.10489999999999999</v>
      </c>
      <c r="M18" s="161"/>
      <c r="N18" s="161">
        <v>0.1096</v>
      </c>
    </row>
    <row r="19" spans="1:15" ht="15" customHeight="1">
      <c r="A19" s="145" t="s">
        <v>124</v>
      </c>
      <c r="B19" s="161">
        <v>0.1527</v>
      </c>
      <c r="C19" s="161"/>
      <c r="D19" s="161">
        <v>0.11509999999999999</v>
      </c>
      <c r="E19" s="161"/>
      <c r="F19" s="161">
        <v>0.11459999999999999</v>
      </c>
      <c r="G19" s="161"/>
      <c r="H19" s="161">
        <v>0.123</v>
      </c>
      <c r="I19" s="161"/>
      <c r="J19" s="161">
        <v>0.13</v>
      </c>
      <c r="K19" s="161"/>
      <c r="L19" s="161">
        <v>0.13339999999999999</v>
      </c>
      <c r="M19" s="161"/>
      <c r="N19" s="161">
        <v>0.13950000000000001</v>
      </c>
    </row>
    <row r="20" spans="1:15" ht="15" customHeight="1">
      <c r="A20" s="145" t="s">
        <v>125</v>
      </c>
      <c r="B20" s="161">
        <v>0.18890000000000001</v>
      </c>
      <c r="C20" s="161"/>
      <c r="D20" s="161">
        <v>0.14030000000000001</v>
      </c>
      <c r="E20" s="161"/>
      <c r="F20" s="161">
        <v>0.13930000000000001</v>
      </c>
      <c r="G20" s="161"/>
      <c r="H20" s="161">
        <v>0.1464</v>
      </c>
      <c r="I20" s="161"/>
      <c r="J20" s="161">
        <v>0.153</v>
      </c>
      <c r="K20" s="161"/>
      <c r="L20" s="161">
        <v>0.1595</v>
      </c>
      <c r="M20" s="161"/>
      <c r="N20" s="161">
        <v>0.16600000000000001</v>
      </c>
    </row>
    <row r="21" spans="1:15" ht="15" customHeight="1">
      <c r="A21" s="145" t="s">
        <v>126</v>
      </c>
      <c r="B21" s="161">
        <v>0.14860000000000001</v>
      </c>
      <c r="C21" s="161"/>
      <c r="D21" s="161">
        <v>0.1069</v>
      </c>
      <c r="E21" s="161"/>
      <c r="F21" s="161">
        <v>0.13</v>
      </c>
      <c r="G21" s="161"/>
      <c r="H21" s="161">
        <v>0.14219999999999999</v>
      </c>
      <c r="I21" s="161"/>
      <c r="J21" s="161">
        <v>0.1479</v>
      </c>
      <c r="K21" s="161"/>
      <c r="L21" s="161">
        <v>0.15859999999999999</v>
      </c>
      <c r="M21" s="161"/>
      <c r="N21" s="161">
        <v>0.16450000000000001</v>
      </c>
    </row>
    <row r="22" spans="1:15" ht="15" customHeight="1">
      <c r="A22" s="145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5" ht="15" customHeight="1">
      <c r="A23" s="247" t="s">
        <v>127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138"/>
    </row>
    <row r="24" spans="1:15" ht="15" customHeight="1">
      <c r="A24" s="145" t="s">
        <v>128</v>
      </c>
      <c r="B24" s="161">
        <v>0.1079</v>
      </c>
      <c r="C24" s="161"/>
      <c r="D24" s="161">
        <v>8.6300000000000002E-2</v>
      </c>
      <c r="E24" s="161"/>
      <c r="F24" s="161">
        <v>0.111</v>
      </c>
      <c r="G24" s="161"/>
      <c r="H24" s="161">
        <v>0.12520000000000001</v>
      </c>
      <c r="I24" s="161"/>
      <c r="J24" s="161">
        <v>0.1283</v>
      </c>
      <c r="K24" s="161"/>
      <c r="L24" s="161">
        <v>0.1366</v>
      </c>
      <c r="M24" s="161"/>
      <c r="N24" s="161">
        <v>0.14199999999999999</v>
      </c>
    </row>
    <row r="25" spans="1:15" ht="15" customHeight="1">
      <c r="A25" s="145" t="s">
        <v>129</v>
      </c>
      <c r="B25" s="161">
        <v>0.12039999999999999</v>
      </c>
      <c r="C25" s="161"/>
      <c r="D25" s="161">
        <v>9.5799999999999996E-2</v>
      </c>
      <c r="E25" s="161"/>
      <c r="F25" s="161">
        <v>0.1244</v>
      </c>
      <c r="G25" s="161"/>
      <c r="H25" s="161">
        <v>0.12720000000000001</v>
      </c>
      <c r="I25" s="161"/>
      <c r="J25" s="161">
        <v>0.1366</v>
      </c>
      <c r="K25" s="161"/>
      <c r="L25" s="161">
        <v>0.14030000000000001</v>
      </c>
      <c r="M25" s="161"/>
      <c r="N25" s="161">
        <v>0.14530000000000001</v>
      </c>
    </row>
    <row r="26" spans="1:15" ht="15" customHeight="1">
      <c r="A26" s="145" t="s">
        <v>130</v>
      </c>
      <c r="B26" s="161">
        <v>9.9299999999999999E-2</v>
      </c>
      <c r="C26" s="161"/>
      <c r="D26" s="161">
        <v>7.4800000000000005E-2</v>
      </c>
      <c r="E26" s="161"/>
      <c r="F26" s="161">
        <v>0.1062</v>
      </c>
      <c r="G26" s="161"/>
      <c r="H26" s="161">
        <v>0.1168</v>
      </c>
      <c r="I26" s="161"/>
      <c r="J26" s="161">
        <v>0.1206</v>
      </c>
      <c r="K26" s="161"/>
      <c r="L26" s="161">
        <v>0.12470000000000001</v>
      </c>
      <c r="M26" s="161"/>
      <c r="N26" s="161">
        <v>0.12959999999999999</v>
      </c>
    </row>
    <row r="27" spans="1:15" ht="15" customHeight="1">
      <c r="A27" s="145" t="s">
        <v>131</v>
      </c>
      <c r="B27" s="161">
        <v>8.3299999999999999E-2</v>
      </c>
      <c r="C27" s="161"/>
      <c r="D27" s="161">
        <v>5.9799999999999999E-2</v>
      </c>
      <c r="E27" s="161"/>
      <c r="F27" s="161">
        <v>7.6799999999999993E-2</v>
      </c>
      <c r="G27" s="161"/>
      <c r="H27" s="161">
        <v>8.9200000000000002E-2</v>
      </c>
      <c r="I27" s="161"/>
      <c r="J27" s="161">
        <v>9.2999999999999999E-2</v>
      </c>
      <c r="K27" s="161"/>
      <c r="L27" s="161">
        <v>9.5799999999999996E-2</v>
      </c>
      <c r="M27" s="161"/>
      <c r="N27" s="161">
        <v>0.1</v>
      </c>
    </row>
    <row r="28" spans="1:15" ht="15" customHeight="1">
      <c r="A28" s="145" t="s">
        <v>132</v>
      </c>
      <c r="B28" s="161">
        <v>8.2100000000000006E-2</v>
      </c>
      <c r="C28" s="161"/>
      <c r="D28" s="161">
        <v>5.8200000000000002E-2</v>
      </c>
      <c r="E28" s="161"/>
      <c r="F28" s="161">
        <v>8.3900000000000002E-2</v>
      </c>
      <c r="G28" s="161"/>
      <c r="H28" s="161">
        <v>9.5200000000000007E-2</v>
      </c>
      <c r="I28" s="161"/>
      <c r="J28" s="161">
        <v>9.7699999999999995E-2</v>
      </c>
      <c r="K28" s="161"/>
      <c r="L28" s="161">
        <v>0.10100000000000001</v>
      </c>
      <c r="M28" s="161"/>
      <c r="N28" s="161">
        <v>0.1053</v>
      </c>
    </row>
    <row r="29" spans="1:15" ht="15" customHeight="1">
      <c r="A29" s="145" t="s">
        <v>133</v>
      </c>
      <c r="B29" s="161">
        <v>9.3200000000000005E-2</v>
      </c>
      <c r="C29" s="161"/>
      <c r="D29" s="161">
        <v>6.6900000000000001E-2</v>
      </c>
      <c r="E29" s="161"/>
      <c r="F29" s="161">
        <v>8.8499999999999995E-2</v>
      </c>
      <c r="G29" s="161"/>
      <c r="H29" s="161">
        <v>0.10050000000000001</v>
      </c>
      <c r="I29" s="161"/>
      <c r="J29" s="161">
        <v>0.1026</v>
      </c>
      <c r="K29" s="161"/>
      <c r="L29" s="161">
        <v>0.10489999999999999</v>
      </c>
      <c r="M29" s="161"/>
      <c r="N29" s="161">
        <v>0.11</v>
      </c>
    </row>
    <row r="30" spans="1:15" ht="15" customHeight="1">
      <c r="A30" s="145" t="s">
        <v>134</v>
      </c>
      <c r="B30" s="161">
        <v>0.1087</v>
      </c>
      <c r="C30" s="161"/>
      <c r="D30" s="161">
        <v>8.1199999999999994E-2</v>
      </c>
      <c r="E30" s="161"/>
      <c r="F30" s="161">
        <v>8.4900000000000003E-2</v>
      </c>
      <c r="G30" s="161"/>
      <c r="H30" s="161">
        <v>9.3200000000000005E-2</v>
      </c>
      <c r="I30" s="161"/>
      <c r="J30" s="161">
        <v>9.5600000000000004E-2</v>
      </c>
      <c r="K30" s="161"/>
      <c r="L30" s="161">
        <v>9.7699999999999995E-2</v>
      </c>
      <c r="M30" s="161"/>
      <c r="N30" s="161">
        <v>9.9699999999999997E-2</v>
      </c>
    </row>
    <row r="31" spans="1:15" ht="15" customHeight="1">
      <c r="A31" s="145" t="s">
        <v>135</v>
      </c>
      <c r="B31" s="161">
        <v>0.10009999999999999</v>
      </c>
      <c r="C31" s="161"/>
      <c r="D31" s="161">
        <v>7.51E-2</v>
      </c>
      <c r="E31" s="161"/>
      <c r="F31" s="161">
        <v>8.5500000000000007E-2</v>
      </c>
      <c r="G31" s="161"/>
      <c r="H31" s="161">
        <v>9.4500000000000001E-2</v>
      </c>
      <c r="I31" s="161"/>
      <c r="J31" s="161">
        <v>9.6500000000000002E-2</v>
      </c>
      <c r="K31" s="161"/>
      <c r="L31" s="161">
        <v>9.8599999999999993E-2</v>
      </c>
      <c r="M31" s="161"/>
      <c r="N31" s="161">
        <v>0.10059999999999999</v>
      </c>
    </row>
    <row r="32" spans="1:15" ht="15" customHeight="1">
      <c r="A32" s="145" t="s">
        <v>136</v>
      </c>
      <c r="B32" s="161">
        <v>8.4599999999999995E-2</v>
      </c>
      <c r="C32" s="161"/>
      <c r="D32" s="161">
        <v>5.4199999999999998E-2</v>
      </c>
      <c r="E32" s="161"/>
      <c r="F32" s="161">
        <v>7.8600000000000003E-2</v>
      </c>
      <c r="G32" s="161"/>
      <c r="H32" s="161">
        <v>8.8499999999999995E-2</v>
      </c>
      <c r="I32" s="161"/>
      <c r="J32" s="161">
        <v>9.0899999999999995E-2</v>
      </c>
      <c r="K32" s="161"/>
      <c r="L32" s="161">
        <v>9.3600000000000003E-2</v>
      </c>
      <c r="M32" s="161"/>
      <c r="N32" s="161">
        <v>9.5500000000000002E-2</v>
      </c>
    </row>
    <row r="33" spans="1:15" ht="15" customHeight="1">
      <c r="A33" s="145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5" ht="15" customHeight="1">
      <c r="A34" s="245" t="s">
        <v>137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138"/>
    </row>
    <row r="35" spans="1:15" ht="15" customHeight="1">
      <c r="A35" s="145" t="s">
        <v>1</v>
      </c>
      <c r="B35" s="161">
        <v>6.25E-2</v>
      </c>
      <c r="C35" s="161"/>
      <c r="D35" s="161">
        <v>3.4500000000000003E-2</v>
      </c>
      <c r="E35" s="161"/>
      <c r="F35" s="161">
        <v>7.0099999999999996E-2</v>
      </c>
      <c r="G35" s="161"/>
      <c r="H35" s="161">
        <v>8.1900000000000001E-2</v>
      </c>
      <c r="I35" s="161"/>
      <c r="J35" s="161">
        <v>8.5500000000000007E-2</v>
      </c>
      <c r="K35" s="161"/>
      <c r="L35" s="161">
        <v>8.6900000000000005E-2</v>
      </c>
      <c r="M35" s="161"/>
      <c r="N35" s="161">
        <v>8.8599999999999998E-2</v>
      </c>
    </row>
    <row r="36" spans="1:15" ht="15" customHeight="1">
      <c r="A36" s="145" t="s">
        <v>2</v>
      </c>
      <c r="B36" s="161">
        <v>0.06</v>
      </c>
      <c r="C36" s="161"/>
      <c r="D36" s="161">
        <v>3.0200000000000001E-2</v>
      </c>
      <c r="E36" s="161"/>
      <c r="F36" s="161">
        <v>5.8700000000000002E-2</v>
      </c>
      <c r="G36" s="161"/>
      <c r="H36" s="161">
        <v>7.2900000000000006E-2</v>
      </c>
      <c r="I36" s="161"/>
      <c r="J36" s="161">
        <v>7.4399999999999994E-2</v>
      </c>
      <c r="K36" s="161"/>
      <c r="L36" s="161">
        <v>7.5899999999999995E-2</v>
      </c>
      <c r="M36" s="161"/>
      <c r="N36" s="161">
        <v>7.9100000000000004E-2</v>
      </c>
    </row>
    <row r="37" spans="1:15" ht="15" customHeight="1">
      <c r="A37" s="145" t="s">
        <v>3</v>
      </c>
      <c r="B37" s="161">
        <v>7.1499999999999994E-2</v>
      </c>
      <c r="C37" s="161"/>
      <c r="D37" s="161">
        <v>4.2900000000000001E-2</v>
      </c>
      <c r="E37" s="161"/>
      <c r="F37" s="161">
        <v>7.0900000000000005E-2</v>
      </c>
      <c r="G37" s="161"/>
      <c r="H37" s="161">
        <v>8.0699999999999994E-2</v>
      </c>
      <c r="I37" s="161"/>
      <c r="J37" s="161">
        <v>8.2100000000000006E-2</v>
      </c>
      <c r="K37" s="161"/>
      <c r="L37" s="161">
        <v>8.3099999999999993E-2</v>
      </c>
      <c r="M37" s="161"/>
      <c r="N37" s="161">
        <v>8.6300000000000002E-2</v>
      </c>
    </row>
    <row r="38" spans="1:15" ht="15" customHeight="1">
      <c r="A38" s="145" t="s">
        <v>4</v>
      </c>
      <c r="B38" s="161">
        <v>8.8300000000000003E-2</v>
      </c>
      <c r="C38" s="161"/>
      <c r="D38" s="161">
        <v>5.5100000000000003E-2</v>
      </c>
      <c r="E38" s="161"/>
      <c r="F38" s="161">
        <v>6.5699999999999995E-2</v>
      </c>
      <c r="G38" s="161"/>
      <c r="H38" s="161">
        <v>7.6799999999999993E-2</v>
      </c>
      <c r="I38" s="161"/>
      <c r="J38" s="161">
        <v>7.7700000000000005E-2</v>
      </c>
      <c r="K38" s="161"/>
      <c r="L38" s="161">
        <v>7.8899999999999998E-2</v>
      </c>
      <c r="M38" s="161"/>
      <c r="N38" s="161">
        <v>8.2900000000000001E-2</v>
      </c>
    </row>
    <row r="39" spans="1:15" ht="15" customHeight="1">
      <c r="A39" s="145" t="s">
        <v>5</v>
      </c>
      <c r="B39" s="161">
        <v>8.2699999999999996E-2</v>
      </c>
      <c r="C39" s="161"/>
      <c r="D39" s="161">
        <v>5.0200000000000002E-2</v>
      </c>
      <c r="E39" s="161"/>
      <c r="F39" s="161">
        <v>6.4399999999999999E-2</v>
      </c>
      <c r="G39" s="161"/>
      <c r="H39" s="161">
        <v>7.4800000000000005E-2</v>
      </c>
      <c r="I39" s="161"/>
      <c r="J39" s="161">
        <v>7.5700000000000003E-2</v>
      </c>
      <c r="K39" s="161"/>
      <c r="L39" s="161">
        <v>7.7499999999999999E-2</v>
      </c>
      <c r="M39" s="161"/>
      <c r="N39" s="161">
        <v>8.1600000000000006E-2</v>
      </c>
    </row>
    <row r="40" spans="1:15" ht="15" customHeight="1">
      <c r="A40" s="145" t="s">
        <v>6</v>
      </c>
      <c r="B40" s="161">
        <v>8.4400000000000003E-2</v>
      </c>
      <c r="C40" s="161"/>
      <c r="D40" s="161">
        <v>5.0700000000000002E-2</v>
      </c>
      <c r="E40" s="161"/>
      <c r="F40" s="161">
        <v>6.3500000000000001E-2</v>
      </c>
      <c r="G40" s="161"/>
      <c r="H40" s="161">
        <v>7.4300000000000005E-2</v>
      </c>
      <c r="I40" s="161"/>
      <c r="J40" s="161">
        <v>7.5399999999999995E-2</v>
      </c>
      <c r="K40" s="161"/>
      <c r="L40" s="161">
        <v>7.5999999999999998E-2</v>
      </c>
      <c r="M40" s="161"/>
      <c r="N40" s="161">
        <v>7.9500000000000001E-2</v>
      </c>
    </row>
    <row r="41" spans="1:15" ht="15" customHeight="1">
      <c r="A41" s="151">
        <v>1998</v>
      </c>
      <c r="B41" s="161">
        <v>8.3500000000000005E-2</v>
      </c>
      <c r="C41" s="161"/>
      <c r="D41" s="161">
        <v>4.8099999999999997E-2</v>
      </c>
      <c r="E41" s="161"/>
      <c r="F41" s="161">
        <v>5.2600000000000001E-2</v>
      </c>
      <c r="G41" s="161"/>
      <c r="H41" s="161">
        <v>6.7699999999999996E-2</v>
      </c>
      <c r="I41" s="161"/>
      <c r="J41" s="161">
        <v>6.9099999999999995E-2</v>
      </c>
      <c r="K41" s="161"/>
      <c r="L41" s="161">
        <v>7.0400000000000004E-2</v>
      </c>
      <c r="M41" s="161"/>
      <c r="N41" s="161">
        <v>7.2599999999999998E-2</v>
      </c>
    </row>
    <row r="42" spans="1:15" ht="15" customHeight="1">
      <c r="A42" s="151">
        <v>1999</v>
      </c>
      <c r="B42" s="161">
        <v>0.08</v>
      </c>
      <c r="C42" s="161"/>
      <c r="D42" s="161">
        <v>4.6600000000000003E-2</v>
      </c>
      <c r="E42" s="161"/>
      <c r="F42" s="161">
        <v>5.6500000000000002E-2</v>
      </c>
      <c r="G42" s="161"/>
      <c r="H42" s="161">
        <v>7.2099999999999997E-2</v>
      </c>
      <c r="I42" s="161"/>
      <c r="J42" s="161">
        <v>7.51E-2</v>
      </c>
      <c r="K42" s="161"/>
      <c r="L42" s="161">
        <v>7.6200000000000004E-2</v>
      </c>
      <c r="M42" s="161"/>
      <c r="N42" s="161">
        <v>7.8799999999999995E-2</v>
      </c>
    </row>
    <row r="43" spans="1:15" ht="15" customHeight="1">
      <c r="A43" s="151">
        <v>2000</v>
      </c>
      <c r="B43" s="161">
        <v>9.2299999999999993E-2</v>
      </c>
      <c r="C43" s="161"/>
      <c r="D43" s="161">
        <v>5.8500000000000003E-2</v>
      </c>
      <c r="E43" s="161"/>
      <c r="F43" s="161">
        <v>6.0299999999999999E-2</v>
      </c>
      <c r="G43" s="161"/>
      <c r="H43" s="161">
        <v>7.8799999999999995E-2</v>
      </c>
      <c r="I43" s="161"/>
      <c r="J43" s="161">
        <v>8.0600000000000005E-2</v>
      </c>
      <c r="K43" s="161"/>
      <c r="L43" s="161">
        <v>8.2400000000000001E-2</v>
      </c>
      <c r="M43" s="161"/>
      <c r="N43" s="161">
        <v>8.3599999999999994E-2</v>
      </c>
    </row>
    <row r="44" spans="1:15" ht="15" customHeight="1">
      <c r="A44" s="151">
        <v>2001</v>
      </c>
      <c r="B44" s="161">
        <v>6.9099999999999995E-2</v>
      </c>
      <c r="C44" s="161"/>
      <c r="D44" s="161">
        <v>3.44E-2</v>
      </c>
      <c r="E44" s="161"/>
      <c r="F44" s="161">
        <v>5.0200000000000002E-2</v>
      </c>
      <c r="G44" s="161"/>
      <c r="H44" s="161">
        <v>7.4700000000000003E-2</v>
      </c>
      <c r="I44" s="161"/>
      <c r="J44" s="161">
        <v>7.5899999999999995E-2</v>
      </c>
      <c r="K44" s="161"/>
      <c r="L44" s="161">
        <v>7.7799999999999994E-2</v>
      </c>
      <c r="M44" s="161"/>
      <c r="N44" s="161">
        <v>8.0199999999999994E-2</v>
      </c>
    </row>
    <row r="45" spans="1:15" ht="15" customHeight="1">
      <c r="A45" s="15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5" ht="15" customHeight="1">
      <c r="A46" s="245" t="s">
        <v>139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</row>
    <row r="47" spans="1:15" ht="15" customHeight="1">
      <c r="A47" s="151">
        <v>2002</v>
      </c>
      <c r="B47" s="161">
        <v>4.6699999999999998E-2</v>
      </c>
      <c r="C47" s="161"/>
      <c r="D47" s="161">
        <v>1.6199999999999999E-2</v>
      </c>
      <c r="E47" s="161"/>
      <c r="F47" s="161">
        <v>4.6100000000000002E-2</v>
      </c>
      <c r="G47" s="161"/>
      <c r="H47" s="161"/>
      <c r="I47" s="161" t="s">
        <v>156</v>
      </c>
      <c r="J47" s="161">
        <v>7.1900000000000006E-2</v>
      </c>
      <c r="K47" s="161"/>
      <c r="L47" s="161">
        <v>7.3700000000000002E-2</v>
      </c>
      <c r="M47" s="161"/>
      <c r="N47" s="161">
        <v>8.0199999999999994E-2</v>
      </c>
    </row>
    <row r="48" spans="1:15" ht="15" customHeight="1">
      <c r="A48" s="151">
        <v>2003</v>
      </c>
      <c r="B48" s="161">
        <v>4.1200000000000001E-2</v>
      </c>
      <c r="C48" s="161"/>
      <c r="D48" s="161">
        <v>1.01E-2</v>
      </c>
      <c r="E48" s="161"/>
      <c r="F48" s="161">
        <v>4.0099999999999997E-2</v>
      </c>
      <c r="G48" s="161"/>
      <c r="H48" s="161"/>
      <c r="I48" s="161"/>
      <c r="J48" s="161">
        <v>6.4000000000000001E-2</v>
      </c>
      <c r="K48" s="161"/>
      <c r="L48" s="161">
        <v>6.5799999999999997E-2</v>
      </c>
      <c r="M48" s="161"/>
      <c r="N48" s="161">
        <v>6.8400000000000002E-2</v>
      </c>
    </row>
    <row r="49" spans="1:16" ht="15" customHeight="1">
      <c r="A49" s="151">
        <v>2004</v>
      </c>
      <c r="B49" s="161">
        <v>4.3400000000000001E-2</v>
      </c>
      <c r="C49" s="161"/>
      <c r="D49" s="161">
        <v>1.38E-2</v>
      </c>
      <c r="E49" s="161"/>
      <c r="F49" s="161">
        <v>4.2700000000000002E-2</v>
      </c>
      <c r="G49" s="161"/>
      <c r="H49" s="161"/>
      <c r="I49" s="161"/>
      <c r="J49" s="161">
        <v>6.0400000000000002E-2</v>
      </c>
      <c r="K49" s="161"/>
      <c r="L49" s="161">
        <v>6.1600000000000002E-2</v>
      </c>
      <c r="M49" s="161"/>
      <c r="N49" s="161">
        <v>6.4000000000000001E-2</v>
      </c>
    </row>
    <row r="50" spans="1:16" s="137" customFormat="1" ht="15" customHeight="1">
      <c r="A50" s="151">
        <v>2005</v>
      </c>
      <c r="B50" s="161">
        <v>6.1899999999999997E-2</v>
      </c>
      <c r="C50" s="161"/>
      <c r="D50" s="161">
        <v>3.1600000000000003E-2</v>
      </c>
      <c r="E50" s="161"/>
      <c r="F50" s="161">
        <v>4.2900000000000001E-2</v>
      </c>
      <c r="G50" s="161"/>
      <c r="H50" s="161"/>
      <c r="I50" s="161"/>
      <c r="J50" s="161">
        <v>5.4399999999999997E-2</v>
      </c>
      <c r="K50" s="161"/>
      <c r="L50" s="161">
        <v>5.6500000000000002E-2</v>
      </c>
      <c r="M50" s="161"/>
      <c r="N50" s="161">
        <v>5.9299999999999999E-2</v>
      </c>
      <c r="P50" s="135"/>
    </row>
    <row r="51" spans="1:16" s="137" customFormat="1" ht="15" customHeight="1">
      <c r="A51" s="151">
        <v>2006</v>
      </c>
      <c r="B51" s="161">
        <v>7.9600000000000004E-2</v>
      </c>
      <c r="C51" s="161"/>
      <c r="D51" s="161">
        <v>4.7300000000000002E-2</v>
      </c>
      <c r="E51" s="161"/>
      <c r="F51" s="161">
        <v>4.8000000000000001E-2</v>
      </c>
      <c r="G51" s="161"/>
      <c r="H51" s="161"/>
      <c r="I51" s="161"/>
      <c r="J51" s="161">
        <v>5.8400000000000001E-2</v>
      </c>
      <c r="K51" s="161"/>
      <c r="L51" s="161">
        <v>6.0699999999999997E-2</v>
      </c>
      <c r="M51" s="161"/>
      <c r="N51" s="161">
        <v>6.3200000000000006E-2</v>
      </c>
      <c r="P51" s="135"/>
    </row>
    <row r="52" spans="1:16" s="137" customFormat="1" ht="15" customHeight="1">
      <c r="A52" s="151">
        <v>2007</v>
      </c>
      <c r="B52" s="161">
        <v>8.0500000000000002E-2</v>
      </c>
      <c r="C52" s="161"/>
      <c r="D52" s="161">
        <v>4.41E-2</v>
      </c>
      <c r="E52" s="161"/>
      <c r="F52" s="161">
        <v>4.6300000000000001E-2</v>
      </c>
      <c r="G52" s="161"/>
      <c r="H52" s="161"/>
      <c r="I52" s="161"/>
      <c r="J52" s="161">
        <v>5.9400000000000001E-2</v>
      </c>
      <c r="K52" s="161"/>
      <c r="L52" s="161">
        <v>6.0699999999999997E-2</v>
      </c>
      <c r="M52" s="161"/>
      <c r="N52" s="161">
        <v>6.3299999999999995E-2</v>
      </c>
      <c r="P52" s="135"/>
    </row>
    <row r="53" spans="1:16" s="137" customFormat="1" ht="15" customHeight="1">
      <c r="A53" s="151">
        <v>2008</v>
      </c>
      <c r="B53" s="162">
        <v>5.0900000000000001E-2</v>
      </c>
      <c r="C53" s="162"/>
      <c r="D53" s="162">
        <v>1.4800000000000001E-2</v>
      </c>
      <c r="E53" s="162"/>
      <c r="F53" s="162">
        <v>3.6600000000000001E-2</v>
      </c>
      <c r="G53" s="162"/>
      <c r="H53" s="162"/>
      <c r="I53" s="162"/>
      <c r="J53" s="162">
        <v>6.1800000000000001E-2</v>
      </c>
      <c r="K53" s="162"/>
      <c r="L53" s="162">
        <v>6.5299999999999997E-2</v>
      </c>
      <c r="M53" s="162"/>
      <c r="N53" s="162">
        <v>7.2499999999999995E-2</v>
      </c>
      <c r="P53" s="135"/>
    </row>
    <row r="54" spans="1:16" s="137" customFormat="1" ht="15" customHeight="1">
      <c r="A54" s="153">
        <v>2009</v>
      </c>
      <c r="B54" s="162">
        <v>3.2500000000000001E-2</v>
      </c>
      <c r="C54" s="162"/>
      <c r="D54" s="162">
        <v>1.6000000000000001E-3</v>
      </c>
      <c r="E54" s="162"/>
      <c r="F54" s="162">
        <v>3.2599999999999997E-2</v>
      </c>
      <c r="G54" s="162"/>
      <c r="H54" s="162"/>
      <c r="I54" s="162"/>
      <c r="J54" s="162">
        <v>5.7508333333333349E-2</v>
      </c>
      <c r="K54" s="162"/>
      <c r="L54" s="162">
        <v>6.0391666666666656E-2</v>
      </c>
      <c r="M54" s="162"/>
      <c r="N54" s="162">
        <v>7.0550000000000002E-2</v>
      </c>
      <c r="P54" s="135"/>
    </row>
    <row r="55" spans="1:16" s="137" customFormat="1" ht="15" customHeight="1">
      <c r="A55" s="153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P55" s="135"/>
    </row>
    <row r="56" spans="1:16" s="137" customFormat="1" ht="15" customHeight="1">
      <c r="A56" s="245" t="s">
        <v>140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P56" s="135"/>
    </row>
    <row r="57" spans="1:16" s="137" customFormat="1" ht="15" customHeight="1">
      <c r="A57" s="153">
        <v>2010</v>
      </c>
      <c r="B57" s="162">
        <v>3.2499999999999994E-2</v>
      </c>
      <c r="C57" s="162"/>
      <c r="D57" s="162">
        <v>1.4E-3</v>
      </c>
      <c r="E57" s="162"/>
      <c r="F57" s="162">
        <v>3.2199999999999999E-2</v>
      </c>
      <c r="G57" s="162"/>
      <c r="H57" s="162"/>
      <c r="I57" s="162"/>
      <c r="J57" s="162">
        <v>5.2400000000000002E-2</v>
      </c>
      <c r="K57" s="162"/>
      <c r="L57" s="162">
        <v>5.4600000000000003E-2</v>
      </c>
      <c r="M57" s="162"/>
      <c r="N57" s="162">
        <v>5.96E-2</v>
      </c>
      <c r="P57" s="135"/>
    </row>
    <row r="58" spans="1:16" s="137" customFormat="1" ht="15" customHeight="1">
      <c r="A58" s="153">
        <v>2011</v>
      </c>
      <c r="B58" s="162">
        <v>3.2500000000000001E-2</v>
      </c>
      <c r="C58" s="162"/>
      <c r="D58" s="162">
        <v>5.9999999999999995E-4</v>
      </c>
      <c r="E58" s="162"/>
      <c r="F58" s="162">
        <v>2.7799999999999998E-2</v>
      </c>
      <c r="G58" s="162"/>
      <c r="H58" s="162"/>
      <c r="I58" s="162"/>
      <c r="J58" s="162">
        <v>4.7800000000000002E-2</v>
      </c>
      <c r="K58" s="162"/>
      <c r="L58" s="162">
        <v>5.04E-2</v>
      </c>
      <c r="M58" s="162"/>
      <c r="N58" s="162">
        <v>5.57E-2</v>
      </c>
      <c r="P58" s="135"/>
    </row>
    <row r="59" spans="1:16" s="137" customFormat="1" ht="15" customHeight="1">
      <c r="A59" s="153">
        <v>2012</v>
      </c>
      <c r="B59" s="162">
        <v>3.2500000000000001E-2</v>
      </c>
      <c r="C59" s="162"/>
      <c r="D59" s="162">
        <v>8.9999999999999998E-4</v>
      </c>
      <c r="E59" s="162"/>
      <c r="F59" s="162">
        <v>1.7999999999999999E-2</v>
      </c>
      <c r="G59" s="162"/>
      <c r="H59" s="162"/>
      <c r="I59" s="162"/>
      <c r="J59" s="162">
        <v>3.8300000000000001E-2</v>
      </c>
      <c r="K59" s="162"/>
      <c r="L59" s="162">
        <v>4.1300000000000003E-2</v>
      </c>
      <c r="M59" s="162"/>
      <c r="N59" s="162">
        <v>4.8599999999999997E-2</v>
      </c>
      <c r="P59" s="135"/>
    </row>
    <row r="60" spans="1:16" s="137" customFormat="1" ht="15" customHeight="1">
      <c r="A60" s="153">
        <v>2013</v>
      </c>
      <c r="B60" s="162">
        <v>3.2500000000000001E-2</v>
      </c>
      <c r="C60" s="162"/>
      <c r="D60" s="162">
        <v>5.9999999999999995E-4</v>
      </c>
      <c r="E60" s="162"/>
      <c r="F60" s="162">
        <v>2.35E-2</v>
      </c>
      <c r="G60" s="162"/>
      <c r="H60" s="162"/>
      <c r="I60" s="162"/>
      <c r="J60" s="162">
        <v>4.24E-2</v>
      </c>
      <c r="K60" s="162"/>
      <c r="L60" s="162">
        <v>4.4699999999999997E-2</v>
      </c>
      <c r="M60" s="162"/>
      <c r="N60" s="162">
        <v>4.9799999999999997E-2</v>
      </c>
      <c r="P60" s="135"/>
    </row>
    <row r="61" spans="1:16" s="137" customFormat="1" ht="15" customHeight="1">
      <c r="A61" s="153">
        <v>2014</v>
      </c>
      <c r="B61" s="162">
        <v>3.2500000000000001E-2</v>
      </c>
      <c r="C61" s="162"/>
      <c r="D61" s="162">
        <v>2.9999999999999997E-4</v>
      </c>
      <c r="E61" s="162"/>
      <c r="F61" s="162">
        <v>2.5399999999999999E-2</v>
      </c>
      <c r="G61" s="162"/>
      <c r="H61" s="162"/>
      <c r="I61" s="162"/>
      <c r="J61" s="162">
        <v>4.19E-2</v>
      </c>
      <c r="K61" s="162"/>
      <c r="L61" s="162">
        <v>4.2799999999999998E-2</v>
      </c>
      <c r="M61" s="162"/>
      <c r="N61" s="162">
        <v>4.8000000000000001E-2</v>
      </c>
      <c r="P61" s="135"/>
    </row>
    <row r="62" spans="1:16" s="137" customFormat="1" ht="15" customHeight="1">
      <c r="A62" s="153">
        <v>2015</v>
      </c>
      <c r="B62" s="162">
        <v>3.2599999999999997E-2</v>
      </c>
      <c r="C62" s="162"/>
      <c r="D62" s="162">
        <v>5.9999999999999995E-4</v>
      </c>
      <c r="E62" s="162"/>
      <c r="F62" s="162">
        <v>2.1399999999999999E-2</v>
      </c>
      <c r="G62" s="162"/>
      <c r="H62" s="162"/>
      <c r="I62" s="162"/>
      <c r="J62" s="162">
        <v>0.04</v>
      </c>
      <c r="K62" s="162"/>
      <c r="L62" s="162">
        <v>4.1200000000000001E-2</v>
      </c>
      <c r="M62" s="162"/>
      <c r="N62" s="162">
        <v>5.0299999999999997E-2</v>
      </c>
      <c r="P62" s="135"/>
    </row>
    <row r="63" spans="1:16" s="137" customFormat="1" ht="15" customHeight="1">
      <c r="A63" s="153">
        <v>2016</v>
      </c>
      <c r="B63" s="162">
        <v>3.5099999999999999E-2</v>
      </c>
      <c r="C63" s="162"/>
      <c r="D63" s="162">
        <v>3.3E-3</v>
      </c>
      <c r="E63" s="162"/>
      <c r="F63" s="162">
        <v>1.84E-2</v>
      </c>
      <c r="G63" s="162"/>
      <c r="H63" s="162"/>
      <c r="I63" s="162"/>
      <c r="J63" s="162">
        <v>3.73E-2</v>
      </c>
      <c r="K63" s="162"/>
      <c r="L63" s="162">
        <v>3.9300000000000002E-2</v>
      </c>
      <c r="M63" s="162"/>
      <c r="N63" s="162">
        <v>4.6899999999999997E-2</v>
      </c>
      <c r="P63" s="135"/>
    </row>
    <row r="64" spans="1:16" s="137" customFormat="1" ht="15" customHeight="1">
      <c r="A64" s="153">
        <v>2017</v>
      </c>
      <c r="B64" s="162">
        <v>4.1000000000000002E-2</v>
      </c>
      <c r="C64" s="162"/>
      <c r="D64" s="162">
        <v>9.4000000000000004E-3</v>
      </c>
      <c r="E64" s="162"/>
      <c r="F64" s="162">
        <v>2.3300000000000001E-2</v>
      </c>
      <c r="G64" s="162"/>
      <c r="H64" s="162"/>
      <c r="I64" s="162"/>
      <c r="J64" s="162">
        <v>3.8199999999999998E-2</v>
      </c>
      <c r="K64" s="162"/>
      <c r="L64" s="162">
        <v>0.04</v>
      </c>
      <c r="M64" s="162"/>
      <c r="N64" s="162">
        <v>4.3799999999999999E-2</v>
      </c>
      <c r="P64" s="135"/>
    </row>
    <row r="65" spans="1:16" s="137" customFormat="1" ht="15" customHeight="1">
      <c r="A65" s="153">
        <v>2018</v>
      </c>
      <c r="B65" s="162">
        <v>4.9099999999999998E-2</v>
      </c>
      <c r="C65" s="162"/>
      <c r="D65" s="162">
        <v>1.9400000000000001E-2</v>
      </c>
      <c r="E65" s="162"/>
      <c r="F65" s="162">
        <v>2.9100000000000001E-2</v>
      </c>
      <c r="G65" s="162"/>
      <c r="H65" s="162"/>
      <c r="I65" s="162"/>
      <c r="J65" s="162">
        <v>4.0899999999999999E-2</v>
      </c>
      <c r="K65" s="162"/>
      <c r="L65" s="162">
        <v>4.2500000000000003E-2</v>
      </c>
      <c r="M65" s="162"/>
      <c r="N65" s="162">
        <v>4.6699999999999998E-2</v>
      </c>
      <c r="P65" s="135"/>
    </row>
    <row r="66" spans="1:16" s="137" customFormat="1" ht="15" customHeight="1">
      <c r="A66" s="153">
        <v>2019</v>
      </c>
      <c r="B66" s="162">
        <v>5.28E-2</v>
      </c>
      <c r="C66" s="162"/>
      <c r="D66" s="162">
        <v>2.0799999999999999E-2</v>
      </c>
      <c r="E66" s="162"/>
      <c r="F66" s="162">
        <v>2.1399999999999999E-2</v>
      </c>
      <c r="G66" s="162"/>
      <c r="H66" s="162"/>
      <c r="I66" s="162"/>
      <c r="J66" s="162">
        <v>3.61E-2</v>
      </c>
      <c r="K66" s="162"/>
      <c r="L66" s="162">
        <v>3.7699999999999997E-2</v>
      </c>
      <c r="M66" s="162"/>
      <c r="N66" s="162">
        <v>4.19E-2</v>
      </c>
      <c r="P66" s="135"/>
    </row>
    <row r="67" spans="1:16" s="137" customFormat="1" ht="15" customHeight="1">
      <c r="A67" s="153">
        <v>2020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P67" s="135"/>
    </row>
    <row r="68" spans="1:16" s="137" customFormat="1" ht="15" customHeight="1">
      <c r="A68" s="153" t="s">
        <v>199</v>
      </c>
      <c r="B68" s="162">
        <v>4.7500000000000001E-2</v>
      </c>
      <c r="C68" s="162"/>
      <c r="D68" s="162">
        <v>1.5299999999999999E-2</v>
      </c>
      <c r="E68" s="162"/>
      <c r="F68" s="162">
        <v>1.7600000000000001E-2</v>
      </c>
      <c r="G68" s="162"/>
      <c r="H68" s="162"/>
      <c r="I68" s="162"/>
      <c r="J68" s="162">
        <v>3.1199999999999999E-2</v>
      </c>
      <c r="K68" s="162"/>
      <c r="L68" s="162">
        <v>3.2899999999999999E-2</v>
      </c>
      <c r="M68" s="162"/>
      <c r="N68" s="162">
        <v>3.5999999999999997E-2</v>
      </c>
      <c r="P68" s="135"/>
    </row>
    <row r="69" spans="1:16" s="137" customFormat="1" ht="15" customHeight="1">
      <c r="A69" s="153" t="s">
        <v>200</v>
      </c>
      <c r="B69" s="162">
        <v>4.7500000000000001E-2</v>
      </c>
      <c r="C69" s="162"/>
      <c r="D69" s="162">
        <v>1.54E-2</v>
      </c>
      <c r="E69" s="162"/>
      <c r="F69" s="162">
        <v>1.4999999999999999E-2</v>
      </c>
      <c r="G69" s="162"/>
      <c r="H69" s="162"/>
      <c r="I69" s="162"/>
      <c r="J69" s="162">
        <v>2.9600000000000001E-2</v>
      </c>
      <c r="K69" s="162"/>
      <c r="L69" s="162">
        <v>3.1099999999999999E-2</v>
      </c>
      <c r="M69" s="162"/>
      <c r="N69" s="162">
        <v>3.4200000000000001E-2</v>
      </c>
      <c r="P69" s="135"/>
    </row>
    <row r="70" spans="1:16" s="137" customFormat="1" ht="15" customHeight="1">
      <c r="A70" s="153" t="s">
        <v>201</v>
      </c>
      <c r="B70" s="162">
        <v>3.2500000000000001E-2</v>
      </c>
      <c r="C70" s="162"/>
      <c r="D70" s="162">
        <v>4.5999999999999999E-3</v>
      </c>
      <c r="E70" s="162"/>
      <c r="F70" s="162">
        <v>8.6999999999999994E-3</v>
      </c>
      <c r="G70" s="162"/>
      <c r="H70" s="162"/>
      <c r="I70" s="162"/>
      <c r="J70" s="162">
        <v>3.3000000000000002E-2</v>
      </c>
      <c r="K70" s="162"/>
      <c r="L70" s="162">
        <v>3.5000000000000003E-2</v>
      </c>
      <c r="M70" s="162"/>
      <c r="N70" s="162">
        <v>3.9600000000000003E-2</v>
      </c>
      <c r="P70" s="135"/>
    </row>
    <row r="71" spans="1:16" s="137" customFormat="1" ht="15" customHeight="1">
      <c r="A71" s="153" t="s">
        <v>202</v>
      </c>
      <c r="B71" s="162">
        <v>3.2500000000000001E-2</v>
      </c>
      <c r="C71" s="162"/>
      <c r="D71" s="162">
        <v>1.5E-3</v>
      </c>
      <c r="E71" s="162"/>
      <c r="F71" s="162">
        <v>6.6E-3</v>
      </c>
      <c r="G71" s="162"/>
      <c r="H71" s="162"/>
      <c r="I71" s="162"/>
      <c r="J71" s="162">
        <v>2.93E-2</v>
      </c>
      <c r="K71" s="162"/>
      <c r="L71" s="162">
        <v>3.1899999999999998E-2</v>
      </c>
      <c r="M71" s="162"/>
      <c r="N71" s="162">
        <v>3.8199999999999998E-2</v>
      </c>
      <c r="P71" s="135"/>
    </row>
    <row r="72" spans="1:16" s="137" customFormat="1" ht="15" customHeight="1">
      <c r="A72" s="153" t="s">
        <v>203</v>
      </c>
      <c r="B72" s="162">
        <v>3.2500000000000001E-2</v>
      </c>
      <c r="C72" s="162"/>
      <c r="D72" s="162">
        <v>1.1999999999999999E-3</v>
      </c>
      <c r="E72" s="162"/>
      <c r="F72" s="162">
        <v>6.7000000000000002E-3</v>
      </c>
      <c r="G72" s="162"/>
      <c r="H72" s="162"/>
      <c r="I72" s="162"/>
      <c r="J72" s="162">
        <v>2.8899999999999999E-2</v>
      </c>
      <c r="K72" s="162"/>
      <c r="L72" s="162">
        <v>3.1399999999999997E-2</v>
      </c>
      <c r="M72" s="162"/>
      <c r="N72" s="162">
        <v>3.6299999999999999E-2</v>
      </c>
      <c r="P72" s="135"/>
    </row>
    <row r="73" spans="1:16" s="137" customFormat="1" ht="15" customHeight="1">
      <c r="A73" s="153" t="s">
        <v>241</v>
      </c>
      <c r="B73" s="162">
        <v>3.2500000000000001E-2</v>
      </c>
      <c r="C73" s="162"/>
      <c r="D73" s="162">
        <v>1.6000000000000001E-3</v>
      </c>
      <c r="E73" s="162"/>
      <c r="F73" s="162">
        <v>7.3000000000000001E-3</v>
      </c>
      <c r="G73" s="162"/>
      <c r="H73" s="162"/>
      <c r="I73" s="162"/>
      <c r="J73" s="162">
        <v>2.8000000000000001E-2</v>
      </c>
      <c r="K73" s="162"/>
      <c r="L73" s="162">
        <v>3.0700000000000002E-2</v>
      </c>
      <c r="M73" s="162"/>
      <c r="N73" s="162">
        <v>3.44E-2</v>
      </c>
      <c r="P73" s="135"/>
    </row>
    <row r="74" spans="1:16" s="137" customFormat="1" ht="15" customHeight="1">
      <c r="A74" s="153" t="s">
        <v>242</v>
      </c>
      <c r="B74" s="162">
        <v>3.2500000000000001E-2</v>
      </c>
      <c r="C74" s="162"/>
      <c r="D74" s="162">
        <v>1.2999999999999999E-3</v>
      </c>
      <c r="E74" s="162"/>
      <c r="F74" s="162">
        <v>6.1999999999999998E-3</v>
      </c>
      <c r="G74" s="162"/>
      <c r="H74" s="162"/>
      <c r="I74" s="162"/>
      <c r="J74" s="162">
        <v>2.46E-2</v>
      </c>
      <c r="K74" s="162"/>
      <c r="L74" s="162">
        <v>2.7400000000000001E-2</v>
      </c>
      <c r="M74" s="162"/>
      <c r="N74" s="162">
        <v>3.09E-2</v>
      </c>
      <c r="P74" s="135"/>
    </row>
    <row r="75" spans="1:16" s="137" customFormat="1" ht="15" customHeight="1">
      <c r="A75" s="153" t="s">
        <v>243</v>
      </c>
      <c r="B75" s="162">
        <v>3.2500000000000001E-2</v>
      </c>
      <c r="C75" s="162"/>
      <c r="D75" s="162">
        <v>1E-3</v>
      </c>
      <c r="E75" s="162"/>
      <c r="F75" s="162">
        <v>6.4999999999999997E-3</v>
      </c>
      <c r="G75" s="162"/>
      <c r="H75" s="162"/>
      <c r="I75" s="162"/>
      <c r="J75" s="162">
        <v>2.4899999999999999E-2</v>
      </c>
      <c r="K75" s="162"/>
      <c r="L75" s="162">
        <v>2.7300000000000001E-2</v>
      </c>
      <c r="M75" s="162"/>
      <c r="N75" s="162">
        <v>3.0599999999999999E-2</v>
      </c>
      <c r="P75" s="135"/>
    </row>
    <row r="76" spans="1:16" s="137" customFormat="1" ht="15" customHeight="1">
      <c r="A76" s="153" t="s">
        <v>244</v>
      </c>
      <c r="B76" s="162">
        <v>3.2500000000000001E-2</v>
      </c>
      <c r="C76" s="162"/>
      <c r="D76" s="162">
        <v>1.1000000000000001E-3</v>
      </c>
      <c r="E76" s="162"/>
      <c r="F76" s="162">
        <v>6.7999999999999996E-3</v>
      </c>
      <c r="G76" s="162"/>
      <c r="H76" s="162"/>
      <c r="I76" s="162"/>
      <c r="J76" s="162">
        <v>2.6200000000000001E-2</v>
      </c>
      <c r="K76" s="162"/>
      <c r="L76" s="162">
        <v>2.8400000000000002E-2</v>
      </c>
      <c r="M76" s="162"/>
      <c r="N76" s="162">
        <v>3.1699999999999999E-2</v>
      </c>
      <c r="P76" s="135"/>
    </row>
    <row r="77" spans="1:16" s="137" customFormat="1" ht="15" customHeight="1">
      <c r="A77" s="153" t="s">
        <v>330</v>
      </c>
      <c r="B77" s="162">
        <v>3.2500000000000001E-2</v>
      </c>
      <c r="C77" s="162"/>
      <c r="D77" s="162">
        <v>1E-3</v>
      </c>
      <c r="E77" s="162"/>
      <c r="F77" s="162">
        <v>7.9000000000000008E-3</v>
      </c>
      <c r="G77" s="162"/>
      <c r="H77" s="162"/>
      <c r="I77" s="162"/>
      <c r="J77" s="162">
        <v>2.7199999999999998E-2</v>
      </c>
      <c r="K77" s="162"/>
      <c r="L77" s="162">
        <v>2.5000000000000001E-2</v>
      </c>
      <c r="M77" s="162"/>
      <c r="N77" s="162">
        <v>3.27E-2</v>
      </c>
      <c r="P77" s="135"/>
    </row>
    <row r="78" spans="1:16" s="137" customFormat="1" ht="15" customHeight="1" thickBot="1">
      <c r="A78" s="156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P78" s="135"/>
    </row>
    <row r="79" spans="1:16" s="137" customFormat="1" ht="15" customHeight="1" thickTop="1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P79" s="135"/>
    </row>
    <row r="80" spans="1:16" s="137" customFormat="1" ht="15" customHeight="1">
      <c r="A80" s="137" t="s">
        <v>157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P80" s="135"/>
    </row>
    <row r="81" spans="1:16" s="137" customFormat="1" ht="15" customHeight="1"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P81" s="135"/>
    </row>
    <row r="82" spans="1:16" s="137" customFormat="1" ht="15" customHeight="1">
      <c r="A82" s="135" t="s">
        <v>211</v>
      </c>
      <c r="B82" s="164"/>
      <c r="C82" s="135"/>
      <c r="D82" s="164"/>
      <c r="E82" s="135"/>
      <c r="F82" s="164"/>
      <c r="G82" s="135"/>
      <c r="H82" s="164"/>
      <c r="I82" s="135"/>
      <c r="J82" s="164"/>
      <c r="K82" s="135"/>
      <c r="L82" s="164"/>
      <c r="M82" s="135"/>
      <c r="N82" s="164"/>
      <c r="P82" s="135"/>
    </row>
    <row r="83" spans="1:16" s="137" customFormat="1" ht="15" customHeight="1">
      <c r="A83" s="135"/>
      <c r="B83" s="164"/>
      <c r="C83" s="135"/>
      <c r="D83" s="164"/>
      <c r="E83" s="135"/>
      <c r="F83" s="164"/>
      <c r="G83" s="135"/>
      <c r="H83" s="164"/>
      <c r="I83" s="135"/>
      <c r="J83" s="164"/>
      <c r="K83" s="135"/>
      <c r="L83" s="164"/>
      <c r="M83" s="135"/>
      <c r="N83" s="164"/>
      <c r="P83" s="135"/>
    </row>
    <row r="84" spans="1:16" s="137" customFormat="1" ht="15" customHeight="1">
      <c r="A84" s="135"/>
      <c r="B84" s="164"/>
      <c r="C84" s="135"/>
      <c r="D84" s="164"/>
      <c r="E84" s="135"/>
      <c r="F84" s="164"/>
      <c r="G84" s="135"/>
      <c r="H84" s="164"/>
      <c r="I84" s="135"/>
      <c r="J84" s="164"/>
      <c r="K84" s="135"/>
      <c r="L84" s="164"/>
      <c r="M84" s="135"/>
      <c r="N84" s="164"/>
      <c r="P84" s="135"/>
    </row>
    <row r="85" spans="1:16" ht="15" customHeight="1"/>
    <row r="86" spans="1:16" ht="15" customHeight="1"/>
    <row r="87" spans="1:16" ht="15" customHeight="1"/>
    <row r="88" spans="1:16" ht="15" customHeight="1"/>
    <row r="89" spans="1:16" ht="15" customHeight="1"/>
    <row r="90" spans="1:16" ht="15" customHeight="1"/>
    <row r="91" spans="1:16" ht="15" customHeight="1"/>
    <row r="92" spans="1:16" ht="15" customHeight="1"/>
    <row r="93" spans="1:16" ht="15" customHeight="1"/>
    <row r="94" spans="1:16" ht="15" customHeight="1"/>
    <row r="95" spans="1:16" ht="15" customHeight="1"/>
    <row r="96" spans="1:1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6">
    <mergeCell ref="A56:N56"/>
    <mergeCell ref="A5:N5"/>
    <mergeCell ref="A13:N13"/>
    <mergeCell ref="A23:N23"/>
    <mergeCell ref="A34:N34"/>
    <mergeCell ref="A46:N46"/>
  </mergeCells>
  <printOptions horizontalCentered="1" verticalCentered="1"/>
  <pageMargins left="0.5" right="0.5" top="0.5" bottom="0.5" header="0.5" footer="0.5"/>
  <pageSetup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8"/>
  <sheetViews>
    <sheetView topLeftCell="A28" zoomScaleNormal="100" workbookViewId="0">
      <selection activeCell="E71" sqref="E71"/>
    </sheetView>
  </sheetViews>
  <sheetFormatPr defaultColWidth="9.77734375" defaultRowHeight="15"/>
  <cols>
    <col min="1" max="1" width="11.77734375" style="165" customWidth="1"/>
    <col min="2" max="2" width="12.5546875" style="165" customWidth="1"/>
    <col min="3" max="3" width="14.44140625" style="165" customWidth="1"/>
    <col min="4" max="4" width="15.33203125" style="165" customWidth="1"/>
    <col min="5" max="5" width="15.88671875" style="165" customWidth="1"/>
    <col min="6" max="16384" width="9.77734375" style="165"/>
  </cols>
  <sheetData>
    <row r="1" spans="1:5" ht="15.75">
      <c r="E1" s="166" t="str">
        <f>+'DCP-4, P 2'!L1</f>
        <v>Exh. DCP-4</v>
      </c>
    </row>
    <row r="2" spans="1:5" ht="15.75">
      <c r="E2" s="166" t="str">
        <f>+'DCP-4, P 2'!L2</f>
        <v>Docket UG-200568</v>
      </c>
    </row>
    <row r="3" spans="1:5" ht="15.75">
      <c r="E3" s="166" t="s">
        <v>196</v>
      </c>
    </row>
    <row r="5" spans="1:5" ht="20.25">
      <c r="A5" s="244" t="s">
        <v>158</v>
      </c>
      <c r="B5" s="244"/>
      <c r="C5" s="244"/>
      <c r="D5" s="244"/>
      <c r="E5" s="244"/>
    </row>
    <row r="6" spans="1:5" ht="21" thickBot="1">
      <c r="A6" s="159"/>
      <c r="B6" s="159"/>
      <c r="C6" s="159"/>
      <c r="D6" s="159"/>
      <c r="E6" s="159"/>
    </row>
    <row r="7" spans="1:5" ht="16.5" customHeight="1" thickTop="1">
      <c r="A7" s="167"/>
      <c r="B7" s="167"/>
      <c r="C7" s="167"/>
      <c r="D7" s="167"/>
      <c r="E7" s="167"/>
    </row>
    <row r="8" spans="1:5" ht="15.75">
      <c r="A8" s="140"/>
      <c r="B8" s="140" t="s">
        <v>9</v>
      </c>
      <c r="C8" s="140" t="s">
        <v>159</v>
      </c>
      <c r="D8" s="140"/>
      <c r="E8" s="140" t="s">
        <v>9</v>
      </c>
    </row>
    <row r="9" spans="1:5" ht="15.75">
      <c r="A9" s="140"/>
      <c r="B9" s="140" t="s">
        <v>160</v>
      </c>
      <c r="C9" s="140" t="s">
        <v>160</v>
      </c>
      <c r="D9" s="140" t="s">
        <v>161</v>
      </c>
      <c r="E9" s="140" t="s">
        <v>162</v>
      </c>
    </row>
    <row r="10" spans="1:5" ht="15.75">
      <c r="A10" s="142"/>
      <c r="B10" s="142"/>
      <c r="C10" s="142"/>
      <c r="D10" s="142"/>
      <c r="E10" s="142"/>
    </row>
    <row r="11" spans="1:5" ht="15" customHeight="1">
      <c r="A11" s="168"/>
      <c r="B11" s="168"/>
      <c r="C11" s="168"/>
      <c r="D11" s="168"/>
      <c r="E11" s="168"/>
    </row>
    <row r="12" spans="1:5" ht="15" customHeight="1">
      <c r="A12" s="245" t="s">
        <v>118</v>
      </c>
      <c r="B12" s="245"/>
      <c r="C12" s="245"/>
      <c r="D12" s="245"/>
      <c r="E12" s="245"/>
    </row>
    <row r="13" spans="1:5" ht="15" customHeight="1">
      <c r="A13" s="145" t="s">
        <v>119</v>
      </c>
      <c r="B13" s="145"/>
      <c r="C13" s="169"/>
      <c r="D13" s="170">
        <v>802.49</v>
      </c>
      <c r="E13" s="161">
        <v>9.1499999999999998E-2</v>
      </c>
    </row>
    <row r="14" spans="1:5" ht="15" customHeight="1">
      <c r="A14" s="145" t="s">
        <v>120</v>
      </c>
      <c r="B14" s="169"/>
      <c r="C14" s="169"/>
      <c r="D14" s="170">
        <v>974.92</v>
      </c>
      <c r="E14" s="161">
        <v>8.8999999999999996E-2</v>
      </c>
    </row>
    <row r="15" spans="1:5" ht="15" customHeight="1">
      <c r="A15" s="145" t="s">
        <v>121</v>
      </c>
      <c r="B15" s="169"/>
      <c r="C15" s="169"/>
      <c r="D15" s="170">
        <v>894.63</v>
      </c>
      <c r="E15" s="161">
        <v>0.1079</v>
      </c>
    </row>
    <row r="16" spans="1:5" ht="15" customHeight="1">
      <c r="A16" s="145" t="s">
        <v>122</v>
      </c>
      <c r="B16" s="169"/>
      <c r="C16" s="169"/>
      <c r="D16" s="170">
        <v>820.23</v>
      </c>
      <c r="E16" s="161">
        <v>0.1203</v>
      </c>
    </row>
    <row r="17" spans="1:5" ht="15" customHeight="1">
      <c r="A17" s="145" t="s">
        <v>123</v>
      </c>
      <c r="B17" s="169"/>
      <c r="C17" s="169"/>
      <c r="D17" s="170">
        <v>844.4</v>
      </c>
      <c r="E17" s="161">
        <v>0.1346</v>
      </c>
    </row>
    <row r="18" spans="1:5" ht="15" customHeight="1">
      <c r="A18" s="145" t="s">
        <v>124</v>
      </c>
      <c r="B18" s="169"/>
      <c r="C18" s="169"/>
      <c r="D18" s="170">
        <v>891.41</v>
      </c>
      <c r="E18" s="161">
        <v>0.12659999999999999</v>
      </c>
    </row>
    <row r="19" spans="1:5" ht="15" customHeight="1">
      <c r="A19" s="145" t="s">
        <v>125</v>
      </c>
      <c r="B19" s="169"/>
      <c r="C19" s="169"/>
      <c r="D19" s="170">
        <v>932.92</v>
      </c>
      <c r="E19" s="161">
        <v>0.1196</v>
      </c>
    </row>
    <row r="20" spans="1:5" ht="15" customHeight="1">
      <c r="A20" s="145" t="s">
        <v>126</v>
      </c>
      <c r="B20" s="169"/>
      <c r="C20" s="169"/>
      <c r="D20" s="170">
        <v>884.36</v>
      </c>
      <c r="E20" s="161">
        <v>0.11600000000000001</v>
      </c>
    </row>
    <row r="21" spans="1:5" ht="15" customHeight="1">
      <c r="A21" s="145"/>
      <c r="B21" s="169"/>
      <c r="C21" s="169"/>
      <c r="D21" s="170"/>
      <c r="E21" s="161"/>
    </row>
    <row r="22" spans="1:5" ht="15" customHeight="1">
      <c r="A22" s="247" t="s">
        <v>127</v>
      </c>
      <c r="B22" s="247"/>
      <c r="C22" s="247"/>
      <c r="D22" s="247"/>
      <c r="E22" s="247"/>
    </row>
    <row r="23" spans="1:5" ht="15" customHeight="1">
      <c r="A23" s="171"/>
      <c r="B23" s="171"/>
      <c r="C23" s="171"/>
      <c r="D23" s="171"/>
      <c r="E23" s="171"/>
    </row>
    <row r="24" spans="1:5" ht="15" customHeight="1">
      <c r="A24" s="145" t="s">
        <v>128</v>
      </c>
      <c r="B24" s="169"/>
      <c r="C24" s="169"/>
      <c r="D24" s="170">
        <v>1190.3399999999999</v>
      </c>
      <c r="E24" s="161">
        <v>8.0299999999999996E-2</v>
      </c>
    </row>
    <row r="25" spans="1:5" ht="15" customHeight="1">
      <c r="A25" s="145" t="s">
        <v>129</v>
      </c>
      <c r="B25" s="169"/>
      <c r="C25" s="169"/>
      <c r="D25" s="170">
        <v>1178.48</v>
      </c>
      <c r="E25" s="161">
        <v>0.1002</v>
      </c>
    </row>
    <row r="26" spans="1:5" ht="15" customHeight="1">
      <c r="A26" s="145" t="s">
        <v>130</v>
      </c>
      <c r="B26" s="169"/>
      <c r="C26" s="169"/>
      <c r="D26" s="170">
        <v>1328.23</v>
      </c>
      <c r="E26" s="161">
        <v>8.1199999999999994E-2</v>
      </c>
    </row>
    <row r="27" spans="1:5" ht="15" customHeight="1">
      <c r="A27" s="145" t="s">
        <v>131</v>
      </c>
      <c r="B27" s="169"/>
      <c r="C27" s="169"/>
      <c r="D27" s="170">
        <v>1792.76</v>
      </c>
      <c r="E27" s="161">
        <v>6.0900000000000003E-2</v>
      </c>
    </row>
    <row r="28" spans="1:5" ht="15" customHeight="1">
      <c r="A28" s="145" t="s">
        <v>132</v>
      </c>
      <c r="B28" s="169"/>
      <c r="C28" s="169"/>
      <c r="D28" s="170">
        <v>2275.9899999999998</v>
      </c>
      <c r="E28" s="161">
        <v>5.4800000000000001E-2</v>
      </c>
    </row>
    <row r="29" spans="1:5" ht="15" customHeight="1">
      <c r="A29" s="145" t="s">
        <v>133</v>
      </c>
      <c r="B29" s="169" t="s">
        <v>156</v>
      </c>
      <c r="C29" s="169" t="s">
        <v>156</v>
      </c>
      <c r="D29" s="170">
        <v>2060.8200000000002</v>
      </c>
      <c r="E29" s="161">
        <v>8.0100000000000005E-2</v>
      </c>
    </row>
    <row r="30" spans="1:5" ht="15" customHeight="1">
      <c r="A30" s="145" t="s">
        <v>134</v>
      </c>
      <c r="B30" s="169">
        <v>322.83999999999997</v>
      </c>
      <c r="C30" s="169"/>
      <c r="D30" s="170">
        <v>2508.91</v>
      </c>
      <c r="E30" s="161">
        <v>7.4099999999999999E-2</v>
      </c>
    </row>
    <row r="31" spans="1:5" ht="15" customHeight="1">
      <c r="A31" s="145" t="s">
        <v>135</v>
      </c>
      <c r="B31" s="169">
        <v>334.59</v>
      </c>
      <c r="C31" s="169"/>
      <c r="D31" s="170">
        <v>2678.94</v>
      </c>
      <c r="E31" s="161">
        <v>6.4699999999999994E-2</v>
      </c>
    </row>
    <row r="32" spans="1:5" ht="15" customHeight="1">
      <c r="A32" s="145" t="s">
        <v>136</v>
      </c>
      <c r="B32" s="169">
        <v>376.18</v>
      </c>
      <c r="C32" s="169">
        <v>491.69</v>
      </c>
      <c r="D32" s="170">
        <v>2929.33</v>
      </c>
      <c r="E32" s="161">
        <v>4.7899999999999998E-2</v>
      </c>
    </row>
    <row r="33" spans="1:5" ht="15" customHeight="1">
      <c r="A33" s="145"/>
      <c r="B33" s="169"/>
      <c r="C33" s="169"/>
      <c r="D33" s="170"/>
      <c r="E33" s="161"/>
    </row>
    <row r="34" spans="1:5" ht="15" customHeight="1">
      <c r="A34" s="245" t="s">
        <v>137</v>
      </c>
      <c r="B34" s="245"/>
      <c r="C34" s="245"/>
      <c r="D34" s="245"/>
      <c r="E34" s="245"/>
    </row>
    <row r="35" spans="1:5" ht="15" customHeight="1">
      <c r="A35" s="145" t="s">
        <v>1</v>
      </c>
      <c r="B35" s="170">
        <v>415.74</v>
      </c>
      <c r="C35" s="145">
        <v>599.26</v>
      </c>
      <c r="D35" s="170">
        <v>3284.29</v>
      </c>
      <c r="E35" s="161">
        <v>4.2200000000000001E-2</v>
      </c>
    </row>
    <row r="36" spans="1:5" ht="15" customHeight="1">
      <c r="A36" s="145" t="s">
        <v>2</v>
      </c>
      <c r="B36" s="170">
        <v>451.21</v>
      </c>
      <c r="C36" s="169">
        <v>715.16</v>
      </c>
      <c r="D36" s="170">
        <v>3522.06</v>
      </c>
      <c r="E36" s="161">
        <v>4.4600000000000001E-2</v>
      </c>
    </row>
    <row r="37" spans="1:5" ht="15" customHeight="1">
      <c r="A37" s="145" t="s">
        <v>3</v>
      </c>
      <c r="B37" s="170">
        <v>460.42</v>
      </c>
      <c r="C37" s="169">
        <v>751.65</v>
      </c>
      <c r="D37" s="170">
        <v>3793.77</v>
      </c>
      <c r="E37" s="161">
        <v>5.8299999999999998E-2</v>
      </c>
    </row>
    <row r="38" spans="1:5" ht="15" customHeight="1">
      <c r="A38" s="170" t="s">
        <v>4</v>
      </c>
      <c r="B38" s="170">
        <v>541.72</v>
      </c>
      <c r="C38" s="170">
        <v>925.19</v>
      </c>
      <c r="D38" s="170">
        <v>4493.76</v>
      </c>
      <c r="E38" s="161">
        <v>6.0900000000000003E-2</v>
      </c>
    </row>
    <row r="39" spans="1:5" ht="15" customHeight="1">
      <c r="A39" s="170" t="s">
        <v>5</v>
      </c>
      <c r="B39" s="170">
        <v>670.5</v>
      </c>
      <c r="C39" s="170">
        <v>1164.96</v>
      </c>
      <c r="D39" s="170">
        <v>5742.89</v>
      </c>
      <c r="E39" s="161">
        <v>5.2400000000000002E-2</v>
      </c>
    </row>
    <row r="40" spans="1:5" ht="15" customHeight="1">
      <c r="A40" s="170" t="s">
        <v>6</v>
      </c>
      <c r="B40" s="170">
        <v>873.43</v>
      </c>
      <c r="C40" s="170">
        <v>1469.49</v>
      </c>
      <c r="D40" s="170">
        <v>7441.15</v>
      </c>
      <c r="E40" s="161">
        <v>4.5699999999999998E-2</v>
      </c>
    </row>
    <row r="41" spans="1:5" ht="15" customHeight="1">
      <c r="A41" s="151">
        <v>1998</v>
      </c>
      <c r="B41" s="170">
        <v>1085.5</v>
      </c>
      <c r="C41" s="170">
        <v>1794.91</v>
      </c>
      <c r="D41" s="170">
        <v>8625.52</v>
      </c>
      <c r="E41" s="161">
        <v>3.4599999999999999E-2</v>
      </c>
    </row>
    <row r="42" spans="1:5" ht="15" customHeight="1">
      <c r="A42" s="151">
        <v>1999</v>
      </c>
      <c r="B42" s="170">
        <v>1327.33</v>
      </c>
      <c r="C42" s="170">
        <v>2728.15</v>
      </c>
      <c r="D42" s="170">
        <v>10464.879999999999</v>
      </c>
      <c r="E42" s="161">
        <v>3.1699999999999999E-2</v>
      </c>
    </row>
    <row r="43" spans="1:5" ht="15" customHeight="1">
      <c r="A43" s="151">
        <v>2000</v>
      </c>
      <c r="B43" s="170">
        <v>1427.22</v>
      </c>
      <c r="C43" s="170">
        <v>2783.67</v>
      </c>
      <c r="D43" s="170">
        <v>10734.9</v>
      </c>
      <c r="E43" s="161">
        <v>3.6299999999999999E-2</v>
      </c>
    </row>
    <row r="44" spans="1:5" ht="15" customHeight="1">
      <c r="A44" s="151">
        <v>2001</v>
      </c>
      <c r="B44" s="170">
        <v>1194.18</v>
      </c>
      <c r="C44" s="170">
        <v>2035</v>
      </c>
      <c r="D44" s="170">
        <v>10189.129999999999</v>
      </c>
      <c r="E44" s="161">
        <v>2.9499999999999998E-2</v>
      </c>
    </row>
    <row r="45" spans="1:5" ht="15" customHeight="1">
      <c r="A45" s="151"/>
      <c r="B45" s="170"/>
      <c r="C45" s="170"/>
      <c r="D45" s="170"/>
      <c r="E45" s="161"/>
    </row>
    <row r="46" spans="1:5" ht="15" customHeight="1">
      <c r="A46" s="248" t="s">
        <v>139</v>
      </c>
      <c r="B46" s="248"/>
      <c r="C46" s="248"/>
      <c r="D46" s="248"/>
      <c r="E46" s="248"/>
    </row>
    <row r="47" spans="1:5" ht="15" customHeight="1">
      <c r="A47" s="151">
        <v>2002</v>
      </c>
      <c r="B47" s="170">
        <v>993.94</v>
      </c>
      <c r="C47" s="170">
        <v>1539.73</v>
      </c>
      <c r="D47" s="170">
        <v>9226.43</v>
      </c>
      <c r="E47" s="161">
        <v>2.92E-2</v>
      </c>
    </row>
    <row r="48" spans="1:5" ht="15" customHeight="1">
      <c r="A48" s="151">
        <v>2003</v>
      </c>
      <c r="B48" s="170">
        <v>965.23</v>
      </c>
      <c r="C48" s="170">
        <v>1647.17</v>
      </c>
      <c r="D48" s="170">
        <v>8993.59</v>
      </c>
      <c r="E48" s="161">
        <v>3.8399999999999997E-2</v>
      </c>
    </row>
    <row r="49" spans="1:5" ht="15" customHeight="1">
      <c r="A49" s="151">
        <v>2004</v>
      </c>
      <c r="B49" s="170">
        <v>1130.6500000000001</v>
      </c>
      <c r="C49" s="170">
        <v>1986.53</v>
      </c>
      <c r="D49" s="170">
        <v>10317.39</v>
      </c>
      <c r="E49" s="161">
        <v>4.8899999999999999E-2</v>
      </c>
    </row>
    <row r="50" spans="1:5" ht="15" customHeight="1">
      <c r="A50" s="151">
        <v>2005</v>
      </c>
      <c r="B50" s="170">
        <v>1207.23</v>
      </c>
      <c r="C50" s="170">
        <v>2099.3200000000002</v>
      </c>
      <c r="D50" s="170">
        <v>10547.67</v>
      </c>
      <c r="E50" s="161">
        <v>5.3600000000000002E-2</v>
      </c>
    </row>
    <row r="51" spans="1:5" ht="15" customHeight="1">
      <c r="A51" s="153">
        <v>2006</v>
      </c>
      <c r="B51" s="172">
        <v>1310.46</v>
      </c>
      <c r="C51" s="172">
        <v>2263.41</v>
      </c>
      <c r="D51" s="172">
        <v>11408.67</v>
      </c>
      <c r="E51" s="162">
        <v>5.7799999999999997E-2</v>
      </c>
    </row>
    <row r="52" spans="1:5" ht="15" customHeight="1">
      <c r="A52" s="153">
        <v>2007</v>
      </c>
      <c r="B52" s="172">
        <v>1477.19</v>
      </c>
      <c r="C52" s="172">
        <v>2578.4699999999998</v>
      </c>
      <c r="D52" s="172">
        <v>13169.98</v>
      </c>
      <c r="E52" s="162">
        <v>5.2900000000000003E-2</v>
      </c>
    </row>
    <row r="53" spans="1:5" ht="15" customHeight="1">
      <c r="A53" s="153">
        <v>2008</v>
      </c>
      <c r="B53" s="172">
        <v>1220.8900000000001</v>
      </c>
      <c r="C53" s="172">
        <v>2162.46</v>
      </c>
      <c r="D53" s="172">
        <v>11252.61</v>
      </c>
      <c r="E53" s="162">
        <v>3.5400000000000001E-2</v>
      </c>
    </row>
    <row r="54" spans="1:5" ht="15" customHeight="1">
      <c r="A54" s="153">
        <v>2009</v>
      </c>
      <c r="B54" s="172">
        <v>946.73</v>
      </c>
      <c r="C54" s="172">
        <v>1841.03</v>
      </c>
      <c r="D54" s="172">
        <v>8876.15</v>
      </c>
      <c r="E54" s="173">
        <v>1.8599999999999998E-2</v>
      </c>
    </row>
    <row r="55" spans="1:5" ht="15" customHeight="1">
      <c r="A55" s="153"/>
      <c r="B55" s="172"/>
      <c r="C55" s="172"/>
      <c r="D55" s="172"/>
      <c r="E55" s="173"/>
    </row>
    <row r="56" spans="1:5" ht="15" customHeight="1">
      <c r="A56" s="243" t="s">
        <v>140</v>
      </c>
      <c r="B56" s="243"/>
      <c r="C56" s="243"/>
      <c r="D56" s="243"/>
      <c r="E56" s="243"/>
    </row>
    <row r="57" spans="1:5" ht="15" customHeight="1">
      <c r="A57" s="153">
        <v>2010</v>
      </c>
      <c r="B57" s="172">
        <v>1139.31</v>
      </c>
      <c r="C57" s="172">
        <v>2347.6999999999998</v>
      </c>
      <c r="D57" s="172">
        <v>10662.8</v>
      </c>
      <c r="E57" s="173">
        <v>6.0400000000000002E-2</v>
      </c>
    </row>
    <row r="58" spans="1:5" ht="15" customHeight="1">
      <c r="A58" s="153">
        <v>2011</v>
      </c>
      <c r="B58" s="172">
        <v>1268.8900000000001</v>
      </c>
      <c r="C58" s="172">
        <v>2680.42</v>
      </c>
      <c r="D58" s="172">
        <v>11966.36</v>
      </c>
      <c r="E58" s="173">
        <v>6.7699999999999996E-2</v>
      </c>
    </row>
    <row r="59" spans="1:5" ht="15" customHeight="1">
      <c r="A59" s="153">
        <v>2012</v>
      </c>
      <c r="B59" s="172">
        <v>1379.56</v>
      </c>
      <c r="C59" s="172">
        <v>2965.77</v>
      </c>
      <c r="D59" s="172">
        <v>12967.08</v>
      </c>
      <c r="E59" s="173">
        <v>6.2E-2</v>
      </c>
    </row>
    <row r="60" spans="1:5" ht="15" customHeight="1">
      <c r="A60" s="153">
        <v>2013</v>
      </c>
      <c r="B60" s="172">
        <v>1462.51</v>
      </c>
      <c r="C60" s="172">
        <v>3537.69</v>
      </c>
      <c r="D60" s="172">
        <v>14999.67</v>
      </c>
      <c r="E60" s="173">
        <v>5.57E-2</v>
      </c>
    </row>
    <row r="61" spans="1:5" ht="15" customHeight="1">
      <c r="A61" s="153">
        <v>2014</v>
      </c>
      <c r="B61" s="172">
        <v>1930.67</v>
      </c>
      <c r="C61" s="172">
        <v>4374.3100000000004</v>
      </c>
      <c r="D61" s="172">
        <v>16773.990000000002</v>
      </c>
      <c r="E61" s="173">
        <v>5.2499999999999998E-2</v>
      </c>
    </row>
    <row r="62" spans="1:5" ht="15" customHeight="1">
      <c r="A62" s="153">
        <v>2015</v>
      </c>
      <c r="B62" s="172">
        <v>2061.1999999999998</v>
      </c>
      <c r="C62" s="172">
        <v>4943.49</v>
      </c>
      <c r="D62" s="172">
        <v>17590.61</v>
      </c>
      <c r="E62" s="173">
        <v>4.5900000000000003E-2</v>
      </c>
    </row>
    <row r="63" spans="1:5" ht="15" customHeight="1">
      <c r="A63" s="153">
        <v>2016</v>
      </c>
      <c r="B63" s="172">
        <v>2092.39</v>
      </c>
      <c r="C63" s="172">
        <v>4982.49</v>
      </c>
      <c r="D63" s="172">
        <v>17908.080000000002</v>
      </c>
      <c r="E63" s="173">
        <v>4.1700000000000001E-2</v>
      </c>
    </row>
    <row r="64" spans="1:5" ht="15" customHeight="1">
      <c r="A64" s="153">
        <v>2017</v>
      </c>
      <c r="B64" s="172">
        <v>2448.2199999999998</v>
      </c>
      <c r="C64" s="172">
        <v>6231.28</v>
      </c>
      <c r="D64" s="172">
        <v>21741.91</v>
      </c>
      <c r="E64" s="173">
        <v>4.2200000000000001E-2</v>
      </c>
    </row>
    <row r="65" spans="1:5" ht="15" customHeight="1">
      <c r="A65" s="153">
        <v>2018</v>
      </c>
      <c r="B65" s="172">
        <v>2744.68</v>
      </c>
      <c r="C65" s="172">
        <v>7419.27</v>
      </c>
      <c r="D65" s="172">
        <v>25045.75</v>
      </c>
      <c r="E65" s="173">
        <v>4.6600000000000003E-2</v>
      </c>
    </row>
    <row r="66" spans="1:5" ht="15" customHeight="1">
      <c r="A66" s="153">
        <v>2019</v>
      </c>
      <c r="B66" s="172">
        <v>2912.5</v>
      </c>
      <c r="C66" s="172">
        <v>7936.85</v>
      </c>
      <c r="D66" s="172">
        <v>26378.41</v>
      </c>
      <c r="E66" s="173">
        <v>4.53E-2</v>
      </c>
    </row>
    <row r="67" spans="1:5" ht="15" customHeight="1">
      <c r="A67" s="153">
        <v>2020</v>
      </c>
      <c r="B67" s="172"/>
      <c r="C67" s="172"/>
      <c r="D67" s="172"/>
      <c r="E67" s="173"/>
    </row>
    <row r="68" spans="1:5" ht="15" customHeight="1">
      <c r="A68" s="153" t="s">
        <v>198</v>
      </c>
      <c r="B68" s="172">
        <v>3069.3</v>
      </c>
      <c r="C68" s="172">
        <v>8808.14</v>
      </c>
      <c r="D68" s="172">
        <v>25679.05</v>
      </c>
      <c r="E68" s="173">
        <v>4.4999999999999998E-2</v>
      </c>
    </row>
    <row r="69" spans="1:5" ht="15" customHeight="1">
      <c r="A69" s="153" t="s">
        <v>240</v>
      </c>
      <c r="B69" s="172">
        <v>2928.75</v>
      </c>
      <c r="C69" s="172">
        <v>9079.35</v>
      </c>
      <c r="D69" s="172">
        <v>24525.73</v>
      </c>
      <c r="E69" s="173">
        <v>3.2000000000000001E-2</v>
      </c>
    </row>
    <row r="70" spans="1:5" ht="15" customHeight="1">
      <c r="A70" s="153" t="s">
        <v>245</v>
      </c>
      <c r="B70" s="172">
        <v>3321.62</v>
      </c>
      <c r="C70" s="172">
        <v>10933.61</v>
      </c>
      <c r="D70" s="172">
        <v>27313.53</v>
      </c>
      <c r="E70" s="173">
        <v>2.9000000000000001E-2</v>
      </c>
    </row>
    <row r="71" spans="1:5" ht="15" customHeight="1" thickBot="1">
      <c r="A71" s="158"/>
      <c r="B71" s="174"/>
      <c r="C71" s="174"/>
      <c r="D71" s="174"/>
      <c r="E71" s="163"/>
    </row>
    <row r="72" spans="1:5" ht="15" customHeight="1" thickTop="1">
      <c r="A72" s="168"/>
      <c r="B72" s="175"/>
      <c r="C72" s="175"/>
      <c r="D72" s="172"/>
      <c r="E72" s="162"/>
    </row>
    <row r="73" spans="1:5" ht="15" customHeight="1">
      <c r="A73" s="168" t="s">
        <v>163</v>
      </c>
      <c r="B73" s="175"/>
      <c r="C73" s="175"/>
      <c r="D73" s="172"/>
      <c r="E73" s="162"/>
    </row>
    <row r="74" spans="1:5" ht="15" customHeight="1">
      <c r="A74" s="168" t="s">
        <v>164</v>
      </c>
      <c r="B74" s="175"/>
      <c r="C74" s="175"/>
      <c r="D74" s="172"/>
      <c r="E74" s="162"/>
    </row>
    <row r="75" spans="1:5" ht="15" customHeight="1">
      <c r="A75" s="168"/>
      <c r="B75" s="175"/>
      <c r="C75" s="175"/>
      <c r="D75" s="172"/>
      <c r="E75" s="162"/>
    </row>
    <row r="76" spans="1:5" ht="15" customHeight="1">
      <c r="A76" s="135" t="s">
        <v>142</v>
      </c>
      <c r="B76" s="169"/>
      <c r="C76" s="169"/>
      <c r="D76" s="170"/>
      <c r="E76" s="161"/>
    </row>
    <row r="77" spans="1:5" ht="15" customHeight="1">
      <c r="B77" s="169"/>
      <c r="C77" s="169"/>
      <c r="D77" s="170"/>
      <c r="E77" s="169"/>
    </row>
    <row r="78" spans="1:5" ht="15" customHeight="1">
      <c r="B78" s="145"/>
      <c r="C78" s="145"/>
      <c r="D78" s="170"/>
      <c r="E78" s="145"/>
    </row>
    <row r="79" spans="1:5" ht="15" customHeight="1">
      <c r="B79" s="145"/>
      <c r="C79" s="145"/>
      <c r="D79" s="170"/>
      <c r="E79" s="145"/>
    </row>
    <row r="80" spans="1:5" ht="15" customHeight="1">
      <c r="B80" s="145"/>
      <c r="C80" s="145"/>
      <c r="D80" s="170"/>
      <c r="E80" s="145"/>
    </row>
    <row r="81" spans="2:5" ht="15" customHeight="1">
      <c r="B81" s="145"/>
      <c r="C81" s="145"/>
      <c r="D81" s="145"/>
      <c r="E81" s="145"/>
    </row>
    <row r="82" spans="2:5" ht="15" customHeight="1">
      <c r="B82" s="145"/>
      <c r="C82" s="145"/>
      <c r="D82" s="145"/>
      <c r="E82" s="145"/>
    </row>
    <row r="83" spans="2:5" ht="15" customHeight="1"/>
    <row r="84" spans="2:5" ht="15" customHeight="1"/>
    <row r="85" spans="2:5" ht="15" customHeight="1"/>
    <row r="86" spans="2:5" ht="15" customHeight="1"/>
    <row r="87" spans="2:5" ht="15" customHeight="1"/>
    <row r="88" spans="2:5" ht="15" customHeight="1"/>
    <row r="89" spans="2:5" ht="15" customHeight="1"/>
    <row r="90" spans="2:5" ht="15" customHeight="1"/>
    <row r="91" spans="2:5" ht="15" customHeight="1"/>
    <row r="92" spans="2:5" ht="15" customHeight="1"/>
    <row r="93" spans="2:5" ht="15" customHeight="1"/>
    <row r="94" spans="2:5" ht="15" customHeight="1"/>
    <row r="95" spans="2:5" ht="15" customHeight="1"/>
    <row r="96" spans="2:5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6">
    <mergeCell ref="A56:E56"/>
    <mergeCell ref="A5:E5"/>
    <mergeCell ref="A12:E12"/>
    <mergeCell ref="A22:E22"/>
    <mergeCell ref="A34:E34"/>
    <mergeCell ref="A46:E46"/>
  </mergeCells>
  <printOptions horizontalCentered="1" verticalCentered="1"/>
  <pageMargins left="0.5" right="0.5" top="0.5" bottom="0.5" header="0.5" footer="0.5"/>
  <pageSetup scale="5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4"/>
  <sheetViews>
    <sheetView workbookViewId="0">
      <selection activeCell="F4" sqref="F4"/>
    </sheetView>
  </sheetViews>
  <sheetFormatPr defaultColWidth="8.77734375" defaultRowHeight="15"/>
  <cols>
    <col min="1" max="1" width="8.77734375" style="128"/>
    <col min="2" max="2" width="2.5546875" style="128" customWidth="1"/>
    <col min="3" max="3" width="12.77734375" style="128" customWidth="1"/>
    <col min="4" max="4" width="13.33203125" style="128" customWidth="1"/>
    <col min="5" max="5" width="3.44140625" style="128" customWidth="1"/>
    <col min="6" max="6" width="11.5546875" style="128" customWidth="1"/>
    <col min="7" max="7" width="12.44140625" style="128" customWidth="1"/>
    <col min="8" max="16384" width="8.77734375" style="128"/>
  </cols>
  <sheetData>
    <row r="1" spans="1:7" ht="15.75">
      <c r="F1" s="129" t="s">
        <v>249</v>
      </c>
    </row>
    <row r="2" spans="1:7" ht="15.75">
      <c r="F2" s="129" t="str">
        <f>+'DCP-4, P 3'!E2</f>
        <v>Docket UG-200568</v>
      </c>
    </row>
    <row r="3" spans="1:7" ht="15.75">
      <c r="F3" s="129" t="s">
        <v>320</v>
      </c>
    </row>
    <row r="5" spans="1:7" ht="18">
      <c r="A5" s="249" t="s">
        <v>216</v>
      </c>
      <c r="B5" s="249"/>
      <c r="C5" s="249"/>
      <c r="D5" s="249"/>
      <c r="E5" s="249"/>
      <c r="F5" s="249"/>
      <c r="G5" s="249"/>
    </row>
    <row r="6" spans="1:7" ht="18">
      <c r="A6" s="249" t="s">
        <v>173</v>
      </c>
      <c r="B6" s="249"/>
      <c r="C6" s="249"/>
      <c r="D6" s="249"/>
      <c r="E6" s="249"/>
      <c r="F6" s="249"/>
      <c r="G6" s="249"/>
    </row>
    <row r="7" spans="1:7" ht="18">
      <c r="A7" s="249" t="s">
        <v>318</v>
      </c>
      <c r="B7" s="249"/>
      <c r="C7" s="249"/>
      <c r="D7" s="249"/>
      <c r="E7" s="249"/>
      <c r="F7" s="249"/>
      <c r="G7" s="249"/>
    </row>
    <row r="8" spans="1:7" ht="18.75" thickBot="1">
      <c r="A8" s="217"/>
      <c r="B8" s="217"/>
      <c r="C8" s="217"/>
      <c r="D8" s="217"/>
      <c r="E8" s="203"/>
      <c r="F8" s="203"/>
      <c r="G8" s="203"/>
    </row>
    <row r="9" spans="1:7" ht="15.75" thickTop="1"/>
    <row r="10" spans="1:7">
      <c r="C10" s="250" t="s">
        <v>217</v>
      </c>
      <c r="D10" s="251"/>
      <c r="F10" s="250" t="s">
        <v>218</v>
      </c>
      <c r="G10" s="250"/>
    </row>
    <row r="11" spans="1:7">
      <c r="A11" s="130" t="s">
        <v>10</v>
      </c>
      <c r="C11" s="130" t="s">
        <v>219</v>
      </c>
      <c r="D11" s="130" t="s">
        <v>9</v>
      </c>
      <c r="F11" s="130" t="s">
        <v>219</v>
      </c>
      <c r="G11" s="130" t="s">
        <v>9</v>
      </c>
    </row>
    <row r="12" spans="1:7">
      <c r="A12" s="205"/>
      <c r="B12" s="205"/>
      <c r="C12" s="205"/>
      <c r="D12" s="205"/>
      <c r="E12" s="205"/>
      <c r="F12" s="205"/>
      <c r="G12" s="205"/>
    </row>
    <row r="13" spans="1:7">
      <c r="A13" s="132"/>
      <c r="B13" s="132"/>
      <c r="C13" s="132"/>
      <c r="D13" s="132"/>
      <c r="E13" s="132"/>
    </row>
    <row r="14" spans="1:7">
      <c r="A14" s="130">
        <v>2015</v>
      </c>
      <c r="C14" s="218" t="s">
        <v>17</v>
      </c>
      <c r="D14" s="130" t="s">
        <v>184</v>
      </c>
      <c r="F14" s="218" t="s">
        <v>184</v>
      </c>
      <c r="G14" s="218" t="s">
        <v>184</v>
      </c>
    </row>
    <row r="15" spans="1:7">
      <c r="A15" s="130">
        <v>2016</v>
      </c>
      <c r="C15" s="218" t="s">
        <v>17</v>
      </c>
      <c r="D15" s="130" t="s">
        <v>184</v>
      </c>
      <c r="F15" s="218" t="s">
        <v>184</v>
      </c>
      <c r="G15" s="218" t="s">
        <v>184</v>
      </c>
    </row>
    <row r="16" spans="1:7">
      <c r="A16" s="130">
        <v>2017</v>
      </c>
      <c r="C16" s="218" t="s">
        <v>17</v>
      </c>
      <c r="D16" s="130" t="s">
        <v>184</v>
      </c>
      <c r="F16" s="218" t="s">
        <v>184</v>
      </c>
      <c r="G16" s="218" t="s">
        <v>184</v>
      </c>
    </row>
    <row r="17" spans="1:7">
      <c r="A17" s="130">
        <v>2018</v>
      </c>
      <c r="C17" s="218" t="s">
        <v>184</v>
      </c>
      <c r="D17" s="130" t="s">
        <v>185</v>
      </c>
      <c r="F17" s="218" t="s">
        <v>184</v>
      </c>
      <c r="G17" s="218" t="s">
        <v>184</v>
      </c>
    </row>
    <row r="18" spans="1:7">
      <c r="A18" s="130">
        <v>2019</v>
      </c>
      <c r="C18" s="218" t="s">
        <v>184</v>
      </c>
      <c r="D18" s="130" t="s">
        <v>185</v>
      </c>
      <c r="F18" s="218" t="s">
        <v>184</v>
      </c>
      <c r="G18" s="218" t="s">
        <v>184</v>
      </c>
    </row>
    <row r="19" spans="1:7">
      <c r="A19" s="130">
        <v>2020</v>
      </c>
      <c r="C19" s="218" t="s">
        <v>184</v>
      </c>
      <c r="D19" s="130" t="s">
        <v>185</v>
      </c>
      <c r="F19" s="218" t="s">
        <v>184</v>
      </c>
      <c r="G19" s="218" t="s">
        <v>184</v>
      </c>
    </row>
    <row r="20" spans="1:7" ht="15.75" thickBot="1">
      <c r="A20" s="179"/>
      <c r="B20" s="203"/>
      <c r="C20" s="219"/>
      <c r="D20" s="219"/>
      <c r="E20" s="203"/>
      <c r="F20" s="203"/>
      <c r="G20" s="203"/>
    </row>
    <row r="21" spans="1:7" ht="15.75" thickTop="1">
      <c r="A21" s="130"/>
      <c r="C21" s="130"/>
      <c r="D21" s="130"/>
    </row>
    <row r="22" spans="1:7">
      <c r="A22" s="220" t="s">
        <v>236</v>
      </c>
      <c r="C22" s="130"/>
      <c r="D22" s="130"/>
    </row>
    <row r="23" spans="1:7">
      <c r="C23" s="130"/>
      <c r="D23" s="130"/>
    </row>
    <row r="24" spans="1:7">
      <c r="C24" s="130"/>
      <c r="D24" s="130"/>
    </row>
  </sheetData>
  <mergeCells count="5">
    <mergeCell ref="A5:G5"/>
    <mergeCell ref="A6:G6"/>
    <mergeCell ref="C10:D10"/>
    <mergeCell ref="F10:G10"/>
    <mergeCell ref="A7:G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5"/>
  <sheetViews>
    <sheetView zoomScaleNormal="100" workbookViewId="0">
      <selection activeCell="A38" sqref="A38"/>
    </sheetView>
  </sheetViews>
  <sheetFormatPr defaultColWidth="8.88671875" defaultRowHeight="15"/>
  <cols>
    <col min="1" max="1" width="13.5546875" style="99" bestFit="1" customWidth="1"/>
    <col min="2" max="3" width="15.77734375" style="99" customWidth="1"/>
    <col min="4" max="4" width="17.88671875" style="99" customWidth="1"/>
    <col min="5" max="16384" width="8.88671875" style="99"/>
  </cols>
  <sheetData>
    <row r="1" spans="1:6" ht="15.75">
      <c r="D1" s="106" t="s">
        <v>250</v>
      </c>
    </row>
    <row r="2" spans="1:6" ht="15.75">
      <c r="D2" s="106" t="str">
        <f>+'DCP-5'!F2</f>
        <v>Docket UG-200568</v>
      </c>
    </row>
    <row r="3" spans="1:6" ht="15.75">
      <c r="A3" s="24"/>
      <c r="B3" s="24"/>
      <c r="C3" s="24"/>
      <c r="D3" s="106" t="s">
        <v>96</v>
      </c>
    </row>
    <row r="4" spans="1:6" ht="15.75">
      <c r="A4" s="24"/>
      <c r="B4" s="24"/>
      <c r="C4" s="24"/>
      <c r="D4" s="28"/>
    </row>
    <row r="5" spans="1:6" ht="20.25">
      <c r="A5" s="252" t="s">
        <v>220</v>
      </c>
      <c r="B5" s="253"/>
      <c r="C5" s="253"/>
      <c r="D5" s="253"/>
    </row>
    <row r="6" spans="1:6" ht="20.25">
      <c r="A6" s="253" t="s">
        <v>11</v>
      </c>
      <c r="B6" s="253"/>
      <c r="C6" s="253"/>
      <c r="D6" s="253"/>
    </row>
    <row r="7" spans="1:6" ht="20.25">
      <c r="A7" s="252" t="s">
        <v>232</v>
      </c>
      <c r="B7" s="253"/>
      <c r="C7" s="253"/>
      <c r="D7" s="253"/>
    </row>
    <row r="8" spans="1:6" ht="21" thickBot="1">
      <c r="A8" s="124"/>
      <c r="B8" s="124"/>
      <c r="C8" s="124"/>
      <c r="D8" s="124"/>
    </row>
    <row r="9" spans="1:6" ht="21" thickTop="1">
      <c r="A9" s="125"/>
      <c r="B9" s="125"/>
      <c r="C9" s="125"/>
      <c r="D9" s="125"/>
    </row>
    <row r="10" spans="1:6">
      <c r="A10" s="90"/>
      <c r="B10" s="79" t="s">
        <v>12</v>
      </c>
      <c r="C10" s="79" t="s">
        <v>14</v>
      </c>
      <c r="D10" s="79" t="s">
        <v>15</v>
      </c>
    </row>
    <row r="11" spans="1:6">
      <c r="A11" s="65" t="s">
        <v>0</v>
      </c>
      <c r="B11" s="181" t="s">
        <v>221</v>
      </c>
      <c r="C11" s="181" t="s">
        <v>176</v>
      </c>
      <c r="D11" s="181" t="s">
        <v>233</v>
      </c>
    </row>
    <row r="12" spans="1:6">
      <c r="A12" s="80"/>
      <c r="B12" s="80"/>
      <c r="C12" s="80"/>
      <c r="D12" s="80"/>
      <c r="E12" s="100"/>
    </row>
    <row r="13" spans="1:6">
      <c r="A13" s="68"/>
      <c r="B13" s="68"/>
      <c r="C13" s="68"/>
      <c r="D13" s="68"/>
      <c r="E13" s="100"/>
    </row>
    <row r="14" spans="1:6">
      <c r="A14" s="65">
        <v>2015</v>
      </c>
      <c r="B14" s="89">
        <v>190909865</v>
      </c>
      <c r="C14" s="89">
        <v>214589000</v>
      </c>
      <c r="D14" s="89">
        <v>0</v>
      </c>
    </row>
    <row r="15" spans="1:6">
      <c r="A15" s="65"/>
      <c r="B15" s="60">
        <f>B14/(SUM($B14:$D14))</f>
        <v>0.47080246451491303</v>
      </c>
      <c r="C15" s="60">
        <f>C14/(SUM($B14:$D14))</f>
        <v>0.52919753548508697</v>
      </c>
      <c r="D15" s="60">
        <f>D14/(SUM($B14:$D14))</f>
        <v>0</v>
      </c>
      <c r="F15" s="72"/>
    </row>
    <row r="16" spans="1:6">
      <c r="A16" s="65"/>
      <c r="B16" s="60">
        <f>+B14/SUM($B14:$C14)</f>
        <v>0.47080246451491303</v>
      </c>
      <c r="C16" s="60">
        <f>+C14/SUM($B14:$C14)</f>
        <v>0.52919753548508697</v>
      </c>
      <c r="D16" s="67"/>
      <c r="F16" s="72"/>
    </row>
    <row r="17" spans="1:6">
      <c r="A17" s="65"/>
      <c r="B17" s="60"/>
      <c r="C17" s="60"/>
      <c r="D17" s="67"/>
    </row>
    <row r="18" spans="1:6">
      <c r="A18" s="181">
        <v>2016</v>
      </c>
      <c r="B18" s="89">
        <v>192552179</v>
      </c>
      <c r="C18" s="89">
        <v>214471000</v>
      </c>
      <c r="D18" s="89">
        <v>0</v>
      </c>
    </row>
    <row r="19" spans="1:6">
      <c r="A19" s="65"/>
      <c r="B19" s="60">
        <f>B18/(SUM($B18:$D18))</f>
        <v>0.47307423491967765</v>
      </c>
      <c r="C19" s="60">
        <f>C18/(SUM($B18:$D18))</f>
        <v>0.52692576508032241</v>
      </c>
      <c r="D19" s="60">
        <f>D18/(SUM($B18:$D18))</f>
        <v>0</v>
      </c>
      <c r="F19" s="72"/>
    </row>
    <row r="20" spans="1:6">
      <c r="A20" s="65"/>
      <c r="B20" s="60">
        <f>+B18/SUM($B18:$C18)</f>
        <v>0.47307423491967765</v>
      </c>
      <c r="C20" s="60">
        <f>+C18/SUM($B18:$C18)</f>
        <v>0.52692576508032241</v>
      </c>
      <c r="D20" s="67"/>
      <c r="F20" s="72"/>
    </row>
    <row r="21" spans="1:6">
      <c r="A21" s="65"/>
      <c r="B21" s="60"/>
      <c r="C21" s="60"/>
      <c r="D21" s="67"/>
    </row>
    <row r="22" spans="1:6">
      <c r="A22" s="65">
        <v>2017</v>
      </c>
      <c r="B22" s="89">
        <v>224513351</v>
      </c>
      <c r="C22" s="89">
        <f>17300000+214431000</f>
        <v>231731000</v>
      </c>
      <c r="D22" s="89">
        <v>0</v>
      </c>
    </row>
    <row r="23" spans="1:6">
      <c r="A23" s="65"/>
      <c r="B23" s="60">
        <f>B22/(SUM($B22:$D22))</f>
        <v>0.49209014973645121</v>
      </c>
      <c r="C23" s="60">
        <f>C22/(SUM($B22:$D22))</f>
        <v>0.50790985026354885</v>
      </c>
      <c r="D23" s="60">
        <f>D22/(SUM($B22:$D22))</f>
        <v>0</v>
      </c>
      <c r="F23" s="72"/>
    </row>
    <row r="24" spans="1:6">
      <c r="A24" s="65"/>
      <c r="B24" s="60">
        <f>+B22/SUM($B22:$C22)</f>
        <v>0.49209014973645121</v>
      </c>
      <c r="C24" s="60">
        <f>+C22/SUM($B22:$C22)</f>
        <v>0.50790985026354885</v>
      </c>
      <c r="D24" s="67"/>
      <c r="F24" s="72"/>
    </row>
    <row r="25" spans="1:6">
      <c r="A25" s="65"/>
      <c r="B25" s="60"/>
      <c r="C25" s="60"/>
      <c r="D25" s="67"/>
      <c r="F25" s="72"/>
    </row>
    <row r="26" spans="1:6">
      <c r="A26" s="234">
        <v>2018</v>
      </c>
      <c r="B26" s="89">
        <v>258853904</v>
      </c>
      <c r="C26" s="89">
        <v>268211000</v>
      </c>
      <c r="D26" s="89">
        <v>0</v>
      </c>
      <c r="F26" s="72"/>
    </row>
    <row r="27" spans="1:6">
      <c r="A27" s="65"/>
      <c r="B27" s="60">
        <f>B26/(SUM($B26:$D26))</f>
        <v>0.49112339303092739</v>
      </c>
      <c r="C27" s="60">
        <f>C26/(SUM($B26:$D26))</f>
        <v>0.50887660696907266</v>
      </c>
      <c r="D27" s="60">
        <f>D26/(SUM($B26:$D26))</f>
        <v>0</v>
      </c>
      <c r="F27" s="72"/>
    </row>
    <row r="28" spans="1:6">
      <c r="A28" s="65"/>
      <c r="B28" s="60">
        <f>+B26/SUM($B26:$C26)</f>
        <v>0.49112339303092739</v>
      </c>
      <c r="C28" s="60">
        <f>+C26/SUM($B26:$C26)</f>
        <v>0.50887660696907266</v>
      </c>
      <c r="D28" s="67"/>
      <c r="F28" s="72"/>
    </row>
    <row r="29" spans="1:6">
      <c r="A29" s="65"/>
      <c r="B29" s="60"/>
      <c r="C29" s="60"/>
      <c r="D29" s="67"/>
      <c r="F29" s="72"/>
    </row>
    <row r="30" spans="1:6">
      <c r="A30" s="65">
        <v>2019</v>
      </c>
      <c r="B30" s="89">
        <v>308525705</v>
      </c>
      <c r="C30" s="89">
        <v>338814000</v>
      </c>
      <c r="D30" s="89">
        <v>15000000</v>
      </c>
      <c r="F30" s="72"/>
    </row>
    <row r="31" spans="1:6">
      <c r="A31" s="65"/>
      <c r="B31" s="60">
        <f>B30/(SUM($B30:$D30))</f>
        <v>0.46581188274074553</v>
      </c>
      <c r="C31" s="60">
        <f>C30/(SUM($B30:$D30))</f>
        <v>0.51154112827948306</v>
      </c>
      <c r="D31" s="60">
        <f>D30/(SUM($B30:$D30))</f>
        <v>2.264698897977134E-2</v>
      </c>
      <c r="F31" s="72"/>
    </row>
    <row r="32" spans="1:6">
      <c r="A32" s="65"/>
      <c r="B32" s="60">
        <f>+B30/SUM($B30:$C30)</f>
        <v>0.47660556368931517</v>
      </c>
      <c r="C32" s="60">
        <f>+C30/SUM($B30:$C30)</f>
        <v>0.52339443631068483</v>
      </c>
      <c r="D32" s="67"/>
      <c r="F32" s="72"/>
    </row>
    <row r="33" spans="1:4" ht="15.75" thickBot="1">
      <c r="A33" s="127"/>
      <c r="B33" s="122"/>
      <c r="C33" s="122"/>
      <c r="D33" s="123"/>
    </row>
    <row r="34" spans="1:4" ht="15.75" thickTop="1">
      <c r="A34" s="79"/>
      <c r="B34" s="68"/>
      <c r="C34" s="68"/>
      <c r="D34" s="68"/>
    </row>
    <row r="35" spans="1:4">
      <c r="A35" s="4" t="s">
        <v>222</v>
      </c>
      <c r="B35" s="24"/>
      <c r="C35" s="24"/>
      <c r="D35" s="24"/>
    </row>
    <row r="36" spans="1:4">
      <c r="A36" s="4"/>
      <c r="B36" s="24"/>
      <c r="C36" s="24"/>
      <c r="D36" s="24"/>
    </row>
    <row r="37" spans="1:4">
      <c r="A37" s="4" t="s">
        <v>322</v>
      </c>
      <c r="B37" s="24"/>
      <c r="C37" s="24"/>
      <c r="D37" s="24"/>
    </row>
    <row r="38" spans="1:4">
      <c r="A38" s="4"/>
      <c r="B38" s="24"/>
      <c r="C38" s="24"/>
      <c r="D38" s="24"/>
    </row>
    <row r="39" spans="1:4">
      <c r="A39" s="108" t="s">
        <v>234</v>
      </c>
    </row>
    <row r="44" spans="1:4">
      <c r="C44" s="108"/>
    </row>
    <row r="45" spans="1:4">
      <c r="C45" s="108"/>
    </row>
  </sheetData>
  <mergeCells count="3">
    <mergeCell ref="A5:D5"/>
    <mergeCell ref="A6:D6"/>
    <mergeCell ref="A7:D7"/>
  </mergeCells>
  <phoneticPr fontId="9" type="noConversion"/>
  <printOptions horizontalCentered="1" verticalCentered="1"/>
  <pageMargins left="0.5" right="0.5" top="0.5" bottom="0.5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zoomScaleNormal="100" workbookViewId="0">
      <selection activeCell="F2" sqref="F2"/>
    </sheetView>
  </sheetViews>
  <sheetFormatPr defaultColWidth="8.88671875" defaultRowHeight="15"/>
  <cols>
    <col min="1" max="1" width="8.88671875" style="108"/>
    <col min="2" max="2" width="16.5546875" style="108" customWidth="1"/>
    <col min="3" max="5" width="15.77734375" style="108" customWidth="1"/>
    <col min="6" max="6" width="16.44140625" style="108" customWidth="1"/>
    <col min="7" max="16384" width="8.88671875" style="108"/>
  </cols>
  <sheetData>
    <row r="1" spans="1:7" ht="15.75">
      <c r="A1" s="4"/>
      <c r="B1" s="4"/>
      <c r="C1" s="4"/>
      <c r="D1" s="4"/>
      <c r="E1" s="4"/>
      <c r="F1" s="1" t="str">
        <f>+'DCP-6, P 1'!D1</f>
        <v>Exh. DCP-6</v>
      </c>
    </row>
    <row r="2" spans="1:7" ht="15.75">
      <c r="A2" s="4"/>
      <c r="B2" s="4"/>
      <c r="C2" s="4"/>
      <c r="D2" s="4"/>
      <c r="E2" s="4"/>
      <c r="F2" s="1" t="str">
        <f>+'DCP-6, P 1'!D2</f>
        <v>Docket UG-200568</v>
      </c>
    </row>
    <row r="3" spans="1:7" ht="15.75">
      <c r="A3" s="4"/>
      <c r="B3" s="4"/>
      <c r="C3" s="4"/>
      <c r="D3" s="4"/>
      <c r="E3" s="4"/>
      <c r="F3" s="1" t="s">
        <v>97</v>
      </c>
    </row>
    <row r="4" spans="1:7">
      <c r="A4" s="4"/>
      <c r="B4" s="4"/>
      <c r="C4" s="4"/>
      <c r="D4" s="4"/>
      <c r="E4" s="4"/>
      <c r="F4" s="4"/>
    </row>
    <row r="5" spans="1:7" ht="20.25">
      <c r="B5" s="252" t="s">
        <v>235</v>
      </c>
      <c r="C5" s="252"/>
      <c r="D5" s="252"/>
      <c r="E5" s="252"/>
      <c r="F5" s="252"/>
    </row>
    <row r="6" spans="1:7" ht="20.25">
      <c r="A6" s="4"/>
      <c r="B6" s="2" t="s">
        <v>11</v>
      </c>
      <c r="C6" s="3"/>
      <c r="D6" s="3"/>
      <c r="E6" s="3"/>
      <c r="F6" s="3"/>
    </row>
    <row r="7" spans="1:7" ht="20.25">
      <c r="A7" s="4"/>
      <c r="B7" s="2" t="s">
        <v>232</v>
      </c>
      <c r="C7" s="3"/>
      <c r="D7" s="3"/>
      <c r="E7" s="3"/>
      <c r="F7" s="3"/>
    </row>
    <row r="8" spans="1:7" ht="20.25">
      <c r="A8" s="4"/>
      <c r="B8" s="182" t="s">
        <v>177</v>
      </c>
      <c r="C8" s="3"/>
      <c r="D8" s="3"/>
      <c r="E8" s="3"/>
      <c r="F8" s="3"/>
    </row>
    <row r="9" spans="1:7" ht="15.75" thickBot="1">
      <c r="A9" s="4"/>
      <c r="B9" s="183"/>
      <c r="C9" s="183"/>
      <c r="D9" s="183"/>
      <c r="E9" s="183"/>
      <c r="F9" s="183"/>
    </row>
    <row r="10" spans="1:7" ht="15.75" thickTop="1">
      <c r="A10" s="4"/>
      <c r="B10" s="93"/>
      <c r="C10" s="93"/>
      <c r="D10" s="93"/>
      <c r="E10" s="93"/>
      <c r="F10" s="93"/>
    </row>
    <row r="11" spans="1:7">
      <c r="A11" s="4"/>
      <c r="B11" s="93"/>
      <c r="C11" s="33" t="s">
        <v>12</v>
      </c>
      <c r="D11" s="33" t="s">
        <v>197</v>
      </c>
      <c r="E11" s="33" t="s">
        <v>14</v>
      </c>
      <c r="F11" s="33" t="s">
        <v>15</v>
      </c>
    </row>
    <row r="12" spans="1:7">
      <c r="A12" s="4"/>
      <c r="B12" s="33" t="s">
        <v>0</v>
      </c>
      <c r="C12" s="33" t="s">
        <v>223</v>
      </c>
      <c r="D12" s="33" t="s">
        <v>13</v>
      </c>
      <c r="E12" s="33" t="s">
        <v>176</v>
      </c>
      <c r="F12" s="33" t="s">
        <v>175</v>
      </c>
      <c r="G12" s="109"/>
    </row>
    <row r="13" spans="1:7">
      <c r="A13" s="4"/>
      <c r="B13" s="184"/>
      <c r="C13" s="184"/>
      <c r="D13" s="184"/>
      <c r="E13" s="184"/>
      <c r="F13" s="184"/>
      <c r="G13" s="109"/>
    </row>
    <row r="14" spans="1:7">
      <c r="A14" s="4"/>
      <c r="B14" s="4"/>
      <c r="C14" s="6"/>
      <c r="D14" s="6"/>
      <c r="E14" s="6"/>
      <c r="F14" s="185"/>
    </row>
    <row r="15" spans="1:7">
      <c r="A15" s="4"/>
      <c r="B15" s="33">
        <v>2015</v>
      </c>
      <c r="C15" s="232">
        <v>2381505</v>
      </c>
      <c r="D15" s="232">
        <v>15000</v>
      </c>
      <c r="E15" s="232">
        <v>1557624</v>
      </c>
      <c r="F15" s="232">
        <v>238539</v>
      </c>
    </row>
    <row r="16" spans="1:7">
      <c r="A16" s="4"/>
      <c r="B16" s="93"/>
      <c r="C16" s="6">
        <f>+C15/SUM($C15:$F15)</f>
        <v>0.56801659468386245</v>
      </c>
      <c r="D16" s="6">
        <f t="shared" ref="D16" si="0">+D15/SUM($C15:$F15)</f>
        <v>3.5776741683338628E-3</v>
      </c>
      <c r="E16" s="6">
        <f t="shared" ref="E16" si="1">+E15/SUM($C15:$F15)</f>
        <v>0.37151140991845766</v>
      </c>
      <c r="F16" s="6">
        <f t="shared" ref="F16" si="2">+F15/SUM($C15:$F15)</f>
        <v>5.6894321229346088E-2</v>
      </c>
    </row>
    <row r="17" spans="1:6">
      <c r="A17" s="4"/>
      <c r="B17" s="93"/>
      <c r="C17" s="6">
        <f>+C15/(SUM($C15:$E15))</f>
        <v>0.60228308181144319</v>
      </c>
      <c r="D17" s="6">
        <f t="shared" ref="D17:E17" si="3">+D15/(SUM($C15:$E15))</f>
        <v>3.7935029433789338E-3</v>
      </c>
      <c r="E17" s="6">
        <f t="shared" si="3"/>
        <v>0.39392341524517788</v>
      </c>
      <c r="F17" s="185"/>
    </row>
    <row r="18" spans="1:6">
      <c r="A18" s="4"/>
      <c r="B18" s="93"/>
      <c r="C18" s="6"/>
      <c r="D18" s="6"/>
      <c r="E18" s="6"/>
      <c r="F18" s="185"/>
    </row>
    <row r="19" spans="1:6">
      <c r="A19" s="4"/>
      <c r="B19" s="33">
        <v>2016</v>
      </c>
      <c r="C19" s="232">
        <v>2301244</v>
      </c>
      <c r="D19" s="232">
        <v>15000</v>
      </c>
      <c r="E19" s="232">
        <v>1746561</v>
      </c>
      <c r="F19" s="232">
        <v>43598</v>
      </c>
    </row>
    <row r="20" spans="1:6">
      <c r="A20" s="4"/>
      <c r="B20" s="93"/>
      <c r="C20" s="6">
        <f>+C19/SUM($C19:$F19)</f>
        <v>0.56040383761652235</v>
      </c>
      <c r="D20" s="6">
        <f t="shared" ref="D20" si="4">+D19/SUM($C19:$F19)</f>
        <v>3.6528319310111549E-3</v>
      </c>
      <c r="E20" s="6">
        <f t="shared" ref="E20" si="5">+E19/SUM($C19:$F19)</f>
        <v>0.42532625268391827</v>
      </c>
      <c r="F20" s="6">
        <f t="shared" ref="F20" si="6">+F19/SUM($C19:$F19)</f>
        <v>1.0617077768548288E-2</v>
      </c>
    </row>
    <row r="21" spans="1:6">
      <c r="A21" s="4"/>
      <c r="B21" s="93"/>
      <c r="C21" s="6">
        <f>+C19/(SUM($C19:$E19))</f>
        <v>0.56641753665263284</v>
      </c>
      <c r="D21" s="6">
        <f t="shared" ref="D21:E21" si="7">+D19/(SUM($C19:$E19))</f>
        <v>3.6920305060173944E-3</v>
      </c>
      <c r="E21" s="6">
        <f t="shared" si="7"/>
        <v>0.42989043284134976</v>
      </c>
      <c r="F21" s="185"/>
    </row>
    <row r="22" spans="1:6">
      <c r="A22" s="4"/>
      <c r="B22" s="93"/>
      <c r="C22" s="6"/>
      <c r="D22" s="6"/>
      <c r="E22" s="6"/>
      <c r="F22" s="185"/>
    </row>
    <row r="23" spans="1:6">
      <c r="A23" s="4"/>
      <c r="B23" s="33">
        <v>2017</v>
      </c>
      <c r="C23" s="232">
        <v>2429043</v>
      </c>
      <c r="D23" s="232"/>
      <c r="E23" s="232">
        <v>1566354</v>
      </c>
      <c r="F23" s="232">
        <v>148499</v>
      </c>
    </row>
    <row r="24" spans="1:6">
      <c r="A24" s="4"/>
      <c r="B24" s="93"/>
      <c r="C24" s="6">
        <f>+C23/SUM($C23:$F23)</f>
        <v>0.58617373602040201</v>
      </c>
      <c r="D24" s="6">
        <f t="shared" ref="D24" si="8">+D23/SUM($C23:$F23)</f>
        <v>0</v>
      </c>
      <c r="E24" s="6">
        <f t="shared" ref="E24" si="9">+E23/SUM($C23:$F23)</f>
        <v>0.37799066385835939</v>
      </c>
      <c r="F24" s="6">
        <f t="shared" ref="F24" si="10">+F23/SUM($C23:$F23)</f>
        <v>3.5835600121238563E-2</v>
      </c>
    </row>
    <row r="25" spans="1:6">
      <c r="A25" s="4"/>
      <c r="B25" s="93"/>
      <c r="C25" s="6">
        <f>+C23/(SUM($C23:$E23))</f>
        <v>0.60796036038471268</v>
      </c>
      <c r="D25" s="6">
        <f>+D23/(SUM($C23:$E23))</f>
        <v>0</v>
      </c>
      <c r="E25" s="6">
        <f t="shared" ref="E25" si="11">+E23/(SUM($C23:$E23))</f>
        <v>0.39203963961528732</v>
      </c>
      <c r="F25" s="185"/>
    </row>
    <row r="26" spans="1:6">
      <c r="A26" s="4"/>
      <c r="B26" s="93"/>
      <c r="C26" s="6"/>
      <c r="D26" s="6"/>
      <c r="E26" s="6"/>
      <c r="F26" s="185"/>
    </row>
    <row r="27" spans="1:6">
      <c r="A27" s="4"/>
      <c r="B27" s="233">
        <v>2018</v>
      </c>
      <c r="C27" s="232">
        <v>2566775</v>
      </c>
      <c r="D27" s="232"/>
      <c r="E27" s="232">
        <v>1856841</v>
      </c>
      <c r="F27" s="232">
        <v>251854</v>
      </c>
    </row>
    <row r="28" spans="1:6">
      <c r="A28" s="4"/>
      <c r="B28" s="93"/>
      <c r="C28" s="6">
        <f>+C27/SUM($C27:$F27)</f>
        <v>0.5489875884135712</v>
      </c>
      <c r="D28" s="6">
        <f t="shared" ref="D28" si="12">+D27/SUM($C27:$F27)</f>
        <v>0</v>
      </c>
      <c r="E28" s="6">
        <f t="shared" ref="E28:F28" si="13">+E27/SUM($C27:$F27)</f>
        <v>0.39714531373316481</v>
      </c>
      <c r="F28" s="6">
        <f t="shared" si="13"/>
        <v>5.3867097853263948E-2</v>
      </c>
    </row>
    <row r="29" spans="1:6">
      <c r="A29" s="4"/>
      <c r="B29" s="93"/>
      <c r="C29" s="6">
        <f>+C27/(SUM($C27:$E27))</f>
        <v>0.5802436287417353</v>
      </c>
      <c r="D29" s="6">
        <f>+D27/(SUM($C27:$E27))</f>
        <v>0</v>
      </c>
      <c r="E29" s="6">
        <f t="shared" ref="E29" si="14">+E27/(SUM($C27:$E27))</f>
        <v>0.4197563712582647</v>
      </c>
      <c r="F29" s="185"/>
    </row>
    <row r="30" spans="1:6">
      <c r="A30" s="4"/>
      <c r="B30" s="93"/>
      <c r="C30" s="6"/>
      <c r="D30" s="6"/>
      <c r="E30" s="6"/>
      <c r="F30" s="185"/>
    </row>
    <row r="31" spans="1:6">
      <c r="A31" s="4"/>
      <c r="B31" s="33">
        <v>2019</v>
      </c>
      <c r="C31" s="232">
        <v>2847246</v>
      </c>
      <c r="D31" s="232"/>
      <c r="E31" s="232">
        <v>2226567</v>
      </c>
      <c r="F31" s="232">
        <v>16540</v>
      </c>
    </row>
    <row r="32" spans="1:6">
      <c r="A32" s="4"/>
      <c r="B32" s="33"/>
      <c r="C32" s="6">
        <f>+C31/SUM($C31:$F31)</f>
        <v>0.55934156236316024</v>
      </c>
      <c r="D32" s="6">
        <f t="shared" ref="D32" si="15">+D31/SUM($C31:$F31)</f>
        <v>0</v>
      </c>
      <c r="E32" s="6">
        <f t="shared" ref="E32:F32" si="16">+E31/SUM($C31:$F31)</f>
        <v>0.43740915413921194</v>
      </c>
      <c r="F32" s="6">
        <f t="shared" si="16"/>
        <v>3.2492834976277675E-3</v>
      </c>
    </row>
    <row r="33" spans="1:7">
      <c r="A33" s="4"/>
      <c r="B33" s="93"/>
      <c r="C33" s="6">
        <f>+C31/(SUM($C31:$E31))</f>
        <v>0.56116494636282421</v>
      </c>
      <c r="D33" s="6">
        <f>+D31/(SUM($C31:$E31))</f>
        <v>0</v>
      </c>
      <c r="E33" s="6">
        <f t="shared" ref="E33" si="17">+E31/(SUM($C31:$E31))</f>
        <v>0.43883505363717584</v>
      </c>
      <c r="F33" s="185"/>
    </row>
    <row r="34" spans="1:7" ht="15.75" thickBot="1">
      <c r="A34" s="4"/>
      <c r="B34" s="183"/>
      <c r="C34" s="186"/>
      <c r="D34" s="186"/>
      <c r="E34" s="186"/>
      <c r="F34" s="186"/>
      <c r="G34" s="187"/>
    </row>
    <row r="35" spans="1:7" ht="15.75" thickTop="1">
      <c r="A35" s="4"/>
      <c r="B35" s="4"/>
      <c r="C35" s="188"/>
      <c r="D35" s="188"/>
      <c r="E35" s="188"/>
      <c r="F35" s="188"/>
      <c r="G35" s="187"/>
    </row>
    <row r="36" spans="1:7">
      <c r="A36" s="4"/>
      <c r="B36" s="4" t="s">
        <v>227</v>
      </c>
      <c r="C36" s="4"/>
      <c r="D36" s="4"/>
      <c r="E36" s="4"/>
      <c r="F36" s="4"/>
    </row>
    <row r="37" spans="1:7">
      <c r="A37" s="4"/>
      <c r="B37" s="4"/>
      <c r="C37" s="4"/>
      <c r="D37" s="4"/>
      <c r="E37" s="4"/>
      <c r="F37" s="4"/>
    </row>
    <row r="38" spans="1:7">
      <c r="A38" s="4"/>
      <c r="B38" s="4" t="s">
        <v>224</v>
      </c>
      <c r="C38" s="4"/>
      <c r="D38" s="4"/>
      <c r="E38" s="4"/>
      <c r="F38" s="4"/>
    </row>
    <row r="40" spans="1:7">
      <c r="B40" s="4" t="str">
        <f>+'DCP-6, P 1'!A39</f>
        <v>Source:  WUTC Staff Data Request No. 61.</v>
      </c>
    </row>
  </sheetData>
  <mergeCells count="1">
    <mergeCell ref="B5:F5"/>
  </mergeCells>
  <pageMargins left="0.75" right="0.75" top="1" bottom="1" header="0.5" footer="0.5"/>
  <pageSetup scale="8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2"/>
  <sheetViews>
    <sheetView workbookViewId="0">
      <selection activeCell="H29" sqref="H29"/>
    </sheetView>
  </sheetViews>
  <sheetFormatPr defaultRowHeight="15"/>
  <cols>
    <col min="1" max="1" width="24.21875" customWidth="1"/>
    <col min="7" max="7" width="10" customWidth="1"/>
    <col min="8" max="8" width="10.109375" customWidth="1"/>
  </cols>
  <sheetData>
    <row r="1" spans="1:8" ht="15.75">
      <c r="G1" s="106" t="s">
        <v>251</v>
      </c>
    </row>
    <row r="2" spans="1:8" ht="15.75">
      <c r="G2" s="106" t="str">
        <f>+'DCP-6, P 2 '!F2</f>
        <v>Docket UG-200568</v>
      </c>
    </row>
    <row r="3" spans="1:8" ht="15.75">
      <c r="G3" s="106" t="s">
        <v>320</v>
      </c>
    </row>
    <row r="5" spans="1:8" ht="17.45" customHeight="1">
      <c r="A5" s="254" t="s">
        <v>102</v>
      </c>
      <c r="B5" s="254"/>
      <c r="C5" s="254"/>
      <c r="D5" s="254"/>
      <c r="E5" s="254"/>
      <c r="F5" s="254"/>
      <c r="G5" s="254"/>
      <c r="H5" s="254"/>
    </row>
    <row r="6" spans="1:8" ht="17.45" customHeight="1">
      <c r="A6" s="254" t="s">
        <v>226</v>
      </c>
      <c r="B6" s="254"/>
      <c r="C6" s="254"/>
      <c r="D6" s="254"/>
      <c r="E6" s="254"/>
      <c r="F6" s="254"/>
      <c r="G6" s="254"/>
      <c r="H6" s="254"/>
    </row>
    <row r="8" spans="1:8" ht="15.75" thickBot="1">
      <c r="A8" s="84"/>
      <c r="B8" s="84"/>
      <c r="C8" s="84"/>
      <c r="D8" s="84"/>
      <c r="E8" s="84"/>
      <c r="F8" s="84"/>
      <c r="G8" s="84"/>
      <c r="H8" s="84"/>
    </row>
    <row r="9" spans="1:8" ht="15.75" thickTop="1"/>
    <row r="10" spans="1:8">
      <c r="B10" s="27"/>
      <c r="C10" s="27"/>
      <c r="D10" s="27"/>
      <c r="E10" s="27"/>
      <c r="F10" s="27"/>
      <c r="G10" s="107" t="s">
        <v>230</v>
      </c>
      <c r="H10" s="27"/>
    </row>
    <row r="11" spans="1:8">
      <c r="B11" s="27">
        <v>2015</v>
      </c>
      <c r="C11" s="27">
        <v>2016</v>
      </c>
      <c r="D11" s="27">
        <v>2017</v>
      </c>
      <c r="E11" s="27">
        <v>2018</v>
      </c>
      <c r="F11" s="27">
        <v>2019</v>
      </c>
      <c r="G11" s="107" t="s">
        <v>28</v>
      </c>
      <c r="H11" s="107" t="s">
        <v>231</v>
      </c>
    </row>
    <row r="12" spans="1:8">
      <c r="A12" s="30"/>
      <c r="B12" s="223"/>
      <c r="C12" s="223"/>
      <c r="D12" s="223"/>
      <c r="E12" s="223"/>
      <c r="F12" s="223"/>
      <c r="G12" s="222"/>
      <c r="H12" s="222"/>
    </row>
    <row r="14" spans="1:8" ht="15.75">
      <c r="A14" s="106" t="str">
        <f>+'DCP-8'!A14</f>
        <v>Proxy Group</v>
      </c>
      <c r="B14" s="224"/>
      <c r="C14" s="224"/>
      <c r="D14" s="224"/>
      <c r="E14" s="224"/>
      <c r="F14" s="224"/>
      <c r="G14" s="224"/>
      <c r="H14" s="224"/>
    </row>
    <row r="15" spans="1:8">
      <c r="B15" s="224"/>
      <c r="C15" s="224"/>
      <c r="D15" s="224"/>
      <c r="E15" s="224"/>
      <c r="F15" s="224"/>
      <c r="G15" s="224"/>
      <c r="H15" s="224"/>
    </row>
    <row r="16" spans="1:8">
      <c r="A16" t="str">
        <f>+'DCP-8'!A16</f>
        <v>Atmos Energy Corp.</v>
      </c>
      <c r="B16" s="224">
        <v>0.56499999999999995</v>
      </c>
      <c r="C16" s="224">
        <v>0.61299999999999999</v>
      </c>
      <c r="D16" s="224">
        <v>0.56000000000000005</v>
      </c>
      <c r="E16" s="224">
        <v>0.65700000000000003</v>
      </c>
      <c r="F16" s="224">
        <v>0.62</v>
      </c>
      <c r="G16" s="224">
        <f>AVERAGE(B16:F16)</f>
        <v>0.60299999999999998</v>
      </c>
      <c r="H16" s="224">
        <v>0.6</v>
      </c>
    </row>
    <row r="17" spans="1:8">
      <c r="A17" t="str">
        <f>+'DCP-8'!A17</f>
        <v>New Jersey Resources Corp.</v>
      </c>
      <c r="B17" s="224">
        <v>0.56799999999999995</v>
      </c>
      <c r="C17" s="224">
        <v>0.52300000000000002</v>
      </c>
      <c r="D17" s="224">
        <v>0.55400000000000005</v>
      </c>
      <c r="E17" s="224">
        <v>0.54600000000000004</v>
      </c>
      <c r="F17" s="224">
        <v>0.502</v>
      </c>
      <c r="G17" s="224">
        <f t="shared" ref="G17:G21" si="0">AVERAGE(B17:F17)</f>
        <v>0.53859999999999997</v>
      </c>
      <c r="H17" s="224">
        <v>0.56499999999999995</v>
      </c>
    </row>
    <row r="18" spans="1:8">
      <c r="A18" t="str">
        <f>+'DCP-8'!A18</f>
        <v>Northwest Natural Holding Co.</v>
      </c>
      <c r="B18" s="224">
        <v>0.57499999999999996</v>
      </c>
      <c r="C18" s="224">
        <v>0.55600000000000005</v>
      </c>
      <c r="D18" s="224">
        <v>0.52100000000000002</v>
      </c>
      <c r="E18" s="224">
        <v>0.51900000000000002</v>
      </c>
      <c r="F18" s="224">
        <v>0.51800000000000002</v>
      </c>
      <c r="G18" s="224">
        <f t="shared" si="0"/>
        <v>0.53780000000000006</v>
      </c>
      <c r="H18" s="224">
        <v>0.52500000000000002</v>
      </c>
    </row>
    <row r="19" spans="1:8">
      <c r="A19" t="str">
        <f>+'DCP-8'!A19</f>
        <v>One Gas Inc.</v>
      </c>
      <c r="B19" s="224">
        <v>0.60499999999999998</v>
      </c>
      <c r="C19" s="224">
        <v>0.61299999999999999</v>
      </c>
      <c r="D19" s="224">
        <v>0.622</v>
      </c>
      <c r="E19" s="224">
        <v>0.61399999999999999</v>
      </c>
      <c r="F19" s="224">
        <v>0.623</v>
      </c>
      <c r="G19" s="224">
        <f t="shared" si="0"/>
        <v>0.61539999999999995</v>
      </c>
      <c r="H19" s="224">
        <v>0.62</v>
      </c>
    </row>
    <row r="20" spans="1:8">
      <c r="A20" t="str">
        <f>+'DCP-8'!A20</f>
        <v>South Jersey Industries, Inc.</v>
      </c>
      <c r="B20" s="224">
        <v>0.50800000000000001</v>
      </c>
      <c r="C20" s="224">
        <v>0.61499999999999999</v>
      </c>
      <c r="D20" s="224">
        <v>0.51500000000000001</v>
      </c>
      <c r="E20" s="224">
        <v>0.376</v>
      </c>
      <c r="F20" s="224">
        <v>0.40799999999999997</v>
      </c>
      <c r="G20" s="224">
        <f t="shared" si="0"/>
        <v>0.48439999999999994</v>
      </c>
      <c r="H20" s="224">
        <v>0.41</v>
      </c>
    </row>
    <row r="21" spans="1:8">
      <c r="A21" t="str">
        <f>+'DCP-8'!A21</f>
        <v>Southwest Gas Holdings, Inc.</v>
      </c>
      <c r="B21" s="224">
        <v>0.50700000000000001</v>
      </c>
      <c r="C21" s="224">
        <v>0.51800000000000002</v>
      </c>
      <c r="D21" s="224">
        <v>0.502</v>
      </c>
      <c r="E21" s="224">
        <v>0.51700000000000002</v>
      </c>
      <c r="F21" s="224">
        <v>0.52100000000000002</v>
      </c>
      <c r="G21" s="224">
        <f t="shared" si="0"/>
        <v>0.51300000000000001</v>
      </c>
      <c r="H21" s="224">
        <v>0.55500000000000005</v>
      </c>
    </row>
    <row r="22" spans="1:8">
      <c r="A22" t="str">
        <f>+'DCP-8'!A22</f>
        <v>Spire Inc.</v>
      </c>
      <c r="B22" s="224">
        <v>0.47</v>
      </c>
      <c r="C22" s="224">
        <v>0.49099999999999999</v>
      </c>
      <c r="D22" s="224">
        <v>0.5</v>
      </c>
      <c r="E22" s="224">
        <v>0.54300000000000004</v>
      </c>
      <c r="F22" s="224">
        <v>0.55000000000000004</v>
      </c>
      <c r="G22" s="224">
        <f>AVERAGE(B22:F22)</f>
        <v>0.51080000000000003</v>
      </c>
      <c r="H22" s="224">
        <v>0.55000000000000004</v>
      </c>
    </row>
    <row r="23" spans="1:8">
      <c r="A23" s="30"/>
      <c r="B23" s="225"/>
      <c r="C23" s="225"/>
      <c r="D23" s="225"/>
      <c r="E23" s="225"/>
      <c r="F23" s="225"/>
      <c r="G23" s="225"/>
      <c r="H23" s="225"/>
    </row>
    <row r="24" spans="1:8">
      <c r="B24" s="224"/>
      <c r="C24" s="224"/>
      <c r="D24" s="224"/>
      <c r="E24" s="224"/>
      <c r="F24" s="224"/>
      <c r="G24" s="224"/>
      <c r="H24" s="224"/>
    </row>
    <row r="25" spans="1:8" ht="15.75">
      <c r="A25" s="108" t="s">
        <v>28</v>
      </c>
      <c r="B25" s="6">
        <f>AVERAGE(B16:B22)</f>
        <v>0.54257142857142859</v>
      </c>
      <c r="C25" s="6">
        <f t="shared" ref="C25:F25" si="1">AVERAGE(C16:C22)</f>
        <v>0.56128571428571428</v>
      </c>
      <c r="D25" s="6">
        <f t="shared" si="1"/>
        <v>0.53914285714285715</v>
      </c>
      <c r="E25" s="6">
        <f t="shared" si="1"/>
        <v>0.53885714285714281</v>
      </c>
      <c r="F25" s="6">
        <f t="shared" si="1"/>
        <v>0.53457142857142859</v>
      </c>
      <c r="G25" s="14">
        <f>AVERAGE(G16:G22)</f>
        <v>0.54328571428571426</v>
      </c>
      <c r="H25" s="14">
        <f>AVERAGE(H16:H22)</f>
        <v>0.54642857142857149</v>
      </c>
    </row>
    <row r="26" spans="1:8" ht="15.75">
      <c r="A26" s="108"/>
      <c r="B26" s="6"/>
      <c r="C26" s="6"/>
      <c r="D26" s="6"/>
      <c r="E26" s="6"/>
      <c r="F26" s="6"/>
      <c r="G26" s="14"/>
      <c r="H26" s="14"/>
    </row>
    <row r="27" spans="1:8" ht="15.75">
      <c r="A27" s="108" t="s">
        <v>75</v>
      </c>
      <c r="B27" s="6">
        <f>MEDIAN(B16:B22)</f>
        <v>0.56499999999999995</v>
      </c>
      <c r="C27" s="6">
        <f t="shared" ref="C27:F27" si="2">MEDIAN(C16:C22)</f>
        <v>0.55600000000000005</v>
      </c>
      <c r="D27" s="6">
        <f t="shared" si="2"/>
        <v>0.52100000000000002</v>
      </c>
      <c r="E27" s="6">
        <f t="shared" si="2"/>
        <v>0.54300000000000004</v>
      </c>
      <c r="F27" s="6">
        <f t="shared" si="2"/>
        <v>0.52100000000000002</v>
      </c>
      <c r="G27" s="14">
        <f>MEDIAN(G16:G22)</f>
        <v>0.53780000000000006</v>
      </c>
      <c r="H27" s="14">
        <f>MEDIAN(H16:H22)</f>
        <v>0.55500000000000005</v>
      </c>
    </row>
    <row r="28" spans="1:8" ht="15.75" thickBot="1">
      <c r="A28" s="84"/>
      <c r="B28" s="42"/>
      <c r="C28" s="42"/>
      <c r="D28" s="42"/>
      <c r="E28" s="42"/>
      <c r="F28" s="42"/>
      <c r="G28" s="42"/>
      <c r="H28" s="42"/>
    </row>
    <row r="29" spans="1:8" ht="15.75" thickTop="1"/>
    <row r="30" spans="1:8">
      <c r="A30" s="108" t="s">
        <v>180</v>
      </c>
    </row>
    <row r="32" spans="1:8">
      <c r="A32" s="108" t="s">
        <v>27</v>
      </c>
    </row>
  </sheetData>
  <mergeCells count="2">
    <mergeCell ref="A6:H6"/>
    <mergeCell ref="A5:H5"/>
  </mergeCells>
  <pageMargins left="0.7" right="0.7" top="0.75" bottom="0.75" header="0.3" footer="0.3"/>
  <pageSetup scale="85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5"/>
  <sheetViews>
    <sheetView zoomScaleNormal="100" workbookViewId="0">
      <selection activeCell="F22" sqref="F22"/>
    </sheetView>
  </sheetViews>
  <sheetFormatPr defaultRowHeight="15"/>
  <cols>
    <col min="1" max="1" width="27.5546875" customWidth="1"/>
    <col min="2" max="2" width="12" customWidth="1"/>
    <col min="3" max="4" width="10.5546875" customWidth="1"/>
    <col min="5" max="5" width="9.44140625" customWidth="1"/>
    <col min="6" max="6" width="9.5546875" customWidth="1"/>
  </cols>
  <sheetData>
    <row r="1" spans="1:9" ht="15.75">
      <c r="E1" s="106" t="s">
        <v>252</v>
      </c>
    </row>
    <row r="2" spans="1:9" ht="15.75">
      <c r="E2" s="106" t="str">
        <f>+'DCP-7'!G2</f>
        <v>Docket UG-200568</v>
      </c>
    </row>
    <row r="3" spans="1:9" ht="15.75">
      <c r="E3" s="106" t="s">
        <v>320</v>
      </c>
    </row>
    <row r="4" spans="1:9" ht="15.75">
      <c r="E4" s="106"/>
    </row>
    <row r="5" spans="1:9" ht="18">
      <c r="A5" s="256" t="s">
        <v>102</v>
      </c>
      <c r="B5" s="256"/>
      <c r="C5" s="256"/>
      <c r="D5" s="256"/>
      <c r="E5" s="256"/>
      <c r="F5" s="256"/>
      <c r="G5" s="121"/>
      <c r="H5" s="121"/>
    </row>
    <row r="6" spans="1:9" ht="18">
      <c r="A6" s="255" t="s">
        <v>105</v>
      </c>
      <c r="B6" s="255"/>
      <c r="C6" s="255"/>
      <c r="D6" s="255"/>
      <c r="E6" s="255"/>
      <c r="F6" s="255"/>
    </row>
    <row r="7" spans="1:9" ht="15.75" thickBot="1">
      <c r="A7" s="84"/>
      <c r="B7" s="84"/>
      <c r="C7" s="84"/>
      <c r="D7" s="84"/>
      <c r="E7" s="84"/>
      <c r="F7" s="84"/>
    </row>
    <row r="8" spans="1:9" ht="15.75" thickTop="1"/>
    <row r="9" spans="1:9">
      <c r="B9" s="107" t="s">
        <v>100</v>
      </c>
      <c r="C9" s="27" t="s">
        <v>88</v>
      </c>
      <c r="D9" s="27" t="s">
        <v>89</v>
      </c>
      <c r="E9" s="27" t="s">
        <v>9</v>
      </c>
      <c r="F9" s="27" t="s">
        <v>87</v>
      </c>
    </row>
    <row r="10" spans="1:9">
      <c r="B10" s="107" t="s">
        <v>101</v>
      </c>
      <c r="C10" s="27" t="s">
        <v>91</v>
      </c>
      <c r="D10" s="27" t="s">
        <v>92</v>
      </c>
      <c r="E10" s="27" t="s">
        <v>90</v>
      </c>
      <c r="F10" s="27" t="str">
        <f>+E10</f>
        <v>Bond</v>
      </c>
    </row>
    <row r="11" spans="1:9">
      <c r="A11" t="s">
        <v>206</v>
      </c>
      <c r="B11" s="221" t="s">
        <v>177</v>
      </c>
      <c r="C11" s="27" t="s">
        <v>94</v>
      </c>
      <c r="D11" s="27" t="s">
        <v>95</v>
      </c>
      <c r="E11" s="27" t="s">
        <v>93</v>
      </c>
      <c r="F11" s="27" t="str">
        <f>+E11</f>
        <v>Rating</v>
      </c>
    </row>
    <row r="12" spans="1:9">
      <c r="A12" s="30"/>
      <c r="B12" s="30"/>
      <c r="C12" s="30"/>
      <c r="D12" s="30"/>
      <c r="E12" s="30"/>
      <c r="F12" s="30"/>
    </row>
    <row r="13" spans="1:9">
      <c r="A13" s="29"/>
      <c r="B13" s="29"/>
      <c r="C13" s="29"/>
      <c r="D13" s="29"/>
      <c r="E13" s="29"/>
      <c r="F13" s="29"/>
    </row>
    <row r="14" spans="1:9" ht="15.75">
      <c r="A14" s="202" t="s">
        <v>179</v>
      </c>
      <c r="B14" s="112"/>
      <c r="C14" s="29"/>
      <c r="D14" s="29"/>
      <c r="E14" s="29"/>
      <c r="F14" s="29"/>
    </row>
    <row r="15" spans="1:9">
      <c r="A15" s="29"/>
      <c r="B15" s="111"/>
      <c r="C15" s="29"/>
      <c r="D15" s="29"/>
      <c r="E15" s="29"/>
      <c r="F15" s="29"/>
    </row>
    <row r="16" spans="1:9">
      <c r="A16" s="108" t="s">
        <v>188</v>
      </c>
      <c r="B16" s="98">
        <v>12800000</v>
      </c>
      <c r="C16" s="224">
        <v>0.62</v>
      </c>
      <c r="D16" s="27">
        <v>1</v>
      </c>
      <c r="E16" s="107" t="s">
        <v>60</v>
      </c>
      <c r="F16" s="107" t="s">
        <v>317</v>
      </c>
      <c r="I16" s="27"/>
    </row>
    <row r="17" spans="1:9">
      <c r="A17" s="109" t="s">
        <v>189</v>
      </c>
      <c r="B17" s="98">
        <v>3100000</v>
      </c>
      <c r="C17" s="224">
        <v>0.502</v>
      </c>
      <c r="D17" s="27">
        <v>2</v>
      </c>
      <c r="E17" s="107"/>
      <c r="F17" s="107" t="s">
        <v>317</v>
      </c>
      <c r="I17" s="27"/>
    </row>
    <row r="18" spans="1:9">
      <c r="A18" s="108" t="s">
        <v>213</v>
      </c>
      <c r="B18" s="98">
        <v>1600000</v>
      </c>
      <c r="C18" s="224">
        <v>0.51800000000000002</v>
      </c>
      <c r="D18" s="120">
        <v>1</v>
      </c>
      <c r="E18" s="107" t="s">
        <v>165</v>
      </c>
      <c r="F18" s="107" t="s">
        <v>182</v>
      </c>
      <c r="I18" s="27"/>
    </row>
    <row r="19" spans="1:9">
      <c r="A19" s="108" t="s">
        <v>204</v>
      </c>
      <c r="B19" s="98">
        <v>4000000</v>
      </c>
      <c r="C19" s="224">
        <v>0.623</v>
      </c>
      <c r="D19" s="120">
        <v>2</v>
      </c>
      <c r="E19" s="107" t="s">
        <v>60</v>
      </c>
      <c r="F19" s="107" t="s">
        <v>174</v>
      </c>
      <c r="I19" s="27"/>
    </row>
    <row r="20" spans="1:9">
      <c r="A20" s="108" t="s">
        <v>190</v>
      </c>
      <c r="B20" s="98">
        <v>2400000</v>
      </c>
      <c r="C20" s="224">
        <v>0.40799999999999997</v>
      </c>
      <c r="D20" s="27">
        <v>3</v>
      </c>
      <c r="E20" s="107" t="s">
        <v>205</v>
      </c>
      <c r="F20" s="107" t="s">
        <v>104</v>
      </c>
      <c r="I20" s="27"/>
    </row>
    <row r="21" spans="1:9">
      <c r="A21" s="108" t="s">
        <v>191</v>
      </c>
      <c r="B21" s="98">
        <v>3900000</v>
      </c>
      <c r="C21" s="224">
        <v>0.52100000000000002</v>
      </c>
      <c r="D21" s="27">
        <v>3</v>
      </c>
      <c r="E21" s="107" t="s">
        <v>184</v>
      </c>
      <c r="F21" s="107" t="s">
        <v>182</v>
      </c>
      <c r="I21" s="27"/>
    </row>
    <row r="22" spans="1:9">
      <c r="A22" s="108" t="s">
        <v>192</v>
      </c>
      <c r="B22" s="98">
        <v>3100000</v>
      </c>
      <c r="C22" s="224">
        <v>0.55000000000000004</v>
      </c>
      <c r="D22" s="27">
        <v>2</v>
      </c>
      <c r="E22" s="107" t="s">
        <v>17</v>
      </c>
      <c r="F22" s="107" t="s">
        <v>183</v>
      </c>
      <c r="I22" s="27"/>
    </row>
    <row r="23" spans="1:9" ht="15.75" thickBot="1">
      <c r="A23" s="84"/>
      <c r="B23" s="84"/>
      <c r="C23" s="177"/>
      <c r="D23" s="177"/>
      <c r="E23" s="85"/>
      <c r="F23" s="85"/>
      <c r="G23" s="178"/>
      <c r="H23" s="133"/>
    </row>
    <row r="24" spans="1:9" ht="15.75" thickTop="1">
      <c r="A24" s="29"/>
      <c r="B24" s="29"/>
      <c r="C24" s="101"/>
      <c r="D24" s="101"/>
      <c r="E24" s="29"/>
      <c r="F24" s="29"/>
      <c r="G24" s="29"/>
      <c r="H24" s="29"/>
    </row>
    <row r="25" spans="1:9">
      <c r="A25" s="108" t="s">
        <v>193</v>
      </c>
      <c r="C25" s="102"/>
      <c r="D25" s="102"/>
    </row>
  </sheetData>
  <mergeCells count="2">
    <mergeCell ref="A6:F6"/>
    <mergeCell ref="A5:F5"/>
  </mergeCells>
  <phoneticPr fontId="9" type="noConversion"/>
  <pageMargins left="0.75" right="0.75" top="1" bottom="1" header="0.5" footer="0.5"/>
  <pageSetup scale="93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Date1 xmlns="dc463f71-b30c-4ab2-9473-d307f9d35888">2020-11-19T22:53:30+00:00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724B3E8-0171-4ED4-8F24-A6E573CA6AB2}"/>
</file>

<file path=customXml/itemProps2.xml><?xml version="1.0" encoding="utf-8"?>
<ds:datastoreItem xmlns:ds="http://schemas.openxmlformats.org/officeDocument/2006/customXml" ds:itemID="{283D7638-342C-414C-BEFE-F69784A310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B5005-14C4-46C3-BBBD-08B775B0745C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89a46536-e78d-4d6c-8a03-83d02364c101"/>
    <ds:schemaRef ds:uri="7f951e58-41a2-4bf3-9155-aa863c7baa62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2EEF297-3A4B-452E-98FA-28A3D7917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16</vt:i4>
      </vt:variant>
    </vt:vector>
  </HeadingPairs>
  <TitlesOfParts>
    <vt:vector size="40" baseType="lpstr">
      <vt:lpstr>DCP-3</vt:lpstr>
      <vt:lpstr>DCP-4, P 1</vt:lpstr>
      <vt:lpstr>DCP-4, P 2</vt:lpstr>
      <vt:lpstr>DCP-4, P 3</vt:lpstr>
      <vt:lpstr>DCP-5</vt:lpstr>
      <vt:lpstr>DCP-6, P 1</vt:lpstr>
      <vt:lpstr>DCP-6, P 2 </vt:lpstr>
      <vt:lpstr>DCP-7</vt:lpstr>
      <vt:lpstr>DCP-8</vt:lpstr>
      <vt:lpstr>DCP-9, P 1</vt:lpstr>
      <vt:lpstr>DCP-9, P 2</vt:lpstr>
      <vt:lpstr>DCP-9, P 3</vt:lpstr>
      <vt:lpstr>DCP-9, p 4</vt:lpstr>
      <vt:lpstr>DCP-9, P 5</vt:lpstr>
      <vt:lpstr>DCP-10</vt:lpstr>
      <vt:lpstr>DCP-11</vt:lpstr>
      <vt:lpstr>DCP-12, P 1</vt:lpstr>
      <vt:lpstr>DCP-12, P 2</vt:lpstr>
      <vt:lpstr>DCP-13</vt:lpstr>
      <vt:lpstr>DCP-14, P 1</vt:lpstr>
      <vt:lpstr>DCP-14, P 2</vt:lpstr>
      <vt:lpstr>DCP-15, P 1</vt:lpstr>
      <vt:lpstr>DCP-15 P 2</vt:lpstr>
      <vt:lpstr>Sheet5</vt:lpstr>
      <vt:lpstr>'DCP-4, P 1'!AAA</vt:lpstr>
      <vt:lpstr>'DCP-4, P 2'!BBB</vt:lpstr>
      <vt:lpstr>'DCP-4, P 3'!CCC</vt:lpstr>
      <vt:lpstr>'DCP-13'!PPP</vt:lpstr>
      <vt:lpstr>'DCP-12, P 1'!Print_Area</vt:lpstr>
      <vt:lpstr>'DCP-12, P 2'!Print_Area</vt:lpstr>
      <vt:lpstr>'DCP-4, P 1'!Print_Area</vt:lpstr>
      <vt:lpstr>'DCP-4, P 2'!Print_Area</vt:lpstr>
      <vt:lpstr>'DCP-4, P 3'!Print_Area</vt:lpstr>
      <vt:lpstr>'DCP-6, P 1'!Print_Area</vt:lpstr>
      <vt:lpstr>'DCP-9, P 2'!Print_Area</vt:lpstr>
      <vt:lpstr>'DCP-9, P 3'!Print_Area</vt:lpstr>
      <vt:lpstr>'DCP-4, P 1'!Print_Titles</vt:lpstr>
      <vt:lpstr>'DCP-4, P 2'!Print_Titles</vt:lpstr>
      <vt:lpstr>'DCP-4, P 3'!Print_Titles</vt:lpstr>
      <vt:lpstr>RRR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gaw</dc:creator>
  <cp:lastModifiedBy>David Parcell</cp:lastModifiedBy>
  <cp:lastPrinted>2020-10-29T20:58:40Z</cp:lastPrinted>
  <dcterms:created xsi:type="dcterms:W3CDTF">2001-11-16T16:54:37Z</dcterms:created>
  <dcterms:modified xsi:type="dcterms:W3CDTF">2020-11-10T15:17:23Z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