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embeddings/oleObject4.bin" ContentType="application/vnd.openxmlformats-officedocument.oleObject"/>
  <Override PartName="/xl/worksheets/sheet3.xml" ContentType="application/vnd.openxmlformats-officedocument.spreadsheetml.worksheet+xml"/>
  <Override PartName="/xl/worksheets/sheet2.xml" ContentType="application/vnd.openxmlformats-officedocument.spreadsheetml.worksheet+xml"/>
  <Override PartName="/xl/embeddings/oleObject3.bin" ContentType="application/vnd.openxmlformats-officedocument.oleObject"/>
  <Override PartName="/xl/drawings/drawing4.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worksheets/sheet1.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30" windowWidth="15480" windowHeight="11385"/>
  </bookViews>
  <sheets>
    <sheet name="Adj 4.11" sheetId="1" r:id="rId1"/>
    <sheet name="Summary Comparison" sheetId="21" r:id="rId2"/>
    <sheet name="Liability Summary" sheetId="2" r:id="rId3"/>
    <sheet name="Property Summary" sheetId="15" r:id="rId4"/>
    <sheet name="Tax Adjustments" sheetId="5" r:id="rId5"/>
    <sheet name="Revenue Requirement Sum" sheetId="17" r:id="rId6"/>
    <sheet name="Attach WUTC 99a CONF" sheetId="10" r:id="rId7"/>
    <sheet name="Attch 99b Reimb CONF" sheetId="12" r:id="rId8"/>
    <sheet name="Attch 99b Accrual CONF" sheetId="13" r:id="rId9"/>
    <sheet name="WUTC 79a" sheetId="14" r:id="rId10"/>
    <sheet name="Attch 98b" sheetId="16" r:id="rId11"/>
    <sheet name=" PC 244" sheetId="18" r:id="rId12"/>
    <sheet name="CONF WUTC 107" sheetId="20" r:id="rId13"/>
    <sheet name="PC 148" sheetId="22" r:id="rId14"/>
    <sheet name="PC 148At 1 Conf" sheetId="23" r:id="rId15"/>
    <sheet name="Sheet4" sheetId="25" r:id="rId16"/>
  </sheets>
  <externalReferences>
    <externalReference r:id="rId17"/>
    <externalReference r:id="rId18"/>
    <externalReference r:id="rId19"/>
    <externalReference r:id="rId20"/>
  </externalReferences>
  <definedNames>
    <definedName name="____j1" localSheetId="5"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5"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5"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5"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5"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5"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5"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5"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5"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5"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5"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3" hidden="1">[1]Inputs!#REF!</definedName>
    <definedName name="__123Graph_A" hidden="1">[1]Inputs!#REF!</definedName>
    <definedName name="__123Graph_B" localSheetId="3" hidden="1">[1]Inputs!#REF!</definedName>
    <definedName name="__123Graph_B" hidden="1">[1]Inputs!#REF!</definedName>
    <definedName name="__123Graph_D" localSheetId="3" hidden="1">[1]Inputs!#REF!</definedName>
    <definedName name="__123Graph_D" hidden="1">[1]Inputs!#REF!</definedName>
    <definedName name="__123Graph_E" hidden="1">[2]Input!$E$22:$E$37</definedName>
    <definedName name="__123Graph_F" hidden="1">[2]Input!$D$22:$D$37</definedName>
    <definedName name="__j1" localSheetId="5"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5"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5"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5"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5"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5"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3" hidden="1">#REF!</definedName>
    <definedName name="_Fill" localSheetId="5" hidden="1">#REF!</definedName>
    <definedName name="_Fill" hidden="1">#REF!</definedName>
    <definedName name="_xlnm._FilterDatabase" localSheetId="3" hidden="1">#REF!</definedName>
    <definedName name="_xlnm._FilterDatabase" localSheetId="5" hidden="1">#REF!</definedName>
    <definedName name="_xlnm._FilterDatabase" hidden="1">#REF!</definedName>
    <definedName name="_j1" localSheetId="5"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5"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5"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5"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5"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3" hidden="1">#REF!</definedName>
    <definedName name="_Key1" hidden="1">#REF!</definedName>
    <definedName name="_Key2" localSheetId="3" hidden="1">#REF!</definedName>
    <definedName name="_Key2" localSheetId="5" hidden="1">#REF!</definedName>
    <definedName name="_Key2" hidden="1">#REF!</definedName>
    <definedName name="_OM1" localSheetId="5"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0</definedName>
    <definedName name="_Order2" hidden="1">0</definedName>
    <definedName name="_Sort" localSheetId="3"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localSheetId="5"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gf" localSheetId="5"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5" hidden="1">{"YTD-Total",#N/A,TRUE,"Provision";"YTD-Utility",#N/A,TRUE,"Prov Utility";"YTD-NonUtility",#N/A,TRUE,"Prov NonUtility"}</definedName>
    <definedName name="combined1" hidden="1">{"YTD-Total",#N/A,TRUE,"Provision";"YTD-Utility",#N/A,TRUE,"Prov Utility";"YTD-NonUtility",#N/A,TRUE,"Prov NonUtility"}</definedName>
    <definedName name="DUDE" localSheetId="3" hidden="1">#REF!</definedName>
    <definedName name="DUDE" localSheetId="5" hidden="1">#REF!</definedName>
    <definedName name="DUDE" hidden="1">#REF!</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5"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5"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5"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5"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5"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5"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5"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5" hidden="1">{#N/A,#N/A,FALSE,"Actual";#N/A,#N/A,FALSE,"Normalized";#N/A,#N/A,FALSE,"Electric Actual";#N/A,#N/A,FALSE,"Electric Normalized"}</definedName>
    <definedName name="Master" hidden="1">{#N/A,#N/A,FALSE,"Actual";#N/A,#N/A,FALSE,"Normalized";#N/A,#N/A,FALSE,"Electric Actual";#N/A,#N/A,FALSE,"Electric Normalized"}</definedName>
    <definedName name="mmm" localSheetId="5"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5"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5"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5"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5"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3" hidden="1">[3]Inputs!#REF!</definedName>
    <definedName name="PricingInfo" hidden="1">[3]Inputs!#REF!</definedName>
    <definedName name="_xlnm.Print_Area" localSheetId="11">' PC 244'!$A$6:$K$89</definedName>
    <definedName name="_xlnm.Print_Area" localSheetId="12">'CONF WUTC 107'!$A$5:$L$52</definedName>
    <definedName name="_xlnm.Print_Area" localSheetId="13">'PC 148'!$A$5:$L$95</definedName>
    <definedName name="_xlnm.Print_Area" localSheetId="1">'Summary Comparison'!$A$6:$F$44</definedName>
    <definedName name="_xlnm.Print_Area" localSheetId="4">'Tax Adjustments'!$A$5:$I$46</definedName>
    <definedName name="_xlnm.Print_Titles" localSheetId="11">' PC 244'!$1:$5</definedName>
    <definedName name="_xlnm.Print_Titles" localSheetId="12">'CONF WUTC 107'!$1:$4</definedName>
    <definedName name="_xlnm.Print_Titles" localSheetId="13">'PC 148'!$1:$4</definedName>
    <definedName name="_xlnm.Print_Titles" localSheetId="1">'Summary Comparison'!$1:$5</definedName>
    <definedName name="_xlnm.Print_Titles" localSheetId="4">'Tax Adjustments'!$1:$4</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5"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4" hidden="1">"45FIHJWMI3GHFVKWLVCY66MTN"</definedName>
    <definedName name="SAPBEXwbID" hidden="1">"45FIHJWMI3GHFVKWLVCY66MTN"</definedName>
    <definedName name="shit" localSheetId="2"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5"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5" hidden="1">{#N/A,#N/A,FALSE,"Actual";#N/A,#N/A,FALSE,"Normalized";#N/A,#N/A,FALSE,"Electric Actual";#N/A,#N/A,FALSE,"Electric Normalized"}</definedName>
    <definedName name="spippw" hidden="1">{#N/A,#N/A,FALSE,"Actual";#N/A,#N/A,FALSE,"Normalized";#N/A,#N/A,FALSE,"Electric Actual";#N/A,#N/A,FALSE,"Electric Normalized"}</definedName>
    <definedName name="standard1" localSheetId="5" hidden="1">{"YTD-Total",#N/A,FALSE,"Provision"}</definedName>
    <definedName name="standard1" hidden="1">{"YTD-Total",#N/A,FALSE,"Provision"}</definedName>
    <definedName name="w" localSheetId="3" hidden="1">[4]Inputs!#REF!</definedName>
    <definedName name="w" hidden="1">[4]Inputs!#REF!</definedName>
    <definedName name="wrn.1996._.Hydro._.5._.Year._.Forecast._.Budget." localSheetId="5"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5" hidden="1">{"Page 3.4.1",#N/A,FALSE,"Totals";"Page 3.4.2",#N/A,FALSE,"Totals"}</definedName>
    <definedName name="wrn.Adj._.Back_Up." hidden="1">{"Page 3.4.1",#N/A,FALSE,"Totals";"Page 3.4.2",#N/A,FALSE,"Totals"}</definedName>
    <definedName name="wrn.ALL." localSheetId="5"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5"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5"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2" hidden="1">{#N/A,#N/A,FALSE,"Cover";#N/A,#N/A,FALSE,"Lead Sheet";#N/A,#N/A,FALSE,"T-Accounts";#N/A,#N/A,FALSE,"Jars Summary";#N/A,#N/A,FALSE,"Utah Monthly Amort";#N/A,#N/A,FALSE,"Pivot";#N/A,#N/A,FALSE,"June 2002 Writedowns";#N/A,#N/A,FALSE,"March 2003 Writedowns"}</definedName>
    <definedName name="wrn.All._.Pages." localSheetId="3" hidden="1">{#N/A,#N/A,FALSE,"Cover";#N/A,#N/A,FALSE,"Lead Sheet";#N/A,#N/A,FALSE,"T-Accounts";#N/A,#N/A,FALSE,"Jars Summary";#N/A,#N/A,FALSE,"Utah Monthly Amort";#N/A,#N/A,FALSE,"Pivot";#N/A,#N/A,FALSE,"June 2002 Writedowns";#N/A,#N/A,FALSE,"March 2003 Writedowns"}</definedName>
    <definedName name="wrn.All._.Pages." localSheetId="5" hidden="1">{#N/A,#N/A,FALSE,"Cover";#N/A,#N/A,FALSE,"Lead Sheet";#N/A,#N/A,FALSE,"T-Accounts";#N/A,#N/A,FALSE,"Jars Summary";#N/A,#N/A,FALSE,"Utah Monthly Amort";#N/A,#N/A,FALSE,"Pivot";#N/A,#N/A,FALSE,"June 2002 Writedowns";#N/A,#N/A,FALSE,"March 2003 Writedowns"}</definedName>
    <definedName name="wrn.All._.Pages." localSheetId="4" hidden="1">{#N/A,#N/A,FALSE,"Cover";#N/A,#N/A,FALSE,"Lead Sheet";#N/A,#N/A,FALSE,"T-Accounts";#N/A,#N/A,FALSE,"Jars Summary";#N/A,#N/A,FALSE,"Utah Monthly Amort";#N/A,#N/A,FALSE,"Pivot";#N/A,#N/A,FALSE,"June 2002 Writedowns";#N/A,#N/A,FALSE,"March 2003 Writedowns"}</definedName>
    <definedName name="wrn.All._.Pages." localSheetId="9" hidden="1">{#N/A,#N/A,FALSE,"Cover";#N/A,#N/A,FALSE,"Lead Sheet";#N/A,#N/A,FALSE,"T-Accounts";#N/A,#N/A,FALSE,"Expense Detail 10 01 to 3  02";#N/A,#N/A,FALSE,"Expense Detail 4 01 to 9 01";#N/A,#N/A,FALSE,"Three Factor % 3  2002"}</definedName>
    <definedName name="wrn.All._.Pages." hidden="1">{#N/A,#N/A,FALSE,"Cover";#N/A,#N/A,FALSE,"Lead Sheet";#N/A,#N/A,FALSE,"T-Accounts";#N/A,#N/A,FALSE,"Jars Summary";#N/A,#N/A,FALSE,"Utah Monthly Amort";#N/A,#N/A,FALSE,"Pivot";#N/A,#N/A,FALSE,"June 2002 Writedowns";#N/A,#N/A,FALSE,"March 2003 Writedowns"}</definedName>
    <definedName name="wrn.BUS._.RPT." localSheetId="5"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5"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5"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2"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5"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5" hidden="1">{"FullView",#N/A,FALSE,"Consltd-For contngcy"}</definedName>
    <definedName name="wrn.Full._.View." hidden="1">{"FullView",#N/A,FALSE,"Consltd-For contngcy"}</definedName>
    <definedName name="wrn.GLReport." localSheetId="5"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5" hidden="1">{"Open issues Only",#N/A,FALSE,"TIMELINE"}</definedName>
    <definedName name="wrn.Open._.Issues._.Only." hidden="1">{"Open issues Only",#N/A,FALSE,"TIMELINE"}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5" hidden="1">{#N/A,#N/A,FALSE,"Consltd-For contngcy";"PaymentView",#N/A,FALSE,"Consltd-For contngcy"}</definedName>
    <definedName name="wrn.Payment._.View." hidden="1">{#N/A,#N/A,FALSE,"Consltd-For contngcy";"PaymentView",#N/A,FALSE,"Consltd-For contngcy"}</definedName>
    <definedName name="wrn.PFSreconview." localSheetId="5" hidden="1">{"PFS recon view",#N/A,FALSE,"Hyperion Proof"}</definedName>
    <definedName name="wrn.PFSreconview." hidden="1">{"PFS recon view",#N/A,FALSE,"Hyperion Proof"}</definedName>
    <definedName name="wrn.PGHCreconview." localSheetId="5" hidden="1">{"PGHC recon view",#N/A,FALSE,"Hyperion Proof"}</definedName>
    <definedName name="wrn.PGHCreconview." hidden="1">{"PGHC recon view",#N/A,FALSE,"Hyperion Proof"}</definedName>
    <definedName name="wrn.PHI._.all._.other._.months." localSheetId="5" hidden="1">{#N/A,#N/A,FALSE,"PHI MTD";#N/A,#N/A,FALSE,"PHI YTD"}</definedName>
    <definedName name="wrn.PHI._.all._.other._.months." hidden="1">{#N/A,#N/A,FALSE,"PHI MTD";#N/A,#N/A,FALSE,"PHI YTD"}</definedName>
    <definedName name="wrn.PHI._.only." localSheetId="5" hidden="1">{#N/A,#N/A,FALSE,"PHI"}</definedName>
    <definedName name="wrn.PHI._.only." hidden="1">{#N/A,#N/A,FALSE,"PHI"}</definedName>
    <definedName name="wrn.PHI._.Sept._.Dec._.March." localSheetId="5" hidden="1">{#N/A,#N/A,FALSE,"PHI MTD";#N/A,#N/A,FALSE,"PHI QTD";#N/A,#N/A,FALSE,"PHI YTD"}</definedName>
    <definedName name="wrn.PHI._.Sept._.Dec._.March." hidden="1">{#N/A,#N/A,FALSE,"PHI MTD";#N/A,#N/A,FALSE,"PHI QTD";#N/A,#N/A,FALSE,"PHI YTD"}</definedName>
    <definedName name="wrn.PPMCoCodeView." localSheetId="5" hidden="1">{"PPM Co Code View",#N/A,FALSE,"Comp Codes"}</definedName>
    <definedName name="wrn.PPMCoCodeView." hidden="1">{"PPM Co Code View",#N/A,FALSE,"Comp Codes"}</definedName>
    <definedName name="wrn.PPMreconview." localSheetId="5" hidden="1">{"PPM Recon View",#N/A,FALSE,"Hyperion Proof"}</definedName>
    <definedName name="wrn.PPMreconview." hidden="1">{"PPM Recon View",#N/A,FALSE,"Hyperion Proof"}</definedName>
    <definedName name="wrn.ProofElectricOnly." localSheetId="5" hidden="1">{"Electric Only",#N/A,FALSE,"Hyperion Proof"}</definedName>
    <definedName name="wrn.ProofElectricOnly." hidden="1">{"Electric Only",#N/A,FALSE,"Hyperion Proof"}</definedName>
    <definedName name="wrn.ProofTotal." localSheetId="5" hidden="1">{"Proof Total",#N/A,FALSE,"Hyperion Proof"}</definedName>
    <definedName name="wrn.ProofTotal." hidden="1">{"Proof Total",#N/A,FALSE,"Hyperion Proof"}</definedName>
    <definedName name="wrn.Reformat._.only." localSheetId="5" hidden="1">{#N/A,#N/A,FALSE,"Dec 1999 mapping"}</definedName>
    <definedName name="wrn.Reformat._.only." hidden="1">{#N/A,#N/A,FALSE,"Dec 1999 mapping"}</definedName>
    <definedName name="wrn.SALES._.VAR._.95._.BUDGET." localSheetId="2"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5"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5" hidden="1">{"YTD-Total",#N/A,FALSE,"Provision"}</definedName>
    <definedName name="wrn.Standard." hidden="1">{"YTD-Total",#N/A,FALSE,"Provision"}</definedName>
    <definedName name="wrn.Standard._.NonUtility._.Only." localSheetId="5" hidden="1">{"YTD-NonUtility",#N/A,FALSE,"Prov NonUtility"}</definedName>
    <definedName name="wrn.Standard._.NonUtility._.Only." hidden="1">{"YTD-NonUtility",#N/A,FALSE,"Prov NonUtility"}</definedName>
    <definedName name="wrn.Standard._.Utility._.Only." localSheetId="5" hidden="1">{"YTD-Utility",#N/A,FALSE,"Prov Utility"}</definedName>
    <definedName name="wrn.Standard._.Utility._.Only." hidden="1">{"YTD-Utility",#N/A,FALSE,"Prov Utility"}</definedName>
    <definedName name="wrn.Summary._.View." localSheetId="5" hidden="1">{#N/A,#N/A,FALSE,"Consltd-For contngcy"}</definedName>
    <definedName name="wrn.Summary._.View." hidden="1">{#N/A,#N/A,FALSE,"Consltd-For contngcy"}</definedName>
    <definedName name="wrn.UK._.Conversion._.Only." localSheetId="5" hidden="1">{#N/A,#N/A,FALSE,"Dec 1999 UK Continuing Ops"}</definedName>
    <definedName name="wrn.UK._.Conversion._.Only." hidden="1">{#N/A,#N/A,FALSE,"Dec 1999 UK Continuing Ops"}</definedName>
    <definedName name="wrn.YearEnd." localSheetId="2"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5"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3" hidden="1">#REF!</definedName>
    <definedName name="Z_01844156_6462_4A28_9785_1A86F4D0C834_.wvu.PrintTitles" localSheetId="5" hidden="1">#REF!</definedName>
    <definedName name="Z_01844156_6462_4A28_9785_1A86F4D0C834_.wvu.PrintTitles" hidden="1">#REF!</definedName>
  </definedNames>
  <calcPr calcId="145621" calcMode="manual"/>
</workbook>
</file>

<file path=xl/calcChain.xml><?xml version="1.0" encoding="utf-8"?>
<calcChain xmlns="http://schemas.openxmlformats.org/spreadsheetml/2006/main">
  <c r="E22" i="16" l="1"/>
  <c r="I22" i="16" s="1"/>
  <c r="I24" i="16" s="1"/>
  <c r="E23" i="16"/>
  <c r="E24" i="16"/>
  <c r="E11" i="16"/>
  <c r="I20" i="16"/>
  <c r="I23" i="16"/>
  <c r="H72" i="17" l="1"/>
  <c r="H71" i="17"/>
  <c r="A2" i="23" l="1"/>
  <c r="A3" i="23"/>
  <c r="A1" i="23"/>
  <c r="A7" i="17" l="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2" i="22"/>
  <c r="A3" i="22"/>
  <c r="A1" i="22"/>
  <c r="A64" i="17" l="1"/>
  <c r="A65" i="17" s="1"/>
  <c r="A66" i="17" s="1"/>
  <c r="A67" i="17" s="1"/>
  <c r="A68" i="17" s="1"/>
  <c r="A69" i="17" s="1"/>
  <c r="A70" i="17" s="1"/>
  <c r="A71" i="17" s="1"/>
  <c r="A72" i="17" s="1"/>
  <c r="A73" i="17" s="1"/>
  <c r="A74" i="17" s="1"/>
  <c r="A75" i="17" s="1"/>
  <c r="A76" i="17" s="1"/>
  <c r="A77" i="17" s="1"/>
  <c r="A78" i="17" s="1"/>
  <c r="A79" i="17" s="1"/>
  <c r="A80" i="17" s="1"/>
  <c r="I21" i="15" l="1"/>
  <c r="D25" i="21" s="1"/>
  <c r="F25" i="21" s="1"/>
  <c r="I19" i="15"/>
  <c r="I23" i="2"/>
  <c r="I19" i="2"/>
  <c r="I21" i="2"/>
  <c r="F34" i="21"/>
  <c r="E33" i="21"/>
  <c r="E35" i="21" s="1"/>
  <c r="E32" i="21"/>
  <c r="E26" i="21"/>
  <c r="D24" i="21"/>
  <c r="E20" i="21"/>
  <c r="E14" i="21"/>
  <c r="E21" i="21" s="1"/>
  <c r="E37" i="21" s="1"/>
  <c r="D13" i="21"/>
  <c r="D12" i="21"/>
  <c r="F12" i="21"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2" i="21"/>
  <c r="A3" i="21"/>
  <c r="A1" i="2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F37" i="5"/>
  <c r="F36" i="5"/>
  <c r="A40" i="21" l="1"/>
  <c r="A41" i="21" s="1"/>
  <c r="A42" i="21" s="1"/>
  <c r="A43" i="21" s="1"/>
  <c r="D26" i="21"/>
  <c r="F33" i="21"/>
  <c r="D14" i="21"/>
  <c r="F24" i="21"/>
  <c r="F26" i="21" s="1"/>
  <c r="F13" i="21"/>
  <c r="F14" i="21" s="1"/>
  <c r="I29" i="5" l="1"/>
  <c r="F38" i="5"/>
  <c r="F41" i="5" s="1"/>
  <c r="F43" i="5" s="1"/>
  <c r="F45" i="5" s="1"/>
  <c r="F29" i="5" s="1"/>
  <c r="I22" i="5"/>
  <c r="I16" i="5"/>
  <c r="I37" i="5" s="1"/>
  <c r="I11" i="5"/>
  <c r="I36" i="5" s="1"/>
  <c r="A2" i="20"/>
  <c r="A3" i="20"/>
  <c r="A1" i="20"/>
  <c r="I38" i="5" l="1"/>
  <c r="I41" i="5" s="1"/>
  <c r="I43" i="5" s="1"/>
  <c r="I45" i="5" s="1"/>
  <c r="A2" i="18" l="1"/>
  <c r="A3" i="18"/>
  <c r="A1" i="18"/>
  <c r="A2" i="12" l="1"/>
  <c r="A3" i="12"/>
  <c r="A2" i="13"/>
  <c r="A3" i="13"/>
  <c r="A2" i="14"/>
  <c r="A3" i="14"/>
  <c r="A2" i="16"/>
  <c r="A3" i="16"/>
  <c r="A2" i="10"/>
  <c r="A3" i="10"/>
  <c r="A1" i="12"/>
  <c r="A1" i="13"/>
  <c r="A1" i="14"/>
  <c r="A1" i="16"/>
  <c r="A1" i="10"/>
  <c r="A2" i="5"/>
  <c r="A2" i="15"/>
  <c r="A2" i="2"/>
  <c r="A2" i="17"/>
  <c r="F31" i="15" l="1"/>
  <c r="F32" i="15"/>
  <c r="F33" i="15"/>
  <c r="F34" i="15"/>
  <c r="F35" i="15"/>
  <c r="F30" i="15"/>
  <c r="E24" i="1"/>
  <c r="E23" i="1"/>
  <c r="E40" i="1" l="1"/>
  <c r="E38" i="1"/>
  <c r="E37" i="1" l="1"/>
  <c r="E42" i="1" s="1"/>
  <c r="E13" i="1"/>
  <c r="A14" i="1"/>
  <c r="A15" i="1" s="1"/>
  <c r="A16" i="1" s="1"/>
  <c r="A17" i="1" s="1"/>
  <c r="A18" i="1" s="1"/>
  <c r="A19" i="1" s="1"/>
  <c r="A20" i="1" s="1"/>
  <c r="A21" i="1" s="1"/>
  <c r="A22" i="1" s="1"/>
  <c r="A23" i="1" s="1"/>
  <c r="A24" i="1" s="1"/>
  <c r="A13" i="1"/>
  <c r="A28" i="1" l="1"/>
  <c r="A29" i="1" s="1"/>
  <c r="A30" i="1" s="1"/>
  <c r="A25" i="1"/>
  <c r="A26" i="1" s="1"/>
  <c r="A27" i="1" s="1"/>
  <c r="A31" i="1"/>
  <c r="A34" i="1" l="1"/>
  <c r="A35" i="1" s="1"/>
  <c r="A36" i="1" s="1"/>
  <c r="A37" i="1" s="1"/>
  <c r="A38" i="1" s="1"/>
  <c r="A39" i="1" s="1"/>
  <c r="A40" i="1" s="1"/>
  <c r="A41" i="1" s="1"/>
  <c r="A42" i="1" s="1"/>
  <c r="A32" i="1"/>
  <c r="A33" i="1" s="1"/>
  <c r="G60" i="17"/>
  <c r="F60" i="17"/>
  <c r="G49" i="17"/>
  <c r="G62" i="17" s="1"/>
  <c r="F49" i="17"/>
  <c r="F62" i="17" s="1"/>
  <c r="F24" i="17"/>
  <c r="G11" i="17"/>
  <c r="F11" i="17"/>
  <c r="A12" i="5"/>
  <c r="A13" i="5" s="1"/>
  <c r="A14" i="5" s="1"/>
  <c r="A15" i="5" s="1"/>
  <c r="A16" i="5" s="1"/>
  <c r="A17" i="5" s="1"/>
  <c r="A18" i="5" s="1"/>
  <c r="A19" i="5" s="1"/>
  <c r="A20" i="5" s="1"/>
  <c r="A21" i="5" s="1"/>
  <c r="A22" i="5" s="1"/>
  <c r="A23" i="5" s="1"/>
  <c r="F49" i="15"/>
  <c r="F50" i="15"/>
  <c r="F51" i="15"/>
  <c r="F53" i="15"/>
  <c r="F54" i="15"/>
  <c r="F48" i="15"/>
  <c r="E15" i="1"/>
  <c r="H15" i="1" s="1"/>
  <c r="A3" i="1"/>
  <c r="A3" i="17" s="1"/>
  <c r="A4" i="1"/>
  <c r="A1" i="1"/>
  <c r="A1" i="17" s="1"/>
  <c r="A4" i="5"/>
  <c r="F36" i="15"/>
  <c r="F37" i="15" s="1"/>
  <c r="F40" i="15"/>
  <c r="F41" i="15"/>
  <c r="F42" i="15"/>
  <c r="F43" i="15"/>
  <c r="F44" i="15"/>
  <c r="F39" i="15"/>
  <c r="I31" i="15"/>
  <c r="I32" i="15"/>
  <c r="I33" i="15"/>
  <c r="I34" i="15"/>
  <c r="I35" i="15"/>
  <c r="I30" i="15"/>
  <c r="E16" i="16"/>
  <c r="A19" i="15"/>
  <c r="A20" i="15" s="1"/>
  <c r="A21" i="15" s="1"/>
  <c r="A22" i="15" s="1"/>
  <c r="A23" i="15" s="1"/>
  <c r="A24" i="15" s="1"/>
  <c r="A25" i="15" s="1"/>
  <c r="A26" i="15" s="1"/>
  <c r="A27" i="15" s="1"/>
  <c r="A28" i="15" s="1"/>
  <c r="A29" i="15" s="1"/>
  <c r="A30" i="15" s="1"/>
  <c r="A31" i="15" s="1"/>
  <c r="A32" i="15" s="1"/>
  <c r="A33" i="15" s="1"/>
  <c r="A34" i="15" s="1"/>
  <c r="A35" i="15" s="1"/>
  <c r="A36" i="15" s="1"/>
  <c r="A37" i="15" s="1"/>
  <c r="A38" i="15" s="1"/>
  <c r="C23" i="14"/>
  <c r="D22" i="14"/>
  <c r="D23" i="14" s="1"/>
  <c r="C22" i="14"/>
  <c r="B22" i="14"/>
  <c r="B23" i="14" s="1"/>
  <c r="A4" i="17" l="1"/>
  <c r="A4" i="23"/>
  <c r="A4" i="22"/>
  <c r="A4" i="21"/>
  <c r="A4" i="20"/>
  <c r="A4" i="18"/>
  <c r="A4" i="14"/>
  <c r="A4" i="13"/>
  <c r="A4" i="16"/>
  <c r="A4" i="12"/>
  <c r="A4" i="10"/>
  <c r="E14" i="1"/>
  <c r="H14" i="1" s="1"/>
  <c r="F37" i="2"/>
  <c r="F38" i="2" s="1"/>
  <c r="E28" i="1"/>
  <c r="I56" i="15"/>
  <c r="E30" i="1"/>
  <c r="H30" i="1" s="1"/>
  <c r="F67" i="17"/>
  <c r="H17" i="17"/>
  <c r="H19" i="17"/>
  <c r="H18" i="17"/>
  <c r="I36" i="15"/>
  <c r="I37" i="15" s="1"/>
  <c r="F45" i="15"/>
  <c r="F46" i="15" s="1"/>
  <c r="E29" i="1" s="1"/>
  <c r="H29" i="1" s="1"/>
  <c r="A39" i="15"/>
  <c r="A40" i="15" s="1"/>
  <c r="A41" i="15" s="1"/>
  <c r="A42" i="15" s="1"/>
  <c r="A43" i="15" s="1"/>
  <c r="A44" i="15" s="1"/>
  <c r="F23" i="15"/>
  <c r="I23" i="15" s="1"/>
  <c r="I46" i="15" l="1"/>
  <c r="F58" i="15"/>
  <c r="H28" i="1" s="1"/>
  <c r="H31" i="1" s="1"/>
  <c r="E31" i="1"/>
  <c r="I38" i="2"/>
  <c r="D16" i="21" s="1"/>
  <c r="E17" i="1"/>
  <c r="H17" i="1" s="1"/>
  <c r="F60" i="15"/>
  <c r="A47" i="15"/>
  <c r="A48" i="15" s="1"/>
  <c r="A49" i="15" s="1"/>
  <c r="A50" i="15" s="1"/>
  <c r="A51" i="15" s="1"/>
  <c r="A52" i="15" s="1"/>
  <c r="A53" i="15" s="1"/>
  <c r="A54" i="15" s="1"/>
  <c r="A55" i="15" s="1"/>
  <c r="A56" i="15" s="1"/>
  <c r="A45" i="15"/>
  <c r="A46" i="15" s="1"/>
  <c r="D20" i="21" l="1"/>
  <c r="F20" i="21" s="1"/>
  <c r="F16" i="21"/>
  <c r="D21" i="21"/>
  <c r="F21" i="21" s="1"/>
  <c r="I58" i="15"/>
  <c r="I60" i="15" s="1"/>
  <c r="D28" i="21"/>
  <c r="A57" i="15"/>
  <c r="A58" i="15" s="1"/>
  <c r="A59" i="15" s="1"/>
  <c r="A60" i="15" s="1"/>
  <c r="A61" i="15" s="1"/>
  <c r="F25" i="2"/>
  <c r="F28" i="21" l="1"/>
  <c r="F35" i="21" s="1"/>
  <c r="F37" i="21" s="1"/>
  <c r="D35" i="21"/>
  <c r="D37" i="21" s="1"/>
  <c r="I25" i="2"/>
  <c r="I41" i="2" s="1"/>
  <c r="F41" i="2"/>
  <c r="A19" i="2" l="1"/>
  <c r="A20" i="2" s="1"/>
  <c r="H40" i="1"/>
  <c r="H24" i="1"/>
  <c r="H13" i="1"/>
  <c r="H19" i="1" s="1"/>
  <c r="H23" i="1" l="1"/>
  <c r="H33" i="1" s="1"/>
  <c r="G23" i="17" s="1"/>
  <c r="G24" i="17" s="1"/>
  <c r="G67" i="17" s="1"/>
  <c r="H67" i="17" s="1"/>
  <c r="A21" i="2"/>
  <c r="A22" i="2" s="1"/>
  <c r="A23" i="2" s="1"/>
  <c r="A24" i="2" s="1"/>
  <c r="A25" i="2" s="1"/>
  <c r="A26" i="2" s="1"/>
  <c r="A27" i="2" s="1"/>
  <c r="A28" i="2" s="1"/>
  <c r="A29" i="2" s="1"/>
  <c r="A30" i="2" s="1"/>
  <c r="H38" i="1"/>
  <c r="H37" i="1"/>
  <c r="H42" i="1" l="1"/>
  <c r="G71" i="17"/>
  <c r="F73" i="17"/>
  <c r="F76" i="17" s="1"/>
  <c r="F78" i="17" s="1"/>
  <c r="F80" i="17" s="1"/>
  <c r="F28" i="17" s="1"/>
  <c r="G72" i="17"/>
  <c r="G73" i="17" s="1"/>
  <c r="A31" i="2"/>
  <c r="A32" i="2" s="1"/>
  <c r="A33" i="2" s="1"/>
  <c r="A34" i="2" s="1"/>
  <c r="A35" i="2" s="1"/>
  <c r="A36" i="2" s="1"/>
  <c r="A37" i="2" s="1"/>
  <c r="A38" i="2" s="1"/>
  <c r="A39" i="2" s="1"/>
  <c r="A40" i="2" s="1"/>
  <c r="A41" i="2" s="1"/>
  <c r="H23" i="17"/>
  <c r="H24" i="17" s="1"/>
  <c r="G76" i="17" l="1"/>
  <c r="H73" i="17"/>
  <c r="F33" i="17"/>
  <c r="F35" i="17" s="1"/>
  <c r="F64" i="17" s="1"/>
  <c r="E43" i="21" s="1"/>
  <c r="E39" i="21"/>
  <c r="E41" i="21" s="1"/>
  <c r="G78" i="17" l="1"/>
  <c r="H76" i="17"/>
  <c r="G80" i="17" l="1"/>
  <c r="H78" i="17"/>
  <c r="G28" i="17" l="1"/>
  <c r="H80" i="17"/>
  <c r="G33" i="17" l="1"/>
  <c r="G35" i="17" s="1"/>
  <c r="G64" i="17" s="1"/>
  <c r="D39" i="21"/>
  <c r="H28" i="17"/>
  <c r="H33" i="17" s="1"/>
  <c r="H35" i="17" s="1"/>
  <c r="F39" i="21" l="1"/>
  <c r="F41" i="21" s="1"/>
  <c r="D41" i="21"/>
  <c r="D43" i="21"/>
  <c r="F43" i="21" s="1"/>
  <c r="H64" i="17"/>
</calcChain>
</file>

<file path=xl/sharedStrings.xml><?xml version="1.0" encoding="utf-8"?>
<sst xmlns="http://schemas.openxmlformats.org/spreadsheetml/2006/main" count="413" uniqueCount="281">
  <si>
    <t>PacifiCorp</t>
  </si>
  <si>
    <t>TOTAL</t>
  </si>
  <si>
    <t>ACCOUNT</t>
  </si>
  <si>
    <t>TYPE</t>
  </si>
  <si>
    <t>COMPANY</t>
  </si>
  <si>
    <t>FACTOR</t>
  </si>
  <si>
    <t>FACTOR %</t>
  </si>
  <si>
    <t>ALLOCATED</t>
  </si>
  <si>
    <t>REF#</t>
  </si>
  <si>
    <t>Adjustment to Expense:</t>
  </si>
  <si>
    <t>SO</t>
  </si>
  <si>
    <t>Self-Insured Property Damage Expense</t>
  </si>
  <si>
    <t>CAGW</t>
  </si>
  <si>
    <t>WA</t>
  </si>
  <si>
    <t>Situs</t>
  </si>
  <si>
    <t>Adjustment to Tax:</t>
  </si>
  <si>
    <t>SCHMAP</t>
  </si>
  <si>
    <t>SCHMDP</t>
  </si>
  <si>
    <t>SCHMDT</t>
  </si>
  <si>
    <t xml:space="preserve"> </t>
  </si>
  <si>
    <t>Total</t>
  </si>
  <si>
    <t>Amount</t>
  </si>
  <si>
    <t>Total Company</t>
  </si>
  <si>
    <t>WCA System Transmission Losses</t>
  </si>
  <si>
    <t>Washington Distribution Losses</t>
  </si>
  <si>
    <t>WCA System Non-T&amp;D Losses</t>
  </si>
  <si>
    <t>Apr 2007 - Mar 2008</t>
  </si>
  <si>
    <t>Apr 2008 - Mar 2009</t>
  </si>
  <si>
    <t>Apr 2009 - Mar 2010</t>
  </si>
  <si>
    <t>Annual Average</t>
  </si>
  <si>
    <t>Annual Losses Above Deductible</t>
  </si>
  <si>
    <t>Current Plan Structure:</t>
  </si>
  <si>
    <t xml:space="preserve">Per Event Deductible </t>
  </si>
  <si>
    <t>Difference</t>
  </si>
  <si>
    <t>Washington General Rate Case - December 2010</t>
  </si>
  <si>
    <t>FERC ACCT</t>
  </si>
  <si>
    <t>SAP ACCT</t>
  </si>
  <si>
    <t>4099300</t>
  </si>
  <si>
    <t>PRO</t>
  </si>
  <si>
    <t>Remove Permanent Schedule M Addition in base period CY 2010</t>
  </si>
  <si>
    <t>1.  Permanent Schedule M Addition for Tax</t>
  </si>
  <si>
    <t>Reference</t>
  </si>
  <si>
    <t>B6, pg 1</t>
  </si>
  <si>
    <t>MEHC Insurance Services - Receivable - Sch M Deduction</t>
  </si>
  <si>
    <t>B6, pg2</t>
  </si>
  <si>
    <t>B6, pg 3</t>
  </si>
  <si>
    <t>SCH M #</t>
  </si>
  <si>
    <t>FERC A/C</t>
  </si>
  <si>
    <t>2.  Permanent Schedule M Deduction for Tax</t>
  </si>
  <si>
    <t>3.  Temporary Schedule M Deduction for Tax</t>
  </si>
  <si>
    <t>Property Insurance(Injuries &amp; Damages)</t>
  </si>
  <si>
    <t>FERC</t>
  </si>
  <si>
    <t>Factor</t>
  </si>
  <si>
    <t>Percentage</t>
  </si>
  <si>
    <t>Washington Allocated</t>
  </si>
  <si>
    <t>CY 2010</t>
  </si>
  <si>
    <t>Description</t>
  </si>
  <si>
    <t>Subtototal Captive</t>
  </si>
  <si>
    <t>Captive - West</t>
  </si>
  <si>
    <t>Captive - East</t>
  </si>
  <si>
    <t>Commercial</t>
  </si>
  <si>
    <t>WUTC 99a</t>
  </si>
  <si>
    <t>Confidential</t>
  </si>
  <si>
    <t>Please list the liability insurance claims paid from 2005 through 2007, and please provide the following for each claim:</t>
  </si>
  <si>
    <t>a) A description of the incident giving rise to the claim;</t>
  </si>
  <si>
    <t>b) The date of the incident;</t>
  </si>
  <si>
    <t>c) The full amount of the claim as requested;</t>
  </si>
  <si>
    <t>d) The amount paid by PacifiCorp; and</t>
  </si>
  <si>
    <t>e) Whether or not the amount was litigated.</t>
  </si>
  <si>
    <t>Response:</t>
  </si>
  <si>
    <t>Response to WUTC 99a</t>
  </si>
  <si>
    <t>Total of six years</t>
  </si>
  <si>
    <t>Average (Line 19/6)</t>
  </si>
  <si>
    <t>Dalley Exhibit RBD-3 Page 4.11.1</t>
  </si>
  <si>
    <t>Attachment WUTC 99b</t>
  </si>
  <si>
    <t>99b - 2010 Accruals for Insurance Reimbursement</t>
  </si>
  <si>
    <t>Account 549302 - Credited to FERC Account 925</t>
  </si>
  <si>
    <t>Month</t>
  </si>
  <si>
    <t>WA SO Factor</t>
  </si>
  <si>
    <t>WA Portion</t>
  </si>
  <si>
    <t>99b - 2010 Accruals of Property Damage</t>
  </si>
  <si>
    <t>Account 545050 - Charged to FERC Account 925</t>
  </si>
  <si>
    <t>Claim No</t>
  </si>
  <si>
    <t>WA SO factor</t>
  </si>
  <si>
    <t xml:space="preserve">WA Portion   </t>
  </si>
  <si>
    <t>2.  Replace Capitive Insurance with a Six Year  Average based on claim activity.</t>
  </si>
  <si>
    <t xml:space="preserve">  (Dalley Exhibit RBD-3 Page 4.11.1)</t>
  </si>
  <si>
    <t>Test Period Captive Liability Premium - Account 925</t>
  </si>
  <si>
    <t xml:space="preserve">  (Attachment 99b Accrual)</t>
  </si>
  <si>
    <t>Remove Captive Insurance Reimbursements - Account 925</t>
  </si>
  <si>
    <t xml:space="preserve">  (Attachment 99b Reimbursment)</t>
  </si>
  <si>
    <t>Total Adjustment for Liability Suits and Settlements</t>
  </si>
  <si>
    <t>Test Period Captive Liability Accrual/Provision - Account 925</t>
  </si>
  <si>
    <t>UE-111190/PacifiCorp</t>
  </si>
  <si>
    <t>WUTC Data Response 79a</t>
  </si>
  <si>
    <t>Apr 2005 - Mar 2006</t>
  </si>
  <si>
    <t>Apr 2006 - Mar 2007</t>
  </si>
  <si>
    <t>Apr 2010 - Mar 2011</t>
  </si>
  <si>
    <t xml:space="preserve">Summary of Liability Insurance Legal Proceedings and Settlements </t>
  </si>
  <si>
    <t xml:space="preserve">1.  Remove "Captive" Liability Insurance Premium, Reimbursements  and Accruals from FERC Account 925 </t>
  </si>
  <si>
    <t>Summary of Propperty Damage</t>
  </si>
  <si>
    <t>Test Period Captive Property Premium - Account 924</t>
  </si>
  <si>
    <t xml:space="preserve">1.  Remove "Captive" Property Insurance Premium, Reimbursements  and Accruals from FERC Account 924 </t>
  </si>
  <si>
    <t xml:space="preserve">  (Dalley Exhibit RBD-3 Page 4.11.2)</t>
  </si>
  <si>
    <t>Test Period Captive Liability Accrual/Reimbursement  Net - Account 924</t>
  </si>
  <si>
    <t>2.  Replace Capitive Insurance with a Six Year  Average based on claim activity. (1)</t>
  </si>
  <si>
    <t>Attachment WUTC 98b</t>
  </si>
  <si>
    <t>Summary of 2010 Property Damage Reserves and Charges</t>
  </si>
  <si>
    <t>Offsetting Entry Account</t>
  </si>
  <si>
    <t>Reserve Beginning Balance 12/31/2009</t>
  </si>
  <si>
    <t>254 SO</t>
  </si>
  <si>
    <t>None, Prior Period</t>
  </si>
  <si>
    <r>
      <t>Charges after deductible-T&amp;D</t>
    </r>
    <r>
      <rPr>
        <vertAlign val="superscript"/>
        <sz val="11"/>
        <color theme="1"/>
        <rFont val="Calibri"/>
        <family val="2"/>
        <scheme val="minor"/>
      </rPr>
      <t>(1)</t>
    </r>
  </si>
  <si>
    <t>CASH /AR</t>
  </si>
  <si>
    <r>
      <t>Charges after deductible-non T&amp;D</t>
    </r>
    <r>
      <rPr>
        <vertAlign val="superscript"/>
        <sz val="11"/>
        <color theme="1"/>
        <rFont val="Calibri"/>
        <family val="2"/>
        <scheme val="minor"/>
      </rPr>
      <t>(2)</t>
    </r>
  </si>
  <si>
    <t>Accruals</t>
  </si>
  <si>
    <t>924 SO</t>
  </si>
  <si>
    <t>Captive Insurance Receivable</t>
  </si>
  <si>
    <t>Reserve Ending Balance 12/31/2010</t>
  </si>
  <si>
    <t>Washington Allocation of Cost in Test Year</t>
  </si>
  <si>
    <t>Total Co.</t>
  </si>
  <si>
    <t>WA %</t>
  </si>
  <si>
    <t>WA Alloc.</t>
  </si>
  <si>
    <t>AMA of Account 254 2010 (Tab 2 RBD-3)</t>
  </si>
  <si>
    <t>12 ME Dec. 2010 924 SO (Captive Related Accrual)</t>
  </si>
  <si>
    <t>12 ME Dec. 2010 924 SO (Captive Premium)</t>
  </si>
  <si>
    <t>(1) For detail see T&amp;D Cost by Orders tab for total costs and T&amp;D Deductible tab for costs not charged to property reserve but to OMAG.</t>
  </si>
  <si>
    <t>(2) There were no Non-T&amp;D losses incurred in 2010 which would have resulted in a charge in the Washington rate filing.</t>
  </si>
  <si>
    <t>Washington Distribution Claim Activity:</t>
  </si>
  <si>
    <t>Apr 2005 - Mar 2006 Response to WUTC 79a</t>
  </si>
  <si>
    <t>Apr 2006 - Mar 2007 Response to WUTC 79a</t>
  </si>
  <si>
    <t>Apr 2007 - Mar 2008 Response to WUTC 79a</t>
  </si>
  <si>
    <t>Apr 2008 - Mar 2009 Response to WUTC 79a</t>
  </si>
  <si>
    <t>Apr 2009 - Mar 2010 Response to WUTC 79a</t>
  </si>
  <si>
    <t>Apr 2010 - Mar 2011 Response to WUTC 79a</t>
  </si>
  <si>
    <t>Western Control Area Transmission Claim Activity</t>
  </si>
  <si>
    <t>Total Adjustment for Property Damage</t>
  </si>
  <si>
    <t>Summary of Related Tax Adjustments</t>
  </si>
  <si>
    <t>Western Control Area Non Transmission and Distribution Claim Activity</t>
  </si>
  <si>
    <t>PacifiiCorp</t>
  </si>
  <si>
    <t>Staff</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</si>
  <si>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</si>
  <si>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</si>
  <si>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</si>
  <si>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</si>
  <si>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</si>
  <si>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</si>
  <si>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</si>
  <si>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</si>
  <si>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</si>
  <si>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</si>
  <si>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</si>
  <si>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</si>
  <si>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</si>
  <si>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</si>
  <si>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</si>
  <si>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</si>
  <si>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</si>
  <si>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</si>
  <si>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</si>
  <si>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</si>
  <si>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</si>
  <si>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</si>
  <si>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</si>
  <si>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</si>
  <si>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</si>
  <si>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</si>
  <si>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</si>
  <si>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</si>
  <si>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</si>
  <si>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</si>
  <si>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</si>
  <si>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</si>
  <si>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</si>
  <si>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</si>
  <si>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</si>
  <si>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</si>
  <si>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</si>
  <si>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</si>
  <si>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Weatherization</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</si>
  <si>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</si>
  <si>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</si>
  <si>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</si>
  <si>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</si>
  <si>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</si>
  <si>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</si>
  <si>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</si>
  <si>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</si>
  <si>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</si>
  <si>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</si>
  <si>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</si>
  <si>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</si>
  <si>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Estimated 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</si>
  <si>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</si>
  <si>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</si>
  <si>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</si>
  <si>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</si>
  <si>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</si>
  <si>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</si>
  <si>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</si>
  <si>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</si>
  <si>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</si>
  <si>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</si>
  <si>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Before Credits</t>
  </si>
  <si>
    <t>Energy Tax Credits</t>
  </si>
  <si>
    <t>Federal Income Taxes</t>
  </si>
  <si>
    <t>Remove Captive Liability Insurance Premium</t>
  </si>
  <si>
    <t>Remove Captive Liability Accruals</t>
  </si>
  <si>
    <t>Remove Captive Liability Insurance Reimbursements</t>
  </si>
  <si>
    <t>Liability Accidents and Damages Account 925:</t>
  </si>
  <si>
    <t>Net Adjustment to Expense - Account 925</t>
  </si>
  <si>
    <t>Property Insurance Account 924</t>
  </si>
  <si>
    <t xml:space="preserve">Remove "Captive" Property Insurance Premium, Reimbursements  and Accruals from FERC Account 924 </t>
  </si>
  <si>
    <t>Remove Test Period Schedule M Adjustment MEHC</t>
  </si>
  <si>
    <t>MEHC Insurance Services - Premium</t>
  </si>
  <si>
    <t>MEHC Insurance Services - Receivable</t>
  </si>
  <si>
    <t>Property Insurance(same as Injuries &amp; Damages)</t>
  </si>
  <si>
    <t>Total Schedule M Adjustment</t>
  </si>
  <si>
    <t>Washington Distribution</t>
  </si>
  <si>
    <t>WCA Transmission</t>
  </si>
  <si>
    <t>WCA Non Distribution and Transmission</t>
  </si>
  <si>
    <t xml:space="preserve"> Total Average Activity</t>
  </si>
  <si>
    <t>Net Adjustment to Expense - Account 924</t>
  </si>
  <si>
    <t>Page 2, Line 2</t>
  </si>
  <si>
    <t>Page 2, Line 4</t>
  </si>
  <si>
    <t>Page 2, Line 6</t>
  </si>
  <si>
    <t>Page 2, Line 23</t>
  </si>
  <si>
    <t>Page 3, Line 2</t>
  </si>
  <si>
    <t>Page 3, Line 4</t>
  </si>
  <si>
    <t>Page 3, Line 20</t>
  </si>
  <si>
    <t>Page 3, Line 29</t>
  </si>
  <si>
    <t>Page 3, Line 38</t>
  </si>
  <si>
    <t>Page 4, Line 1</t>
  </si>
  <si>
    <t>Page 4, Line 6</t>
  </si>
  <si>
    <t>Page 4, Line 12</t>
  </si>
  <si>
    <t>UE-111190</t>
  </si>
  <si>
    <t>CONFIDENTIAL</t>
  </si>
  <si>
    <t>Washington</t>
  </si>
  <si>
    <t>Estimated Price Change (Revenue Requirement)</t>
  </si>
  <si>
    <r>
      <t xml:space="preserve">4. </t>
    </r>
    <r>
      <rPr>
        <b/>
        <sz val="12"/>
        <rFont val="Times New Roman"/>
        <family val="1"/>
      </rPr>
      <t>Revenue Requirement of Tax Adjustment:</t>
    </r>
  </si>
  <si>
    <t>Summary Comparison of Staff and PacifiCorp Adjustment</t>
  </si>
  <si>
    <t>Liability Suits:</t>
  </si>
  <si>
    <t>Washington Basis</t>
  </si>
  <si>
    <t>Source</t>
  </si>
  <si>
    <t>Remove Captive Permium</t>
  </si>
  <si>
    <t>Remove Accruals less Reimbursements</t>
  </si>
  <si>
    <t>Net Adjustment to Test Period</t>
  </si>
  <si>
    <t>Include Average 6 yr activity</t>
  </si>
  <si>
    <t>Staff Normalized Expense:</t>
  </si>
  <si>
    <t>Company Accrual for Self Insurance:</t>
  </si>
  <si>
    <t>Add Captive Jan 1 to March 22, 2011</t>
  </si>
  <si>
    <t>Net Adjustment for Liability</t>
  </si>
  <si>
    <t>Property Damage</t>
  </si>
  <si>
    <t>Add Net Accruals Jan 1 to March 22, 2011</t>
  </si>
  <si>
    <t>Add Self Insurance March 22 to Dec 31 2011</t>
  </si>
  <si>
    <t>Increase Expense for Deductible Change</t>
  </si>
  <si>
    <t xml:space="preserve">Net Adjustment for Property Damage </t>
  </si>
  <si>
    <t>Federal Income Tax</t>
  </si>
  <si>
    <t>Net Operating Income</t>
  </si>
  <si>
    <t>Revenue Requirement</t>
  </si>
  <si>
    <t>Total Expense Adjustment</t>
  </si>
  <si>
    <t>Page 3, Line 4&amp;6</t>
  </si>
  <si>
    <t>Page 3, Line 21</t>
  </si>
  <si>
    <t>RBD-3 at 4.11</t>
  </si>
  <si>
    <t>Page 4, Line 2</t>
  </si>
  <si>
    <t>Page 4, Line 4</t>
  </si>
  <si>
    <t>Page 4, Line 40</t>
  </si>
  <si>
    <t>Page 6, Line 76</t>
  </si>
  <si>
    <t>Line 4+10</t>
  </si>
  <si>
    <t>Line 16+23</t>
  </si>
  <si>
    <t>Line14+25</t>
  </si>
  <si>
    <t>-Line 27-Line 29</t>
  </si>
  <si>
    <t>(1)</t>
  </si>
  <si>
    <t>Remove existing Captive Liability Insurance and Accruals</t>
  </si>
  <si>
    <t>Add Six-year Average Activity:</t>
  </si>
  <si>
    <t xml:space="preserve">(1) The test year did not include any non transmission and distribution property damage. </t>
  </si>
  <si>
    <t>REDACTED</t>
  </si>
  <si>
    <t>Western Control Area Claim Activity:</t>
  </si>
  <si>
    <t xml:space="preserve">Include Average 6 yr activity </t>
  </si>
  <si>
    <t>Add Six-year Average Activity (Western Control Area)</t>
  </si>
  <si>
    <t>Adjustment 4.11 Liability Suits and Property Damage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</si>
</sst>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0.0000%"/>
    <numFmt numFmtId="167" formatCode="_(&quot;$&quot;* #,##0_);_(&quot;$&quot;* \(#,##0\);_(&quot;$&quot;* &quot;-&quot;??_);_(@_)"/>
    <numFmt numFmtId="168" formatCode="_-* #,##0\ &quot;F&quot;_-;\-* #,##0\ &quot;F&quot;_-;_-* &quot;-&quot;\ &quot;F&quot;_-;_-@_-"/>
    <numFmt numFmtId="169" formatCode="&quot;$&quot;#,##0\ ;\(&quot;$&quot;#,##0\)"/>
    <numFmt numFmtId="170" formatCode="#,##0.000;[Red]\-#,##0.000"/>
    <numFmt numFmtId="171" formatCode="&quot;$&quot;#,###"/>
    <numFmt numFmtId="172" formatCode="&quot;$&quot;###0;[Red]\(&quot;$&quot;###0\)"/>
    <numFmt numFmtId="173" formatCode="mmmm\ d\,\ yyyy"/>
    <numFmt numFmtId="174" formatCode="########\-###\-###"/>
    <numFmt numFmtId="175" formatCode="0.0"/>
    <numFmt numFmtId="176" formatCode="#,##0.0_);\(#,##0.0\);\-\ ;"/>
    <numFmt numFmtId="177" formatCode="#,##0.0000"/>
    <numFmt numFmtId="178" formatCode="mmm\ dd\,\ yyyy"/>
    <numFmt numFmtId="179" formatCode="General_)"/>
  </numFmts>
  <fonts count="75">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0"/>
      <name val="Arial"/>
      <family val="2"/>
    </font>
    <font>
      <sz val="10"/>
      <name val="Arial"/>
      <family val="2"/>
    </font>
    <font>
      <i/>
      <sz val="10"/>
      <name val="Arial"/>
      <family val="2"/>
    </font>
    <font>
      <sz val="10"/>
      <name val="MS Sans Serif"/>
      <family val="2"/>
    </font>
    <font>
      <b/>
      <sz val="8"/>
      <name val="Arial"/>
      <family val="2"/>
    </font>
    <font>
      <sz val="10"/>
      <color indexed="24"/>
      <name val="Courier New"/>
      <family val="3"/>
    </font>
    <font>
      <sz val="8"/>
      <name val="Arial"/>
      <family val="2"/>
    </font>
    <font>
      <b/>
      <sz val="16"/>
      <name val="Times New Roman"/>
      <family val="1"/>
    </font>
    <font>
      <b/>
      <sz val="12"/>
      <name val="Arial"/>
      <family val="2"/>
    </font>
    <font>
      <sz val="10"/>
      <color theme="1"/>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sz val="10"/>
      <color indexed="8"/>
      <name val="Helv"/>
    </font>
    <font>
      <sz val="10"/>
      <name val="Helv"/>
    </font>
    <font>
      <sz val="8"/>
      <name val="Helv"/>
    </font>
    <font>
      <i/>
      <sz val="11"/>
      <color indexed="23"/>
      <name val="Calibri"/>
      <family val="2"/>
    </font>
    <font>
      <sz val="7"/>
      <name val="Arial"/>
      <family val="2"/>
    </font>
    <font>
      <sz val="11"/>
      <color indexed="17"/>
      <name val="Calibri"/>
      <family val="2"/>
    </font>
    <font>
      <b/>
      <sz val="15"/>
      <color indexed="56"/>
      <name val="Calibri"/>
      <family val="2"/>
    </font>
    <font>
      <b/>
      <sz val="18"/>
      <name val="Arial"/>
      <family val="2"/>
    </font>
    <font>
      <b/>
      <sz val="13"/>
      <color indexed="56"/>
      <name val="Calibri"/>
      <family val="2"/>
    </font>
    <font>
      <b/>
      <sz val="11"/>
      <color indexed="56"/>
      <name val="Calibri"/>
      <family val="2"/>
    </font>
    <font>
      <sz val="11"/>
      <color indexed="62"/>
      <name val="Calibri"/>
      <family val="2"/>
    </font>
    <font>
      <b/>
      <i/>
      <sz val="10"/>
      <name val="Arial"/>
      <family val="2"/>
    </font>
    <font>
      <b/>
      <u/>
      <sz val="10"/>
      <color indexed="39"/>
      <name val="Arial"/>
      <family val="2"/>
    </font>
    <font>
      <sz val="11"/>
      <color indexed="52"/>
      <name val="Calibri"/>
      <family val="2"/>
    </font>
    <font>
      <sz val="11"/>
      <color indexed="60"/>
      <name val="Calibri"/>
      <family val="2"/>
    </font>
    <font>
      <sz val="12"/>
      <color indexed="12"/>
      <name val="Times New Roman"/>
      <family val="1"/>
    </font>
    <font>
      <b/>
      <sz val="11"/>
      <color indexed="63"/>
      <name val="Calibri"/>
      <family val="2"/>
    </font>
    <font>
      <sz val="10"/>
      <name val="Tahoma"/>
      <family val="2"/>
    </font>
    <font>
      <sz val="10"/>
      <color indexed="11"/>
      <name val="Geneva"/>
    </font>
    <font>
      <b/>
      <sz val="16"/>
      <color indexed="23"/>
      <name val="Arial"/>
      <family val="2"/>
    </font>
    <font>
      <sz val="12"/>
      <name val="Arial MT"/>
    </font>
    <font>
      <b/>
      <sz val="18"/>
      <color indexed="56"/>
      <name val="Cambria"/>
      <family val="2"/>
    </font>
    <font>
      <b/>
      <sz val="11"/>
      <color indexed="8"/>
      <name val="Calibri"/>
      <family val="2"/>
    </font>
    <font>
      <sz val="10"/>
      <name val="LinePrinter"/>
    </font>
    <font>
      <sz val="8"/>
      <color indexed="12"/>
      <name val="Arial"/>
      <family val="2"/>
    </font>
    <font>
      <sz val="11"/>
      <color indexed="10"/>
      <name val="Calibri"/>
      <family val="2"/>
    </font>
    <font>
      <sz val="10"/>
      <name val="Times New Roman"/>
      <family val="1"/>
    </font>
    <font>
      <b/>
      <sz val="12"/>
      <name val="Times New Roman"/>
      <family val="1"/>
    </font>
    <font>
      <u/>
      <sz val="12"/>
      <name val="Times New Roman"/>
      <family val="1"/>
    </font>
    <font>
      <b/>
      <u/>
      <sz val="12"/>
      <name val="Times New Roman"/>
      <family val="1"/>
    </font>
    <font>
      <u/>
      <sz val="11"/>
      <color theme="1"/>
      <name val="Calibri"/>
      <family val="2"/>
      <scheme val="minor"/>
    </font>
    <font>
      <b/>
      <u/>
      <sz val="11"/>
      <color theme="1"/>
      <name val="Calibri"/>
      <family val="2"/>
      <scheme val="minor"/>
    </font>
    <font>
      <sz val="11"/>
      <color theme="1"/>
      <name val="Arial"/>
      <family val="2"/>
    </font>
    <font>
      <b/>
      <sz val="14"/>
      <name val="Times New Roman"/>
      <family val="1"/>
    </font>
    <font>
      <vertAlign val="superscript"/>
      <sz val="11"/>
      <color theme="1"/>
      <name val="Calibri"/>
      <family val="2"/>
      <scheme val="minor"/>
    </font>
    <font>
      <sz val="12"/>
      <color indexed="8"/>
      <name val="Times New Roman"/>
      <family val="1"/>
    </font>
    <font>
      <sz val="12"/>
      <color theme="4" tint="-0.249977111117893"/>
      <name val="Times New Roman"/>
      <family val="1"/>
    </font>
    <font>
      <i/>
      <sz val="12"/>
      <name val="Times New Roman"/>
      <family val="1"/>
    </font>
    <font>
      <sz val="12"/>
      <color theme="1"/>
      <name val="Times New Roman"/>
      <family val="1"/>
    </font>
    <font>
      <b/>
      <sz val="16"/>
      <color theme="1"/>
      <name val="Calibri"/>
      <family val="2"/>
      <scheme val="minor"/>
    </font>
    <font>
      <b/>
      <sz val="14"/>
      <color theme="1"/>
      <name val="Times New Roman"/>
      <family val="1"/>
    </font>
    <font>
      <b/>
      <sz val="11"/>
      <color theme="1"/>
      <name val="Arial"/>
      <family val="2"/>
    </font>
    <font>
      <sz val="12"/>
      <name val="Arial"/>
      <family val="2"/>
    </font>
    <font>
      <sz val="36"/>
      <name val="Times New Roman"/>
      <family val="1"/>
    </font>
  </fonts>
  <fills count="4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rgb="FFFFFFCC"/>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indexed="55"/>
        <bgColor indexed="64"/>
      </patternFill>
    </fill>
    <fill>
      <patternFill patternType="solid">
        <fgColor indexed="31"/>
        <bgColor indexed="64"/>
      </patternFill>
    </fill>
    <fill>
      <patternFill patternType="lightGray"/>
    </fill>
    <fill>
      <patternFill patternType="solid">
        <fgColor indexed="14"/>
        <bgColor indexed="64"/>
      </patternFill>
    </fill>
    <fill>
      <patternFill patternType="solid">
        <fgColor rgb="FFFFFF00"/>
        <bgColor indexed="64"/>
      </patternFill>
    </fill>
    <fill>
      <patternFill patternType="solid">
        <fgColor theme="1"/>
        <bgColor indexed="64"/>
      </patternFill>
    </fill>
  </fills>
  <borders count="32">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style="double">
        <color indexed="64"/>
      </top>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s>
  <cellStyleXfs count="934">
    <xf numFmtId="0" fontId="0"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8" fillId="0" borderId="0"/>
    <xf numFmtId="9" fontId="6" fillId="0" borderId="0" applyFont="0" applyFill="0" applyBorder="0" applyAlignment="0" applyProtection="0"/>
    <xf numFmtId="0" fontId="3" fillId="0" borderId="0"/>
    <xf numFmtId="0" fontId="3" fillId="0" borderId="0"/>
    <xf numFmtId="44" fontId="6" fillId="0" borderId="0" applyFont="0" applyFill="0" applyBorder="0" applyAlignment="0" applyProtection="0"/>
    <xf numFmtId="9" fontId="6" fillId="0" borderId="0" applyFont="0" applyFill="0" applyBorder="0" applyAlignment="0" applyProtection="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43" fontId="6" fillId="0" borderId="0" applyFont="0" applyFill="0" applyBorder="0" applyAlignment="0" applyProtection="0"/>
    <xf numFmtId="43" fontId="6" fillId="0" borderId="0" applyFont="0" applyFill="0" applyBorder="0" applyAlignment="0" applyProtection="0"/>
    <xf numFmtId="40" fontId="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10" fillId="0" borderId="0" applyFont="0" applyFill="0" applyBorder="0" applyAlignment="0" applyProtection="0"/>
    <xf numFmtId="44" fontId="6" fillId="0" borderId="0" applyFont="0" applyFill="0" applyBorder="0" applyAlignment="0" applyProtection="0"/>
    <xf numFmtId="169"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38" fontId="11" fillId="2" borderId="0" applyNumberFormat="0" applyBorder="0" applyAlignment="0" applyProtection="0"/>
    <xf numFmtId="0" fontId="12" fillId="0" borderId="0"/>
    <xf numFmtId="0" fontId="13" fillId="0" borderId="6" applyNumberFormat="0" applyAlignment="0" applyProtection="0">
      <alignment horizontal="left" vertical="center"/>
    </xf>
    <xf numFmtId="0" fontId="13" fillId="0" borderId="1">
      <alignment horizontal="left" vertical="center"/>
    </xf>
    <xf numFmtId="10" fontId="11" fillId="3" borderId="7" applyNumberFormat="0" applyBorder="0" applyAlignment="0" applyProtection="0"/>
    <xf numFmtId="170" fontId="6"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14"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6" fillId="0" borderId="0"/>
    <xf numFmtId="0" fontId="3"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0" fontId="6" fillId="0" borderId="0" applyFont="0" applyFill="0" applyBorder="0" applyAlignment="0" applyProtection="0"/>
    <xf numFmtId="4" fontId="15" fillId="4" borderId="8" applyNumberFormat="0" applyProtection="0">
      <alignment vertical="center"/>
    </xf>
    <xf numFmtId="4" fontId="16" fillId="5" borderId="8" applyNumberFormat="0" applyProtection="0">
      <alignment vertical="center"/>
    </xf>
    <xf numFmtId="4" fontId="15" fillId="5" borderId="8" applyNumberFormat="0" applyProtection="0">
      <alignment horizontal="left" vertical="center" indent="1"/>
    </xf>
    <xf numFmtId="0" fontId="15" fillId="5" borderId="8" applyNumberFormat="0" applyProtection="0">
      <alignment horizontal="left" vertical="top" indent="1"/>
    </xf>
    <xf numFmtId="4" fontId="15" fillId="6" borderId="8" applyNumberFormat="0" applyProtection="0"/>
    <xf numFmtId="4" fontId="17" fillId="7" borderId="8" applyNumberFormat="0" applyProtection="0">
      <alignment horizontal="right" vertical="center"/>
    </xf>
    <xf numFmtId="4" fontId="17" fillId="8" borderId="8" applyNumberFormat="0" applyProtection="0">
      <alignment horizontal="right" vertical="center"/>
    </xf>
    <xf numFmtId="4" fontId="17" fillId="9" borderId="8" applyNumberFormat="0" applyProtection="0">
      <alignment horizontal="right" vertical="center"/>
    </xf>
    <xf numFmtId="4" fontId="17" fillId="10" borderId="8" applyNumberFormat="0" applyProtection="0">
      <alignment horizontal="right" vertical="center"/>
    </xf>
    <xf numFmtId="4" fontId="17" fillId="11" borderId="8" applyNumberFormat="0" applyProtection="0">
      <alignment horizontal="right" vertical="center"/>
    </xf>
    <xf numFmtId="4" fontId="17" fillId="12" borderId="8" applyNumberFormat="0" applyProtection="0">
      <alignment horizontal="right" vertical="center"/>
    </xf>
    <xf numFmtId="4" fontId="17" fillId="13" borderId="8" applyNumberFormat="0" applyProtection="0">
      <alignment horizontal="right" vertical="center"/>
    </xf>
    <xf numFmtId="4" fontId="17" fillId="14" borderId="8" applyNumberFormat="0" applyProtection="0">
      <alignment horizontal="right" vertical="center"/>
    </xf>
    <xf numFmtId="4" fontId="17" fillId="15" borderId="8" applyNumberFormat="0" applyProtection="0">
      <alignment horizontal="right" vertical="center"/>
    </xf>
    <xf numFmtId="4" fontId="15" fillId="16" borderId="9" applyNumberFormat="0" applyProtection="0">
      <alignment horizontal="left" vertical="center" indent="1"/>
    </xf>
    <xf numFmtId="4" fontId="17" fillId="17" borderId="0" applyNumberFormat="0" applyProtection="0">
      <alignment horizontal="left" indent="1"/>
    </xf>
    <xf numFmtId="4" fontId="18" fillId="18" borderId="0" applyNumberFormat="0" applyProtection="0">
      <alignment horizontal="left" vertical="center" indent="1"/>
    </xf>
    <xf numFmtId="4" fontId="17" fillId="19" borderId="8" applyNumberFormat="0" applyProtection="0">
      <alignment horizontal="right" vertical="center"/>
    </xf>
    <xf numFmtId="4" fontId="19" fillId="20" borderId="0" applyNumberFormat="0" applyProtection="0">
      <alignment horizontal="left" indent="1"/>
    </xf>
    <xf numFmtId="4" fontId="20" fillId="21" borderId="0" applyNumberFormat="0" applyProtection="0"/>
    <xf numFmtId="0" fontId="6" fillId="18" borderId="8" applyNumberFormat="0" applyProtection="0">
      <alignment horizontal="left" vertical="center" indent="1"/>
    </xf>
    <xf numFmtId="0" fontId="6" fillId="18" borderId="8" applyNumberFormat="0" applyProtection="0">
      <alignment horizontal="left" vertical="top" indent="1"/>
    </xf>
    <xf numFmtId="0" fontId="6" fillId="6" borderId="8" applyNumberFormat="0" applyProtection="0">
      <alignment horizontal="left" vertical="center" indent="1"/>
    </xf>
    <xf numFmtId="0" fontId="6" fillId="6" borderId="8" applyNumberFormat="0" applyProtection="0">
      <alignment horizontal="left" vertical="top" indent="1"/>
    </xf>
    <xf numFmtId="0" fontId="6" fillId="22" borderId="8" applyNumberFormat="0" applyProtection="0">
      <alignment horizontal="left" vertical="center" indent="1"/>
    </xf>
    <xf numFmtId="0" fontId="6" fillId="22" borderId="8" applyNumberFormat="0" applyProtection="0">
      <alignment horizontal="left" vertical="top" indent="1"/>
    </xf>
    <xf numFmtId="0" fontId="6" fillId="23" borderId="8" applyNumberFormat="0" applyProtection="0">
      <alignment horizontal="left" vertical="center" indent="1"/>
    </xf>
    <xf numFmtId="0" fontId="6" fillId="23" borderId="8" applyNumberFormat="0" applyProtection="0">
      <alignment horizontal="left" vertical="top" indent="1"/>
    </xf>
    <xf numFmtId="4" fontId="17" fillId="3" borderId="8" applyNumberFormat="0" applyProtection="0">
      <alignment vertical="center"/>
    </xf>
    <xf numFmtId="4" fontId="21" fillId="3" borderId="8" applyNumberFormat="0" applyProtection="0">
      <alignment vertical="center"/>
    </xf>
    <xf numFmtId="4" fontId="17" fillId="3" borderId="8" applyNumberFormat="0" applyProtection="0">
      <alignment horizontal="left" vertical="center" indent="1"/>
    </xf>
    <xf numFmtId="0" fontId="17" fillId="3" borderId="8" applyNumberFormat="0" applyProtection="0">
      <alignment horizontal="left" vertical="top" indent="1"/>
    </xf>
    <xf numFmtId="4" fontId="17" fillId="0" borderId="8" applyNumberFormat="0" applyProtection="0">
      <alignment horizontal="right" vertical="center"/>
    </xf>
    <xf numFmtId="4" fontId="21" fillId="17" borderId="8" applyNumberFormat="0" applyProtection="0">
      <alignment horizontal="right" vertical="center"/>
    </xf>
    <xf numFmtId="4" fontId="17" fillId="0" borderId="8" applyNumberFormat="0" applyProtection="0">
      <alignment horizontal="left" vertical="center" indent="1"/>
    </xf>
    <xf numFmtId="0" fontId="17" fillId="6" borderId="8" applyNumberFormat="0" applyProtection="0">
      <alignment horizontal="left" vertical="top"/>
    </xf>
    <xf numFmtId="4" fontId="22" fillId="24" borderId="0" applyNumberFormat="0" applyProtection="0">
      <alignment horizontal="left"/>
    </xf>
    <xf numFmtId="4" fontId="23" fillId="17" borderId="8" applyNumberFormat="0" applyProtection="0">
      <alignment horizontal="right" vertical="center"/>
    </xf>
    <xf numFmtId="0" fontId="5" fillId="0" borderId="7">
      <alignment horizontal="center" vertical="center" wrapText="1"/>
    </xf>
    <xf numFmtId="0" fontId="8"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25" fillId="26" borderId="0" applyNumberFormat="0" applyBorder="0" applyAlignment="0" applyProtection="0"/>
    <xf numFmtId="0" fontId="25" fillId="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8" borderId="0" applyNumberFormat="0" applyBorder="0" applyAlignment="0" applyProtection="0"/>
    <xf numFmtId="0" fontId="25" fillId="15" borderId="0" applyNumberFormat="0" applyBorder="0" applyAlignment="0" applyProtection="0"/>
    <xf numFmtId="0" fontId="25" fillId="28" borderId="0" applyNumberFormat="0" applyBorder="0" applyAlignment="0" applyProtection="0"/>
    <xf numFmtId="0" fontId="25" fillId="31" borderId="0" applyNumberFormat="0" applyBorder="0" applyAlignment="0" applyProtection="0"/>
    <xf numFmtId="0" fontId="25" fillId="10" borderId="0" applyNumberFormat="0" applyBorder="0" applyAlignment="0" applyProtection="0"/>
    <xf numFmtId="0" fontId="26" fillId="32" borderId="0" applyNumberFormat="0" applyBorder="0" applyAlignment="0" applyProtection="0"/>
    <xf numFmtId="0" fontId="26" fillId="8" borderId="0" applyNumberFormat="0" applyBorder="0" applyAlignment="0" applyProtection="0"/>
    <xf numFmtId="0" fontId="26" fillId="15"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11" borderId="0" applyNumberFormat="0" applyBorder="0" applyAlignment="0" applyProtection="0"/>
    <xf numFmtId="0" fontId="26" fillId="35" borderId="0" applyNumberFormat="0" applyBorder="0" applyAlignment="0" applyProtection="0"/>
    <xf numFmtId="0" fontId="26" fillId="9" borderId="0" applyNumberFormat="0" applyBorder="0" applyAlignment="0" applyProtection="0"/>
    <xf numFmtId="0" fontId="26" fillId="13"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12" borderId="0" applyNumberFormat="0" applyBorder="0" applyAlignment="0" applyProtection="0"/>
    <xf numFmtId="0" fontId="27" fillId="7" borderId="0" applyNumberFormat="0" applyBorder="0" applyAlignment="0" applyProtection="0"/>
    <xf numFmtId="0" fontId="28" fillId="36" borderId="11" applyNumberFormat="0" applyAlignment="0" applyProtection="0"/>
    <xf numFmtId="0" fontId="29" fillId="37" borderId="12" applyNumberFormat="0" applyAlignment="0" applyProtection="0"/>
    <xf numFmtId="0" fontId="30" fillId="0" borderId="0"/>
    <xf numFmtId="0" fontId="30" fillId="0" borderId="0"/>
    <xf numFmtId="0" fontId="30"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 fontId="31" fillId="0" borderId="0"/>
    <xf numFmtId="41" fontId="6"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32" fillId="0" borderId="0"/>
    <xf numFmtId="0" fontId="32" fillId="0" borderId="0"/>
    <xf numFmtId="0" fontId="32" fillId="0" borderId="0"/>
    <xf numFmtId="0" fontId="32" fillId="0" borderId="0"/>
    <xf numFmtId="37" fontId="6" fillId="0" borderId="0" applyFill="0" applyBorder="0" applyAlignment="0" applyProtection="0"/>
    <xf numFmtId="37" fontId="6" fillId="0" borderId="0" applyFill="0" applyBorder="0" applyAlignment="0" applyProtection="0"/>
    <xf numFmtId="37" fontId="6" fillId="0" borderId="0" applyFill="0" applyBorder="0" applyAlignment="0" applyProtection="0"/>
    <xf numFmtId="0" fontId="32" fillId="0" borderId="0"/>
    <xf numFmtId="0" fontId="32" fillId="0" borderId="0"/>
    <xf numFmtId="0" fontId="32" fillId="0" borderId="0"/>
    <xf numFmtId="42" fontId="6"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172" fontId="33" fillId="0" borderId="0" applyFont="0" applyFill="0" applyBorder="0" applyProtection="0">
      <alignment horizontal="right"/>
    </xf>
    <xf numFmtId="5" fontId="32" fillId="0" borderId="0"/>
    <xf numFmtId="5" fontId="6" fillId="0" borderId="0" applyFill="0" applyBorder="0" applyAlignment="0" applyProtection="0"/>
    <xf numFmtId="5" fontId="6" fillId="0" borderId="0" applyFill="0" applyBorder="0" applyAlignment="0" applyProtection="0"/>
    <xf numFmtId="0" fontId="32" fillId="0" borderId="0"/>
    <xf numFmtId="0" fontId="32" fillId="0" borderId="0"/>
    <xf numFmtId="173" fontId="6" fillId="0" borderId="0" applyFill="0" applyBorder="0" applyAlignment="0" applyProtection="0"/>
    <xf numFmtId="173" fontId="6" fillId="0" borderId="0" applyFill="0" applyBorder="0" applyAlignment="0" applyProtection="0"/>
    <xf numFmtId="173" fontId="6" fillId="0" borderId="0" applyFill="0" applyBorder="0" applyAlignment="0" applyProtection="0"/>
    <xf numFmtId="0" fontId="34" fillId="0" borderId="0" applyNumberFormat="0" applyFill="0" applyBorder="0" applyAlignment="0" applyProtection="0"/>
    <xf numFmtId="2" fontId="6" fillId="0" borderId="0" applyFill="0" applyBorder="0" applyAlignment="0" applyProtection="0"/>
    <xf numFmtId="2" fontId="6" fillId="0" borderId="0" applyFill="0" applyBorder="0" applyAlignment="0" applyProtection="0"/>
    <xf numFmtId="0" fontId="32" fillId="0" borderId="0"/>
    <xf numFmtId="0" fontId="35" fillId="0" borderId="0" applyFont="0" applyFill="0" applyBorder="0" applyAlignment="0" applyProtection="0">
      <alignment horizontal="left"/>
    </xf>
    <xf numFmtId="0" fontId="36" fillId="27" borderId="0" applyNumberFormat="0" applyBorder="0" applyAlignment="0" applyProtection="0"/>
    <xf numFmtId="0" fontId="37" fillId="0" borderId="13" applyNumberFormat="0" applyFill="0" applyAlignment="0" applyProtection="0"/>
    <xf numFmtId="0" fontId="38" fillId="0" borderId="0" applyNumberFormat="0" applyFill="0" applyBorder="0" applyAlignment="0" applyProtection="0"/>
    <xf numFmtId="0" fontId="39" fillId="0" borderId="14" applyNumberFormat="0" applyFill="0" applyAlignment="0" applyProtection="0"/>
    <xf numFmtId="0" fontId="13" fillId="0" borderId="0" applyNumberFormat="0" applyFill="0" applyBorder="0" applyAlignment="0" applyProtection="0"/>
    <xf numFmtId="0" fontId="40" fillId="0" borderId="15" applyNumberFormat="0" applyFill="0" applyAlignment="0" applyProtection="0"/>
    <xf numFmtId="0" fontId="40" fillId="0" borderId="0" applyNumberFormat="0" applyFill="0" applyBorder="0" applyAlignment="0" applyProtection="0"/>
    <xf numFmtId="165" fontId="6" fillId="0" borderId="0">
      <protection locked="0"/>
    </xf>
    <xf numFmtId="165" fontId="6" fillId="0" borderId="0">
      <protection locked="0"/>
    </xf>
    <xf numFmtId="0" fontId="41" fillId="30" borderId="11" applyNumberFormat="0" applyAlignment="0" applyProtection="0"/>
    <xf numFmtId="38" fontId="42" fillId="0" borderId="0">
      <alignment horizontal="left" wrapText="1"/>
    </xf>
    <xf numFmtId="38" fontId="43" fillId="0" borderId="0">
      <alignment horizontal="left" wrapText="1"/>
    </xf>
    <xf numFmtId="0" fontId="44" fillId="0" borderId="16" applyNumberFormat="0" applyFill="0" applyAlignment="0" applyProtection="0"/>
    <xf numFmtId="174" fontId="6" fillId="0" borderId="0"/>
    <xf numFmtId="174" fontId="6" fillId="0" borderId="0"/>
    <xf numFmtId="174" fontId="6" fillId="0" borderId="0"/>
    <xf numFmtId="175" fontId="9" fillId="0" borderId="0" applyNumberFormat="0" applyFill="0" applyBorder="0" applyAlignment="0" applyProtection="0"/>
    <xf numFmtId="0" fontId="45" fillId="4" borderId="0" applyNumberFormat="0" applyBorder="0" applyAlignment="0" applyProtection="0"/>
    <xf numFmtId="164" fontId="46" fillId="0" borderId="0" applyFont="0" applyAlignment="0" applyProtection="0"/>
    <xf numFmtId="0" fontId="11" fillId="0" borderId="17" applyNumberFormat="0" applyBorder="0" applyAlignment="0"/>
    <xf numFmtId="170" fontId="6" fillId="0" borderId="0"/>
    <xf numFmtId="170" fontId="6" fillId="0" borderId="0"/>
    <xf numFmtId="0" fontId="4" fillId="0" borderId="0" applyFill="0" applyBorder="0" applyProtection="0"/>
    <xf numFmtId="37" fontId="32" fillId="0" borderId="0"/>
    <xf numFmtId="0" fontId="6" fillId="38" borderId="18" applyNumberFormat="0" applyFont="0" applyAlignment="0" applyProtection="0"/>
    <xf numFmtId="0" fontId="6" fillId="38" borderId="18" applyNumberFormat="0" applyFont="0" applyAlignment="0" applyProtection="0"/>
    <xf numFmtId="0" fontId="2" fillId="25" borderId="10" applyNumberFormat="0" applyFont="0" applyAlignment="0" applyProtection="0"/>
    <xf numFmtId="176" fontId="4" fillId="0" borderId="0" applyFont="0" applyFill="0" applyBorder="0" applyProtection="0"/>
    <xf numFmtId="176" fontId="4" fillId="0" borderId="0" applyFont="0" applyFill="0" applyBorder="0" applyProtection="0"/>
    <xf numFmtId="176" fontId="4" fillId="0" borderId="0" applyFont="0" applyFill="0" applyBorder="0" applyProtection="0"/>
    <xf numFmtId="0" fontId="47" fillId="36" borderId="19" applyNumberFormat="0" applyAlignment="0" applyProtection="0"/>
    <xf numFmtId="12" fontId="13" fillId="39" borderId="2">
      <alignment horizontal="left"/>
    </xf>
    <xf numFmtId="0" fontId="32" fillId="0" borderId="0"/>
    <xf numFmtId="0" fontId="32" fillId="0" borderId="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48" fillId="0" borderId="0" applyFont="0" applyFill="0" applyBorder="0" applyAlignment="0" applyProtection="0"/>
    <xf numFmtId="9" fontId="49" fillId="0" borderId="0"/>
    <xf numFmtId="4" fontId="15" fillId="4" borderId="8" applyNumberFormat="0" applyProtection="0">
      <alignment vertical="center"/>
    </xf>
    <xf numFmtId="4" fontId="15" fillId="5" borderId="8" applyNumberFormat="0" applyProtection="0">
      <alignment horizontal="left" vertical="center" indent="1"/>
    </xf>
    <xf numFmtId="4" fontId="15" fillId="6" borderId="8" applyNumberFormat="0" applyProtection="0"/>
    <xf numFmtId="0" fontId="6" fillId="40" borderId="19" applyNumberFormat="0" applyProtection="0">
      <alignment horizontal="left" vertical="center" indent="1"/>
    </xf>
    <xf numFmtId="4" fontId="15" fillId="16" borderId="9" applyNumberFormat="0" applyProtection="0">
      <alignment horizontal="left" vertical="center" indent="1"/>
    </xf>
    <xf numFmtId="4" fontId="17" fillId="17" borderId="0" applyNumberFormat="0" applyProtection="0">
      <alignment horizontal="left"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8" fillId="18" borderId="0" applyNumberFormat="0" applyProtection="0">
      <alignment horizontal="left" vertical="center"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19" fillId="20" borderId="0" applyNumberFormat="0" applyProtection="0">
      <alignment horizontal="left" indent="1"/>
    </xf>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4" fontId="20" fillId="21" borderId="0" applyNumberFormat="0" applyProtection="0"/>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center"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18" borderId="8" applyNumberFormat="0" applyProtection="0">
      <alignment horizontal="left" vertical="top"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center"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6" borderId="8" applyNumberFormat="0" applyProtection="0">
      <alignment horizontal="left" vertical="top"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center"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2" borderId="8" applyNumberFormat="0" applyProtection="0">
      <alignment horizontal="left" vertical="top"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center"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0" fontId="6" fillId="23" borderId="8" applyNumberFormat="0" applyProtection="0">
      <alignment horizontal="left" vertical="top" indent="1"/>
    </xf>
    <xf numFmtId="4" fontId="17" fillId="0" borderId="8" applyNumberFormat="0" applyProtection="0">
      <alignment horizontal="right" vertical="center"/>
    </xf>
    <xf numFmtId="4" fontId="17" fillId="17" borderId="8" applyNumberFormat="0" applyProtection="0">
      <alignment horizontal="right" vertical="center"/>
    </xf>
    <xf numFmtId="4" fontId="17" fillId="0" borderId="8" applyNumberFormat="0" applyProtection="0">
      <alignment horizontal="left" vertical="center" indent="1"/>
    </xf>
    <xf numFmtId="0" fontId="6" fillId="40" borderId="19" applyNumberFormat="0" applyProtection="0">
      <alignment horizontal="left" vertical="center" indent="1"/>
    </xf>
    <xf numFmtId="4" fontId="17" fillId="19" borderId="8" applyNumberFormat="0" applyProtection="0">
      <alignment horizontal="left" vertical="center" indent="1"/>
    </xf>
    <xf numFmtId="0" fontId="17" fillId="6" borderId="8" applyNumberFormat="0" applyProtection="0">
      <alignment horizontal="left" vertical="top"/>
    </xf>
    <xf numFmtId="0" fontId="6" fillId="40" borderId="19" applyNumberFormat="0" applyProtection="0">
      <alignment horizontal="left" vertical="center" indent="1"/>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4" fontId="22" fillId="24" borderId="0" applyNumberFormat="0" applyProtection="0">
      <alignment horizontal="left"/>
    </xf>
    <xf numFmtId="0" fontId="50" fillId="0" borderId="0"/>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4" fontId="23" fillId="17" borderId="8" applyNumberFormat="0" applyProtection="0">
      <alignment horizontal="right" vertical="center"/>
    </xf>
    <xf numFmtId="37" fontId="51" fillId="41" borderId="0" applyNumberFormat="0" applyFont="0" applyBorder="0" applyAlignment="0" applyProtection="0"/>
    <xf numFmtId="177" fontId="6" fillId="0" borderId="20">
      <alignment horizontal="justify" vertical="top" wrapText="1"/>
    </xf>
    <xf numFmtId="177" fontId="6" fillId="0" borderId="20">
      <alignment horizontal="justify" vertical="top" wrapText="1"/>
    </xf>
    <xf numFmtId="177" fontId="6" fillId="0" borderId="20">
      <alignment horizontal="justify" vertical="top"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ill="0" applyBorder="0" applyAlignment="0" applyProtection="0">
      <alignment wrapText="1"/>
    </xf>
    <xf numFmtId="0" fontId="5" fillId="0" borderId="0" applyNumberFormat="0" applyFill="0" applyBorder="0">
      <alignment horizontal="center" wrapText="1"/>
    </xf>
    <xf numFmtId="0" fontId="5" fillId="0" borderId="0" applyNumberFormat="0" applyFill="0" applyBorder="0">
      <alignment horizontal="center" wrapText="1"/>
    </xf>
    <xf numFmtId="38" fontId="6" fillId="0" borderId="0">
      <alignment horizontal="left" wrapText="1"/>
    </xf>
    <xf numFmtId="0" fontId="52" fillId="0" borderId="0" applyNumberFormat="0" applyFill="0" applyBorder="0" applyAlignment="0" applyProtection="0"/>
    <xf numFmtId="0" fontId="5" fillId="0" borderId="7">
      <alignment horizontal="center" vertical="center" wrapText="1"/>
    </xf>
    <xf numFmtId="0" fontId="5" fillId="0" borderId="7">
      <alignment horizontal="center" vertical="center" wrapText="1"/>
    </xf>
    <xf numFmtId="0" fontId="53" fillId="0" borderId="21" applyNumberFormat="0" applyFill="0" applyAlignment="0" applyProtection="0"/>
    <xf numFmtId="0" fontId="6" fillId="0" borderId="22" applyNumberFormat="0" applyFill="0" applyAlignment="0" applyProtection="0"/>
    <xf numFmtId="0" fontId="32" fillId="0" borderId="23"/>
    <xf numFmtId="179" fontId="54" fillId="0" borderId="0">
      <alignment horizontal="left"/>
    </xf>
    <xf numFmtId="0" fontId="32" fillId="0" borderId="24"/>
    <xf numFmtId="37" fontId="11" fillId="5" borderId="0" applyNumberFormat="0" applyBorder="0" applyAlignment="0" applyProtection="0"/>
    <xf numFmtId="37" fontId="11" fillId="0" borderId="0"/>
    <xf numFmtId="37" fontId="11" fillId="0" borderId="0"/>
    <xf numFmtId="37" fontId="11" fillId="0" borderId="0"/>
    <xf numFmtId="3" fontId="55" fillId="42" borderId="25" applyProtection="0"/>
    <xf numFmtId="0" fontId="56"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43" fontId="1" fillId="0" borderId="0" applyFont="0" applyFill="0" applyBorder="0" applyAlignment="0" applyProtection="0"/>
  </cellStyleXfs>
  <cellXfs count="291">
    <xf numFmtId="0" fontId="0" fillId="0" borderId="0" xfId="0"/>
    <xf numFmtId="0" fontId="5" fillId="0" borderId="0" xfId="5" applyFont="1"/>
    <xf numFmtId="0" fontId="6" fillId="0" borderId="0" xfId="6" applyFont="1"/>
    <xf numFmtId="0" fontId="6" fillId="0" borderId="0" xfId="5"/>
    <xf numFmtId="0" fontId="6" fillId="0" borderId="0" xfId="5" applyFont="1" applyFill="1" applyBorder="1"/>
    <xf numFmtId="0" fontId="6" fillId="0" borderId="0" xfId="5" applyFill="1" applyBorder="1"/>
    <xf numFmtId="0" fontId="6" fillId="0" borderId="0" xfId="5" applyFont="1" applyAlignment="1">
      <alignment horizontal="right"/>
    </xf>
    <xf numFmtId="0" fontId="5" fillId="0" borderId="0" xfId="5" applyFont="1" applyFill="1" applyBorder="1"/>
    <xf numFmtId="0" fontId="6" fillId="0" borderId="0" xfId="5" applyBorder="1"/>
    <xf numFmtId="0" fontId="6" fillId="0" borderId="0" xfId="5" applyAlignment="1">
      <alignment wrapText="1"/>
    </xf>
    <xf numFmtId="167" fontId="6" fillId="0" borderId="0" xfId="10" applyNumberFormat="1" applyFont="1" applyFill="1" applyBorder="1"/>
    <xf numFmtId="0" fontId="7" fillId="0" borderId="0" xfId="5" applyFont="1" applyFill="1" applyBorder="1"/>
    <xf numFmtId="167" fontId="7" fillId="0" borderId="0" xfId="10" applyNumberFormat="1" applyFont="1" applyFill="1" applyBorder="1"/>
    <xf numFmtId="10" fontId="6" fillId="0" borderId="0" xfId="11" applyNumberFormat="1" applyFill="1" applyBorder="1"/>
    <xf numFmtId="0" fontId="58" fillId="0" borderId="0" xfId="5" applyFont="1"/>
    <xf numFmtId="0" fontId="4" fillId="0" borderId="0" xfId="5" applyFont="1"/>
    <xf numFmtId="0" fontId="58" fillId="0" borderId="0" xfId="1" applyFont="1" applyFill="1" applyBorder="1" applyAlignment="1">
      <alignment horizontal="left"/>
    </xf>
    <xf numFmtId="0" fontId="4" fillId="0" borderId="0" xfId="6" applyFont="1" applyFill="1" applyAlignment="1">
      <alignment horizontal="left"/>
    </xf>
    <xf numFmtId="0" fontId="4" fillId="0" borderId="0" xfId="6" applyFont="1" applyFill="1" applyAlignment="1">
      <alignment horizontal="left" indent="1"/>
    </xf>
    <xf numFmtId="0" fontId="4" fillId="0" borderId="0" xfId="6" applyFont="1" applyFill="1" applyBorder="1" applyAlignment="1">
      <alignment horizontal="left" indent="1"/>
    </xf>
    <xf numFmtId="0" fontId="24" fillId="0" borderId="0" xfId="669" applyFont="1"/>
    <xf numFmtId="0" fontId="1" fillId="0" borderId="0" xfId="669"/>
    <xf numFmtId="0" fontId="62" fillId="0" borderId="0" xfId="669" applyFont="1" applyFill="1" applyAlignment="1">
      <alignment horizontal="center"/>
    </xf>
    <xf numFmtId="49" fontId="1" fillId="0" borderId="0" xfId="669" applyNumberFormat="1" applyFill="1"/>
    <xf numFmtId="0" fontId="63" fillId="0" borderId="0" xfId="669" applyFont="1"/>
    <xf numFmtId="0" fontId="14" fillId="0" borderId="0" xfId="669" applyFont="1"/>
    <xf numFmtId="3" fontId="14" fillId="0" borderId="0" xfId="669" applyNumberFormat="1" applyFont="1"/>
    <xf numFmtId="14" fontId="14" fillId="0" borderId="0" xfId="669" applyNumberFormat="1" applyFont="1"/>
    <xf numFmtId="43" fontId="4" fillId="0" borderId="0" xfId="664" applyFont="1" applyFill="1" applyBorder="1" applyAlignment="1">
      <alignment horizontal="left" indent="1"/>
    </xf>
    <xf numFmtId="0" fontId="58" fillId="0" borderId="0" xfId="5" applyFont="1" applyAlignment="1">
      <alignment horizontal="left"/>
    </xf>
    <xf numFmtId="0" fontId="4" fillId="0" borderId="0" xfId="5" applyFont="1" applyAlignment="1">
      <alignment horizontal="left"/>
    </xf>
    <xf numFmtId="0" fontId="4" fillId="0" borderId="0" xfId="6" applyFont="1" applyAlignment="1">
      <alignment horizontal="left"/>
    </xf>
    <xf numFmtId="0" fontId="58" fillId="0" borderId="0" xfId="5" applyFont="1" applyFill="1" applyAlignment="1">
      <alignment horizontal="left"/>
    </xf>
    <xf numFmtId="17" fontId="4" fillId="0" borderId="0" xfId="6" applyNumberFormat="1" applyFont="1" applyFill="1" applyBorder="1" applyAlignment="1">
      <alignment horizontal="left"/>
    </xf>
    <xf numFmtId="0" fontId="60" fillId="0" borderId="0" xfId="6" applyFont="1" applyFill="1" applyAlignment="1">
      <alignment horizontal="left"/>
    </xf>
    <xf numFmtId="0" fontId="59" fillId="0" borderId="0" xfId="6" applyFont="1" applyFill="1" applyAlignment="1">
      <alignment horizontal="left"/>
    </xf>
    <xf numFmtId="0" fontId="4" fillId="0" borderId="0" xfId="5" applyFont="1" applyAlignment="1">
      <alignment horizontal="left" wrapText="1"/>
    </xf>
    <xf numFmtId="0" fontId="58" fillId="0" borderId="0" xfId="6" applyFont="1" applyFill="1" applyAlignment="1">
      <alignment horizontal="left"/>
    </xf>
    <xf numFmtId="164" fontId="58" fillId="0" borderId="0" xfId="6" applyNumberFormat="1" applyFont="1" applyFill="1" applyAlignment="1">
      <alignment horizontal="left"/>
    </xf>
    <xf numFmtId="164" fontId="58" fillId="0" borderId="0" xfId="6" applyNumberFormat="1" applyFont="1" applyFill="1" applyBorder="1" applyAlignment="1">
      <alignment horizontal="left"/>
    </xf>
    <xf numFmtId="43" fontId="4" fillId="0" borderId="0" xfId="664" applyFont="1" applyFill="1" applyAlignment="1">
      <alignment horizontal="left"/>
    </xf>
    <xf numFmtId="164" fontId="4" fillId="0" borderId="0" xfId="664" applyNumberFormat="1" applyFont="1" applyFill="1" applyAlignment="1">
      <alignment horizontal="left"/>
    </xf>
    <xf numFmtId="0" fontId="57" fillId="0" borderId="0" xfId="0" applyFont="1" applyAlignment="1">
      <alignment horizontal="left"/>
    </xf>
    <xf numFmtId="164" fontId="4" fillId="0" borderId="0" xfId="664" applyNumberFormat="1" applyFont="1" applyAlignment="1">
      <alignment horizontal="left"/>
    </xf>
    <xf numFmtId="0" fontId="59" fillId="0" borderId="0" xfId="6" applyFont="1" applyFill="1" applyBorder="1" applyAlignment="1">
      <alignment horizontal="left"/>
    </xf>
    <xf numFmtId="0" fontId="60" fillId="0" borderId="0" xfId="6" applyFont="1" applyFill="1" applyBorder="1" applyAlignment="1">
      <alignment horizontal="left"/>
    </xf>
    <xf numFmtId="3" fontId="4" fillId="0" borderId="0" xfId="6" applyNumberFormat="1" applyFont="1" applyFill="1" applyBorder="1" applyAlignment="1">
      <alignment horizontal="left"/>
    </xf>
    <xf numFmtId="164" fontId="4" fillId="0" borderId="0" xfId="2" applyNumberFormat="1" applyFont="1" applyFill="1" applyBorder="1" applyAlignment="1">
      <alignment horizontal="left"/>
    </xf>
    <xf numFmtId="38" fontId="4" fillId="0" borderId="0" xfId="6" applyNumberFormat="1" applyFont="1" applyFill="1" applyBorder="1" applyAlignment="1">
      <alignment horizontal="left"/>
    </xf>
    <xf numFmtId="38" fontId="58" fillId="0" borderId="0" xfId="6" applyNumberFormat="1" applyFont="1" applyFill="1" applyBorder="1" applyAlignment="1">
      <alignment horizontal="left"/>
    </xf>
    <xf numFmtId="164" fontId="4" fillId="0" borderId="0" xfId="2" applyNumberFormat="1" applyFont="1" applyFill="1" applyAlignment="1">
      <alignment horizontal="left"/>
    </xf>
    <xf numFmtId="164" fontId="4" fillId="0" borderId="3" xfId="664" applyNumberFormat="1" applyFont="1" applyFill="1" applyBorder="1" applyAlignment="1">
      <alignment horizontal="left"/>
    </xf>
    <xf numFmtId="164" fontId="4" fillId="0" borderId="0" xfId="664" applyNumberFormat="1" applyFont="1" applyFill="1" applyBorder="1" applyAlignment="1">
      <alignment horizontal="left"/>
    </xf>
    <xf numFmtId="0" fontId="4" fillId="0" borderId="0" xfId="6" applyFont="1" applyFill="1" applyBorder="1" applyAlignment="1">
      <alignment horizontal="left"/>
    </xf>
    <xf numFmtId="164" fontId="4" fillId="0" borderId="0" xfId="6" applyNumberFormat="1" applyFont="1" applyFill="1" applyBorder="1" applyAlignment="1">
      <alignment horizontal="left"/>
    </xf>
    <xf numFmtId="43" fontId="4" fillId="0" borderId="0" xfId="664" applyFont="1" applyFill="1" applyBorder="1" applyAlignment="1">
      <alignment horizontal="left"/>
    </xf>
    <xf numFmtId="0" fontId="58" fillId="0" borderId="0" xfId="6" applyFont="1" applyFill="1" applyBorder="1" applyAlignment="1">
      <alignment horizontal="left"/>
    </xf>
    <xf numFmtId="10" fontId="4" fillId="0" borderId="0" xfId="7" applyNumberFormat="1" applyFont="1" applyFill="1" applyBorder="1" applyAlignment="1">
      <alignment horizontal="left"/>
    </xf>
    <xf numFmtId="0" fontId="4" fillId="0" borderId="0" xfId="5" applyFont="1" applyFill="1" applyBorder="1" applyAlignment="1">
      <alignment horizontal="left"/>
    </xf>
    <xf numFmtId="164" fontId="4" fillId="0" borderId="1" xfId="664" applyNumberFormat="1" applyFont="1" applyFill="1" applyBorder="1" applyAlignment="1">
      <alignment horizontal="left"/>
    </xf>
    <xf numFmtId="165" fontId="4" fillId="0" borderId="0" xfId="665" applyNumberFormat="1" applyFont="1" applyFill="1" applyBorder="1" applyAlignment="1">
      <alignment horizontal="right"/>
    </xf>
    <xf numFmtId="17" fontId="1" fillId="0" borderId="0" xfId="669" applyNumberFormat="1"/>
    <xf numFmtId="164" fontId="0" fillId="0" borderId="0" xfId="918" applyNumberFormat="1" applyFont="1"/>
    <xf numFmtId="4" fontId="1" fillId="0" borderId="28" xfId="669" applyNumberFormat="1" applyBorder="1"/>
    <xf numFmtId="164" fontId="1" fillId="0" borderId="28" xfId="669" applyNumberFormat="1" applyFill="1" applyBorder="1"/>
    <xf numFmtId="164" fontId="1" fillId="0" borderId="28" xfId="669" applyNumberFormat="1" applyBorder="1"/>
    <xf numFmtId="166" fontId="0" fillId="0" borderId="0" xfId="916" applyNumberFormat="1" applyFont="1" applyBorder="1"/>
    <xf numFmtId="164" fontId="24" fillId="0" borderId="5" xfId="918" applyNumberFormat="1" applyFont="1" applyBorder="1"/>
    <xf numFmtId="0" fontId="61" fillId="0" borderId="0" xfId="669" applyFont="1" applyAlignment="1">
      <alignment horizontal="center"/>
    </xf>
    <xf numFmtId="0" fontId="1" fillId="0" borderId="0" xfId="669" applyAlignment="1">
      <alignment horizontal="center"/>
    </xf>
    <xf numFmtId="3" fontId="24" fillId="0" borderId="28" xfId="669" applyNumberFormat="1" applyFont="1" applyBorder="1"/>
    <xf numFmtId="164" fontId="4" fillId="0" borderId="0" xfId="2" applyNumberFormat="1" applyFont="1" applyBorder="1" applyAlignment="1">
      <alignment horizontal="left"/>
    </xf>
    <xf numFmtId="164" fontId="4" fillId="0" borderId="0" xfId="6" applyNumberFormat="1" applyFont="1" applyFill="1" applyAlignment="1">
      <alignment horizontal="left"/>
    </xf>
    <xf numFmtId="0" fontId="4" fillId="0" borderId="0" xfId="6" applyFont="1" applyFill="1" applyAlignment="1">
      <alignment horizontal="center"/>
    </xf>
    <xf numFmtId="0" fontId="4" fillId="0" borderId="0" xfId="5" applyFont="1" applyBorder="1" applyAlignment="1">
      <alignment horizontal="left"/>
    </xf>
    <xf numFmtId="164" fontId="4" fillId="0" borderId="3" xfId="6" applyNumberFormat="1" applyFont="1" applyFill="1" applyBorder="1" applyAlignment="1">
      <alignment horizontal="left"/>
    </xf>
    <xf numFmtId="164" fontId="58" fillId="0" borderId="5" xfId="6" applyNumberFormat="1" applyFont="1" applyFill="1" applyBorder="1" applyAlignment="1">
      <alignment horizontal="left"/>
    </xf>
    <xf numFmtId="0" fontId="4" fillId="0" borderId="7" xfId="6" applyFont="1" applyFill="1" applyBorder="1" applyAlignment="1">
      <alignment horizontal="center" wrapText="1"/>
    </xf>
    <xf numFmtId="0" fontId="4" fillId="0" borderId="7" xfId="6" applyFont="1" applyFill="1" applyBorder="1" applyAlignment="1">
      <alignment horizontal="center"/>
    </xf>
    <xf numFmtId="164" fontId="4" fillId="0" borderId="3" xfId="664" applyNumberFormat="1" applyFont="1" applyFill="1" applyBorder="1" applyAlignment="1">
      <alignment horizontal="left" indent="1"/>
    </xf>
    <xf numFmtId="0" fontId="4" fillId="0" borderId="3" xfId="6" applyFont="1" applyFill="1" applyBorder="1" applyAlignment="1">
      <alignment horizontal="center"/>
    </xf>
    <xf numFmtId="0" fontId="13" fillId="0" borderId="0" xfId="6" applyFont="1"/>
    <xf numFmtId="0" fontId="13" fillId="0" borderId="0" xfId="5" applyFont="1"/>
    <xf numFmtId="0" fontId="6" fillId="0" borderId="0" xfId="930" applyFont="1" applyFill="1" applyBorder="1" applyAlignment="1">
      <alignment wrapText="1"/>
    </xf>
    <xf numFmtId="0" fontId="6" fillId="0" borderId="1" xfId="930" applyFont="1" applyFill="1" applyBorder="1" applyAlignment="1">
      <alignment horizontal="center" wrapText="1"/>
    </xf>
    <xf numFmtId="0" fontId="5" fillId="0" borderId="0" xfId="930" applyFont="1" applyFill="1" applyBorder="1"/>
    <xf numFmtId="0" fontId="6" fillId="0" borderId="0" xfId="930" applyFont="1" applyFill="1" applyBorder="1"/>
    <xf numFmtId="164" fontId="6" fillId="0" borderId="0" xfId="664" applyNumberFormat="1" applyFont="1" applyFill="1" applyBorder="1"/>
    <xf numFmtId="3" fontId="6" fillId="0" borderId="0" xfId="930" applyNumberFormat="1" applyFont="1" applyFill="1" applyBorder="1"/>
    <xf numFmtId="164" fontId="6" fillId="0" borderId="1" xfId="664" applyNumberFormat="1" applyFont="1" applyFill="1" applyBorder="1"/>
    <xf numFmtId="0" fontId="4" fillId="0" borderId="0" xfId="5" applyFont="1" applyAlignment="1">
      <alignment horizontal="center"/>
    </xf>
    <xf numFmtId="0" fontId="4" fillId="0" borderId="0" xfId="5" applyFont="1" applyBorder="1"/>
    <xf numFmtId="164" fontId="58" fillId="0" borderId="4" xfId="6" applyNumberFormat="1" applyFont="1" applyFill="1" applyBorder="1" applyAlignment="1">
      <alignment horizontal="left"/>
    </xf>
    <xf numFmtId="0" fontId="58" fillId="0" borderId="4" xfId="6" applyFont="1" applyFill="1" applyBorder="1" applyAlignment="1">
      <alignment horizontal="center"/>
    </xf>
    <xf numFmtId="165" fontId="58" fillId="0" borderId="4" xfId="665" applyNumberFormat="1" applyFont="1" applyFill="1" applyBorder="1" applyAlignment="1">
      <alignment horizontal="right"/>
    </xf>
    <xf numFmtId="0" fontId="1" fillId="0" borderId="0" xfId="829"/>
    <xf numFmtId="0" fontId="1" fillId="0" borderId="0" xfId="829" applyBorder="1"/>
    <xf numFmtId="164" fontId="0" fillId="0" borderId="0" xfId="933" applyNumberFormat="1" applyFont="1"/>
    <xf numFmtId="164" fontId="0" fillId="0" borderId="0" xfId="933" applyNumberFormat="1" applyFont="1" applyBorder="1"/>
    <xf numFmtId="0" fontId="24" fillId="0" borderId="0" xfId="829" applyFont="1"/>
    <xf numFmtId="0" fontId="24" fillId="0" borderId="0" xfId="829" applyFont="1" applyBorder="1"/>
    <xf numFmtId="0" fontId="24" fillId="0" borderId="3" xfId="829" applyFont="1" applyBorder="1" applyAlignment="1">
      <alignment horizontal="center"/>
    </xf>
    <xf numFmtId="0" fontId="24" fillId="0" borderId="3" xfId="933" applyNumberFormat="1" applyFont="1" applyBorder="1" applyAlignment="1">
      <alignment horizontal="center"/>
    </xf>
    <xf numFmtId="0" fontId="24" fillId="0" borderId="0" xfId="933" applyNumberFormat="1" applyFont="1" applyBorder="1" applyAlignment="1">
      <alignment horizontal="center"/>
    </xf>
    <xf numFmtId="0" fontId="24" fillId="0" borderId="3" xfId="829" applyFont="1" applyBorder="1"/>
    <xf numFmtId="0" fontId="1" fillId="0" borderId="0" xfId="829" applyAlignment="1">
      <alignment horizontal="center"/>
    </xf>
    <xf numFmtId="0" fontId="1" fillId="0" borderId="0" xfId="829" applyBorder="1" applyAlignment="1">
      <alignment horizontal="center"/>
    </xf>
    <xf numFmtId="164" fontId="1" fillId="0" borderId="28" xfId="829" applyNumberFormat="1" applyBorder="1"/>
    <xf numFmtId="164" fontId="1" fillId="0" borderId="0" xfId="829" applyNumberFormat="1" applyBorder="1"/>
    <xf numFmtId="164" fontId="1" fillId="0" borderId="0" xfId="829" applyNumberFormat="1"/>
    <xf numFmtId="0" fontId="24" fillId="0" borderId="0" xfId="829" applyFont="1" applyBorder="1" applyAlignment="1">
      <alignment horizontal="right"/>
    </xf>
    <xf numFmtId="164" fontId="1" fillId="0" borderId="3" xfId="829" applyNumberFormat="1" applyBorder="1"/>
    <xf numFmtId="0" fontId="1" fillId="0" borderId="0" xfId="829" applyFont="1"/>
    <xf numFmtId="0" fontId="4" fillId="0" borderId="0" xfId="930" applyFont="1" applyFill="1" applyBorder="1"/>
    <xf numFmtId="164" fontId="4" fillId="0" borderId="3" xfId="664" applyNumberFormat="1" applyFont="1" applyBorder="1" applyAlignment="1">
      <alignment horizontal="left"/>
    </xf>
    <xf numFmtId="10" fontId="4" fillId="0" borderId="0" xfId="665" applyNumberFormat="1" applyFont="1" applyFill="1" applyAlignment="1">
      <alignment horizontal="right"/>
    </xf>
    <xf numFmtId="0" fontId="4" fillId="0" borderId="0" xfId="155" applyFont="1" applyFill="1"/>
    <xf numFmtId="0" fontId="4" fillId="0" borderId="3" xfId="5" applyFont="1" applyBorder="1" applyAlignment="1">
      <alignment horizontal="center"/>
    </xf>
    <xf numFmtId="0" fontId="59" fillId="0" borderId="0" xfId="155" applyFont="1" applyFill="1"/>
    <xf numFmtId="0" fontId="4" fillId="0" borderId="0" xfId="155" applyFont="1" applyFill="1" applyAlignment="1">
      <alignment horizontal="left"/>
    </xf>
    <xf numFmtId="164" fontId="4" fillId="0" borderId="0" xfId="156" applyNumberFormat="1" applyFont="1"/>
    <xf numFmtId="164" fontId="4" fillId="0" borderId="3" xfId="156" applyNumberFormat="1" applyFont="1" applyBorder="1"/>
    <xf numFmtId="164" fontId="4" fillId="0" borderId="0" xfId="156" applyNumberFormat="1" applyFont="1" applyAlignment="1">
      <alignment horizontal="center"/>
    </xf>
    <xf numFmtId="0" fontId="4" fillId="0" borderId="0" xfId="158" applyFont="1"/>
    <xf numFmtId="0" fontId="4" fillId="0" borderId="3" xfId="158" applyFont="1" applyBorder="1"/>
    <xf numFmtId="0" fontId="4" fillId="0" borderId="0" xfId="158" applyFont="1" applyBorder="1" applyAlignment="1">
      <alignment horizontal="center"/>
    </xf>
    <xf numFmtId="0" fontId="66" fillId="0" borderId="0" xfId="150" quotePrefix="1" applyNumberFormat="1" applyFont="1" applyBorder="1">
      <alignment horizontal="left" vertical="center" indent="1"/>
    </xf>
    <xf numFmtId="0" fontId="66" fillId="0" borderId="0" xfId="150" applyNumberFormat="1" applyFont="1" applyBorder="1">
      <alignment horizontal="left" vertical="center" indent="1"/>
    </xf>
    <xf numFmtId="171" fontId="66" fillId="0" borderId="0" xfId="148" applyNumberFormat="1" applyFont="1" applyBorder="1">
      <alignment horizontal="right" vertical="center"/>
    </xf>
    <xf numFmtId="0" fontId="4" fillId="0" borderId="0" xfId="5" applyFont="1" applyBorder="1" applyAlignment="1">
      <alignment horizontal="center"/>
    </xf>
    <xf numFmtId="0" fontId="4" fillId="0" borderId="0" xfId="158" applyFont="1" applyBorder="1"/>
    <xf numFmtId="2" fontId="58" fillId="0" borderId="0" xfId="156" applyNumberFormat="1" applyFont="1" applyBorder="1" applyAlignment="1">
      <alignment horizontal="center"/>
    </xf>
    <xf numFmtId="164" fontId="6" fillId="0" borderId="0" xfId="11" applyNumberFormat="1" applyFill="1" applyBorder="1"/>
    <xf numFmtId="164" fontId="4" fillId="0" borderId="28" xfId="664" applyNumberFormat="1" applyFont="1" applyFill="1" applyBorder="1" applyAlignment="1">
      <alignment horizontal="left"/>
    </xf>
    <xf numFmtId="164" fontId="1" fillId="0" borderId="0" xfId="669" applyNumberFormat="1"/>
    <xf numFmtId="164" fontId="4" fillId="0" borderId="0" xfId="5" applyNumberFormat="1" applyFont="1" applyAlignment="1">
      <alignment horizontal="left"/>
    </xf>
    <xf numFmtId="0" fontId="58" fillId="0" borderId="0" xfId="1" applyFont="1"/>
    <xf numFmtId="0" fontId="4" fillId="0" borderId="0" xfId="1" applyFont="1"/>
    <xf numFmtId="0" fontId="4" fillId="0" borderId="0" xfId="1" applyFont="1" applyAlignment="1">
      <alignment horizontal="center"/>
    </xf>
    <xf numFmtId="0" fontId="4" fillId="0" borderId="0" xfId="1" applyNumberFormat="1" applyFont="1" applyAlignment="1">
      <alignment horizontal="right"/>
    </xf>
    <xf numFmtId="0" fontId="4" fillId="0" borderId="0" xfId="0" applyFont="1"/>
    <xf numFmtId="0" fontId="4" fillId="0" borderId="0" xfId="1" applyNumberFormat="1" applyFont="1" applyAlignment="1">
      <alignment horizontal="center"/>
    </xf>
    <xf numFmtId="0" fontId="58" fillId="0" borderId="0" xfId="1" applyFont="1" applyBorder="1" applyAlignment="1">
      <alignment horizontal="left"/>
    </xf>
    <xf numFmtId="0" fontId="4" fillId="0" borderId="0" xfId="1" applyFont="1" applyBorder="1"/>
    <xf numFmtId="0" fontId="4" fillId="0" borderId="0" xfId="1" applyFont="1" applyBorder="1" applyAlignment="1">
      <alignment horizontal="center"/>
    </xf>
    <xf numFmtId="164" fontId="4" fillId="0" borderId="0" xfId="2" applyNumberFormat="1" applyFont="1" applyBorder="1" applyAlignment="1">
      <alignment horizontal="center"/>
    </xf>
    <xf numFmtId="0" fontId="58" fillId="0" borderId="0" xfId="1" applyFont="1" applyFill="1" applyBorder="1"/>
    <xf numFmtId="0" fontId="4" fillId="0" borderId="0" xfId="1" applyFont="1" applyFill="1" applyBorder="1" applyAlignment="1">
      <alignment horizontal="center"/>
    </xf>
    <xf numFmtId="0" fontId="67" fillId="0" borderId="0" xfId="1" applyFont="1" applyFill="1" applyBorder="1" applyAlignment="1">
      <alignment horizontal="center"/>
    </xf>
    <xf numFmtId="10" fontId="4" fillId="0" borderId="0" xfId="3" applyNumberFormat="1" applyFont="1" applyFill="1" applyBorder="1" applyAlignment="1">
      <alignment horizontal="center"/>
    </xf>
    <xf numFmtId="164" fontId="4" fillId="0" borderId="0" xfId="2" applyNumberFormat="1" applyFont="1" applyFill="1" applyBorder="1" applyAlignment="1">
      <alignment horizontal="center"/>
    </xf>
    <xf numFmtId="0" fontId="4" fillId="0" borderId="0" xfId="1" applyNumberFormat="1" applyFont="1" applyFill="1" applyAlignment="1">
      <alignment horizontal="center"/>
    </xf>
    <xf numFmtId="0" fontId="4" fillId="0" borderId="0" xfId="1" applyFont="1" applyFill="1" applyBorder="1" applyAlignment="1"/>
    <xf numFmtId="165" fontId="4" fillId="0" borderId="0" xfId="3" applyNumberFormat="1" applyFont="1" applyFill="1" applyBorder="1" applyAlignment="1">
      <alignment horizontal="center"/>
    </xf>
    <xf numFmtId="0" fontId="58" fillId="0" borderId="0" xfId="1" applyFont="1" applyFill="1" applyBorder="1" applyAlignment="1"/>
    <xf numFmtId="0" fontId="67" fillId="0" borderId="0" xfId="0" applyFont="1" applyFill="1" applyBorder="1" applyAlignment="1">
      <alignment horizontal="left"/>
    </xf>
    <xf numFmtId="0" fontId="4" fillId="0" borderId="0" xfId="0" applyFont="1" applyFill="1" applyBorder="1"/>
    <xf numFmtId="0" fontId="4" fillId="0" borderId="0" xfId="1" applyFont="1" applyFill="1"/>
    <xf numFmtId="10" fontId="4" fillId="0" borderId="0" xfId="3" applyNumberFormat="1" applyFont="1" applyFill="1"/>
    <xf numFmtId="164" fontId="4" fillId="0" borderId="0" xfId="2" applyNumberFormat="1" applyFont="1" applyFill="1" applyBorder="1"/>
    <xf numFmtId="0" fontId="4" fillId="0" borderId="0" xfId="1" applyFont="1" applyFill="1" applyBorder="1" applyAlignment="1">
      <alignment horizontal="left"/>
    </xf>
    <xf numFmtId="0" fontId="4" fillId="0" borderId="0" xfId="1" applyFont="1" applyFill="1" applyAlignment="1">
      <alignment horizontal="center"/>
    </xf>
    <xf numFmtId="164" fontId="4" fillId="0" borderId="0" xfId="2" applyNumberFormat="1" applyFont="1" applyFill="1"/>
    <xf numFmtId="10" fontId="4" fillId="0" borderId="0" xfId="3" applyNumberFormat="1" applyFont="1" applyFill="1" applyAlignment="1">
      <alignment horizontal="center"/>
    </xf>
    <xf numFmtId="0" fontId="4" fillId="0" borderId="0" xfId="0" applyFont="1" applyFill="1" applyBorder="1" applyAlignment="1">
      <alignment horizontal="center"/>
    </xf>
    <xf numFmtId="164" fontId="4" fillId="0" borderId="1" xfId="2" applyNumberFormat="1" applyFont="1" applyFill="1" applyBorder="1" applyAlignment="1">
      <alignment horizontal="center"/>
    </xf>
    <xf numFmtId="165" fontId="4" fillId="0" borderId="0" xfId="3" applyNumberFormat="1" applyFont="1" applyBorder="1" applyAlignment="1">
      <alignment horizontal="center"/>
    </xf>
    <xf numFmtId="0" fontId="4" fillId="0" borderId="0" xfId="0" applyFont="1" applyBorder="1"/>
    <xf numFmtId="0" fontId="4" fillId="0" borderId="0" xfId="0" applyFont="1" applyBorder="1" applyAlignment="1">
      <alignment horizontal="center"/>
    </xf>
    <xf numFmtId="41" fontId="4" fillId="0" borderId="0" xfId="2" applyNumberFormat="1" applyFont="1" applyFill="1" applyBorder="1" applyAlignment="1">
      <alignment horizontal="center"/>
    </xf>
    <xf numFmtId="166" fontId="4" fillId="0" borderId="0" xfId="3" applyNumberFormat="1" applyFont="1" applyBorder="1" applyAlignment="1">
      <alignment horizontal="center"/>
    </xf>
    <xf numFmtId="41" fontId="4" fillId="0" borderId="0" xfId="2" applyNumberFormat="1" applyFont="1" applyBorder="1" applyAlignment="1">
      <alignment horizontal="center"/>
    </xf>
    <xf numFmtId="0" fontId="67" fillId="0" borderId="0" xfId="1" applyFont="1" applyBorder="1" applyAlignment="1">
      <alignment horizontal="center"/>
    </xf>
    <xf numFmtId="0" fontId="58" fillId="0" borderId="0" xfId="0" applyFont="1" applyFill="1" applyBorder="1" applyAlignment="1">
      <alignment horizontal="left"/>
    </xf>
    <xf numFmtId="164" fontId="4" fillId="0" borderId="0" xfId="4" applyNumberFormat="1" applyFont="1" applyFill="1" applyBorder="1" applyAlignment="1">
      <alignment horizontal="center"/>
    </xf>
    <xf numFmtId="166" fontId="4" fillId="0" borderId="0" xfId="3" applyNumberFormat="1" applyFont="1" applyFill="1" applyBorder="1" applyAlignment="1">
      <alignment horizontal="center"/>
    </xf>
    <xf numFmtId="0" fontId="68" fillId="0" borderId="0" xfId="0" applyFont="1" applyFill="1" applyBorder="1"/>
    <xf numFmtId="165" fontId="4" fillId="0" borderId="0" xfId="665" applyNumberFormat="1" applyFont="1" applyFill="1" applyBorder="1" applyAlignment="1">
      <alignment horizontal="center"/>
    </xf>
    <xf numFmtId="0" fontId="58" fillId="0" borderId="0" xfId="664" applyNumberFormat="1" applyFont="1" applyFill="1" applyBorder="1" applyAlignment="1">
      <alignment horizontal="right"/>
    </xf>
    <xf numFmtId="0" fontId="58" fillId="0" borderId="0" xfId="6" applyFont="1" applyFill="1" applyAlignment="1">
      <alignment horizontal="left" wrapText="1"/>
    </xf>
    <xf numFmtId="0" fontId="58" fillId="0" borderId="0" xfId="0" applyFont="1" applyFill="1" applyBorder="1"/>
    <xf numFmtId="164" fontId="58" fillId="0" borderId="1" xfId="2" applyNumberFormat="1" applyFont="1" applyFill="1" applyBorder="1"/>
    <xf numFmtId="164" fontId="58" fillId="0" borderId="1" xfId="2" applyNumberFormat="1" applyFont="1" applyFill="1" applyBorder="1" applyAlignment="1">
      <alignment horizontal="center"/>
    </xf>
    <xf numFmtId="0" fontId="58" fillId="0" borderId="0" xfId="0" applyFont="1" applyFill="1" applyBorder="1" applyAlignment="1">
      <alignment horizontal="left" indent="1"/>
    </xf>
    <xf numFmtId="164" fontId="58" fillId="0" borderId="1" xfId="0" applyNumberFormat="1" applyFont="1" applyBorder="1"/>
    <xf numFmtId="0" fontId="69" fillId="0" borderId="0" xfId="0" applyFont="1" applyFill="1" applyBorder="1"/>
    <xf numFmtId="164" fontId="4" fillId="0" borderId="0" xfId="664" applyNumberFormat="1" applyFont="1" applyFill="1" applyBorder="1"/>
    <xf numFmtId="164" fontId="58" fillId="0" borderId="0" xfId="664" applyNumberFormat="1" applyFont="1" applyFill="1" applyBorder="1" applyAlignment="1">
      <alignment vertical="center"/>
    </xf>
    <xf numFmtId="164" fontId="4" fillId="0" borderId="0" xfId="664" applyNumberFormat="1" applyFont="1" applyFill="1" applyBorder="1" applyProtection="1">
      <protection locked="0"/>
    </xf>
    <xf numFmtId="164" fontId="4" fillId="0" borderId="0" xfId="664" quotePrefix="1" applyNumberFormat="1" applyFont="1" applyFill="1" applyBorder="1" applyAlignment="1" applyProtection="1">
      <alignment horizontal="left"/>
      <protection locked="0"/>
    </xf>
    <xf numFmtId="164" fontId="4" fillId="0" borderId="0" xfId="664" applyNumberFormat="1" applyFont="1" applyFill="1" applyBorder="1" applyAlignment="1" applyProtection="1">
      <alignment horizontal="left"/>
      <protection locked="0"/>
    </xf>
    <xf numFmtId="164" fontId="4" fillId="0" borderId="1" xfId="664" applyNumberFormat="1" applyFont="1" applyFill="1" applyBorder="1" applyProtection="1">
      <protection locked="0"/>
    </xf>
    <xf numFmtId="164" fontId="4" fillId="0" borderId="0" xfId="0" applyNumberFormat="1" applyFont="1"/>
    <xf numFmtId="164" fontId="4" fillId="0" borderId="3" xfId="664" applyNumberFormat="1" applyFont="1" applyFill="1" applyBorder="1" applyAlignment="1" applyProtection="1">
      <alignment horizontal="left"/>
      <protection locked="0"/>
    </xf>
    <xf numFmtId="164" fontId="4" fillId="0" borderId="4" xfId="664" applyNumberFormat="1" applyFont="1" applyFill="1" applyBorder="1" applyAlignment="1"/>
    <xf numFmtId="164" fontId="4" fillId="0" borderId="1" xfId="664" quotePrefix="1" applyNumberFormat="1" applyFont="1" applyFill="1" applyBorder="1" applyAlignment="1" applyProtection="1">
      <alignment horizontal="left"/>
      <protection locked="0"/>
    </xf>
    <xf numFmtId="164" fontId="4" fillId="0" borderId="4" xfId="664" applyNumberFormat="1" applyFont="1" applyFill="1" applyBorder="1" applyProtection="1">
      <protection locked="0"/>
    </xf>
    <xf numFmtId="165" fontId="4" fillId="0" borderId="0" xfId="665" applyNumberFormat="1" applyFont="1" applyFill="1" applyBorder="1" applyAlignment="1">
      <alignment vertical="center"/>
    </xf>
    <xf numFmtId="164" fontId="4" fillId="0" borderId="28" xfId="664" applyNumberFormat="1" applyFont="1" applyFill="1" applyBorder="1" applyProtection="1">
      <protection locked="0"/>
    </xf>
    <xf numFmtId="164" fontId="4" fillId="0" borderId="2" xfId="664" applyNumberFormat="1" applyFont="1" applyFill="1" applyBorder="1" applyProtection="1">
      <protection locked="0"/>
    </xf>
    <xf numFmtId="164" fontId="4" fillId="0" borderId="7" xfId="664" applyNumberFormat="1" applyFont="1" applyFill="1" applyBorder="1" applyAlignment="1">
      <alignment horizontal="center"/>
    </xf>
    <xf numFmtId="0" fontId="4" fillId="0" borderId="7" xfId="0" applyFont="1" applyBorder="1" applyAlignment="1">
      <alignment horizontal="center"/>
    </xf>
    <xf numFmtId="0" fontId="4" fillId="0" borderId="1" xfId="0" applyFont="1" applyBorder="1"/>
    <xf numFmtId="164" fontId="4" fillId="0" borderId="3" xfId="0" applyNumberFormat="1" applyFont="1" applyBorder="1"/>
    <xf numFmtId="0" fontId="4" fillId="0" borderId="4" xfId="0" applyFont="1" applyBorder="1"/>
    <xf numFmtId="164" fontId="4" fillId="0" borderId="0" xfId="664" applyNumberFormat="1" applyFont="1" applyFill="1" applyAlignment="1">
      <alignment horizontal="left" indent="1"/>
    </xf>
    <xf numFmtId="0" fontId="58" fillId="0" borderId="0" xfId="0" applyFont="1"/>
    <xf numFmtId="164" fontId="4" fillId="0" borderId="0" xfId="664" applyNumberFormat="1" applyFont="1"/>
    <xf numFmtId="164" fontId="58" fillId="0" borderId="26" xfId="664" applyNumberFormat="1" applyFont="1" applyFill="1" applyBorder="1" applyAlignment="1">
      <alignment vertical="center"/>
    </xf>
    <xf numFmtId="164" fontId="58" fillId="0" borderId="1" xfId="664" applyNumberFormat="1" applyFont="1" applyFill="1" applyBorder="1" applyProtection="1">
      <protection locked="0"/>
    </xf>
    <xf numFmtId="0" fontId="58" fillId="0" borderId="1" xfId="5" applyFont="1" applyBorder="1"/>
    <xf numFmtId="164" fontId="58" fillId="0" borderId="27" xfId="664" applyNumberFormat="1" applyFont="1" applyFill="1" applyBorder="1" applyProtection="1">
      <protection locked="0"/>
    </xf>
    <xf numFmtId="17" fontId="58" fillId="0" borderId="7" xfId="155" applyNumberFormat="1" applyFont="1" applyFill="1" applyBorder="1" applyAlignment="1">
      <alignment horizontal="center"/>
    </xf>
    <xf numFmtId="0" fontId="58" fillId="0" borderId="7" xfId="5" applyFont="1" applyBorder="1" applyAlignment="1">
      <alignment horizontal="center"/>
    </xf>
    <xf numFmtId="0" fontId="4" fillId="0" borderId="0" xfId="158" applyFont="1" applyAlignment="1">
      <alignment horizontal="center"/>
    </xf>
    <xf numFmtId="0" fontId="66" fillId="0" borderId="0" xfId="150" applyNumberFormat="1" applyFont="1" applyBorder="1" applyAlignment="1">
      <alignment horizontal="center" vertical="center"/>
    </xf>
    <xf numFmtId="164" fontId="4" fillId="0" borderId="1" xfId="664" applyNumberFormat="1" applyFont="1" applyBorder="1"/>
    <xf numFmtId="164" fontId="4" fillId="0" borderId="5" xfId="664" applyNumberFormat="1" applyFont="1" applyBorder="1"/>
    <xf numFmtId="164" fontId="4" fillId="0" borderId="29" xfId="664" applyNumberFormat="1" applyFont="1" applyBorder="1"/>
    <xf numFmtId="0" fontId="58" fillId="0" borderId="30" xfId="1" applyFont="1" applyBorder="1" applyAlignment="1">
      <alignment horizontal="center"/>
    </xf>
    <xf numFmtId="0" fontId="58" fillId="0" borderId="30" xfId="1" applyNumberFormat="1" applyFont="1" applyBorder="1" applyAlignment="1">
      <alignment horizontal="center"/>
    </xf>
    <xf numFmtId="0" fontId="58" fillId="0" borderId="31" xfId="1" applyFont="1" applyBorder="1" applyAlignment="1">
      <alignment horizontal="center"/>
    </xf>
    <xf numFmtId="0" fontId="58" fillId="0" borderId="31" xfId="1" applyNumberFormat="1" applyFont="1" applyBorder="1" applyAlignment="1">
      <alignment horizontal="center"/>
    </xf>
    <xf numFmtId="0" fontId="4" fillId="0" borderId="0" xfId="0" applyFont="1" applyAlignment="1">
      <alignment horizontal="center"/>
    </xf>
    <xf numFmtId="164" fontId="4" fillId="0" borderId="0" xfId="664" applyNumberFormat="1" applyFont="1" applyAlignment="1">
      <alignment horizontal="center"/>
    </xf>
    <xf numFmtId="164" fontId="4" fillId="0" borderId="0" xfId="664" quotePrefix="1" applyNumberFormat="1" applyFont="1" applyAlignment="1">
      <alignment horizontal="center"/>
    </xf>
    <xf numFmtId="166" fontId="0" fillId="0" borderId="0" xfId="916" applyNumberFormat="1" applyFont="1" applyFill="1" applyBorder="1"/>
    <xf numFmtId="164" fontId="24" fillId="0" borderId="5" xfId="918" applyNumberFormat="1" applyFont="1" applyFill="1" applyBorder="1"/>
    <xf numFmtId="164" fontId="1" fillId="0" borderId="0" xfId="829" applyNumberFormat="1" applyFill="1"/>
    <xf numFmtId="164" fontId="1" fillId="0" borderId="0" xfId="829" applyNumberFormat="1" applyFill="1" applyBorder="1"/>
    <xf numFmtId="164" fontId="0" fillId="0" borderId="0" xfId="933" applyNumberFormat="1" applyFont="1" applyFill="1"/>
    <xf numFmtId="164" fontId="0" fillId="0" borderId="0" xfId="933" applyNumberFormat="1" applyFont="1" applyFill="1" applyBorder="1"/>
    <xf numFmtId="0" fontId="1" fillId="0" borderId="0" xfId="829" applyFill="1"/>
    <xf numFmtId="164" fontId="0" fillId="0" borderId="5" xfId="933" applyNumberFormat="1" applyFont="1" applyFill="1" applyBorder="1"/>
    <xf numFmtId="164" fontId="24" fillId="0" borderId="3" xfId="933" applyNumberFormat="1" applyFont="1" applyFill="1" applyBorder="1"/>
    <xf numFmtId="164" fontId="24" fillId="0" borderId="0" xfId="933" applyNumberFormat="1" applyFont="1" applyFill="1" applyBorder="1"/>
    <xf numFmtId="0" fontId="24" fillId="0" borderId="3" xfId="829" applyFont="1" applyFill="1" applyBorder="1" applyAlignment="1">
      <alignment horizontal="center"/>
    </xf>
    <xf numFmtId="166" fontId="0" fillId="0" borderId="0" xfId="916" applyNumberFormat="1" applyFont="1" applyFill="1" applyAlignment="1">
      <alignment horizontal="center"/>
    </xf>
    <xf numFmtId="164" fontId="0" fillId="0" borderId="3" xfId="933" applyNumberFormat="1" applyFont="1" applyFill="1" applyBorder="1"/>
    <xf numFmtId="0" fontId="73" fillId="0" borderId="0" xfId="0" applyFont="1"/>
    <xf numFmtId="0" fontId="4" fillId="0" borderId="0" xfId="6" quotePrefix="1" applyFont="1" applyAlignment="1">
      <alignment horizontal="left"/>
    </xf>
    <xf numFmtId="164" fontId="4" fillId="0" borderId="3" xfId="664" quotePrefix="1" applyNumberFormat="1" applyFont="1" applyFill="1" applyBorder="1" applyAlignment="1" applyProtection="1">
      <alignment horizontal="left"/>
      <protection locked="0"/>
    </xf>
    <xf numFmtId="164" fontId="4" fillId="0" borderId="3" xfId="664" applyNumberFormat="1" applyFont="1" applyFill="1" applyBorder="1" applyProtection="1">
      <protection locked="0"/>
    </xf>
    <xf numFmtId="0" fontId="58" fillId="44" borderId="26" xfId="930" applyFont="1" applyFill="1" applyBorder="1"/>
    <xf numFmtId="0" fontId="58" fillId="44" borderId="1" xfId="5" applyFont="1" applyFill="1" applyBorder="1" applyAlignment="1">
      <alignment horizontal="left"/>
    </xf>
    <xf numFmtId="164" fontId="58" fillId="44" borderId="27" xfId="664" applyNumberFormat="1" applyFont="1" applyFill="1" applyBorder="1" applyAlignment="1">
      <alignment horizontal="left"/>
    </xf>
    <xf numFmtId="0" fontId="4" fillId="44" borderId="0" xfId="5" quotePrefix="1" applyFont="1" applyFill="1" applyAlignment="1">
      <alignment horizontal="left"/>
    </xf>
    <xf numFmtId="0" fontId="4" fillId="44" borderId="0" xfId="5" applyFont="1" applyFill="1" applyAlignment="1">
      <alignment horizontal="left"/>
    </xf>
    <xf numFmtId="0" fontId="4" fillId="44" borderId="0" xfId="5" applyFont="1" applyFill="1" applyBorder="1" applyAlignment="1">
      <alignment horizontal="left"/>
    </xf>
    <xf numFmtId="0" fontId="4" fillId="44" borderId="0" xfId="6" applyFont="1" applyFill="1" applyBorder="1" applyAlignment="1">
      <alignment horizontal="left"/>
    </xf>
    <xf numFmtId="0" fontId="58" fillId="44" borderId="0" xfId="6" applyFont="1" applyFill="1" applyBorder="1" applyAlignment="1">
      <alignment horizontal="left"/>
    </xf>
    <xf numFmtId="10" fontId="4" fillId="44" borderId="0" xfId="7" applyNumberFormat="1" applyFont="1" applyFill="1" applyBorder="1" applyAlignment="1">
      <alignment horizontal="left"/>
    </xf>
    <xf numFmtId="0" fontId="4" fillId="44" borderId="0" xfId="6" applyFont="1" applyFill="1" applyBorder="1" applyAlignment="1">
      <alignment horizontal="left" indent="1"/>
    </xf>
    <xf numFmtId="164" fontId="58" fillId="44" borderId="0" xfId="6" applyNumberFormat="1" applyFont="1" applyFill="1" applyBorder="1" applyAlignment="1">
      <alignment horizontal="left"/>
    </xf>
    <xf numFmtId="17" fontId="1" fillId="44" borderId="0" xfId="669" applyNumberFormat="1" applyFill="1"/>
    <xf numFmtId="0" fontId="1" fillId="44" borderId="0" xfId="669" applyFill="1" applyAlignment="1">
      <alignment horizontal="center"/>
    </xf>
    <xf numFmtId="0" fontId="1" fillId="44" borderId="0" xfId="669" applyFill="1"/>
    <xf numFmtId="164" fontId="0" fillId="44" borderId="0" xfId="918" applyNumberFormat="1" applyFont="1" applyFill="1"/>
    <xf numFmtId="3" fontId="1" fillId="44" borderId="0" xfId="669" applyNumberFormat="1" applyFill="1"/>
    <xf numFmtId="49" fontId="1" fillId="44" borderId="0" xfId="669" applyNumberFormat="1" applyFill="1"/>
    <xf numFmtId="164" fontId="1" fillId="44" borderId="0" xfId="918" applyNumberFormat="1" applyFont="1" applyFill="1"/>
    <xf numFmtId="0" fontId="63" fillId="44" borderId="0" xfId="669" applyFont="1" applyFill="1"/>
    <xf numFmtId="0" fontId="14" fillId="44" borderId="0" xfId="669" applyFont="1" applyFill="1"/>
    <xf numFmtId="3" fontId="14" fillId="44" borderId="0" xfId="669" applyNumberFormat="1" applyFont="1" applyFill="1"/>
    <xf numFmtId="0" fontId="14" fillId="44" borderId="0" xfId="669" applyFont="1" applyFill="1" applyBorder="1"/>
    <xf numFmtId="0" fontId="63" fillId="44" borderId="0" xfId="669" applyFont="1" applyFill="1" applyBorder="1"/>
    <xf numFmtId="0" fontId="14" fillId="44" borderId="0" xfId="669" applyFont="1" applyFill="1" applyBorder="1" applyAlignment="1">
      <alignment horizontal="center"/>
    </xf>
    <xf numFmtId="14" fontId="14" fillId="44" borderId="0" xfId="669" applyNumberFormat="1" applyFont="1" applyFill="1"/>
    <xf numFmtId="0" fontId="14" fillId="44" borderId="0" xfId="669" applyFont="1" applyFill="1" applyAlignment="1">
      <alignment horizontal="left"/>
    </xf>
    <xf numFmtId="0" fontId="64" fillId="0" borderId="26" xfId="5" applyFont="1" applyFill="1" applyBorder="1" applyAlignment="1">
      <alignment horizontal="center"/>
    </xf>
    <xf numFmtId="0" fontId="64" fillId="0" borderId="1" xfId="5" applyFont="1" applyFill="1" applyBorder="1" applyAlignment="1">
      <alignment horizontal="center"/>
    </xf>
    <xf numFmtId="0" fontId="64" fillId="0" borderId="27" xfId="5" applyFont="1" applyFill="1" applyBorder="1" applyAlignment="1">
      <alignment horizontal="center"/>
    </xf>
    <xf numFmtId="0" fontId="64" fillId="0" borderId="0" xfId="5" applyFont="1" applyFill="1" applyAlignment="1">
      <alignment horizontal="center"/>
    </xf>
    <xf numFmtId="0" fontId="58" fillId="43" borderId="0" xfId="5" applyFont="1" applyFill="1" applyAlignment="1">
      <alignment horizontal="center"/>
    </xf>
    <xf numFmtId="0" fontId="58" fillId="0" borderId="0" xfId="5" applyFont="1" applyFill="1" applyAlignment="1">
      <alignment horizontal="center"/>
    </xf>
    <xf numFmtId="0" fontId="72" fillId="0" borderId="26" xfId="669" applyFont="1" applyBorder="1" applyAlignment="1">
      <alignment horizontal="center"/>
    </xf>
    <xf numFmtId="0" fontId="72" fillId="0" borderId="1" xfId="669" applyFont="1" applyBorder="1" applyAlignment="1">
      <alignment horizontal="center"/>
    </xf>
    <xf numFmtId="0" fontId="72" fillId="0" borderId="27" xfId="669" applyFont="1" applyBorder="1" applyAlignment="1">
      <alignment horizontal="center"/>
    </xf>
    <xf numFmtId="0" fontId="14" fillId="44" borderId="0" xfId="669" applyFont="1" applyFill="1" applyBorder="1" applyAlignment="1">
      <alignment horizontal="center"/>
    </xf>
    <xf numFmtId="0" fontId="14" fillId="0" borderId="0" xfId="669" applyFont="1" applyAlignment="1">
      <alignment horizontal="left"/>
    </xf>
    <xf numFmtId="0" fontId="24" fillId="0" borderId="3" xfId="669" applyFont="1" applyBorder="1" applyAlignment="1">
      <alignment horizontal="center"/>
    </xf>
    <xf numFmtId="0" fontId="70" fillId="0" borderId="26" xfId="669" applyFont="1" applyBorder="1" applyAlignment="1">
      <alignment horizontal="center"/>
    </xf>
    <xf numFmtId="0" fontId="70" fillId="0" borderId="1" xfId="669" applyFont="1" applyBorder="1" applyAlignment="1">
      <alignment horizontal="center"/>
    </xf>
    <xf numFmtId="0" fontId="70" fillId="0" borderId="27" xfId="669" applyFont="1" applyBorder="1" applyAlignment="1">
      <alignment horizontal="center"/>
    </xf>
    <xf numFmtId="0" fontId="71" fillId="0" borderId="26" xfId="669" applyFont="1" applyBorder="1" applyAlignment="1">
      <alignment horizontal="center"/>
    </xf>
    <xf numFmtId="0" fontId="71" fillId="0" borderId="1" xfId="669" applyFont="1" applyBorder="1" applyAlignment="1">
      <alignment horizontal="center"/>
    </xf>
    <xf numFmtId="0" fontId="71" fillId="0" borderId="27" xfId="669" applyFont="1" applyBorder="1" applyAlignment="1">
      <alignment horizontal="center"/>
    </xf>
    <xf numFmtId="0" fontId="58" fillId="0" borderId="26" xfId="0" applyFont="1" applyBorder="1" applyAlignment="1">
      <alignment horizontal="center"/>
    </xf>
    <xf numFmtId="0" fontId="58" fillId="0" borderId="1" xfId="0" applyFont="1" applyBorder="1" applyAlignment="1">
      <alignment horizontal="center"/>
    </xf>
    <xf numFmtId="0" fontId="58" fillId="0" borderId="27" xfId="0" applyFont="1" applyBorder="1" applyAlignment="1">
      <alignment horizontal="center"/>
    </xf>
    <xf numFmtId="0" fontId="74" fillId="0" borderId="0" xfId="0" applyFont="1" applyAlignment="1">
      <alignment horizontal="center"/>
    </xf>
  </cellXfs>
  <cellStyles count="934">
    <cellStyle name="20% - Accent1 2" xfId="159"/>
    <cellStyle name="20% - Accent2 2" xfId="160"/>
    <cellStyle name="20% - Accent3 2" xfId="161"/>
    <cellStyle name="20% - Accent4 2" xfId="162"/>
    <cellStyle name="20% - Accent5 2" xfId="163"/>
    <cellStyle name="20% - Accent6 2" xfId="164"/>
    <cellStyle name="40% - Accent1 2" xfId="165"/>
    <cellStyle name="40% - Accent2 2" xfId="166"/>
    <cellStyle name="40% - Accent3 2" xfId="167"/>
    <cellStyle name="40% - Accent4 2" xfId="168"/>
    <cellStyle name="40% - Accent5 2" xfId="169"/>
    <cellStyle name="40% - Accent6 2" xfId="170"/>
    <cellStyle name="60% - Accent1 2" xfId="171"/>
    <cellStyle name="60% - Accent2 2" xfId="172"/>
    <cellStyle name="60% - Accent3 2" xfId="173"/>
    <cellStyle name="60% - Accent4 2" xfId="174"/>
    <cellStyle name="60% - Accent5 2" xfId="175"/>
    <cellStyle name="60% - Accent6 2" xfId="176"/>
    <cellStyle name="Accent1 2" xfId="177"/>
    <cellStyle name="Accent2 2" xfId="178"/>
    <cellStyle name="Accent3 2" xfId="179"/>
    <cellStyle name="Accent4 2" xfId="180"/>
    <cellStyle name="Accent5 2" xfId="181"/>
    <cellStyle name="Accent6 2" xfId="182"/>
    <cellStyle name="Bad 2" xfId="183"/>
    <cellStyle name="Calculation 2" xfId="184"/>
    <cellStyle name="Check Cell 2" xfId="185"/>
    <cellStyle name="Column total in dollars" xfId="186"/>
    <cellStyle name="Column total in dollars 2" xfId="187"/>
    <cellStyle name="Column total in dollars 3" xfId="188"/>
    <cellStyle name="Comma" xfId="664" builtinId="3"/>
    <cellStyle name="Comma  - Style1" xfId="12"/>
    <cellStyle name="Comma  - Style1 2" xfId="189"/>
    <cellStyle name="Comma  - Style1 3" xfId="190"/>
    <cellStyle name="Comma  - Style2" xfId="13"/>
    <cellStyle name="Comma  - Style2 2" xfId="191"/>
    <cellStyle name="Comma  - Style2 3" xfId="192"/>
    <cellStyle name="Comma  - Style3" xfId="14"/>
    <cellStyle name="Comma  - Style3 2" xfId="193"/>
    <cellStyle name="Comma  - Style3 3" xfId="194"/>
    <cellStyle name="Comma  - Style4" xfId="15"/>
    <cellStyle name="Comma  - Style4 2" xfId="195"/>
    <cellStyle name="Comma  - Style4 3" xfId="196"/>
    <cellStyle name="Comma  - Style5" xfId="16"/>
    <cellStyle name="Comma  - Style5 2" xfId="197"/>
    <cellStyle name="Comma  - Style5 3" xfId="198"/>
    <cellStyle name="Comma  - Style6" xfId="17"/>
    <cellStyle name="Comma  - Style6 2" xfId="199"/>
    <cellStyle name="Comma  - Style6 3" xfId="200"/>
    <cellStyle name="Comma  - Style7" xfId="18"/>
    <cellStyle name="Comma  - Style7 2" xfId="201"/>
    <cellStyle name="Comma  - Style7 3" xfId="202"/>
    <cellStyle name="Comma  - Style8" xfId="19"/>
    <cellStyle name="Comma  - Style8 2" xfId="203"/>
    <cellStyle name="Comma  - Style8 3" xfId="204"/>
    <cellStyle name="Comma (0)" xfId="205"/>
    <cellStyle name="Comma [0] 2" xfId="206"/>
    <cellStyle name="Comma [0] 2 2" xfId="207"/>
    <cellStyle name="Comma 10" xfId="917"/>
    <cellStyle name="Comma 11" xfId="918"/>
    <cellStyle name="Comma 12" xfId="919"/>
    <cellStyle name="Comma 2" xfId="2"/>
    <cellStyle name="Comma 2 12" xfId="208"/>
    <cellStyle name="Comma 2 2" xfId="4"/>
    <cellStyle name="Comma 2 2 2" xfId="156"/>
    <cellStyle name="Comma 2 3" xfId="209"/>
    <cellStyle name="Comma 3" xfId="20"/>
    <cellStyle name="Comma 3 2" xfId="21"/>
    <cellStyle name="Comma 3 2 2" xfId="920"/>
    <cellStyle name="Comma 3 3" xfId="921"/>
    <cellStyle name="Comma 3 4" xfId="922"/>
    <cellStyle name="Comma 4" xfId="22"/>
    <cellStyle name="Comma 4 2" xfId="210"/>
    <cellStyle name="Comma 5" xfId="23"/>
    <cellStyle name="Comma 5 2" xfId="211"/>
    <cellStyle name="Comma 6" xfId="24"/>
    <cellStyle name="Comma 6 2" xfId="933"/>
    <cellStyle name="Comma 7" xfId="25"/>
    <cellStyle name="Comma 7 2" xfId="26"/>
    <cellStyle name="Comma 7 3" xfId="27"/>
    <cellStyle name="Comma 7 4" xfId="28"/>
    <cellStyle name="Comma 7 5" xfId="29"/>
    <cellStyle name="Comma 7 6" xfId="30"/>
    <cellStyle name="Comma 8" xfId="667"/>
    <cellStyle name="Comma 9" xfId="923"/>
    <cellStyle name="Comma0" xfId="31"/>
    <cellStyle name="Comma0 - Style1" xfId="212"/>
    <cellStyle name="Comma0 - Style2" xfId="213"/>
    <cellStyle name="Comma0 - Style3" xfId="214"/>
    <cellStyle name="Comma0 - Style4" xfId="215"/>
    <cellStyle name="Comma0 2" xfId="216"/>
    <cellStyle name="Comma0 3" xfId="217"/>
    <cellStyle name="Comma0_3Q 2008 Release10-27-08 - USE FOR UT DEC 2009 GRC (5)" xfId="218"/>
    <cellStyle name="Comma1 - Style1" xfId="219"/>
    <cellStyle name="Curren - Style2" xfId="220"/>
    <cellStyle name="Curren - Style3" xfId="221"/>
    <cellStyle name="Currency [0] 2" xfId="222"/>
    <cellStyle name="Currency 2" xfId="10"/>
    <cellStyle name="Currency 3" xfId="223"/>
    <cellStyle name="Currency 4" xfId="224"/>
    <cellStyle name="Currency 5" xfId="924"/>
    <cellStyle name="Currency 6" xfId="32"/>
    <cellStyle name="Currency No Comma" xfId="225"/>
    <cellStyle name="Currency(0)" xfId="226"/>
    <cellStyle name="Currency0" xfId="33"/>
    <cellStyle name="Currency0 2" xfId="227"/>
    <cellStyle name="Currency0 3" xfId="228"/>
    <cellStyle name="Date" xfId="34"/>
    <cellStyle name="Date - Style1" xfId="229"/>
    <cellStyle name="Date - Style3" xfId="230"/>
    <cellStyle name="Date 2" xfId="231"/>
    <cellStyle name="Date 3" xfId="232"/>
    <cellStyle name="Date_3Q 2008 Release10-27-08 - USE FOR UT DEC 2009 GRC (5)" xfId="233"/>
    <cellStyle name="Explanatory Text 2" xfId="234"/>
    <cellStyle name="Fixed" xfId="35"/>
    <cellStyle name="Fixed 2" xfId="235"/>
    <cellStyle name="Fixed 3" xfId="236"/>
    <cellStyle name="Fixed2 - Style2" xfId="237"/>
    <cellStyle name="General" xfId="238"/>
    <cellStyle name="Good 2" xfId="239"/>
    <cellStyle name="Grey" xfId="36"/>
    <cellStyle name="header" xfId="37"/>
    <cellStyle name="Header1" xfId="38"/>
    <cellStyle name="Header2" xfId="39"/>
    <cellStyle name="Heading 1 2" xfId="240"/>
    <cellStyle name="Heading 1 3" xfId="241"/>
    <cellStyle name="Heading 2 2" xfId="242"/>
    <cellStyle name="Heading 2 3" xfId="243"/>
    <cellStyle name="Heading 3 2" xfId="244"/>
    <cellStyle name="Heading 4 2" xfId="245"/>
    <cellStyle name="Heading1" xfId="246"/>
    <cellStyle name="Heading2" xfId="247"/>
    <cellStyle name="Input [yellow]" xfId="40"/>
    <cellStyle name="Input 2" xfId="248"/>
    <cellStyle name="Inst. Sections" xfId="249"/>
    <cellStyle name="Inst. Subheading" xfId="250"/>
    <cellStyle name="Linked Cell 2" xfId="251"/>
    <cellStyle name="Marathon" xfId="252"/>
    <cellStyle name="Marathon 2" xfId="253"/>
    <cellStyle name="Marathon 3" xfId="254"/>
    <cellStyle name="MCP" xfId="255"/>
    <cellStyle name="Neutral 2" xfId="256"/>
    <cellStyle name="nONE" xfId="257"/>
    <cellStyle name="noninput" xfId="258"/>
    <cellStyle name="Normal" xfId="0" builtinId="0"/>
    <cellStyle name="Normal - Style1" xfId="41"/>
    <cellStyle name="Normal - Style1 2" xfId="259"/>
    <cellStyle name="Normal - Style1 3" xfId="260"/>
    <cellStyle name="Normal 10" xfId="42"/>
    <cellStyle name="Normal 10 2" xfId="43"/>
    <cellStyle name="Normal 10 2 10" xfId="669"/>
    <cellStyle name="Normal 10 2 11" xfId="670"/>
    <cellStyle name="Normal 10 2 2" xfId="671"/>
    <cellStyle name="Normal 10 2 2 2" xfId="672"/>
    <cellStyle name="Normal 10 2 2 3" xfId="673"/>
    <cellStyle name="Normal 10 2 2 3 2" xfId="674"/>
    <cellStyle name="Normal 10 2 2 4" xfId="675"/>
    <cellStyle name="Normal 10 2 2 5" xfId="676"/>
    <cellStyle name="Normal 10 2 3" xfId="677"/>
    <cellStyle name="Normal 10 2 4" xfId="678"/>
    <cellStyle name="Normal 10 2 5" xfId="679"/>
    <cellStyle name="Normal 10 2 6" xfId="680"/>
    <cellStyle name="Normal 10 2 7" xfId="681"/>
    <cellStyle name="Normal 10 2 8" xfId="682"/>
    <cellStyle name="Normal 10 2 9" xfId="683"/>
    <cellStyle name="Normal 10 3" xfId="44"/>
    <cellStyle name="Normal 10 3 2" xfId="925"/>
    <cellStyle name="Normal 10 4" xfId="926"/>
    <cellStyle name="Normal 10 5" xfId="927"/>
    <cellStyle name="Normal 11" xfId="45"/>
    <cellStyle name="Normal 11 2" xfId="46"/>
    <cellStyle name="Normal 11 2 10" xfId="684"/>
    <cellStyle name="Normal 11 2 2" xfId="685"/>
    <cellStyle name="Normal 11 2 2 2" xfId="686"/>
    <cellStyle name="Normal 11 2 2 3" xfId="687"/>
    <cellStyle name="Normal 11 2 2 4" xfId="688"/>
    <cellStyle name="Normal 11 2 2 5" xfId="689"/>
    <cellStyle name="Normal 11 2 3" xfId="690"/>
    <cellStyle name="Normal 11 2 4" xfId="691"/>
    <cellStyle name="Normal 11 2 5" xfId="692"/>
    <cellStyle name="Normal 11 2 6" xfId="693"/>
    <cellStyle name="Normal 11 2 7" xfId="694"/>
    <cellStyle name="Normal 11 2 8" xfId="695"/>
    <cellStyle name="Normal 11 2 9" xfId="696"/>
    <cellStyle name="Normal 12" xfId="47"/>
    <cellStyle name="Normal 12 2" xfId="48"/>
    <cellStyle name="Normal 12 2 10" xfId="697"/>
    <cellStyle name="Normal 12 2 2" xfId="698"/>
    <cellStyle name="Normal 12 2 2 2" xfId="699"/>
    <cellStyle name="Normal 12 2 2 3" xfId="700"/>
    <cellStyle name="Normal 12 2 2 4" xfId="701"/>
    <cellStyle name="Normal 12 2 2 5" xfId="702"/>
    <cellStyle name="Normal 12 2 3" xfId="703"/>
    <cellStyle name="Normal 12 2 4" xfId="704"/>
    <cellStyle name="Normal 12 2 5" xfId="705"/>
    <cellStyle name="Normal 12 2 6" xfId="706"/>
    <cellStyle name="Normal 12 2 7" xfId="707"/>
    <cellStyle name="Normal 12 2 8" xfId="708"/>
    <cellStyle name="Normal 12 2 9" xfId="709"/>
    <cellStyle name="Normal 13" xfId="49"/>
    <cellStyle name="Normal 13 2" xfId="50"/>
    <cellStyle name="Normal 13 3" xfId="51"/>
    <cellStyle name="Normal 13 4" xfId="52"/>
    <cellStyle name="Normal 13 5" xfId="53"/>
    <cellStyle name="Normal 14" xfId="54"/>
    <cellStyle name="Normal 15" xfId="55"/>
    <cellStyle name="Normal 15 10" xfId="710"/>
    <cellStyle name="Normal 15 2" xfId="711"/>
    <cellStyle name="Normal 15 2 2" xfId="712"/>
    <cellStyle name="Normal 15 2 3" xfId="713"/>
    <cellStyle name="Normal 15 2 4" xfId="714"/>
    <cellStyle name="Normal 15 2 5" xfId="715"/>
    <cellStyle name="Normal 15 3" xfId="716"/>
    <cellStyle name="Normal 15 4" xfId="717"/>
    <cellStyle name="Normal 15 5" xfId="718"/>
    <cellStyle name="Normal 15 6" xfId="719"/>
    <cellStyle name="Normal 15 7" xfId="720"/>
    <cellStyle name="Normal 15 8" xfId="721"/>
    <cellStyle name="Normal 15 9" xfId="722"/>
    <cellStyle name="Normal 16" xfId="56"/>
    <cellStyle name="Normal 16 2" xfId="723"/>
    <cellStyle name="Normal 16 2 2" xfId="724"/>
    <cellStyle name="Normal 16 2 3" xfId="725"/>
    <cellStyle name="Normal 16 2 4" xfId="726"/>
    <cellStyle name="Normal 16 2 5" xfId="727"/>
    <cellStyle name="Normal 16 3" xfId="728"/>
    <cellStyle name="Normal 16 4" xfId="729"/>
    <cellStyle name="Normal 16 5" xfId="730"/>
    <cellStyle name="Normal 16 6" xfId="731"/>
    <cellStyle name="Normal 16 7" xfId="732"/>
    <cellStyle name="Normal 16 8" xfId="733"/>
    <cellStyle name="Normal 16 9" xfId="734"/>
    <cellStyle name="Normal 17" xfId="57"/>
    <cellStyle name="Normal 17 2" xfId="735"/>
    <cellStyle name="Normal 17 2 2" xfId="736"/>
    <cellStyle name="Normal 17 2 3" xfId="737"/>
    <cellStyle name="Normal 17 2 4" xfId="738"/>
    <cellStyle name="Normal 17 2 5" xfId="739"/>
    <cellStyle name="Normal 17 3" xfId="740"/>
    <cellStyle name="Normal 17 4" xfId="741"/>
    <cellStyle name="Normal 17 5" xfId="742"/>
    <cellStyle name="Normal 17 6" xfId="743"/>
    <cellStyle name="Normal 17 7" xfId="744"/>
    <cellStyle name="Normal 17 8" xfId="745"/>
    <cellStyle name="Normal 18" xfId="58"/>
    <cellStyle name="Normal 18 2" xfId="59"/>
    <cellStyle name="Normal 18 3" xfId="746"/>
    <cellStyle name="Normal 18 3 2" xfId="747"/>
    <cellStyle name="Normal 18 3 3" xfId="748"/>
    <cellStyle name="Normal 18 3 4" xfId="749"/>
    <cellStyle name="Normal 18 3 5" xfId="750"/>
    <cellStyle name="Normal 18 4" xfId="751"/>
    <cellStyle name="Normal 18 5" xfId="752"/>
    <cellStyle name="Normal 18 6" xfId="753"/>
    <cellStyle name="Normal 18 7" xfId="754"/>
    <cellStyle name="Normal 18 8" xfId="755"/>
    <cellStyle name="Normal 19" xfId="60"/>
    <cellStyle name="Normal 2" xfId="61"/>
    <cellStyle name="Normal 2 2" xfId="5"/>
    <cellStyle name="Normal 2 3" xfId="261"/>
    <cellStyle name="Normal 20" xfId="62"/>
    <cellStyle name="Normal 20 2" xfId="756"/>
    <cellStyle name="Normal 20 2 2" xfId="757"/>
    <cellStyle name="Normal 20 2 3" xfId="758"/>
    <cellStyle name="Normal 20 2 4" xfId="759"/>
    <cellStyle name="Normal 20 2 5" xfId="760"/>
    <cellStyle name="Normal 20 3" xfId="761"/>
    <cellStyle name="Normal 20 4" xfId="762"/>
    <cellStyle name="Normal 20 5" xfId="763"/>
    <cellStyle name="Normal 20 6" xfId="764"/>
    <cellStyle name="Normal 21" xfId="63"/>
    <cellStyle name="Normal 21 2" xfId="765"/>
    <cellStyle name="Normal 21 2 2" xfId="766"/>
    <cellStyle name="Normal 21 2 3" xfId="767"/>
    <cellStyle name="Normal 21 2 4" xfId="768"/>
    <cellStyle name="Normal 21 2 5" xfId="769"/>
    <cellStyle name="Normal 21 3" xfId="770"/>
    <cellStyle name="Normal 21 4" xfId="771"/>
    <cellStyle name="Normal 21 5" xfId="772"/>
    <cellStyle name="Normal 21 6" xfId="773"/>
    <cellStyle name="Normal 22" xfId="64"/>
    <cellStyle name="Normal 22 2" xfId="774"/>
    <cellStyle name="Normal 22 2 2" xfId="775"/>
    <cellStyle name="Normal 22 2 3" xfId="776"/>
    <cellStyle name="Normal 22 2 4" xfId="777"/>
    <cellStyle name="Normal 22 2 5" xfId="778"/>
    <cellStyle name="Normal 22 3" xfId="779"/>
    <cellStyle name="Normal 22 4" xfId="780"/>
    <cellStyle name="Normal 22 5" xfId="781"/>
    <cellStyle name="Normal 23" xfId="65"/>
    <cellStyle name="Normal 24" xfId="66"/>
    <cellStyle name="Normal 24 2" xfId="782"/>
    <cellStyle name="Normal 24 2 2" xfId="783"/>
    <cellStyle name="Normal 24 2 3" xfId="784"/>
    <cellStyle name="Normal 24 2 4" xfId="785"/>
    <cellStyle name="Normal 24 2 5" xfId="786"/>
    <cellStyle name="Normal 24 3" xfId="787"/>
    <cellStyle name="Normal 25" xfId="67"/>
    <cellStyle name="Normal 25 2" xfId="788"/>
    <cellStyle name="Normal 25 2 2" xfId="789"/>
    <cellStyle name="Normal 25 2 3" xfId="790"/>
    <cellStyle name="Normal 25 2 4" xfId="791"/>
    <cellStyle name="Normal 25 2 5" xfId="792"/>
    <cellStyle name="Normal 25 3" xfId="793"/>
    <cellStyle name="Normal 26" xfId="68"/>
    <cellStyle name="Normal 26 2" xfId="794"/>
    <cellStyle name="Normal 26 2 2" xfId="795"/>
    <cellStyle name="Normal 26 2 3" xfId="796"/>
    <cellStyle name="Normal 26 2 4" xfId="797"/>
    <cellStyle name="Normal 26 2 5" xfId="798"/>
    <cellStyle name="Normal 26 3" xfId="799"/>
    <cellStyle name="Normal 27" xfId="69"/>
    <cellStyle name="Normal 27 2" xfId="800"/>
    <cellStyle name="Normal 27 2 2" xfId="801"/>
    <cellStyle name="Normal 27 2 3" xfId="802"/>
    <cellStyle name="Normal 27 2 4" xfId="803"/>
    <cellStyle name="Normal 27 2 5" xfId="804"/>
    <cellStyle name="Normal 27 3" xfId="805"/>
    <cellStyle name="Normal 28" xfId="666"/>
    <cellStyle name="Normal 29" xfId="806"/>
    <cellStyle name="Normal 29 2" xfId="928"/>
    <cellStyle name="Normal 3" xfId="70"/>
    <cellStyle name="Normal 3 2" xfId="71"/>
    <cellStyle name="Normal 3 2 2" xfId="158"/>
    <cellStyle name="Normal 3 3" xfId="72"/>
    <cellStyle name="Normal 3 3 2" xfId="73"/>
    <cellStyle name="Normal 3 3 3" xfId="74"/>
    <cellStyle name="Normal 3 3 4" xfId="75"/>
    <cellStyle name="Normal 3 3 5" xfId="76"/>
    <cellStyle name="Normal 3 3 6" xfId="77"/>
    <cellStyle name="Normal 3 3 6 10" xfId="807"/>
    <cellStyle name="Normal 3 3 6 11" xfId="808"/>
    <cellStyle name="Normal 3 3 6 2" xfId="809"/>
    <cellStyle name="Normal 3 3 6 2 2" xfId="810"/>
    <cellStyle name="Normal 3 3 6 2 3" xfId="811"/>
    <cellStyle name="Normal 3 3 6 2 4" xfId="812"/>
    <cellStyle name="Normal 3 3 6 2 5" xfId="813"/>
    <cellStyle name="Normal 3 3 6 3" xfId="814"/>
    <cellStyle name="Normal 3 3 6 4" xfId="815"/>
    <cellStyle name="Normal 3 3 6 5" xfId="816"/>
    <cellStyle name="Normal 3 3 6 6" xfId="817"/>
    <cellStyle name="Normal 3 3 6 7" xfId="818"/>
    <cellStyle name="Normal 3 3 6 8" xfId="819"/>
    <cellStyle name="Normal 3 3 6 9" xfId="820"/>
    <cellStyle name="Normal 30" xfId="821"/>
    <cellStyle name="Normal 30 2" xfId="929"/>
    <cellStyle name="Normal 31" xfId="822"/>
    <cellStyle name="Normal 32" xfId="823"/>
    <cellStyle name="Normal 33" xfId="824"/>
    <cellStyle name="Normal 34" xfId="825"/>
    <cellStyle name="Normal 35" xfId="826"/>
    <cellStyle name="Normal 36" xfId="827"/>
    <cellStyle name="Normal 37" xfId="828"/>
    <cellStyle name="Normal 38" xfId="829"/>
    <cellStyle name="Normal 4" xfId="78"/>
    <cellStyle name="Normal 4 2" xfId="79"/>
    <cellStyle name="Normal 4 3" xfId="80"/>
    <cellStyle name="Normal 4 3 2" xfId="81"/>
    <cellStyle name="Normal 4 3 3" xfId="82"/>
    <cellStyle name="Normal 4 3 4" xfId="83"/>
    <cellStyle name="Normal 4 3 5" xfId="84"/>
    <cellStyle name="Normal 4 3 6" xfId="85"/>
    <cellStyle name="Normal 4 3 6 10" xfId="830"/>
    <cellStyle name="Normal 4 3 6 11" xfId="831"/>
    <cellStyle name="Normal 4 3 6 2" xfId="832"/>
    <cellStyle name="Normal 4 3 6 2 2" xfId="833"/>
    <cellStyle name="Normal 4 3 6 2 3" xfId="834"/>
    <cellStyle name="Normal 4 3 6 2 4" xfId="835"/>
    <cellStyle name="Normal 4 3 6 2 5" xfId="836"/>
    <cellStyle name="Normal 4 3 6 3" xfId="837"/>
    <cellStyle name="Normal 4 3 6 4" xfId="838"/>
    <cellStyle name="Normal 4 3 6 5" xfId="839"/>
    <cellStyle name="Normal 4 3 6 6" xfId="840"/>
    <cellStyle name="Normal 4 3 6 7" xfId="841"/>
    <cellStyle name="Normal 4 3 6 8" xfId="842"/>
    <cellStyle name="Normal 4 3 6 9" xfId="843"/>
    <cellStyle name="Normal 5" xfId="86"/>
    <cellStyle name="Normal 5 2" xfId="87"/>
    <cellStyle name="Normal 5 2 2" xfId="88"/>
    <cellStyle name="Normal 5 2 3" xfId="89"/>
    <cellStyle name="Normal 5 2 4" xfId="90"/>
    <cellStyle name="Normal 5 2 5" xfId="91"/>
    <cellStyle name="Normal 5 2 6" xfId="92"/>
    <cellStyle name="Normal 5 2 6 10" xfId="844"/>
    <cellStyle name="Normal 5 2 6 11" xfId="845"/>
    <cellStyle name="Normal 5 2 6 2" xfId="846"/>
    <cellStyle name="Normal 5 2 6 2 2" xfId="847"/>
    <cellStyle name="Normal 5 2 6 2 3" xfId="848"/>
    <cellStyle name="Normal 5 2 6 2 4" xfId="849"/>
    <cellStyle name="Normal 5 2 6 2 5" xfId="850"/>
    <cellStyle name="Normal 5 2 6 3" xfId="851"/>
    <cellStyle name="Normal 5 2 6 4" xfId="852"/>
    <cellStyle name="Normal 5 2 6 5" xfId="853"/>
    <cellStyle name="Normal 5 2 6 6" xfId="854"/>
    <cellStyle name="Normal 5 2 6 7" xfId="855"/>
    <cellStyle name="Normal 5 2 6 8" xfId="856"/>
    <cellStyle name="Normal 5 2 6 9" xfId="857"/>
    <cellStyle name="Normal 5 3" xfId="8"/>
    <cellStyle name="Normal 5 3 2" xfId="93"/>
    <cellStyle name="Normal 5 3 3" xfId="9"/>
    <cellStyle name="Normal 5 3 3 2" xfId="930"/>
    <cellStyle name="Normal 5 3 3 3" xfId="931"/>
    <cellStyle name="Normal 5 3 4" xfId="932"/>
    <cellStyle name="Normal 6" xfId="94"/>
    <cellStyle name="Normal 6 2" xfId="95"/>
    <cellStyle name="Normal 6 2 2" xfId="96"/>
    <cellStyle name="Normal 6 2 2 2" xfId="97"/>
    <cellStyle name="Normal 6 2 2 2 2" xfId="98"/>
    <cellStyle name="Normal 6 2 2 3" xfId="99"/>
    <cellStyle name="Normal 6 2 2 4" xfId="100"/>
    <cellStyle name="Normal 6 2 2 5" xfId="101"/>
    <cellStyle name="Normal 6 2 2 6" xfId="102"/>
    <cellStyle name="Normal 6 2 2 6 10" xfId="858"/>
    <cellStyle name="Normal 6 2 2 6 11" xfId="859"/>
    <cellStyle name="Normal 6 2 2 6 2" xfId="860"/>
    <cellStyle name="Normal 6 2 2 6 2 2" xfId="861"/>
    <cellStyle name="Normal 6 2 2 6 2 3" xfId="862"/>
    <cellStyle name="Normal 6 2 2 6 2 4" xfId="863"/>
    <cellStyle name="Normal 6 2 2 6 2 5" xfId="864"/>
    <cellStyle name="Normal 6 2 2 6 3" xfId="865"/>
    <cellStyle name="Normal 6 2 2 6 4" xfId="866"/>
    <cellStyle name="Normal 6 2 2 6 5" xfId="867"/>
    <cellStyle name="Normal 6 2 2 6 6" xfId="868"/>
    <cellStyle name="Normal 6 2 2 6 7" xfId="869"/>
    <cellStyle name="Normal 6 2 2 6 8" xfId="870"/>
    <cellStyle name="Normal 6 2 2 6 9" xfId="871"/>
    <cellStyle name="Normal 7" xfId="103"/>
    <cellStyle name="Normal 7 2" xfId="104"/>
    <cellStyle name="Normal 7 3" xfId="105"/>
    <cellStyle name="Normal 7 4" xfId="106"/>
    <cellStyle name="Normal 7 5" xfId="107"/>
    <cellStyle name="Normal 7 5 10" xfId="872"/>
    <cellStyle name="Normal 7 5 11" xfId="873"/>
    <cellStyle name="Normal 7 5 2" xfId="874"/>
    <cellStyle name="Normal 7 5 2 2" xfId="875"/>
    <cellStyle name="Normal 7 5 2 3" xfId="876"/>
    <cellStyle name="Normal 7 5 2 4" xfId="877"/>
    <cellStyle name="Normal 7 5 2 5" xfId="878"/>
    <cellStyle name="Normal 7 5 3" xfId="879"/>
    <cellStyle name="Normal 7 5 4" xfId="880"/>
    <cellStyle name="Normal 7 5 5" xfId="881"/>
    <cellStyle name="Normal 7 5 6" xfId="882"/>
    <cellStyle name="Normal 7 5 7" xfId="883"/>
    <cellStyle name="Normal 7 5 8" xfId="884"/>
    <cellStyle name="Normal 7 5 9" xfId="885"/>
    <cellStyle name="Normal 8" xfId="6"/>
    <cellStyle name="Normal 8 2" xfId="108"/>
    <cellStyle name="Normal 8 2 2" xfId="155"/>
    <cellStyle name="Normal 8 3" xfId="109"/>
    <cellStyle name="Normal 8 4" xfId="110"/>
    <cellStyle name="Normal 8 5" xfId="111"/>
    <cellStyle name="Normal 8 5 10" xfId="886"/>
    <cellStyle name="Normal 8 5 11" xfId="887"/>
    <cellStyle name="Normal 8 5 2" xfId="888"/>
    <cellStyle name="Normal 8 5 2 2" xfId="889"/>
    <cellStyle name="Normal 8 5 2 3" xfId="890"/>
    <cellStyle name="Normal 8 5 2 4" xfId="891"/>
    <cellStyle name="Normal 8 5 2 5" xfId="892"/>
    <cellStyle name="Normal 8 5 3" xfId="893"/>
    <cellStyle name="Normal 8 5 4" xfId="894"/>
    <cellStyle name="Normal 8 5 5" xfId="895"/>
    <cellStyle name="Normal 8 5 6" xfId="896"/>
    <cellStyle name="Normal 8 5 7" xfId="897"/>
    <cellStyle name="Normal 8 5 8" xfId="898"/>
    <cellStyle name="Normal 8 5 9" xfId="899"/>
    <cellStyle name="Normal 8 6" xfId="900"/>
    <cellStyle name="Normal 9" xfId="112"/>
    <cellStyle name="Normal 9 2" xfId="113"/>
    <cellStyle name="Normal 9 3" xfId="114"/>
    <cellStyle name="Normal 9 3 10" xfId="901"/>
    <cellStyle name="Normal 9 3 11" xfId="902"/>
    <cellStyle name="Normal 9 3 2" xfId="903"/>
    <cellStyle name="Normal 9 3 2 2" xfId="904"/>
    <cellStyle name="Normal 9 3 2 3" xfId="905"/>
    <cellStyle name="Normal 9 3 2 4" xfId="906"/>
    <cellStyle name="Normal 9 3 2 5" xfId="907"/>
    <cellStyle name="Normal 9 3 3" xfId="908"/>
    <cellStyle name="Normal 9 3 4" xfId="909"/>
    <cellStyle name="Normal 9 3 5" xfId="910"/>
    <cellStyle name="Normal 9 3 6" xfId="911"/>
    <cellStyle name="Normal 9 3 7" xfId="912"/>
    <cellStyle name="Normal 9 3 8" xfId="913"/>
    <cellStyle name="Normal 9 3 9" xfId="914"/>
    <cellStyle name="Normal(0)" xfId="262"/>
    <cellStyle name="Normal_Copy of File50007 (2)" xfId="1"/>
    <cellStyle name="Note 2" xfId="263"/>
    <cellStyle name="Note 3" xfId="264"/>
    <cellStyle name="Note 4" xfId="265"/>
    <cellStyle name="Number" xfId="266"/>
    <cellStyle name="Number 2" xfId="267"/>
    <cellStyle name="Number 3" xfId="268"/>
    <cellStyle name="Output 2" xfId="269"/>
    <cellStyle name="Password" xfId="270"/>
    <cellStyle name="Percen - Style1" xfId="271"/>
    <cellStyle name="Percen - Style2" xfId="272"/>
    <cellStyle name="Percent" xfId="665" builtinId="5"/>
    <cellStyle name="Percent [2]" xfId="115"/>
    <cellStyle name="Percent [2] 2" xfId="273"/>
    <cellStyle name="Percent [2] 3" xfId="274"/>
    <cellStyle name="Percent 2" xfId="3"/>
    <cellStyle name="Percent 2 2" xfId="7"/>
    <cellStyle name="Percent 2 2 2" xfId="157"/>
    <cellStyle name="Percent 2 3" xfId="275"/>
    <cellStyle name="Percent 3" xfId="11"/>
    <cellStyle name="Percent 3 2" xfId="915"/>
    <cellStyle name="Percent 3 3" xfId="916"/>
    <cellStyle name="Percent 4" xfId="276"/>
    <cellStyle name="Percent 5" xfId="668"/>
    <cellStyle name="Percent(0)" xfId="277"/>
    <cellStyle name="SAPBEXaggData" xfId="116"/>
    <cellStyle name="SAPBEXaggData 2" xfId="278"/>
    <cellStyle name="SAPBEXaggDataEmph" xfId="117"/>
    <cellStyle name="SAPBEXaggItem" xfId="118"/>
    <cellStyle name="SAPBEXaggItem 2" xfId="279"/>
    <cellStyle name="SAPBEXaggItemX" xfId="119"/>
    <cellStyle name="SAPBEXchaText" xfId="120"/>
    <cellStyle name="SAPBEXchaText 2" xfId="280"/>
    <cellStyle name="SAPBEXchaText 3" xfId="281"/>
    <cellStyle name="SAPBEXexcBad7" xfId="121"/>
    <cellStyle name="SAPBEXexcBad8" xfId="122"/>
    <cellStyle name="SAPBEXexcBad9" xfId="123"/>
    <cellStyle name="SAPBEXexcCritical4" xfId="124"/>
    <cellStyle name="SAPBEXexcCritical5" xfId="125"/>
    <cellStyle name="SAPBEXexcCritical6" xfId="126"/>
    <cellStyle name="SAPBEXexcGood1" xfId="127"/>
    <cellStyle name="SAPBEXexcGood2" xfId="128"/>
    <cellStyle name="SAPBEXexcGood3" xfId="129"/>
    <cellStyle name="SAPBEXfilterDrill" xfId="130"/>
    <cellStyle name="SAPBEXfilterDrill 2" xfId="282"/>
    <cellStyle name="SAPBEXfilterItem" xfId="131"/>
    <cellStyle name="SAPBEXfilterItem 2" xfId="283"/>
    <cellStyle name="SAPBEXfilterText" xfId="132"/>
    <cellStyle name="SAPBEXfilterText 10" xfId="284"/>
    <cellStyle name="SAPBEXfilterText 10 2" xfId="285"/>
    <cellStyle name="SAPBEXfilterText 11" xfId="286"/>
    <cellStyle name="SAPBEXfilterText 2" xfId="287"/>
    <cellStyle name="SAPBEXfilterText 2 2" xfId="288"/>
    <cellStyle name="SAPBEXfilterText 2 3" xfId="289"/>
    <cellStyle name="SAPBEXfilterText 2 4" xfId="290"/>
    <cellStyle name="SAPBEXfilterText 3" xfId="291"/>
    <cellStyle name="SAPBEXfilterText 3 2" xfId="292"/>
    <cellStyle name="SAPBEXfilterText 4" xfId="293"/>
    <cellStyle name="SAPBEXfilterText 4 2" xfId="294"/>
    <cellStyle name="SAPBEXfilterText 5" xfId="295"/>
    <cellStyle name="SAPBEXfilterText 5 2" xfId="296"/>
    <cellStyle name="SAPBEXfilterText 6" xfId="297"/>
    <cellStyle name="SAPBEXfilterText 6 2" xfId="298"/>
    <cellStyle name="SAPBEXfilterText 7" xfId="299"/>
    <cellStyle name="SAPBEXfilterText 7 2" xfId="300"/>
    <cellStyle name="SAPBEXfilterText 8" xfId="301"/>
    <cellStyle name="SAPBEXfilterText 8 2" xfId="302"/>
    <cellStyle name="SAPBEXfilterText 9" xfId="303"/>
    <cellStyle name="SAPBEXfilterText 9 2" xfId="304"/>
    <cellStyle name="SAPBEXformats" xfId="133"/>
    <cellStyle name="SAPBEXheaderItem" xfId="134"/>
    <cellStyle name="SAPBEXheaderItem 10" xfId="305"/>
    <cellStyle name="SAPBEXheaderItem 10 2" xfId="306"/>
    <cellStyle name="SAPBEXheaderItem 11" xfId="307"/>
    <cellStyle name="SAPBEXheaderItem 11 2" xfId="308"/>
    <cellStyle name="SAPBEXheaderItem 12" xfId="309"/>
    <cellStyle name="SAPBEXheaderItem 12 2" xfId="310"/>
    <cellStyle name="SAPBEXheaderItem 13" xfId="311"/>
    <cellStyle name="SAPBEXheaderItem 2" xfId="312"/>
    <cellStyle name="SAPBEXheaderItem 2 2" xfId="313"/>
    <cellStyle name="SAPBEXheaderItem 2 3" xfId="314"/>
    <cellStyle name="SAPBEXheaderItem 2 4" xfId="315"/>
    <cellStyle name="SAPBEXheaderItem 3" xfId="316"/>
    <cellStyle name="SAPBEXheaderItem 3 2" xfId="317"/>
    <cellStyle name="SAPBEXheaderItem 4" xfId="318"/>
    <cellStyle name="SAPBEXheaderItem 4 2" xfId="319"/>
    <cellStyle name="SAPBEXheaderItem 5" xfId="320"/>
    <cellStyle name="SAPBEXheaderItem 5 2" xfId="321"/>
    <cellStyle name="SAPBEXheaderItem 6" xfId="322"/>
    <cellStyle name="SAPBEXheaderItem 6 2" xfId="323"/>
    <cellStyle name="SAPBEXheaderItem 7" xfId="324"/>
    <cellStyle name="SAPBEXheaderItem 7 2" xfId="325"/>
    <cellStyle name="SAPBEXheaderItem 8" xfId="326"/>
    <cellStyle name="SAPBEXheaderItem 8 2" xfId="327"/>
    <cellStyle name="SAPBEXheaderItem 9" xfId="328"/>
    <cellStyle name="SAPBEXheaderItem 9 2" xfId="329"/>
    <cellStyle name="SAPBEXheaderText" xfId="135"/>
    <cellStyle name="SAPBEXheaderText 10" xfId="330"/>
    <cellStyle name="SAPBEXheaderText 10 2" xfId="331"/>
    <cellStyle name="SAPBEXheaderText 11" xfId="332"/>
    <cellStyle name="SAPBEXheaderText 11 2" xfId="333"/>
    <cellStyle name="SAPBEXheaderText 12" xfId="334"/>
    <cellStyle name="SAPBEXheaderText 12 2" xfId="335"/>
    <cellStyle name="SAPBEXheaderText 13" xfId="336"/>
    <cellStyle name="SAPBEXheaderText 2" xfId="337"/>
    <cellStyle name="SAPBEXheaderText 2 2" xfId="338"/>
    <cellStyle name="SAPBEXheaderText 2 3" xfId="339"/>
    <cellStyle name="SAPBEXheaderText 2 4" xfId="340"/>
    <cellStyle name="SAPBEXheaderText 3" xfId="341"/>
    <cellStyle name="SAPBEXheaderText 3 2" xfId="342"/>
    <cellStyle name="SAPBEXheaderText 4" xfId="343"/>
    <cellStyle name="SAPBEXheaderText 4 2" xfId="344"/>
    <cellStyle name="SAPBEXheaderText 5" xfId="345"/>
    <cellStyle name="SAPBEXheaderText 5 2" xfId="346"/>
    <cellStyle name="SAPBEXheaderText 6" xfId="347"/>
    <cellStyle name="SAPBEXheaderText 6 2" xfId="348"/>
    <cellStyle name="SAPBEXheaderText 7" xfId="349"/>
    <cellStyle name="SAPBEXheaderText 7 2" xfId="350"/>
    <cellStyle name="SAPBEXheaderText 8" xfId="351"/>
    <cellStyle name="SAPBEXheaderText 8 2" xfId="352"/>
    <cellStyle name="SAPBEXheaderText 9" xfId="353"/>
    <cellStyle name="SAPBEXheaderText 9 2" xfId="354"/>
    <cellStyle name="SAPBEXHLevel0" xfId="136"/>
    <cellStyle name="SAPBEXHLevel0 10" xfId="355"/>
    <cellStyle name="SAPBEXHLevel0 10 2" xfId="356"/>
    <cellStyle name="SAPBEXHLevel0 11" xfId="357"/>
    <cellStyle name="SAPBEXHLevel0 12" xfId="358"/>
    <cellStyle name="SAPBEXHLevel0 13" xfId="359"/>
    <cellStyle name="SAPBEXHLevel0 14" xfId="360"/>
    <cellStyle name="SAPBEXHLevel0 15" xfId="361"/>
    <cellStyle name="SAPBEXHLevel0 16" xfId="362"/>
    <cellStyle name="SAPBEXHLevel0 17" xfId="363"/>
    <cellStyle name="SAPBEXHLevel0 18" xfId="364"/>
    <cellStyle name="SAPBEXHLevel0 19" xfId="365"/>
    <cellStyle name="SAPBEXHLevel0 2" xfId="366"/>
    <cellStyle name="SAPBEXHLevel0 2 2" xfId="367"/>
    <cellStyle name="SAPBEXHLevel0 2 3" xfId="368"/>
    <cellStyle name="SAPBEXHLevel0 3" xfId="369"/>
    <cellStyle name="SAPBEXHLevel0 3 2" xfId="370"/>
    <cellStyle name="SAPBEXHLevel0 4" xfId="371"/>
    <cellStyle name="SAPBEXHLevel0 4 2" xfId="372"/>
    <cellStyle name="SAPBEXHLevel0 5" xfId="373"/>
    <cellStyle name="SAPBEXHLevel0 5 2" xfId="374"/>
    <cellStyle name="SAPBEXHLevel0 6" xfId="375"/>
    <cellStyle name="SAPBEXHLevel0 6 2" xfId="376"/>
    <cellStyle name="SAPBEXHLevel0 7" xfId="377"/>
    <cellStyle name="SAPBEXHLevel0 7 2" xfId="378"/>
    <cellStyle name="SAPBEXHLevel0 8" xfId="379"/>
    <cellStyle name="SAPBEXHLevel0 8 2" xfId="380"/>
    <cellStyle name="SAPBEXHLevel0 9" xfId="381"/>
    <cellStyle name="SAPBEXHLevel0 9 2" xfId="382"/>
    <cellStyle name="SAPBEXHLevel0X" xfId="137"/>
    <cellStyle name="SAPBEXHLevel0X 10" xfId="383"/>
    <cellStyle name="SAPBEXHLevel0X 10 2" xfId="384"/>
    <cellStyle name="SAPBEXHLevel0X 11" xfId="385"/>
    <cellStyle name="SAPBEXHLevel0X 12" xfId="386"/>
    <cellStyle name="SAPBEXHLevel0X 13" xfId="387"/>
    <cellStyle name="SAPBEXHLevel0X 14" xfId="388"/>
    <cellStyle name="SAPBEXHLevel0X 15" xfId="389"/>
    <cellStyle name="SAPBEXHLevel0X 16" xfId="390"/>
    <cellStyle name="SAPBEXHLevel0X 17" xfId="391"/>
    <cellStyle name="SAPBEXHLevel0X 18" xfId="392"/>
    <cellStyle name="SAPBEXHLevel0X 19" xfId="393"/>
    <cellStyle name="SAPBEXHLevel0X 2" xfId="394"/>
    <cellStyle name="SAPBEXHLevel0X 2 2" xfId="395"/>
    <cellStyle name="SAPBEXHLevel0X 2 3" xfId="396"/>
    <cellStyle name="SAPBEXHLevel0X 3" xfId="397"/>
    <cellStyle name="SAPBEXHLevel0X 3 2" xfId="398"/>
    <cellStyle name="SAPBEXHLevel0X 4" xfId="399"/>
    <cellStyle name="SAPBEXHLevel0X 4 2" xfId="400"/>
    <cellStyle name="SAPBEXHLevel0X 5" xfId="401"/>
    <cellStyle name="SAPBEXHLevel0X 5 2" xfId="402"/>
    <cellStyle name="SAPBEXHLevel0X 6" xfId="403"/>
    <cellStyle name="SAPBEXHLevel0X 6 2" xfId="404"/>
    <cellStyle name="SAPBEXHLevel0X 7" xfId="405"/>
    <cellStyle name="SAPBEXHLevel0X 7 2" xfId="406"/>
    <cellStyle name="SAPBEXHLevel0X 8" xfId="407"/>
    <cellStyle name="SAPBEXHLevel0X 8 2" xfId="408"/>
    <cellStyle name="SAPBEXHLevel0X 9" xfId="409"/>
    <cellStyle name="SAPBEXHLevel0X 9 2" xfId="410"/>
    <cellStyle name="SAPBEXHLevel1" xfId="138"/>
    <cellStyle name="SAPBEXHLevel1 10" xfId="411"/>
    <cellStyle name="SAPBEXHLevel1 10 2" xfId="412"/>
    <cellStyle name="SAPBEXHLevel1 11" xfId="413"/>
    <cellStyle name="SAPBEXHLevel1 12" xfId="414"/>
    <cellStyle name="SAPBEXHLevel1 13" xfId="415"/>
    <cellStyle name="SAPBEXHLevel1 14" xfId="416"/>
    <cellStyle name="SAPBEXHLevel1 15" xfId="417"/>
    <cellStyle name="SAPBEXHLevel1 16" xfId="418"/>
    <cellStyle name="SAPBEXHLevel1 17" xfId="419"/>
    <cellStyle name="SAPBEXHLevel1 18" xfId="420"/>
    <cellStyle name="SAPBEXHLevel1 19" xfId="421"/>
    <cellStyle name="SAPBEXHLevel1 2" xfId="422"/>
    <cellStyle name="SAPBEXHLevel1 2 2" xfId="423"/>
    <cellStyle name="SAPBEXHLevel1 2 3" xfId="424"/>
    <cellStyle name="SAPBEXHLevel1 3" xfId="425"/>
    <cellStyle name="SAPBEXHLevel1 3 2" xfId="426"/>
    <cellStyle name="SAPBEXHLevel1 4" xfId="427"/>
    <cellStyle name="SAPBEXHLevel1 4 2" xfId="428"/>
    <cellStyle name="SAPBEXHLevel1 5" xfId="429"/>
    <cellStyle name="SAPBEXHLevel1 5 2" xfId="430"/>
    <cellStyle name="SAPBEXHLevel1 6" xfId="431"/>
    <cellStyle name="SAPBEXHLevel1 6 2" xfId="432"/>
    <cellStyle name="SAPBEXHLevel1 7" xfId="433"/>
    <cellStyle name="SAPBEXHLevel1 7 2" xfId="434"/>
    <cellStyle name="SAPBEXHLevel1 8" xfId="435"/>
    <cellStyle name="SAPBEXHLevel1 8 2" xfId="436"/>
    <cellStyle name="SAPBEXHLevel1 9" xfId="437"/>
    <cellStyle name="SAPBEXHLevel1 9 2" xfId="438"/>
    <cellStyle name="SAPBEXHLevel1X" xfId="139"/>
    <cellStyle name="SAPBEXHLevel1X 10" xfId="439"/>
    <cellStyle name="SAPBEXHLevel1X 10 2" xfId="440"/>
    <cellStyle name="SAPBEXHLevel1X 11" xfId="441"/>
    <cellStyle name="SAPBEXHLevel1X 12" xfId="442"/>
    <cellStyle name="SAPBEXHLevel1X 13" xfId="443"/>
    <cellStyle name="SAPBEXHLevel1X 14" xfId="444"/>
    <cellStyle name="SAPBEXHLevel1X 15" xfId="445"/>
    <cellStyle name="SAPBEXHLevel1X 16" xfId="446"/>
    <cellStyle name="SAPBEXHLevel1X 17" xfId="447"/>
    <cellStyle name="SAPBEXHLevel1X 18" xfId="448"/>
    <cellStyle name="SAPBEXHLevel1X 19" xfId="449"/>
    <cellStyle name="SAPBEXHLevel1X 2" xfId="450"/>
    <cellStyle name="SAPBEXHLevel1X 2 2" xfId="451"/>
    <cellStyle name="SAPBEXHLevel1X 2 3" xfId="452"/>
    <cellStyle name="SAPBEXHLevel1X 3" xfId="453"/>
    <cellStyle name="SAPBEXHLevel1X 3 2" xfId="454"/>
    <cellStyle name="SAPBEXHLevel1X 4" xfId="455"/>
    <cellStyle name="SAPBEXHLevel1X 4 2" xfId="456"/>
    <cellStyle name="SAPBEXHLevel1X 5" xfId="457"/>
    <cellStyle name="SAPBEXHLevel1X 5 2" xfId="458"/>
    <cellStyle name="SAPBEXHLevel1X 6" xfId="459"/>
    <cellStyle name="SAPBEXHLevel1X 6 2" xfId="460"/>
    <cellStyle name="SAPBEXHLevel1X 7" xfId="461"/>
    <cellStyle name="SAPBEXHLevel1X 7 2" xfId="462"/>
    <cellStyle name="SAPBEXHLevel1X 8" xfId="463"/>
    <cellStyle name="SAPBEXHLevel1X 8 2" xfId="464"/>
    <cellStyle name="SAPBEXHLevel1X 9" xfId="465"/>
    <cellStyle name="SAPBEXHLevel1X 9 2" xfId="466"/>
    <cellStyle name="SAPBEXHLevel2" xfId="140"/>
    <cellStyle name="SAPBEXHLevel2 10" xfId="467"/>
    <cellStyle name="SAPBEXHLevel2 10 2" xfId="468"/>
    <cellStyle name="SAPBEXHLevel2 11" xfId="469"/>
    <cellStyle name="SAPBEXHLevel2 12" xfId="470"/>
    <cellStyle name="SAPBEXHLevel2 13" xfId="471"/>
    <cellStyle name="SAPBEXHLevel2 14" xfId="472"/>
    <cellStyle name="SAPBEXHLevel2 15" xfId="473"/>
    <cellStyle name="SAPBEXHLevel2 16" xfId="474"/>
    <cellStyle name="SAPBEXHLevel2 17" xfId="475"/>
    <cellStyle name="SAPBEXHLevel2 18" xfId="476"/>
    <cellStyle name="SAPBEXHLevel2 19" xfId="477"/>
    <cellStyle name="SAPBEXHLevel2 2" xfId="478"/>
    <cellStyle name="SAPBEXHLevel2 2 2" xfId="479"/>
    <cellStyle name="SAPBEXHLevel2 2 3" xfId="480"/>
    <cellStyle name="SAPBEXHLevel2 3" xfId="481"/>
    <cellStyle name="SAPBEXHLevel2 3 2" xfId="482"/>
    <cellStyle name="SAPBEXHLevel2 4" xfId="483"/>
    <cellStyle name="SAPBEXHLevel2 4 2" xfId="484"/>
    <cellStyle name="SAPBEXHLevel2 5" xfId="485"/>
    <cellStyle name="SAPBEXHLevel2 5 2" xfId="486"/>
    <cellStyle name="SAPBEXHLevel2 6" xfId="487"/>
    <cellStyle name="SAPBEXHLevel2 6 2" xfId="488"/>
    <cellStyle name="SAPBEXHLevel2 7" xfId="489"/>
    <cellStyle name="SAPBEXHLevel2 7 2" xfId="490"/>
    <cellStyle name="SAPBEXHLevel2 8" xfId="491"/>
    <cellStyle name="SAPBEXHLevel2 8 2" xfId="492"/>
    <cellStyle name="SAPBEXHLevel2 9" xfId="493"/>
    <cellStyle name="SAPBEXHLevel2 9 2" xfId="494"/>
    <cellStyle name="SAPBEXHLevel2X" xfId="141"/>
    <cellStyle name="SAPBEXHLevel2X 10" xfId="495"/>
    <cellStyle name="SAPBEXHLevel2X 10 2" xfId="496"/>
    <cellStyle name="SAPBEXHLevel2X 11" xfId="497"/>
    <cellStyle name="SAPBEXHLevel2X 12" xfId="498"/>
    <cellStyle name="SAPBEXHLevel2X 13" xfId="499"/>
    <cellStyle name="SAPBEXHLevel2X 14" xfId="500"/>
    <cellStyle name="SAPBEXHLevel2X 15" xfId="501"/>
    <cellStyle name="SAPBEXHLevel2X 16" xfId="502"/>
    <cellStyle name="SAPBEXHLevel2X 17" xfId="503"/>
    <cellStyle name="SAPBEXHLevel2X 18" xfId="504"/>
    <cellStyle name="SAPBEXHLevel2X 19" xfId="505"/>
    <cellStyle name="SAPBEXHLevel2X 2" xfId="506"/>
    <cellStyle name="SAPBEXHLevel2X 2 2" xfId="507"/>
    <cellStyle name="SAPBEXHLevel2X 2 3" xfId="508"/>
    <cellStyle name="SAPBEXHLevel2X 3" xfId="509"/>
    <cellStyle name="SAPBEXHLevel2X 3 2" xfId="510"/>
    <cellStyle name="SAPBEXHLevel2X 4" xfId="511"/>
    <cellStyle name="SAPBEXHLevel2X 4 2" xfId="512"/>
    <cellStyle name="SAPBEXHLevel2X 5" xfId="513"/>
    <cellStyle name="SAPBEXHLevel2X 5 2" xfId="514"/>
    <cellStyle name="SAPBEXHLevel2X 6" xfId="515"/>
    <cellStyle name="SAPBEXHLevel2X 6 2" xfId="516"/>
    <cellStyle name="SAPBEXHLevel2X 7" xfId="517"/>
    <cellStyle name="SAPBEXHLevel2X 7 2" xfId="518"/>
    <cellStyle name="SAPBEXHLevel2X 8" xfId="519"/>
    <cellStyle name="SAPBEXHLevel2X 8 2" xfId="520"/>
    <cellStyle name="SAPBEXHLevel2X 9" xfId="521"/>
    <cellStyle name="SAPBEXHLevel2X 9 2" xfId="522"/>
    <cellStyle name="SAPBEXHLevel3" xfId="142"/>
    <cellStyle name="SAPBEXHLevel3 10" xfId="523"/>
    <cellStyle name="SAPBEXHLevel3 10 2" xfId="524"/>
    <cellStyle name="SAPBEXHLevel3 11" xfId="525"/>
    <cellStyle name="SAPBEXHLevel3 12" xfId="526"/>
    <cellStyle name="SAPBEXHLevel3 13" xfId="527"/>
    <cellStyle name="SAPBEXHLevel3 14" xfId="528"/>
    <cellStyle name="SAPBEXHLevel3 15" xfId="529"/>
    <cellStyle name="SAPBEXHLevel3 16" xfId="530"/>
    <cellStyle name="SAPBEXHLevel3 17" xfId="531"/>
    <cellStyle name="SAPBEXHLevel3 18" xfId="532"/>
    <cellStyle name="SAPBEXHLevel3 19" xfId="533"/>
    <cellStyle name="SAPBEXHLevel3 2" xfId="534"/>
    <cellStyle name="SAPBEXHLevel3 2 2" xfId="535"/>
    <cellStyle name="SAPBEXHLevel3 2 3" xfId="536"/>
    <cellStyle name="SAPBEXHLevel3 3" xfId="537"/>
    <cellStyle name="SAPBEXHLevel3 3 2" xfId="538"/>
    <cellStyle name="SAPBEXHLevel3 4" xfId="539"/>
    <cellStyle name="SAPBEXHLevel3 4 2" xfId="540"/>
    <cellStyle name="SAPBEXHLevel3 5" xfId="541"/>
    <cellStyle name="SAPBEXHLevel3 5 2" xfId="542"/>
    <cellStyle name="SAPBEXHLevel3 6" xfId="543"/>
    <cellStyle name="SAPBEXHLevel3 6 2" xfId="544"/>
    <cellStyle name="SAPBEXHLevel3 7" xfId="545"/>
    <cellStyle name="SAPBEXHLevel3 7 2" xfId="546"/>
    <cellStyle name="SAPBEXHLevel3 8" xfId="547"/>
    <cellStyle name="SAPBEXHLevel3 8 2" xfId="548"/>
    <cellStyle name="SAPBEXHLevel3 9" xfId="549"/>
    <cellStyle name="SAPBEXHLevel3 9 2" xfId="550"/>
    <cellStyle name="SAPBEXHLevel3X" xfId="143"/>
    <cellStyle name="SAPBEXHLevel3X 10" xfId="551"/>
    <cellStyle name="SAPBEXHLevel3X 10 2" xfId="552"/>
    <cellStyle name="SAPBEXHLevel3X 11" xfId="553"/>
    <cellStyle name="SAPBEXHLevel3X 12" xfId="554"/>
    <cellStyle name="SAPBEXHLevel3X 13" xfId="555"/>
    <cellStyle name="SAPBEXHLevel3X 14" xfId="556"/>
    <cellStyle name="SAPBEXHLevel3X 15" xfId="557"/>
    <cellStyle name="SAPBEXHLevel3X 16" xfId="558"/>
    <cellStyle name="SAPBEXHLevel3X 17" xfId="559"/>
    <cellStyle name="SAPBEXHLevel3X 18" xfId="560"/>
    <cellStyle name="SAPBEXHLevel3X 19" xfId="561"/>
    <cellStyle name="SAPBEXHLevel3X 2" xfId="562"/>
    <cellStyle name="SAPBEXHLevel3X 2 2" xfId="563"/>
    <cellStyle name="SAPBEXHLevel3X 2 3" xfId="564"/>
    <cellStyle name="SAPBEXHLevel3X 3" xfId="565"/>
    <cellStyle name="SAPBEXHLevel3X 3 2" xfId="566"/>
    <cellStyle name="SAPBEXHLevel3X 4" xfId="567"/>
    <cellStyle name="SAPBEXHLevel3X 4 2" xfId="568"/>
    <cellStyle name="SAPBEXHLevel3X 5" xfId="569"/>
    <cellStyle name="SAPBEXHLevel3X 5 2" xfId="570"/>
    <cellStyle name="SAPBEXHLevel3X 6" xfId="571"/>
    <cellStyle name="SAPBEXHLevel3X 6 2" xfId="572"/>
    <cellStyle name="SAPBEXHLevel3X 7" xfId="573"/>
    <cellStyle name="SAPBEXHLevel3X 7 2" xfId="574"/>
    <cellStyle name="SAPBEXHLevel3X 8" xfId="575"/>
    <cellStyle name="SAPBEXHLevel3X 8 2" xfId="576"/>
    <cellStyle name="SAPBEXHLevel3X 9" xfId="577"/>
    <cellStyle name="SAPBEXHLevel3X 9 2" xfId="578"/>
    <cellStyle name="SAPBEXresData" xfId="144"/>
    <cellStyle name="SAPBEXresDataEmph" xfId="145"/>
    <cellStyle name="SAPBEXresItem" xfId="146"/>
    <cellStyle name="SAPBEXresItemX" xfId="147"/>
    <cellStyle name="SAPBEXstdData" xfId="148"/>
    <cellStyle name="SAPBEXstdData 2" xfId="579"/>
    <cellStyle name="SAPBEXstdData 3" xfId="580"/>
    <cellStyle name="SAPBEXstdDataEmph" xfId="149"/>
    <cellStyle name="SAPBEXstdItem" xfId="150"/>
    <cellStyle name="SAPBEXstdItem 2" xfId="581"/>
    <cellStyle name="SAPBEXstdItem 3" xfId="582"/>
    <cellStyle name="SAPBEXstdItem 4" xfId="583"/>
    <cellStyle name="SAPBEXstdItemX" xfId="151"/>
    <cellStyle name="SAPBEXstdItemX 2" xfId="584"/>
    <cellStyle name="SAPBEXstdItemX 3" xfId="585"/>
    <cellStyle name="SAPBEXtitle" xfId="152"/>
    <cellStyle name="SAPBEXtitle 10" xfId="586"/>
    <cellStyle name="SAPBEXtitle 10 2" xfId="587"/>
    <cellStyle name="SAPBEXtitle 11" xfId="588"/>
    <cellStyle name="SAPBEXtitle 11 2" xfId="589"/>
    <cellStyle name="SAPBEXtitle 12" xfId="590"/>
    <cellStyle name="SAPBEXtitle 12 2" xfId="591"/>
    <cellStyle name="SAPBEXtitle 13" xfId="592"/>
    <cellStyle name="SAPBEXtitle 13 2" xfId="593"/>
    <cellStyle name="SAPBEXtitle 14" xfId="594"/>
    <cellStyle name="SAPBEXtitle 15" xfId="595"/>
    <cellStyle name="SAPBEXtitle 16" xfId="596"/>
    <cellStyle name="SAPBEXtitle 17" xfId="597"/>
    <cellStyle name="SAPBEXtitle 18" xfId="598"/>
    <cellStyle name="SAPBEXtitle 19" xfId="599"/>
    <cellStyle name="SAPBEXtitle 2" xfId="600"/>
    <cellStyle name="SAPBEXtitle 2 2" xfId="601"/>
    <cellStyle name="SAPBEXtitle 2 3" xfId="602"/>
    <cellStyle name="SAPBEXtitle 20" xfId="603"/>
    <cellStyle name="SAPBEXtitle 21" xfId="604"/>
    <cellStyle name="SAPBEXtitle 22" xfId="605"/>
    <cellStyle name="SAPBEXtitle 3" xfId="606"/>
    <cellStyle name="SAPBEXtitle 3 2" xfId="607"/>
    <cellStyle name="SAPBEXtitle 4" xfId="608"/>
    <cellStyle name="SAPBEXtitle 4 2" xfId="609"/>
    <cellStyle name="SAPBEXtitle 5" xfId="610"/>
    <cellStyle name="SAPBEXtitle 5 2" xfId="611"/>
    <cellStyle name="SAPBEXtitle 6" xfId="612"/>
    <cellStyle name="SAPBEXtitle 6 2" xfId="613"/>
    <cellStyle name="SAPBEXtitle 7" xfId="614"/>
    <cellStyle name="SAPBEXtitle 7 2" xfId="615"/>
    <cellStyle name="SAPBEXtitle 8" xfId="616"/>
    <cellStyle name="SAPBEXtitle 8 2" xfId="617"/>
    <cellStyle name="SAPBEXtitle 9" xfId="618"/>
    <cellStyle name="SAPBEXtitle 9 2" xfId="619"/>
    <cellStyle name="SAPBEXtitle_Dec 2008 Acct 557 BW PA Detail" xfId="620"/>
    <cellStyle name="SAPBEXundefined" xfId="153"/>
    <cellStyle name="SAPBEXundefined 10" xfId="621"/>
    <cellStyle name="SAPBEXundefined 11" xfId="622"/>
    <cellStyle name="SAPBEXundefined 12" xfId="623"/>
    <cellStyle name="SAPBEXundefined 13" xfId="624"/>
    <cellStyle name="SAPBEXundefined 14" xfId="625"/>
    <cellStyle name="SAPBEXundefined 15" xfId="626"/>
    <cellStyle name="SAPBEXundefined 16" xfId="627"/>
    <cellStyle name="SAPBEXundefined 17" xfId="628"/>
    <cellStyle name="SAPBEXundefined 18" xfId="629"/>
    <cellStyle name="SAPBEXundefined 19" xfId="630"/>
    <cellStyle name="SAPBEXundefined 2" xfId="631"/>
    <cellStyle name="SAPBEXundefined 3" xfId="632"/>
    <cellStyle name="SAPBEXundefined 4" xfId="633"/>
    <cellStyle name="SAPBEXundefined 5" xfId="634"/>
    <cellStyle name="SAPBEXundefined 6" xfId="635"/>
    <cellStyle name="SAPBEXundefined 7" xfId="636"/>
    <cellStyle name="SAPBEXundefined 8" xfId="637"/>
    <cellStyle name="SAPBEXundefined 9" xfId="638"/>
    <cellStyle name="Shade" xfId="639"/>
    <cellStyle name="Special" xfId="640"/>
    <cellStyle name="Special 2" xfId="641"/>
    <cellStyle name="Special 3" xfId="642"/>
    <cellStyle name="Style 1" xfId="643"/>
    <cellStyle name="Style 1 2" xfId="644"/>
    <cellStyle name="Style 1 3" xfId="645"/>
    <cellStyle name="Style 27" xfId="646"/>
    <cellStyle name="Style 35" xfId="647"/>
    <cellStyle name="Style 36" xfId="648"/>
    <cellStyle name="Text" xfId="649"/>
    <cellStyle name="Title 2" xfId="650"/>
    <cellStyle name="Titles" xfId="154"/>
    <cellStyle name="Titles 2" xfId="651"/>
    <cellStyle name="Titles 3" xfId="652"/>
    <cellStyle name="Total 2" xfId="653"/>
    <cellStyle name="Total 3" xfId="654"/>
    <cellStyle name="Total2 - Style2" xfId="655"/>
    <cellStyle name="TRANSMISSION RELIABILITY PORTION OF PROJECT" xfId="656"/>
    <cellStyle name="Underl - Style4" xfId="657"/>
    <cellStyle name="Unprot" xfId="658"/>
    <cellStyle name="Unprot$" xfId="659"/>
    <cellStyle name="Unprot$ 2" xfId="660"/>
    <cellStyle name="Unprot$ 3" xfId="661"/>
    <cellStyle name="Unprotect" xfId="662"/>
    <cellStyle name="Warning Text 2" xfId="663"/>
  </cellStyles>
  <dxfs count="9">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86591</xdr:colOff>
      <xdr:row>44</xdr:row>
      <xdr:rowOff>95250</xdr:rowOff>
    </xdr:from>
    <xdr:to>
      <xdr:col>9</xdr:col>
      <xdr:colOff>17318</xdr:colOff>
      <xdr:row>48</xdr:row>
      <xdr:rowOff>17319</xdr:rowOff>
    </xdr:to>
    <xdr:sp macro="" textlink="">
      <xdr:nvSpPr>
        <xdr:cNvPr id="2" name="TextBox 1"/>
        <xdr:cNvSpPr txBox="1"/>
      </xdr:nvSpPr>
      <xdr:spPr>
        <a:xfrm>
          <a:off x="355023" y="9057409"/>
          <a:ext cx="10131136" cy="718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Times New Roman" pitchFamily="18" charset="0"/>
              <a:ea typeface="+mn-ea"/>
              <a:cs typeface="Times New Roman" pitchFamily="18" charset="0"/>
            </a:rPr>
            <a:t>Staff’s adjustment removes all captive insurance from the test year and reflects a six -year average of actual claim activity, in other words a normalized level of expense.  Without any insurance, it is appropriate to consider the appropriate level of expense in the test period for liability legal proceeding and settlements (liability) and property damage.</a:t>
          </a:r>
        </a:p>
        <a:p>
          <a:endParaRPr lang="en-US" sz="11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5</xdr:row>
          <xdr:rowOff>38100</xdr:rowOff>
        </xdr:from>
        <xdr:to>
          <xdr:col>9</xdr:col>
          <xdr:colOff>161925</xdr:colOff>
          <xdr:row>40</xdr:row>
          <xdr:rowOff>66675</xdr:rowOff>
        </xdr:to>
        <xdr:sp macro="" textlink="">
          <xdr:nvSpPr>
            <xdr:cNvPr id="11275" name="Object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514350</xdr:colOff>
          <xdr:row>43</xdr:row>
          <xdr:rowOff>19050</xdr:rowOff>
        </xdr:from>
        <xdr:to>
          <xdr:col>8</xdr:col>
          <xdr:colOff>600075</xdr:colOff>
          <xdr:row>74</xdr:row>
          <xdr:rowOff>95250</xdr:rowOff>
        </xdr:to>
        <xdr:sp macro="" textlink="">
          <xdr:nvSpPr>
            <xdr:cNvPr id="11277" name="Object 13" hidden="1">
              <a:extLst>
                <a:ext uri="{63B3BB69-23CF-44E3-9099-C40C66FF867C}">
                  <a14:compatExt spid="_x0000_s1127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342899</xdr:colOff>
      <xdr:row>6</xdr:row>
      <xdr:rowOff>95250</xdr:rowOff>
    </xdr:from>
    <xdr:to>
      <xdr:col>11</xdr:col>
      <xdr:colOff>266700</xdr:colOff>
      <xdr:row>51</xdr:row>
      <xdr:rowOff>66675</xdr:rowOff>
    </xdr:to>
    <xdr:sp macro="" textlink="">
      <xdr:nvSpPr>
        <xdr:cNvPr id="2" name="TextBox 1"/>
        <xdr:cNvSpPr txBox="1"/>
      </xdr:nvSpPr>
      <xdr:spPr>
        <a:xfrm>
          <a:off x="342899" y="742950"/>
          <a:ext cx="6629401" cy="725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0" i="0" u="none" strike="noStrike" baseline="0" smtClean="0">
              <a:solidFill>
                <a:srgbClr val="000000"/>
              </a:solidFill>
              <a:latin typeface="Times New Roman"/>
            </a:rPr>
            <a:t>REDACTED</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4</xdr:row>
          <xdr:rowOff>133350</xdr:rowOff>
        </xdr:from>
        <xdr:to>
          <xdr:col>8</xdr:col>
          <xdr:colOff>409575</xdr:colOff>
          <xdr:row>37</xdr:row>
          <xdr:rowOff>190500</xdr:rowOff>
        </xdr:to>
        <xdr:sp macro="" textlink="">
          <xdr:nvSpPr>
            <xdr:cNvPr id="24579" name="Object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45</xdr:row>
          <xdr:rowOff>57150</xdr:rowOff>
        </xdr:from>
        <xdr:to>
          <xdr:col>8</xdr:col>
          <xdr:colOff>381000</xdr:colOff>
          <xdr:row>75</xdr:row>
          <xdr:rowOff>104775</xdr:rowOff>
        </xdr:to>
        <xdr:sp macro="" textlink="">
          <xdr:nvSpPr>
            <xdr:cNvPr id="24580" name="Object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zoomScale="110" zoomScaleNormal="110" workbookViewId="0">
      <selection activeCell="A4" sqref="A4"/>
    </sheetView>
  </sheetViews>
  <sheetFormatPr defaultRowHeight="15.75"/>
  <cols>
    <col min="1" max="1" width="4" style="140" customWidth="1"/>
    <col min="2" max="2" width="59.140625" style="140" customWidth="1"/>
    <col min="3" max="3" width="12.5703125" style="140" customWidth="1"/>
    <col min="4" max="4" width="7.85546875" style="140" customWidth="1"/>
    <col min="5" max="5" width="16.85546875" style="140" bestFit="1" customWidth="1"/>
    <col min="6" max="6" width="11" style="140" customWidth="1"/>
    <col min="7" max="7" width="14.28515625" style="140" customWidth="1"/>
    <col min="8" max="8" width="15" style="140" customWidth="1"/>
    <col min="9" max="9" width="16.5703125" style="140" customWidth="1"/>
    <col min="10" max="16384" width="9.140625" style="140"/>
  </cols>
  <sheetData>
    <row r="1" spans="1:9">
      <c r="A1" s="136" t="str">
        <f>+'Liability Summary'!A1</f>
        <v>PacifiCorp</v>
      </c>
      <c r="B1" s="137"/>
      <c r="C1" s="138"/>
      <c r="D1" s="138"/>
      <c r="E1" s="138"/>
      <c r="F1" s="138"/>
      <c r="G1" s="138"/>
      <c r="H1" s="138"/>
      <c r="I1" s="139"/>
    </row>
    <row r="2" spans="1:9">
      <c r="A2" s="206" t="s">
        <v>235</v>
      </c>
      <c r="B2" s="137"/>
      <c r="C2" s="138"/>
      <c r="D2" s="138"/>
      <c r="E2" s="138"/>
      <c r="F2" s="138"/>
      <c r="G2" s="138"/>
      <c r="H2" s="138"/>
      <c r="I2" s="141"/>
    </row>
    <row r="3" spans="1:9">
      <c r="A3" s="136" t="str">
        <f>+'Liability Summary'!A3</f>
        <v>Washington General Rate Case - December 2010</v>
      </c>
      <c r="B3" s="137"/>
      <c r="C3" s="138"/>
      <c r="D3" s="138"/>
      <c r="E3" s="138"/>
      <c r="F3" s="138"/>
      <c r="G3" s="138"/>
      <c r="H3" s="138"/>
      <c r="I3" s="141"/>
    </row>
    <row r="4" spans="1:9">
      <c r="A4" s="136" t="str">
        <f>+'Liability Summary'!A4</f>
        <v>Adjustment 4.11 Liability Suits and Property Damage</v>
      </c>
      <c r="B4" s="137"/>
      <c r="C4" s="138"/>
      <c r="D4" s="138"/>
      <c r="E4" s="138"/>
      <c r="F4" s="138"/>
      <c r="G4" s="138"/>
      <c r="H4" s="138"/>
      <c r="I4" s="141"/>
    </row>
    <row r="5" spans="1:9">
      <c r="A5" s="137"/>
      <c r="B5" s="137"/>
      <c r="C5" s="138"/>
      <c r="D5" s="138"/>
      <c r="E5" s="138"/>
      <c r="F5" s="138"/>
      <c r="G5" s="138"/>
      <c r="H5" s="138"/>
      <c r="I5" s="141"/>
    </row>
    <row r="6" spans="1:9">
      <c r="A6" s="137"/>
      <c r="B6" s="137"/>
      <c r="C6" s="219"/>
      <c r="D6" s="219"/>
      <c r="E6" s="219" t="s">
        <v>1</v>
      </c>
      <c r="F6" s="219"/>
      <c r="G6" s="219"/>
      <c r="H6" s="219" t="s">
        <v>13</v>
      </c>
      <c r="I6" s="220"/>
    </row>
    <row r="7" spans="1:9">
      <c r="A7" s="137"/>
      <c r="B7" s="137"/>
      <c r="C7" s="221" t="s">
        <v>2</v>
      </c>
      <c r="D7" s="221" t="s">
        <v>3</v>
      </c>
      <c r="E7" s="221" t="s">
        <v>4</v>
      </c>
      <c r="F7" s="221" t="s">
        <v>5</v>
      </c>
      <c r="G7" s="221" t="s">
        <v>6</v>
      </c>
      <c r="H7" s="221" t="s">
        <v>7</v>
      </c>
      <c r="I7" s="222" t="s">
        <v>8</v>
      </c>
    </row>
    <row r="8" spans="1:9">
      <c r="A8" s="142" t="s">
        <v>9</v>
      </c>
      <c r="B8" s="143"/>
      <c r="C8" s="144"/>
      <c r="D8" s="144"/>
      <c r="E8" s="144"/>
      <c r="F8" s="144"/>
      <c r="G8" s="144"/>
      <c r="H8" s="145"/>
      <c r="I8" s="141"/>
    </row>
    <row r="9" spans="1:9">
      <c r="A9" s="142"/>
      <c r="B9" s="143"/>
      <c r="C9" s="144"/>
      <c r="D9" s="144"/>
      <c r="E9" s="144"/>
      <c r="F9" s="144"/>
      <c r="G9" s="144"/>
      <c r="H9" s="145"/>
      <c r="I9" s="141"/>
    </row>
    <row r="10" spans="1:9">
      <c r="A10" s="142"/>
      <c r="B10" s="143"/>
      <c r="C10" s="144"/>
      <c r="D10" s="144"/>
      <c r="E10" s="144"/>
      <c r="F10" s="144"/>
      <c r="G10" s="144"/>
      <c r="H10" s="145"/>
      <c r="I10" s="141"/>
    </row>
    <row r="11" spans="1:9">
      <c r="A11" s="16"/>
      <c r="B11" s="146" t="s">
        <v>209</v>
      </c>
      <c r="C11" s="147"/>
      <c r="D11" s="148"/>
      <c r="E11" s="147"/>
      <c r="F11" s="147"/>
      <c r="G11" s="149"/>
      <c r="H11" s="150"/>
      <c r="I11" s="151"/>
    </row>
    <row r="12" spans="1:9">
      <c r="A12" s="178">
        <v>1</v>
      </c>
      <c r="B12" s="146" t="s">
        <v>273</v>
      </c>
      <c r="C12" s="147"/>
      <c r="D12" s="148"/>
      <c r="E12" s="147"/>
      <c r="F12" s="147"/>
      <c r="G12" s="149"/>
      <c r="H12" s="150"/>
      <c r="I12" s="151"/>
    </row>
    <row r="13" spans="1:9">
      <c r="A13" s="140">
        <f>1+A12</f>
        <v>2</v>
      </c>
      <c r="B13" s="152" t="s">
        <v>206</v>
      </c>
      <c r="C13" s="147">
        <v>925</v>
      </c>
      <c r="D13" s="147" t="s">
        <v>38</v>
      </c>
      <c r="E13" s="150">
        <f>'Liability Summary'!F19</f>
        <v>-1584944.34</v>
      </c>
      <c r="F13" s="147" t="s">
        <v>10</v>
      </c>
      <c r="G13" s="153">
        <v>7.2043717522988007E-2</v>
      </c>
      <c r="H13" s="150">
        <f>E13*G13</f>
        <v>-114185.28232061867</v>
      </c>
      <c r="I13" s="151" t="s">
        <v>223</v>
      </c>
    </row>
    <row r="14" spans="1:9">
      <c r="A14" s="140">
        <f t="shared" ref="A14:A42" si="0">1+A13</f>
        <v>3</v>
      </c>
      <c r="B14" s="152" t="s">
        <v>207</v>
      </c>
      <c r="C14" s="147">
        <v>925</v>
      </c>
      <c r="D14" s="147" t="s">
        <v>38</v>
      </c>
      <c r="E14" s="150">
        <f>+'Liability Summary'!F21</f>
        <v>-4831786.75</v>
      </c>
      <c r="F14" s="147" t="s">
        <v>10</v>
      </c>
      <c r="G14" s="153">
        <v>7.2043717522988007E-2</v>
      </c>
      <c r="H14" s="150">
        <f t="shared" ref="H14:H17" si="1">E14*G14</f>
        <v>-348099.87974831625</v>
      </c>
      <c r="I14" s="151" t="s">
        <v>224</v>
      </c>
    </row>
    <row r="15" spans="1:9">
      <c r="A15" s="140">
        <f t="shared" si="0"/>
        <v>4</v>
      </c>
      <c r="B15" s="152" t="s">
        <v>208</v>
      </c>
      <c r="C15" s="147">
        <v>925</v>
      </c>
      <c r="D15" s="147" t="s">
        <v>38</v>
      </c>
      <c r="E15" s="150">
        <f>+'Liability Summary'!F23</f>
        <v>1010101.48</v>
      </c>
      <c r="F15" s="147" t="s">
        <v>10</v>
      </c>
      <c r="G15" s="153">
        <v>7.2043717522988007E-2</v>
      </c>
      <c r="H15" s="150">
        <f t="shared" si="1"/>
        <v>72771.465694672122</v>
      </c>
      <c r="I15" s="151" t="s">
        <v>225</v>
      </c>
    </row>
    <row r="16" spans="1:9">
      <c r="A16" s="140">
        <f t="shared" si="0"/>
        <v>5</v>
      </c>
      <c r="B16" s="152"/>
      <c r="C16" s="147"/>
      <c r="D16" s="147"/>
      <c r="E16" s="150"/>
      <c r="F16" s="147"/>
      <c r="G16" s="153"/>
      <c r="H16" s="150"/>
      <c r="I16" s="151"/>
    </row>
    <row r="17" spans="1:9">
      <c r="A17" s="140">
        <f t="shared" si="0"/>
        <v>6</v>
      </c>
      <c r="B17" s="154" t="s">
        <v>279</v>
      </c>
      <c r="C17" s="147">
        <v>925</v>
      </c>
      <c r="D17" s="147" t="s">
        <v>38</v>
      </c>
      <c r="E17" s="150">
        <f>+'Liability Summary'!F38</f>
        <v>551709</v>
      </c>
      <c r="F17" s="147" t="s">
        <v>12</v>
      </c>
      <c r="G17" s="177">
        <v>0.22474</v>
      </c>
      <c r="H17" s="150">
        <f t="shared" si="1"/>
        <v>123991.08065999999</v>
      </c>
      <c r="I17" s="151" t="s">
        <v>226</v>
      </c>
    </row>
    <row r="18" spans="1:9">
      <c r="A18" s="140">
        <f t="shared" si="0"/>
        <v>7</v>
      </c>
      <c r="B18" s="152"/>
      <c r="C18" s="147"/>
      <c r="D18" s="147"/>
      <c r="E18" s="150"/>
      <c r="F18" s="147"/>
      <c r="G18" s="153"/>
      <c r="H18" s="150"/>
      <c r="I18" s="151"/>
    </row>
    <row r="19" spans="1:9">
      <c r="A19" s="140">
        <f t="shared" si="0"/>
        <v>8</v>
      </c>
      <c r="B19" s="154" t="s">
        <v>210</v>
      </c>
      <c r="C19" s="147">
        <v>925</v>
      </c>
      <c r="D19" s="147" t="s">
        <v>38</v>
      </c>
      <c r="E19" s="150"/>
      <c r="F19" s="147"/>
      <c r="G19" s="153"/>
      <c r="H19" s="182">
        <f>SUM(H13:H17)</f>
        <v>-265522.61571426282</v>
      </c>
      <c r="I19" s="151"/>
    </row>
    <row r="20" spans="1:9">
      <c r="A20" s="140">
        <f t="shared" si="0"/>
        <v>9</v>
      </c>
      <c r="B20" s="155"/>
      <c r="C20" s="147"/>
      <c r="D20" s="147"/>
      <c r="E20" s="150"/>
      <c r="F20" s="147"/>
      <c r="G20" s="149"/>
      <c r="H20" s="150"/>
      <c r="I20" s="151"/>
    </row>
    <row r="21" spans="1:9">
      <c r="A21" s="140">
        <f t="shared" si="0"/>
        <v>10</v>
      </c>
      <c r="B21" s="16" t="s">
        <v>211</v>
      </c>
      <c r="C21" s="147"/>
      <c r="D21" s="147"/>
      <c r="E21" s="150"/>
      <c r="F21" s="147"/>
      <c r="G21" s="149"/>
      <c r="H21" s="150"/>
      <c r="I21" s="151"/>
    </row>
    <row r="22" spans="1:9" ht="31.5">
      <c r="A22" s="140">
        <f t="shared" si="0"/>
        <v>11</v>
      </c>
      <c r="B22" s="179" t="s">
        <v>212</v>
      </c>
      <c r="C22" s="137"/>
      <c r="D22" s="137"/>
      <c r="E22" s="137"/>
      <c r="F22" s="137"/>
      <c r="G22" s="163"/>
      <c r="H22" s="150"/>
      <c r="I22" s="151"/>
    </row>
    <row r="23" spans="1:9">
      <c r="A23" s="140">
        <f t="shared" si="0"/>
        <v>12</v>
      </c>
      <c r="B23" s="17" t="s">
        <v>101</v>
      </c>
      <c r="C23" s="164">
        <v>924</v>
      </c>
      <c r="D23" s="147" t="s">
        <v>38</v>
      </c>
      <c r="E23" s="150">
        <f>+'Property Summary'!F19</f>
        <v>-5560493</v>
      </c>
      <c r="F23" s="150" t="s">
        <v>10</v>
      </c>
      <c r="G23" s="153">
        <v>7.2043717522988007E-2</v>
      </c>
      <c r="H23" s="150">
        <f>E23*G23</f>
        <v>-400598.58698055218</v>
      </c>
      <c r="I23" s="151" t="s">
        <v>227</v>
      </c>
    </row>
    <row r="24" spans="1:9">
      <c r="A24" s="140">
        <f t="shared" si="0"/>
        <v>13</v>
      </c>
      <c r="B24" s="156" t="s">
        <v>11</v>
      </c>
      <c r="C24" s="164">
        <v>924</v>
      </c>
      <c r="D24" s="147" t="s">
        <v>38</v>
      </c>
      <c r="E24" s="150">
        <f>+'Property Summary'!F21</f>
        <v>-8644574</v>
      </c>
      <c r="F24" s="150" t="s">
        <v>10</v>
      </c>
      <c r="G24" s="153">
        <v>7.2043717522988007E-2</v>
      </c>
      <c r="H24" s="150">
        <f>E24*G24</f>
        <v>-622787.24736256653</v>
      </c>
      <c r="I24" s="151" t="s">
        <v>228</v>
      </c>
    </row>
    <row r="25" spans="1:9">
      <c r="A25" s="140">
        <f t="shared" si="0"/>
        <v>14</v>
      </c>
      <c r="B25" s="156"/>
      <c r="C25" s="164"/>
      <c r="D25" s="147"/>
      <c r="E25" s="150"/>
      <c r="F25" s="150"/>
      <c r="G25" s="153"/>
      <c r="H25" s="150"/>
      <c r="I25" s="151"/>
    </row>
    <row r="26" spans="1:9">
      <c r="A26" s="140">
        <f t="shared" si="0"/>
        <v>15</v>
      </c>
      <c r="B26" s="156"/>
      <c r="C26" s="164"/>
      <c r="D26" s="147"/>
      <c r="E26" s="150"/>
      <c r="F26" s="150"/>
      <c r="G26" s="163"/>
      <c r="H26" s="150"/>
      <c r="I26" s="151"/>
    </row>
    <row r="27" spans="1:9">
      <c r="A27" s="140">
        <f t="shared" si="0"/>
        <v>16</v>
      </c>
      <c r="B27" s="154" t="s">
        <v>274</v>
      </c>
      <c r="C27" s="164"/>
      <c r="D27" s="147"/>
      <c r="E27" s="150"/>
      <c r="F27" s="150"/>
      <c r="G27" s="158"/>
      <c r="H27" s="159"/>
      <c r="I27" s="157"/>
    </row>
    <row r="28" spans="1:9">
      <c r="A28" s="140">
        <f t="shared" si="0"/>
        <v>17</v>
      </c>
      <c r="B28" s="160" t="s">
        <v>218</v>
      </c>
      <c r="C28" s="161">
        <v>924</v>
      </c>
      <c r="D28" s="161" t="s">
        <v>38</v>
      </c>
      <c r="E28" s="162">
        <f>+'Property Summary'!F37</f>
        <v>596588</v>
      </c>
      <c r="F28" s="150" t="s">
        <v>13</v>
      </c>
      <c r="G28" s="166" t="s">
        <v>14</v>
      </c>
      <c r="H28" s="150">
        <f>+E28</f>
        <v>596588</v>
      </c>
      <c r="I28" s="151" t="s">
        <v>229</v>
      </c>
    </row>
    <row r="29" spans="1:9">
      <c r="A29" s="140">
        <f t="shared" si="0"/>
        <v>18</v>
      </c>
      <c r="B29" s="156" t="s">
        <v>219</v>
      </c>
      <c r="C29" s="161">
        <v>924</v>
      </c>
      <c r="D29" s="147" t="s">
        <v>38</v>
      </c>
      <c r="E29" s="150">
        <f>+'Property Summary'!F46</f>
        <v>587554</v>
      </c>
      <c r="F29" s="150" t="s">
        <v>12</v>
      </c>
      <c r="G29" s="153">
        <v>0.22474202685414957</v>
      </c>
      <c r="H29" s="150">
        <f t="shared" ref="H29:H30" si="2">E29*G29</f>
        <v>132048.07684626299</v>
      </c>
      <c r="I29" s="151" t="s">
        <v>230</v>
      </c>
    </row>
    <row r="30" spans="1:9">
      <c r="A30" s="140">
        <f t="shared" si="0"/>
        <v>19</v>
      </c>
      <c r="B30" s="156" t="s">
        <v>220</v>
      </c>
      <c r="C30" s="161">
        <v>924</v>
      </c>
      <c r="D30" s="147" t="s">
        <v>38</v>
      </c>
      <c r="E30" s="150">
        <f>+'Property Summary'!F56</f>
        <v>329347</v>
      </c>
      <c r="F30" s="150" t="s">
        <v>12</v>
      </c>
      <c r="G30" s="166">
        <v>0.22474202685414957</v>
      </c>
      <c r="H30" s="150">
        <f t="shared" si="2"/>
        <v>74018.112318333602</v>
      </c>
      <c r="I30" s="151" t="s">
        <v>231</v>
      </c>
    </row>
    <row r="31" spans="1:9">
      <c r="A31" s="140">
        <f t="shared" si="0"/>
        <v>20</v>
      </c>
      <c r="B31" s="180" t="s">
        <v>221</v>
      </c>
      <c r="C31" s="161">
        <v>925</v>
      </c>
      <c r="D31" s="147" t="s">
        <v>38</v>
      </c>
      <c r="E31" s="165">
        <f>SUM(E28:E30)</f>
        <v>1513489</v>
      </c>
      <c r="F31" s="150"/>
      <c r="G31" s="166"/>
      <c r="H31" s="165">
        <f>SUM(H28:H30)</f>
        <v>802654.18916459661</v>
      </c>
      <c r="I31" s="151"/>
    </row>
    <row r="32" spans="1:9">
      <c r="A32" s="140">
        <f t="shared" si="0"/>
        <v>21</v>
      </c>
      <c r="B32" s="180"/>
      <c r="C32" s="161"/>
      <c r="D32" s="147"/>
      <c r="E32" s="150"/>
      <c r="F32" s="150"/>
      <c r="G32" s="166"/>
      <c r="H32" s="150"/>
      <c r="I32" s="151"/>
    </row>
    <row r="33" spans="1:9">
      <c r="A33" s="140">
        <f t="shared" si="0"/>
        <v>22</v>
      </c>
      <c r="B33" s="183" t="s">
        <v>222</v>
      </c>
      <c r="H33" s="184">
        <f>+H31+H24+H23</f>
        <v>-220731.6451785221</v>
      </c>
      <c r="I33" s="151"/>
    </row>
    <row r="34" spans="1:9">
      <c r="A34" s="140">
        <f t="shared" si="0"/>
        <v>23</v>
      </c>
      <c r="B34" s="167"/>
      <c r="C34" s="147"/>
      <c r="D34" s="147"/>
      <c r="E34" s="169"/>
      <c r="F34" s="147"/>
      <c r="G34" s="170"/>
      <c r="H34" s="171"/>
      <c r="I34" s="141"/>
    </row>
    <row r="35" spans="1:9">
      <c r="A35" s="140">
        <f t="shared" si="0"/>
        <v>24</v>
      </c>
      <c r="B35" s="173" t="s">
        <v>15</v>
      </c>
      <c r="C35" s="172"/>
      <c r="D35" s="172"/>
      <c r="E35" s="150"/>
      <c r="F35" s="168"/>
      <c r="G35" s="170"/>
      <c r="H35" s="171"/>
      <c r="I35" s="141"/>
    </row>
    <row r="36" spans="1:9">
      <c r="A36" s="140">
        <f t="shared" si="0"/>
        <v>25</v>
      </c>
      <c r="B36" s="140" t="s">
        <v>213</v>
      </c>
      <c r="C36" s="147"/>
      <c r="D36" s="147"/>
      <c r="E36" s="174"/>
      <c r="F36" s="164"/>
      <c r="G36" s="175"/>
      <c r="H36" s="171"/>
      <c r="I36" s="141"/>
    </row>
    <row r="37" spans="1:9">
      <c r="A37" s="140">
        <f t="shared" si="0"/>
        <v>26</v>
      </c>
      <c r="B37" s="185" t="s">
        <v>214</v>
      </c>
      <c r="C37" s="164" t="s">
        <v>16</v>
      </c>
      <c r="D37" s="164" t="s">
        <v>38</v>
      </c>
      <c r="E37" s="159">
        <f>+'Tax Adjustments'!F11</f>
        <v>-6969001</v>
      </c>
      <c r="F37" s="168" t="s">
        <v>10</v>
      </c>
      <c r="G37" s="153">
        <v>7.2043717522988007E-2</v>
      </c>
      <c r="H37" s="150">
        <f>E37*G37</f>
        <v>-502072.73946142092</v>
      </c>
      <c r="I37" s="141" t="s">
        <v>232</v>
      </c>
    </row>
    <row r="38" spans="1:9">
      <c r="A38" s="140">
        <f t="shared" si="0"/>
        <v>27</v>
      </c>
      <c r="B38" s="185" t="s">
        <v>215</v>
      </c>
      <c r="C38" s="164" t="s">
        <v>17</v>
      </c>
      <c r="D38" s="164" t="s">
        <v>38</v>
      </c>
      <c r="E38" s="159">
        <f>-'Tax Adjustments'!F16</f>
        <v>-16311944</v>
      </c>
      <c r="F38" s="168" t="s">
        <v>10</v>
      </c>
      <c r="G38" s="153">
        <v>7.2043717522988007E-2</v>
      </c>
      <c r="H38" s="150">
        <f>E38*G38</f>
        <v>-1175173.0857867992</v>
      </c>
      <c r="I38" s="141" t="s">
        <v>233</v>
      </c>
    </row>
    <row r="39" spans="1:9">
      <c r="A39" s="140">
        <f t="shared" si="0"/>
        <v>28</v>
      </c>
      <c r="B39" s="176"/>
      <c r="C39" s="164"/>
      <c r="D39" s="164"/>
      <c r="E39" s="159"/>
      <c r="F39" s="168"/>
      <c r="G39" s="175"/>
      <c r="H39" s="171"/>
      <c r="I39" s="141"/>
    </row>
    <row r="40" spans="1:9">
      <c r="A40" s="140">
        <f t="shared" si="0"/>
        <v>29</v>
      </c>
      <c r="B40" s="185" t="s">
        <v>216</v>
      </c>
      <c r="C40" s="164" t="s">
        <v>18</v>
      </c>
      <c r="D40" s="164" t="s">
        <v>38</v>
      </c>
      <c r="E40" s="159">
        <f>-'Tax Adjustments'!F22</f>
        <v>-109564</v>
      </c>
      <c r="F40" s="168" t="s">
        <v>10</v>
      </c>
      <c r="G40" s="153">
        <v>7.2043717522988007E-2</v>
      </c>
      <c r="H40" s="150">
        <f>E40*G40</f>
        <v>-7893.3978666886578</v>
      </c>
      <c r="I40" s="141" t="s">
        <v>234</v>
      </c>
    </row>
    <row r="41" spans="1:9">
      <c r="A41" s="140">
        <f t="shared" si="0"/>
        <v>30</v>
      </c>
      <c r="B41" s="156"/>
      <c r="C41" s="164"/>
      <c r="D41" s="164"/>
      <c r="E41" s="159"/>
      <c r="F41" s="167"/>
      <c r="G41" s="170"/>
      <c r="H41" s="171"/>
      <c r="I41" s="141"/>
    </row>
    <row r="42" spans="1:9">
      <c r="A42" s="140">
        <f t="shared" si="0"/>
        <v>31</v>
      </c>
      <c r="B42" s="180" t="s">
        <v>217</v>
      </c>
      <c r="C42" s="164"/>
      <c r="D42" s="164"/>
      <c r="E42" s="181">
        <f>+E37-E38-E40</f>
        <v>9452507</v>
      </c>
      <c r="F42" s="167"/>
      <c r="G42" s="144"/>
      <c r="H42" s="181">
        <f>+H37-H38-H40</f>
        <v>680993.74419206695</v>
      </c>
      <c r="I42" s="141"/>
    </row>
    <row r="43" spans="1:9">
      <c r="A43" s="143"/>
      <c r="B43" s="143"/>
      <c r="C43" s="144"/>
      <c r="D43" s="144"/>
      <c r="E43" s="144"/>
      <c r="F43" s="144"/>
      <c r="G43" s="144"/>
      <c r="H43" s="144"/>
      <c r="I43" s="144"/>
    </row>
  </sheetData>
  <conditionalFormatting sqref="I1">
    <cfRule type="cellIs" dxfId="8" priority="9" stopIfTrue="1" operator="equal">
      <formula>"x.x"</formula>
    </cfRule>
  </conditionalFormatting>
  <conditionalFormatting sqref="A8:A12 B13:B19 B21 B28">
    <cfRule type="cellIs" dxfId="7" priority="8" stopIfTrue="1" operator="equal">
      <formula>"Adjustment to Income/Expense/Rate Base:"</formula>
    </cfRule>
  </conditionalFormatting>
  <conditionalFormatting sqref="B13:B19">
    <cfRule type="cellIs" dxfId="6" priority="7" stopIfTrue="1" operator="equal">
      <formula>"Title"</formula>
    </cfRule>
  </conditionalFormatting>
  <conditionalFormatting sqref="B13:B19">
    <cfRule type="cellIs" dxfId="5" priority="6" stopIfTrue="1" operator="equal">
      <formula>"Adjustment to Income/Expense/Rate Base:"</formula>
    </cfRule>
  </conditionalFormatting>
  <conditionalFormatting sqref="B27">
    <cfRule type="cellIs" dxfId="4" priority="1" stopIfTrue="1" operator="equal">
      <formula>"Adjustment to Income/Expense/Rate Base:"</formula>
    </cfRule>
  </conditionalFormatting>
  <conditionalFormatting sqref="B27">
    <cfRule type="cellIs" dxfId="3" priority="3" stopIfTrue="1" operator="equal">
      <formula>"Adjustment to Income/Expense/Rate Base:"</formula>
    </cfRule>
  </conditionalFormatting>
  <conditionalFormatting sqref="B27">
    <cfRule type="cellIs" dxfId="2" priority="2" stopIfTrue="1" operator="equal">
      <formula>"Title"</formula>
    </cfRule>
  </conditionalFormatting>
  <dataValidations count="2">
    <dataValidation type="list" errorStyle="warning" allowBlank="1" showInputMessage="1" showErrorMessage="1" errorTitle="FERC ACCOUNT" error="This FERC Account is not included in the drop-down list. Is this the account you want to use?" sqref="C35">
      <formula1>$D$53:$D$387</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D34:D1048576 D1:D32"/>
  </dataValidations>
  <pageMargins left="0.7" right="0.7" top="0.75" bottom="0.75" header="0.75" footer="0.3"/>
  <pageSetup scale="55" orientation="portrait" r:id="rId1"/>
  <headerFooter scaleWithDoc="0">
    <oddHeader>&amp;R&amp;"Times New Roman,Regular"Exhibit No. KHB-4C
Page &amp;P of &amp;N</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31"/>
  <sheetViews>
    <sheetView zoomScale="90" zoomScaleNormal="90" workbookViewId="0">
      <selection activeCell="B21" sqref="B21"/>
    </sheetView>
  </sheetViews>
  <sheetFormatPr defaultRowHeight="12.75"/>
  <cols>
    <col min="1" max="1" width="37.42578125" style="3" bestFit="1" customWidth="1"/>
    <col min="2" max="5" width="15.7109375" style="3" customWidth="1"/>
    <col min="6" max="16384" width="9.140625" style="3"/>
  </cols>
  <sheetData>
    <row r="1" spans="1:5">
      <c r="A1" s="3" t="str">
        <f>+'Adj 4.11'!A1</f>
        <v>PacifiCorp</v>
      </c>
    </row>
    <row r="2" spans="1:5">
      <c r="A2" s="3" t="str">
        <f>+'Adj 4.11'!A2</f>
        <v>UE-111190</v>
      </c>
    </row>
    <row r="3" spans="1:5">
      <c r="A3" s="3" t="str">
        <f>+'Adj 4.11'!A3</f>
        <v>Washington General Rate Case - December 2010</v>
      </c>
    </row>
    <row r="4" spans="1:5">
      <c r="A4" s="3" t="str">
        <f>+'Adj 4.11'!A4</f>
        <v>Adjustment 4.11 Liability Suits and Property Damage</v>
      </c>
    </row>
    <row r="6" spans="1:5" s="2" customFormat="1" ht="15.75">
      <c r="A6" s="81" t="s">
        <v>93</v>
      </c>
      <c r="B6" s="1"/>
      <c r="C6" s="1"/>
      <c r="D6" s="1"/>
      <c r="E6" s="6" t="s">
        <v>19</v>
      </c>
    </row>
    <row r="7" spans="1:5" s="2" customFormat="1" ht="15.75">
      <c r="A7" s="82" t="s">
        <v>94</v>
      </c>
      <c r="B7" s="1"/>
      <c r="C7" s="1"/>
      <c r="D7" s="1"/>
      <c r="E7" s="1"/>
    </row>
    <row r="8" spans="1:5" s="2" customFormat="1">
      <c r="A8" s="1"/>
      <c r="B8" s="1"/>
      <c r="C8" s="1"/>
      <c r="D8" s="1"/>
      <c r="E8" s="1"/>
    </row>
    <row r="9" spans="1:5">
      <c r="A9" s="7"/>
    </row>
    <row r="10" spans="1:5">
      <c r="A10" s="8"/>
      <c r="B10" s="8"/>
      <c r="C10" s="8"/>
      <c r="D10" s="8"/>
      <c r="E10" s="8"/>
    </row>
    <row r="11" spans="1:5">
      <c r="A11" s="8"/>
      <c r="B11" s="8"/>
      <c r="C11" s="8"/>
      <c r="D11" s="8"/>
      <c r="E11" s="8"/>
    </row>
    <row r="12" spans="1:5">
      <c r="A12" s="8"/>
      <c r="B12" s="8"/>
      <c r="C12" s="8"/>
      <c r="D12" s="8"/>
      <c r="E12" s="8"/>
    </row>
    <row r="13" spans="1:5">
      <c r="A13" s="7" t="s">
        <v>30</v>
      </c>
      <c r="B13" s="7"/>
      <c r="C13" s="7"/>
      <c r="D13" s="7"/>
      <c r="E13" s="7"/>
    </row>
    <row r="14" spans="1:5" s="9" customFormat="1" ht="38.25">
      <c r="A14" s="83"/>
      <c r="B14" s="84" t="s">
        <v>23</v>
      </c>
      <c r="C14" s="84" t="s">
        <v>24</v>
      </c>
      <c r="D14" s="84" t="s">
        <v>25</v>
      </c>
      <c r="E14" s="83"/>
    </row>
    <row r="15" spans="1:5">
      <c r="A15" s="85" t="s">
        <v>31</v>
      </c>
      <c r="B15" s="85"/>
      <c r="C15" s="85"/>
      <c r="D15" s="85"/>
      <c r="E15" s="85"/>
    </row>
    <row r="16" spans="1:5">
      <c r="A16" s="86" t="s">
        <v>95</v>
      </c>
      <c r="B16" s="87">
        <v>122961.85</v>
      </c>
      <c r="C16" s="87">
        <v>239826.90999999997</v>
      </c>
      <c r="D16" s="87">
        <v>100592</v>
      </c>
      <c r="E16" s="85"/>
    </row>
    <row r="17" spans="1:5">
      <c r="A17" s="86" t="s">
        <v>96</v>
      </c>
      <c r="B17" s="88">
        <v>245993.02000000002</v>
      </c>
      <c r="C17" s="88">
        <v>582828.17000000016</v>
      </c>
      <c r="D17" s="88">
        <v>411139</v>
      </c>
      <c r="E17" s="85"/>
    </row>
    <row r="18" spans="1:5">
      <c r="A18" s="86" t="s">
        <v>26</v>
      </c>
      <c r="B18" s="87">
        <v>1426202.8</v>
      </c>
      <c r="C18" s="87">
        <v>1493728.3470484873</v>
      </c>
      <c r="D18" s="87">
        <v>199641</v>
      </c>
      <c r="E18" s="87"/>
    </row>
    <row r="19" spans="1:5">
      <c r="A19" s="86" t="s">
        <v>27</v>
      </c>
      <c r="B19" s="87">
        <v>335570.69</v>
      </c>
      <c r="C19" s="87">
        <v>425221.35929831635</v>
      </c>
      <c r="D19" s="87">
        <v>6593230</v>
      </c>
      <c r="E19" s="87"/>
    </row>
    <row r="20" spans="1:5">
      <c r="A20" s="86" t="s">
        <v>28</v>
      </c>
      <c r="B20" s="87">
        <v>1058871.78</v>
      </c>
      <c r="C20" s="87">
        <v>246684.89385730951</v>
      </c>
      <c r="D20" s="87">
        <v>847444</v>
      </c>
      <c r="E20" s="87"/>
    </row>
    <row r="21" spans="1:5">
      <c r="A21" s="86" t="s">
        <v>97</v>
      </c>
      <c r="B21" s="87">
        <v>335721</v>
      </c>
      <c r="C21" s="87">
        <v>591238.87</v>
      </c>
      <c r="D21" s="87">
        <v>278384.38</v>
      </c>
      <c r="E21" s="87"/>
    </row>
    <row r="22" spans="1:5">
      <c r="A22" s="86" t="s">
        <v>20</v>
      </c>
      <c r="B22" s="89">
        <f>SUM(B16:B21)</f>
        <v>3525321.1399999997</v>
      </c>
      <c r="C22" s="89">
        <f>SUM(C16:C21)</f>
        <v>3579528.5502041136</v>
      </c>
      <c r="D22" s="89">
        <f>SUM(D16:D21)</f>
        <v>8430430.3800000008</v>
      </c>
      <c r="E22" s="87"/>
    </row>
    <row r="23" spans="1:5">
      <c r="A23" s="86" t="s">
        <v>29</v>
      </c>
      <c r="B23" s="10">
        <f>+B22/6</f>
        <v>587553.52333333332</v>
      </c>
      <c r="C23" s="10">
        <f>+C22/6</f>
        <v>596588.09170068556</v>
      </c>
      <c r="D23" s="10">
        <f>+D22/6</f>
        <v>1405071.7300000002</v>
      </c>
      <c r="E23" s="10"/>
    </row>
    <row r="24" spans="1:5">
      <c r="A24" s="4"/>
      <c r="B24" s="4"/>
      <c r="C24" s="4"/>
      <c r="D24" s="4"/>
      <c r="E24" s="4"/>
    </row>
    <row r="25" spans="1:5">
      <c r="A25" s="11" t="s">
        <v>32</v>
      </c>
      <c r="B25" s="12">
        <v>25000</v>
      </c>
      <c r="C25" s="12">
        <v>25000</v>
      </c>
      <c r="D25" s="12">
        <v>25000</v>
      </c>
      <c r="E25" s="10"/>
    </row>
    <row r="26" spans="1:5">
      <c r="A26" s="4"/>
      <c r="B26" s="4"/>
      <c r="C26" s="4"/>
      <c r="D26" s="4"/>
      <c r="E26" s="4"/>
    </row>
    <row r="27" spans="1:5">
      <c r="A27" s="4"/>
      <c r="B27" s="4"/>
      <c r="C27" s="4"/>
      <c r="D27" s="4"/>
      <c r="E27" s="4"/>
    </row>
    <row r="28" spans="1:5">
      <c r="A28" s="5"/>
      <c r="B28" s="13" t="s">
        <v>19</v>
      </c>
      <c r="C28" s="13" t="s">
        <v>19</v>
      </c>
      <c r="D28" s="132"/>
      <c r="E28" s="5" t="s">
        <v>19</v>
      </c>
    </row>
    <row r="29" spans="1:5">
      <c r="A29" s="8"/>
      <c r="B29" s="8"/>
      <c r="C29" s="8"/>
      <c r="D29" s="8"/>
      <c r="E29" s="8"/>
    </row>
    <row r="30" spans="1:5">
      <c r="A30" s="8"/>
      <c r="B30" s="8"/>
      <c r="C30" s="8"/>
      <c r="D30" s="8"/>
      <c r="E30" s="8"/>
    </row>
    <row r="31" spans="1:5">
      <c r="A31" s="8"/>
      <c r="B31" s="8"/>
      <c r="C31" s="8"/>
      <c r="D31" s="8"/>
      <c r="E31" s="8"/>
    </row>
  </sheetData>
  <pageMargins left="0.7" right="0.7" top="0.75" bottom="0.75" header="0.75" footer="0.3"/>
  <pageSetup scale="92" orientation="portrait" r:id="rId1"/>
  <headerFooter scaleWithDoc="0">
    <oddHeader>&amp;R&amp;"Times New Roman,Regular"Exhibit No. KHB-4C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28"/>
  <sheetViews>
    <sheetView topLeftCell="A2" workbookViewId="0">
      <selection activeCell="B21" sqref="B21"/>
    </sheetView>
  </sheetViews>
  <sheetFormatPr defaultRowHeight="15"/>
  <cols>
    <col min="1" max="1" width="46" style="95" customWidth="1"/>
    <col min="2" max="2" width="3.42578125" style="96" customWidth="1"/>
    <col min="3" max="3" width="6.85546875" style="95" bestFit="1" customWidth="1"/>
    <col min="4" max="4" width="2" style="96" customWidth="1"/>
    <col min="5" max="5" width="14.85546875" style="97" customWidth="1"/>
    <col min="6" max="6" width="2.140625" style="98" customWidth="1"/>
    <col min="7" max="7" width="22.42578125" style="95" customWidth="1"/>
    <col min="8" max="8" width="3.28515625" style="96" customWidth="1"/>
    <col min="9" max="9" width="14.5703125" style="95" customWidth="1"/>
    <col min="10" max="10" width="14.28515625" style="95" customWidth="1"/>
    <col min="11" max="16384" width="9.140625" style="95"/>
  </cols>
  <sheetData>
    <row r="1" spans="1:10">
      <c r="A1" s="95" t="str">
        <f>+'Adj 4.11'!A1</f>
        <v>PacifiCorp</v>
      </c>
    </row>
    <row r="2" spans="1:10">
      <c r="A2" s="95" t="str">
        <f>+'Adj 4.11'!A2</f>
        <v>UE-111190</v>
      </c>
    </row>
    <row r="3" spans="1:10">
      <c r="A3" s="95" t="str">
        <f>+'Adj 4.11'!A3</f>
        <v>Washington General Rate Case - December 2010</v>
      </c>
    </row>
    <row r="4" spans="1:10">
      <c r="A4" s="95" t="str">
        <f>+'Adj 4.11'!A4</f>
        <v>Adjustment 4.11 Liability Suits and Property Damage</v>
      </c>
    </row>
    <row r="5" spans="1:10">
      <c r="A5" s="95" t="s">
        <v>106</v>
      </c>
    </row>
    <row r="6" spans="1:10">
      <c r="A6" s="99" t="s">
        <v>107</v>
      </c>
    </row>
    <row r="8" spans="1:10">
      <c r="A8" s="99"/>
      <c r="B8" s="100"/>
      <c r="C8" s="101" t="s">
        <v>51</v>
      </c>
      <c r="D8" s="100"/>
      <c r="E8" s="102">
        <v>2010</v>
      </c>
      <c r="F8" s="103"/>
      <c r="G8" s="104" t="s">
        <v>108</v>
      </c>
    </row>
    <row r="9" spans="1:10">
      <c r="A9" s="95" t="s">
        <v>109</v>
      </c>
      <c r="C9" s="105" t="s">
        <v>110</v>
      </c>
      <c r="D9" s="106"/>
      <c r="E9" s="107">
        <v>-109565</v>
      </c>
      <c r="F9" s="108"/>
      <c r="G9" s="95" t="s">
        <v>111</v>
      </c>
      <c r="J9" s="97"/>
    </row>
    <row r="10" spans="1:10">
      <c r="E10" s="108"/>
      <c r="F10" s="108"/>
      <c r="J10" s="97"/>
    </row>
    <row r="11" spans="1:10" ht="17.25">
      <c r="A11" s="95" t="s">
        <v>112</v>
      </c>
      <c r="C11" s="105" t="s">
        <v>110</v>
      </c>
      <c r="D11" s="106"/>
      <c r="E11" s="97">
        <f>15781058-182551</f>
        <v>15598507</v>
      </c>
      <c r="G11" s="95" t="s">
        <v>113</v>
      </c>
      <c r="J11" s="97"/>
    </row>
    <row r="12" spans="1:10" ht="17.25">
      <c r="A12" s="95" t="s">
        <v>114</v>
      </c>
      <c r="C12" s="105" t="s">
        <v>110</v>
      </c>
      <c r="D12" s="106"/>
      <c r="E12" s="97">
        <v>1462303</v>
      </c>
      <c r="G12" s="95" t="s">
        <v>113</v>
      </c>
      <c r="J12" s="97"/>
    </row>
    <row r="13" spans="1:10">
      <c r="A13" s="95" t="s">
        <v>115</v>
      </c>
      <c r="C13" s="105" t="s">
        <v>110</v>
      </c>
      <c r="D13" s="106"/>
      <c r="E13" s="228">
        <v>-8644574</v>
      </c>
      <c r="F13" s="229"/>
      <c r="G13" s="228" t="s">
        <v>116</v>
      </c>
      <c r="H13" s="108"/>
      <c r="I13" s="109"/>
      <c r="J13" s="97"/>
    </row>
    <row r="14" spans="1:10">
      <c r="A14" s="95" t="s">
        <v>117</v>
      </c>
      <c r="C14" s="105" t="s">
        <v>110</v>
      </c>
      <c r="D14" s="106"/>
      <c r="E14" s="230">
        <v>-8306671</v>
      </c>
      <c r="F14" s="231"/>
      <c r="G14" s="232" t="s">
        <v>113</v>
      </c>
    </row>
    <row r="15" spans="1:10">
      <c r="E15" s="230"/>
      <c r="F15" s="231"/>
      <c r="G15" s="232"/>
    </row>
    <row r="16" spans="1:10" ht="15.75" thickBot="1">
      <c r="A16" s="95" t="s">
        <v>118</v>
      </c>
      <c r="E16" s="233">
        <f>SUM(E9:E14)</f>
        <v>0</v>
      </c>
      <c r="F16" s="231"/>
      <c r="G16" s="232"/>
    </row>
    <row r="17" spans="1:9" ht="15.75" thickTop="1">
      <c r="E17" s="230"/>
      <c r="F17" s="231"/>
      <c r="G17" s="232"/>
    </row>
    <row r="18" spans="1:9">
      <c r="E18" s="230"/>
      <c r="F18" s="231"/>
      <c r="G18" s="232"/>
    </row>
    <row r="19" spans="1:9">
      <c r="A19" s="104" t="s">
        <v>119</v>
      </c>
      <c r="B19" s="100"/>
      <c r="C19" s="104" t="s">
        <v>52</v>
      </c>
      <c r="D19" s="100"/>
      <c r="E19" s="234" t="s">
        <v>120</v>
      </c>
      <c r="F19" s="235"/>
      <c r="G19" s="236" t="s">
        <v>121</v>
      </c>
      <c r="H19" s="110"/>
      <c r="I19" s="104" t="s">
        <v>122</v>
      </c>
    </row>
    <row r="20" spans="1:9">
      <c r="A20" s="95" t="s">
        <v>123</v>
      </c>
      <c r="C20" s="95" t="s">
        <v>110</v>
      </c>
      <c r="E20" s="230">
        <v>-192171</v>
      </c>
      <c r="F20" s="231"/>
      <c r="G20" s="237">
        <v>7.2043999999999997E-2</v>
      </c>
      <c r="H20" s="66"/>
      <c r="I20" s="109">
        <f>E20*G20</f>
        <v>-13844.767523999999</v>
      </c>
    </row>
    <row r="21" spans="1:9">
      <c r="E21" s="230"/>
      <c r="F21" s="231"/>
      <c r="G21" s="237"/>
      <c r="H21" s="66"/>
      <c r="I21" s="109"/>
    </row>
    <row r="22" spans="1:9">
      <c r="A22" s="95" t="s">
        <v>124</v>
      </c>
      <c r="C22" s="95" t="s">
        <v>116</v>
      </c>
      <c r="E22" s="230">
        <f>-E13</f>
        <v>8644574</v>
      </c>
      <c r="F22" s="231"/>
      <c r="G22" s="237">
        <v>7.2043999999999997E-2</v>
      </c>
      <c r="H22" s="66"/>
      <c r="I22" s="109">
        <f>E22*G22</f>
        <v>622789.68925599998</v>
      </c>
    </row>
    <row r="23" spans="1:9">
      <c r="A23" s="95" t="s">
        <v>125</v>
      </c>
      <c r="C23" s="95" t="s">
        <v>116</v>
      </c>
      <c r="E23" s="238">
        <f>5560493</f>
        <v>5560493</v>
      </c>
      <c r="F23" s="231"/>
      <c r="G23" s="237">
        <v>7.2043999999999997E-2</v>
      </c>
      <c r="H23" s="66"/>
      <c r="I23" s="111">
        <f>E23*G23</f>
        <v>400600.15769199998</v>
      </c>
    </row>
    <row r="24" spans="1:9">
      <c r="E24" s="109">
        <f>SUM(E22:E23)</f>
        <v>14205067</v>
      </c>
      <c r="F24" s="108"/>
      <c r="I24" s="109">
        <f>SUM(I22:I23)</f>
        <v>1023389.8469479999</v>
      </c>
    </row>
    <row r="27" spans="1:9">
      <c r="A27" s="95" t="s">
        <v>126</v>
      </c>
    </row>
    <row r="28" spans="1:9">
      <c r="A28" s="112" t="s">
        <v>127</v>
      </c>
    </row>
  </sheetData>
  <pageMargins left="0.7" right="0.7" top="0.75" bottom="0.75" header="0.75" footer="0.3"/>
  <pageSetup scale="79" orientation="portrait" r:id="rId1"/>
  <headerFooter scaleWithDoc="0">
    <oddHeader>&amp;R&amp;"Times New Roman,Regular"Exhibit No. KHB-4C
Page &amp;P of &amp;N</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49"/>
  <sheetViews>
    <sheetView workbookViewId="0">
      <selection activeCell="B21" sqref="B21"/>
    </sheetView>
  </sheetViews>
  <sheetFormatPr defaultRowHeight="15.75"/>
  <cols>
    <col min="1" max="16384" width="9.140625" style="140"/>
  </cols>
  <sheetData>
    <row r="1" spans="1:1">
      <c r="A1" s="140" t="str">
        <f>+'Adj 4.11'!A1</f>
        <v>PacifiCorp</v>
      </c>
    </row>
    <row r="2" spans="1:1">
      <c r="A2" s="140" t="str">
        <f>+'Adj 4.11'!A2</f>
        <v>UE-111190</v>
      </c>
    </row>
    <row r="3" spans="1:1">
      <c r="A3" s="140" t="str">
        <f>+'Adj 4.11'!A3</f>
        <v>Washington General Rate Case - December 2010</v>
      </c>
    </row>
    <row r="4" spans="1:1">
      <c r="A4" s="140" t="str">
        <f>+'Adj 4.11'!A4</f>
        <v>Adjustment 4.11 Liability Suits and Property Damage</v>
      </c>
    </row>
    <row r="5" spans="1:1" ht="6" customHeight="1"/>
    <row r="49" ht="21.75" customHeight="1"/>
  </sheetData>
  <pageMargins left="0.7" right="0.7" top="0.75" bottom="0.75" header="0.75" footer="0.3"/>
  <pageSetup scale="85" fitToHeight="2" orientation="portrait" r:id="rId1"/>
  <headerFooter scaleWithDoc="0">
    <oddHeader>&amp;R&amp;"Times New Roman,Regular"Exhibit No. KHB-4C
Page &amp;P of &amp;N</oddHeader>
  </headerFooter>
  <rowBreaks count="1" manualBreakCount="1">
    <brk id="49" max="16383" man="1"/>
  </rowBreaks>
  <drawing r:id="rId2"/>
  <legacyDrawing r:id="rId3"/>
  <oleObjects>
    <mc:AlternateContent xmlns:mc="http://schemas.openxmlformats.org/markup-compatibility/2006">
      <mc:Choice Requires="x14">
        <oleObject progId="AcroExch.Document.7" shapeId="11275" r:id="rId4">
          <objectPr defaultSize="0" autoPict="0" r:id="rId5">
            <anchor moveWithCells="1">
              <from>
                <xdr:col>0</xdr:col>
                <xdr:colOff>219075</xdr:colOff>
                <xdr:row>5</xdr:row>
                <xdr:rowOff>38100</xdr:rowOff>
              </from>
              <to>
                <xdr:col>9</xdr:col>
                <xdr:colOff>161925</xdr:colOff>
                <xdr:row>40</xdr:row>
                <xdr:rowOff>66675</xdr:rowOff>
              </to>
            </anchor>
          </objectPr>
        </oleObject>
      </mc:Choice>
      <mc:Fallback>
        <oleObject progId="AcroExch.Document.7" shapeId="11275" r:id="rId4"/>
      </mc:Fallback>
    </mc:AlternateContent>
    <mc:AlternateContent xmlns:mc="http://schemas.openxmlformats.org/markup-compatibility/2006">
      <mc:Choice Requires="x14">
        <oleObject progId="AcroExch.Document.7" shapeId="11277" r:id="rId6">
          <objectPr defaultSize="0" autoPict="0" r:id="rId7">
            <anchor moveWithCells="1">
              <from>
                <xdr:col>0</xdr:col>
                <xdr:colOff>514350</xdr:colOff>
                <xdr:row>43</xdr:row>
                <xdr:rowOff>19050</xdr:rowOff>
              </from>
              <to>
                <xdr:col>8</xdr:col>
                <xdr:colOff>600075</xdr:colOff>
                <xdr:row>74</xdr:row>
                <xdr:rowOff>95250</xdr:rowOff>
              </to>
            </anchor>
          </objectPr>
        </oleObject>
      </mc:Choice>
      <mc:Fallback>
        <oleObject progId="AcroExch.Document.7" shapeId="11277" r:id="rId6"/>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
  <sheetViews>
    <sheetView workbookViewId="0">
      <selection activeCell="B21" sqref="B21"/>
    </sheetView>
  </sheetViews>
  <sheetFormatPr defaultRowHeight="15.75"/>
  <cols>
    <col min="1" max="16384" width="9.140625" style="140"/>
  </cols>
  <sheetData>
    <row r="1" spans="1:12">
      <c r="A1" s="140" t="str">
        <f>+'Adj 4.11'!A1</f>
        <v>PacifiCorp</v>
      </c>
    </row>
    <row r="2" spans="1:12">
      <c r="A2" s="140" t="str">
        <f>+'Adj 4.11'!A2</f>
        <v>UE-111190</v>
      </c>
    </row>
    <row r="3" spans="1:12">
      <c r="A3" s="140" t="str">
        <f>+'Adj 4.11'!A3</f>
        <v>Washington General Rate Case - December 2010</v>
      </c>
    </row>
    <row r="4" spans="1:12">
      <c r="A4" s="140" t="str">
        <f>+'Adj 4.11'!A4</f>
        <v>Adjustment 4.11 Liability Suits and Property Damage</v>
      </c>
    </row>
    <row r="5" spans="1:12">
      <c r="A5" s="287" t="s">
        <v>236</v>
      </c>
      <c r="B5" s="288"/>
      <c r="C5" s="288"/>
      <c r="D5" s="288"/>
      <c r="E5" s="288"/>
      <c r="F5" s="288"/>
      <c r="G5" s="288"/>
      <c r="H5" s="288"/>
      <c r="I5" s="288"/>
      <c r="J5" s="288"/>
      <c r="K5" s="288"/>
      <c r="L5" s="289"/>
    </row>
  </sheetData>
  <mergeCells count="1">
    <mergeCell ref="A5:L5"/>
  </mergeCells>
  <pageMargins left="0.7" right="0.7" top="0.75" bottom="0.75" header="0.75" footer="0.3"/>
  <pageSetup scale="84" orientation="portrait" r:id="rId1"/>
  <headerFooter scaleWithDoc="0">
    <oddHeader>&amp;R&amp;"Times New Roman,Regular"Exhibit No. KHB-4C
Page &amp;P of &amp;N</oddHeader>
    <oddFooter>&amp;C&amp;"Times New Roman,Bold"&amp;11CONFIDENTIAL PER PROTECTIVE ORDER</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4"/>
  <sheetViews>
    <sheetView workbookViewId="0">
      <selection activeCell="B21" sqref="B21"/>
    </sheetView>
  </sheetViews>
  <sheetFormatPr defaultRowHeight="15.75"/>
  <cols>
    <col min="1" max="11" width="9.140625" style="140"/>
    <col min="12" max="12" width="3.85546875" style="140" customWidth="1"/>
    <col min="13" max="16384" width="9.140625" style="140"/>
  </cols>
  <sheetData>
    <row r="1" spans="1:1">
      <c r="A1" s="140" t="str">
        <f>+'Adj 4.11'!A1</f>
        <v>PacifiCorp</v>
      </c>
    </row>
    <row r="2" spans="1:1">
      <c r="A2" s="140" t="str">
        <f>+'Adj 4.11'!A2</f>
        <v>UE-111190</v>
      </c>
    </row>
    <row r="3" spans="1:1">
      <c r="A3" s="140" t="str">
        <f>+'Adj 4.11'!A3</f>
        <v>Washington General Rate Case - December 2010</v>
      </c>
    </row>
    <row r="4" spans="1:1">
      <c r="A4" s="140" t="str">
        <f>+'Adj 4.11'!A4</f>
        <v>Adjustment 4.11 Liability Suits and Property Damage</v>
      </c>
    </row>
  </sheetData>
  <pageMargins left="0.7" right="0.7" top="0.75" bottom="0.75" header="0.75" footer="0.3"/>
  <pageSetup scale="80" fitToHeight="2" orientation="portrait" r:id="rId1"/>
  <headerFooter scaleWithDoc="0">
    <oddHeader>&amp;R&amp;"Times New Roman,Regular"Exhibit No. KHB-4C
Page &amp;P of &amp;N</oddHeader>
  </headerFooter>
  <drawing r:id="rId2"/>
  <legacyDrawing r:id="rId3"/>
  <oleObjects>
    <mc:AlternateContent xmlns:mc="http://schemas.openxmlformats.org/markup-compatibility/2006">
      <mc:Choice Requires="x14">
        <oleObject progId="AcroExch.Document.7" shapeId="24579" r:id="rId4">
          <objectPr defaultSize="0" autoPict="0" r:id="rId5">
            <anchor moveWithCells="1">
              <from>
                <xdr:col>0</xdr:col>
                <xdr:colOff>200025</xdr:colOff>
                <xdr:row>4</xdr:row>
                <xdr:rowOff>133350</xdr:rowOff>
              </from>
              <to>
                <xdr:col>8</xdr:col>
                <xdr:colOff>409575</xdr:colOff>
                <xdr:row>37</xdr:row>
                <xdr:rowOff>190500</xdr:rowOff>
              </to>
            </anchor>
          </objectPr>
        </oleObject>
      </mc:Choice>
      <mc:Fallback>
        <oleObject progId="AcroExch.Document.7" shapeId="24579" r:id="rId4"/>
      </mc:Fallback>
    </mc:AlternateContent>
    <mc:AlternateContent xmlns:mc="http://schemas.openxmlformats.org/markup-compatibility/2006">
      <mc:Choice Requires="x14">
        <oleObject progId="AcroExch.Document.7" shapeId="24580" r:id="rId6">
          <objectPr defaultSize="0" autoPict="0" r:id="rId7">
            <anchor moveWithCells="1">
              <from>
                <xdr:col>0</xdr:col>
                <xdr:colOff>495300</xdr:colOff>
                <xdr:row>45</xdr:row>
                <xdr:rowOff>57150</xdr:rowOff>
              </from>
              <to>
                <xdr:col>8</xdr:col>
                <xdr:colOff>381000</xdr:colOff>
                <xdr:row>75</xdr:row>
                <xdr:rowOff>104775</xdr:rowOff>
              </to>
            </anchor>
          </objectPr>
        </oleObject>
      </mc:Choice>
      <mc:Fallback>
        <oleObject progId="AcroExch.Document.7" shapeId="24580"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13"/>
  <sheetViews>
    <sheetView workbookViewId="0">
      <selection activeCell="B21" sqref="B21"/>
    </sheetView>
  </sheetViews>
  <sheetFormatPr defaultRowHeight="15"/>
  <cols>
    <col min="1" max="16384" width="9.140625" style="239"/>
  </cols>
  <sheetData>
    <row r="1" spans="1:9" ht="15.75">
      <c r="A1" s="140" t="str">
        <f>+'Adj 4.11'!A1</f>
        <v>PacifiCorp</v>
      </c>
    </row>
    <row r="2" spans="1:9" ht="15.75">
      <c r="A2" s="140" t="str">
        <f>+'Adj 4.11'!A2</f>
        <v>UE-111190</v>
      </c>
    </row>
    <row r="3" spans="1:9" ht="15.75">
      <c r="A3" s="140" t="str">
        <f>+'Adj 4.11'!A3</f>
        <v>Washington General Rate Case - December 2010</v>
      </c>
    </row>
    <row r="4" spans="1:9" ht="15.75">
      <c r="A4" s="140" t="str">
        <f>+'Adj 4.11'!A4</f>
        <v>Adjustment 4.11 Liability Suits and Property Damage</v>
      </c>
    </row>
    <row r="13" spans="1:9" ht="45.75">
      <c r="A13" s="290" t="s">
        <v>276</v>
      </c>
      <c r="B13" s="290"/>
      <c r="C13" s="290"/>
      <c r="D13" s="290"/>
      <c r="E13" s="290"/>
      <c r="F13" s="290"/>
      <c r="G13" s="290"/>
      <c r="H13" s="290"/>
      <c r="I13" s="290"/>
    </row>
  </sheetData>
  <mergeCells count="1">
    <mergeCell ref="A13:I13"/>
  </mergeCells>
  <pageMargins left="0.7" right="0.7" top="0.75" bottom="0.75" header="0.75" footer="0.3"/>
  <pageSetup orientation="portrait" r:id="rId1"/>
  <headerFooter scaleWithDoc="0">
    <oddHeader>&amp;R&amp;"Times New Roman,Regular"Exhibit No. KHB-4C
Page &amp;P of &amp;N</oddHeader>
    <oddFooter>&amp;C&amp;"Times New Roman,Bold"&amp;11CONFIDENTIAL PER PROTECTIVE ORDER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
  <sheetViews>
    <sheetView workbookViewId="0">
      <selection activeCell="B21" sqref="B21"/>
    </sheetView>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49"/>
  <sheetViews>
    <sheetView topLeftCell="A7" workbookViewId="0">
      <selection activeCell="B21" sqref="B21"/>
    </sheetView>
  </sheetViews>
  <sheetFormatPr defaultRowHeight="15.75"/>
  <cols>
    <col min="1" max="1" width="5.140625" style="140" customWidth="1"/>
    <col min="2" max="2" width="42.28515625" style="140" customWidth="1"/>
    <col min="3" max="3" width="15.85546875" style="223" customWidth="1"/>
    <col min="4" max="4" width="12.85546875" style="140" customWidth="1"/>
    <col min="5" max="5" width="13.42578125" style="140" customWidth="1"/>
    <col min="6" max="6" width="12.28515625" style="140" customWidth="1"/>
    <col min="7" max="16384" width="9.140625" style="140"/>
  </cols>
  <sheetData>
    <row r="1" spans="1:6">
      <c r="A1" s="140" t="str">
        <f>+'Adj 4.11'!A1</f>
        <v>PacifiCorp</v>
      </c>
    </row>
    <row r="2" spans="1:6">
      <c r="A2" s="140" t="str">
        <f>+'Adj 4.11'!A2</f>
        <v>UE-111190</v>
      </c>
    </row>
    <row r="3" spans="1:6">
      <c r="A3" s="140" t="str">
        <f>+'Adj 4.11'!A3</f>
        <v>Washington General Rate Case - December 2010</v>
      </c>
    </row>
    <row r="4" spans="1:6">
      <c r="A4" s="140" t="str">
        <f>+'Adj 4.11'!A4</f>
        <v>Adjustment 4.11 Liability Suits and Property Damage</v>
      </c>
    </row>
    <row r="5" spans="1:6">
      <c r="A5" s="140" t="s">
        <v>240</v>
      </c>
    </row>
    <row r="6" spans="1:6">
      <c r="A6" s="140" t="s">
        <v>242</v>
      </c>
    </row>
    <row r="9" spans="1:6">
      <c r="C9" s="201" t="s">
        <v>243</v>
      </c>
      <c r="D9" s="201" t="s">
        <v>140</v>
      </c>
      <c r="E9" s="201" t="s">
        <v>0</v>
      </c>
      <c r="F9" s="201" t="s">
        <v>33</v>
      </c>
    </row>
    <row r="11" spans="1:6">
      <c r="A11" s="140">
        <v>1</v>
      </c>
      <c r="B11" s="140" t="s">
        <v>241</v>
      </c>
    </row>
    <row r="12" spans="1:6">
      <c r="A12" s="140">
        <f>1+A11</f>
        <v>2</v>
      </c>
      <c r="B12" s="140" t="s">
        <v>244</v>
      </c>
      <c r="C12" s="223" t="s">
        <v>227</v>
      </c>
      <c r="D12" s="207">
        <f>+'Liability Summary'!I19</f>
        <v>-114185.28232061867</v>
      </c>
      <c r="E12" s="207">
        <v>-114185</v>
      </c>
      <c r="F12" s="207">
        <f>+D12-E12</f>
        <v>-0.28232061867311131</v>
      </c>
    </row>
    <row r="13" spans="1:6">
      <c r="A13" s="140">
        <f t="shared" ref="A13:A43" si="0">1+A12</f>
        <v>3</v>
      </c>
      <c r="B13" s="140" t="s">
        <v>245</v>
      </c>
      <c r="C13" s="223" t="s">
        <v>261</v>
      </c>
      <c r="D13" s="207">
        <f>+'Liability Summary'!I21+'Liability Summary'!I23</f>
        <v>-275328.41405364411</v>
      </c>
      <c r="E13" s="207"/>
      <c r="F13" s="207">
        <f>+D13-E13</f>
        <v>-275328.41405364411</v>
      </c>
    </row>
    <row r="14" spans="1:6">
      <c r="A14" s="140">
        <f t="shared" si="0"/>
        <v>4</v>
      </c>
      <c r="B14" s="140" t="s">
        <v>246</v>
      </c>
      <c r="D14" s="216">
        <f>+D13+D12</f>
        <v>-389513.6963742628</v>
      </c>
      <c r="E14" s="216">
        <f t="shared" ref="E14:F14" si="1">+E13+E12</f>
        <v>-114185</v>
      </c>
      <c r="F14" s="216">
        <f t="shared" si="1"/>
        <v>-275328.6963742628</v>
      </c>
    </row>
    <row r="15" spans="1:6">
      <c r="A15" s="140">
        <f t="shared" si="0"/>
        <v>5</v>
      </c>
      <c r="B15" s="140" t="s">
        <v>248</v>
      </c>
    </row>
    <row r="16" spans="1:6">
      <c r="A16" s="140">
        <f t="shared" si="0"/>
        <v>6</v>
      </c>
      <c r="B16" s="140" t="s">
        <v>278</v>
      </c>
      <c r="C16" s="223" t="s">
        <v>262</v>
      </c>
      <c r="D16" s="207">
        <f>+'Liability Summary'!I38</f>
        <v>123992</v>
      </c>
      <c r="E16" s="207">
        <v>0</v>
      </c>
      <c r="F16" s="207">
        <f>+D16-E16</f>
        <v>123992</v>
      </c>
    </row>
    <row r="17" spans="1:7">
      <c r="A17" s="140">
        <f t="shared" si="0"/>
        <v>7</v>
      </c>
      <c r="B17" s="140" t="s">
        <v>249</v>
      </c>
      <c r="D17" s="207"/>
      <c r="E17" s="207"/>
      <c r="F17" s="207"/>
    </row>
    <row r="18" spans="1:7">
      <c r="A18" s="140">
        <f t="shared" si="0"/>
        <v>8</v>
      </c>
      <c r="B18" s="140" t="s">
        <v>250</v>
      </c>
      <c r="C18" s="223" t="s">
        <v>263</v>
      </c>
      <c r="D18" s="207"/>
      <c r="E18" s="207">
        <v>25027</v>
      </c>
      <c r="F18" s="207"/>
    </row>
    <row r="19" spans="1:7">
      <c r="A19" s="140">
        <f t="shared" si="0"/>
        <v>9</v>
      </c>
      <c r="B19" s="140" t="s">
        <v>254</v>
      </c>
      <c r="C19" s="223" t="s">
        <v>263</v>
      </c>
      <c r="D19" s="207"/>
      <c r="E19" s="207">
        <v>35490</v>
      </c>
      <c r="F19" s="207"/>
    </row>
    <row r="20" spans="1:7">
      <c r="A20" s="140">
        <f t="shared" si="0"/>
        <v>10</v>
      </c>
      <c r="D20" s="216">
        <f>+D16</f>
        <v>123992</v>
      </c>
      <c r="E20" s="216">
        <f>+E19+E18</f>
        <v>60517</v>
      </c>
      <c r="F20" s="216">
        <f>+D20-E20</f>
        <v>63475</v>
      </c>
    </row>
    <row r="21" spans="1:7" ht="16.5" thickBot="1">
      <c r="A21" s="140">
        <f t="shared" si="0"/>
        <v>11</v>
      </c>
      <c r="B21" s="140" t="s">
        <v>251</v>
      </c>
      <c r="C21" s="223" t="s">
        <v>268</v>
      </c>
      <c r="D21" s="217">
        <f>+D14+D16</f>
        <v>-265521.6963742628</v>
      </c>
      <c r="E21" s="217">
        <f>+E14+E20</f>
        <v>-53668</v>
      </c>
      <c r="F21" s="217">
        <f>+D21-E21</f>
        <v>-211853.6963742628</v>
      </c>
    </row>
    <row r="22" spans="1:7" ht="16.5" thickTop="1">
      <c r="A22" s="140">
        <f t="shared" si="0"/>
        <v>12</v>
      </c>
    </row>
    <row r="23" spans="1:7">
      <c r="A23" s="140">
        <f t="shared" si="0"/>
        <v>13</v>
      </c>
      <c r="B23" s="140" t="s">
        <v>252</v>
      </c>
      <c r="D23" s="207"/>
      <c r="E23" s="207"/>
      <c r="F23" s="207"/>
    </row>
    <row r="24" spans="1:7">
      <c r="A24" s="140">
        <f t="shared" si="0"/>
        <v>14</v>
      </c>
      <c r="B24" s="140" t="s">
        <v>244</v>
      </c>
      <c r="C24" s="223" t="s">
        <v>264</v>
      </c>
      <c r="D24" s="207">
        <f>+'Property Summary'!I19</f>
        <v>-400598.58698055218</v>
      </c>
      <c r="E24" s="207">
        <v>-400599</v>
      </c>
      <c r="F24" s="207">
        <f>+D24-E24</f>
        <v>0.41301944782026112</v>
      </c>
    </row>
    <row r="25" spans="1:7">
      <c r="A25" s="140">
        <f t="shared" si="0"/>
        <v>15</v>
      </c>
      <c r="B25" s="140" t="s">
        <v>245</v>
      </c>
      <c r="C25" s="223" t="s">
        <v>265</v>
      </c>
      <c r="D25" s="207">
        <f>+'Property Summary'!I21</f>
        <v>-622787.24736256653</v>
      </c>
      <c r="E25" s="207">
        <v>-622787</v>
      </c>
      <c r="F25" s="207">
        <f>+D25-E25</f>
        <v>-0.24736256652977318</v>
      </c>
    </row>
    <row r="26" spans="1:7">
      <c r="A26" s="140">
        <f t="shared" si="0"/>
        <v>16</v>
      </c>
      <c r="B26" s="140" t="s">
        <v>246</v>
      </c>
      <c r="D26" s="216">
        <f>SUM(D24:D25)</f>
        <v>-1023385.8343431187</v>
      </c>
      <c r="E26" s="216">
        <f>SUM(E24:E25)</f>
        <v>-1023386</v>
      </c>
      <c r="F26" s="216">
        <f>SUM(F24:F25)</f>
        <v>0.16565688129048795</v>
      </c>
    </row>
    <row r="27" spans="1:7">
      <c r="A27" s="140">
        <f t="shared" si="0"/>
        <v>17</v>
      </c>
      <c r="B27" s="140" t="s">
        <v>248</v>
      </c>
    </row>
    <row r="28" spans="1:7">
      <c r="A28" s="140">
        <f t="shared" si="0"/>
        <v>18</v>
      </c>
      <c r="B28" s="140" t="s">
        <v>247</v>
      </c>
      <c r="C28" s="223" t="s">
        <v>266</v>
      </c>
      <c r="D28" s="207">
        <f>+'Property Summary'!I37+'Property Summary'!I46+'Property Summary'!I56</f>
        <v>802654</v>
      </c>
      <c r="E28" s="207">
        <v>0</v>
      </c>
      <c r="F28" s="207">
        <f>+D28-E28</f>
        <v>802654</v>
      </c>
    </row>
    <row r="29" spans="1:7">
      <c r="A29" s="140">
        <f t="shared" si="0"/>
        <v>19</v>
      </c>
      <c r="B29" s="140" t="s">
        <v>249</v>
      </c>
      <c r="D29" s="207"/>
      <c r="E29" s="207"/>
      <c r="F29" s="207"/>
    </row>
    <row r="30" spans="1:7">
      <c r="A30" s="140">
        <f t="shared" si="0"/>
        <v>20</v>
      </c>
      <c r="B30" s="140" t="s">
        <v>250</v>
      </c>
      <c r="C30" s="223" t="s">
        <v>263</v>
      </c>
      <c r="D30" s="207"/>
      <c r="E30" s="207">
        <v>87802</v>
      </c>
      <c r="F30" s="207"/>
    </row>
    <row r="31" spans="1:7">
      <c r="A31" s="140">
        <f t="shared" si="0"/>
        <v>21</v>
      </c>
      <c r="B31" s="140" t="s">
        <v>253</v>
      </c>
      <c r="C31" s="223" t="s">
        <v>263</v>
      </c>
      <c r="D31" s="207"/>
      <c r="E31" s="207">
        <v>136501</v>
      </c>
      <c r="F31" s="207"/>
      <c r="G31" s="207"/>
    </row>
    <row r="32" spans="1:7">
      <c r="A32" s="140">
        <f t="shared" si="0"/>
        <v>22</v>
      </c>
      <c r="B32" s="140" t="s">
        <v>254</v>
      </c>
      <c r="C32" s="223" t="s">
        <v>263</v>
      </c>
      <c r="D32" s="207"/>
      <c r="E32" s="207">
        <f>17154+247139+292849</f>
        <v>557142</v>
      </c>
      <c r="F32" s="207"/>
      <c r="G32" s="207"/>
    </row>
    <row r="33" spans="1:7">
      <c r="A33" s="140">
        <f t="shared" si="0"/>
        <v>23</v>
      </c>
      <c r="C33" s="224"/>
      <c r="D33" s="216"/>
      <c r="E33" s="216">
        <f>SUM(E30:E32)</f>
        <v>781445</v>
      </c>
      <c r="F33" s="216">
        <f>+D33-E33</f>
        <v>-781445</v>
      </c>
      <c r="G33" s="207"/>
    </row>
    <row r="34" spans="1:7">
      <c r="A34" s="140">
        <f t="shared" si="0"/>
        <v>24</v>
      </c>
      <c r="B34" s="140" t="s">
        <v>255</v>
      </c>
      <c r="C34" s="223" t="s">
        <v>263</v>
      </c>
      <c r="D34" s="207"/>
      <c r="E34" s="207">
        <v>475548.4</v>
      </c>
      <c r="F34" s="207">
        <f>+D34-E34</f>
        <v>-475548.4</v>
      </c>
      <c r="G34" s="207"/>
    </row>
    <row r="35" spans="1:7" ht="16.5" thickBot="1">
      <c r="A35" s="140">
        <f t="shared" si="0"/>
        <v>25</v>
      </c>
      <c r="B35" s="140" t="s">
        <v>256</v>
      </c>
      <c r="C35" s="224" t="s">
        <v>269</v>
      </c>
      <c r="D35" s="217">
        <f>+D34+D33+D28+D26</f>
        <v>-220731.83434311871</v>
      </c>
      <c r="E35" s="217">
        <f t="shared" ref="E35:F35" si="2">+E34+E33+E28+E26</f>
        <v>233607.39999999991</v>
      </c>
      <c r="F35" s="217">
        <f t="shared" si="2"/>
        <v>-454339.23434311862</v>
      </c>
      <c r="G35" s="207"/>
    </row>
    <row r="36" spans="1:7" ht="16.5" thickTop="1">
      <c r="A36" s="140">
        <f t="shared" si="0"/>
        <v>26</v>
      </c>
      <c r="C36" s="224"/>
      <c r="D36" s="207"/>
      <c r="E36" s="207"/>
      <c r="F36" s="207"/>
      <c r="G36" s="207"/>
    </row>
    <row r="37" spans="1:7">
      <c r="A37" s="140">
        <f t="shared" si="0"/>
        <v>27</v>
      </c>
      <c r="B37" s="140" t="s">
        <v>260</v>
      </c>
      <c r="C37" s="224" t="s">
        <v>270</v>
      </c>
      <c r="D37" s="207">
        <f>+D35+D21</f>
        <v>-486253.53071738151</v>
      </c>
      <c r="E37" s="207">
        <f t="shared" ref="E37:F37" si="3">+E35+E21</f>
        <v>179939.39999999991</v>
      </c>
      <c r="F37" s="207">
        <f t="shared" si="3"/>
        <v>-666192.93071738142</v>
      </c>
      <c r="G37" s="207"/>
    </row>
    <row r="38" spans="1:7">
      <c r="A38" s="140">
        <f t="shared" si="0"/>
        <v>28</v>
      </c>
      <c r="C38" s="224"/>
      <c r="D38" s="207"/>
      <c r="E38" s="207"/>
      <c r="F38" s="207"/>
      <c r="G38" s="207"/>
    </row>
    <row r="39" spans="1:7">
      <c r="A39" s="140">
        <f t="shared" si="0"/>
        <v>29</v>
      </c>
      <c r="B39" s="140" t="s">
        <v>257</v>
      </c>
      <c r="C39" s="223" t="s">
        <v>267</v>
      </c>
      <c r="D39" s="207">
        <f>+'Revenue Requirement Sum'!G28</f>
        <v>408536.80177969811</v>
      </c>
      <c r="E39" s="207">
        <f>+'Revenue Requirement Sum'!F28</f>
        <v>137326.35</v>
      </c>
      <c r="F39" s="207">
        <f>+D39-E39</f>
        <v>271210.45177969814</v>
      </c>
      <c r="G39" s="207"/>
    </row>
    <row r="40" spans="1:7">
      <c r="A40" s="140">
        <f t="shared" si="0"/>
        <v>30</v>
      </c>
      <c r="C40" s="224"/>
      <c r="D40" s="207"/>
      <c r="E40" s="207"/>
      <c r="F40" s="207"/>
      <c r="G40" s="207"/>
    </row>
    <row r="41" spans="1:7" ht="16.5" thickBot="1">
      <c r="A41" s="140">
        <f t="shared" si="0"/>
        <v>31</v>
      </c>
      <c r="B41" s="140" t="s">
        <v>258</v>
      </c>
      <c r="C41" s="225" t="s">
        <v>271</v>
      </c>
      <c r="D41" s="217">
        <f>-D37-D39</f>
        <v>77716.728937683394</v>
      </c>
      <c r="E41" s="217">
        <f t="shared" ref="E41:F41" si="4">-E37-E39</f>
        <v>-317265.74999999988</v>
      </c>
      <c r="F41" s="217">
        <f t="shared" si="4"/>
        <v>394982.47893768328</v>
      </c>
      <c r="G41" s="207"/>
    </row>
    <row r="42" spans="1:7" ht="16.5" thickTop="1">
      <c r="A42" s="140">
        <f t="shared" si="0"/>
        <v>32</v>
      </c>
      <c r="C42" s="224"/>
      <c r="D42" s="207"/>
      <c r="E42" s="207"/>
      <c r="F42" s="207"/>
      <c r="G42" s="207"/>
    </row>
    <row r="43" spans="1:7" ht="16.5" thickBot="1">
      <c r="A43" s="140">
        <f t="shared" si="0"/>
        <v>33</v>
      </c>
      <c r="B43" s="140" t="s">
        <v>259</v>
      </c>
      <c r="C43" s="224"/>
      <c r="D43" s="218">
        <f>+'Revenue Requirement Sum'!G64</f>
        <v>-125304.25666782777</v>
      </c>
      <c r="E43" s="218">
        <f>+'Revenue Requirement Sum'!F64</f>
        <v>511530.15816713154</v>
      </c>
      <c r="F43" s="218">
        <f>+D43-E43</f>
        <v>-636834.41483495932</v>
      </c>
      <c r="G43" s="207"/>
    </row>
    <row r="44" spans="1:7">
      <c r="C44" s="224"/>
      <c r="D44" s="207"/>
      <c r="E44" s="207"/>
      <c r="F44" s="207"/>
      <c r="G44" s="207"/>
    </row>
    <row r="45" spans="1:7">
      <c r="C45" s="224"/>
      <c r="D45" s="207"/>
      <c r="E45" s="207"/>
      <c r="F45" s="207"/>
      <c r="G45" s="207"/>
    </row>
    <row r="46" spans="1:7">
      <c r="C46" s="224"/>
      <c r="D46" s="207"/>
      <c r="E46" s="207"/>
      <c r="F46" s="207"/>
      <c r="G46" s="207"/>
    </row>
    <row r="47" spans="1:7">
      <c r="C47" s="224"/>
      <c r="D47" s="207"/>
      <c r="E47" s="207"/>
      <c r="F47" s="207"/>
      <c r="G47" s="207"/>
    </row>
    <row r="48" spans="1:7">
      <c r="C48" s="224"/>
      <c r="D48" s="207"/>
      <c r="E48" s="207"/>
      <c r="F48" s="207"/>
      <c r="G48" s="207"/>
    </row>
    <row r="49" spans="3:7">
      <c r="C49" s="224"/>
      <c r="D49" s="207"/>
      <c r="E49" s="207"/>
      <c r="F49" s="207"/>
      <c r="G49" s="207"/>
    </row>
  </sheetData>
  <pageMargins left="0.7" right="0.7" top="0.75" bottom="0.75" header="0.75" footer="0.3"/>
  <pageSetup scale="90" orientation="portrait" r:id="rId1"/>
  <headerFooter scaleWithDoc="0">
    <oddHeader>&amp;R&amp;"Times New Roman,Regular"Exhibit No. KHB-4C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53"/>
  <sheetViews>
    <sheetView zoomScale="120" zoomScaleNormal="120" zoomScaleSheetLayoutView="100" workbookViewId="0">
      <selection activeCell="E9" sqref="E9"/>
    </sheetView>
  </sheetViews>
  <sheetFormatPr defaultRowHeight="15.75"/>
  <cols>
    <col min="1" max="2" width="6.5703125" style="30" customWidth="1"/>
    <col min="3" max="3" width="10" style="30" customWidth="1"/>
    <col min="4" max="4" width="11.28515625" style="30" customWidth="1"/>
    <col min="5" max="5" width="28" style="30" customWidth="1"/>
    <col min="6" max="6" width="15.42578125" style="30" customWidth="1"/>
    <col min="7" max="7" width="8.28515625" style="30" customWidth="1"/>
    <col min="8" max="8" width="12.140625" style="30" customWidth="1"/>
    <col min="9" max="9" width="14.7109375" style="30" bestFit="1" customWidth="1"/>
    <col min="10" max="10" width="14.85546875" style="30" bestFit="1" customWidth="1"/>
    <col min="11" max="11" width="9.140625" style="30"/>
    <col min="12" max="12" width="12.85546875" style="30" bestFit="1" customWidth="1"/>
    <col min="13" max="16384" width="9.140625" style="30"/>
  </cols>
  <sheetData>
    <row r="1" spans="1:12">
      <c r="A1" s="29" t="s">
        <v>0</v>
      </c>
      <c r="B1" s="29"/>
      <c r="C1" s="29"/>
      <c r="D1" s="29"/>
      <c r="E1" s="29"/>
      <c r="G1" s="31"/>
      <c r="H1" s="31"/>
      <c r="I1" s="31"/>
      <c r="J1" s="31"/>
      <c r="K1" s="31"/>
      <c r="L1" s="31"/>
    </row>
    <row r="2" spans="1:12">
      <c r="A2" s="29" t="str">
        <f>+'Adj 4.11'!A2</f>
        <v>UE-111190</v>
      </c>
      <c r="B2" s="29"/>
      <c r="C2" s="29"/>
      <c r="D2" s="29"/>
      <c r="E2" s="29"/>
      <c r="G2" s="31"/>
      <c r="H2" s="31"/>
      <c r="I2" s="31"/>
      <c r="J2" s="31"/>
      <c r="K2" s="31"/>
      <c r="L2" s="31"/>
    </row>
    <row r="3" spans="1:12">
      <c r="A3" s="29" t="s">
        <v>34</v>
      </c>
      <c r="B3" s="29"/>
      <c r="C3" s="29"/>
      <c r="D3" s="29"/>
      <c r="E3" s="29"/>
      <c r="G3" s="31"/>
      <c r="H3" s="31"/>
      <c r="I3" s="31"/>
      <c r="J3" s="31"/>
      <c r="K3" s="31"/>
      <c r="L3" s="31"/>
    </row>
    <row r="4" spans="1:12">
      <c r="A4" s="29" t="s">
        <v>280</v>
      </c>
      <c r="B4" s="29"/>
      <c r="C4" s="29"/>
      <c r="D4" s="29"/>
      <c r="E4" s="29"/>
      <c r="G4" s="31"/>
      <c r="H4" s="31"/>
      <c r="I4" s="31"/>
      <c r="J4" s="31"/>
      <c r="K4" s="31"/>
      <c r="L4" s="31"/>
    </row>
    <row r="5" spans="1:12">
      <c r="A5" s="29"/>
      <c r="B5" s="29"/>
      <c r="C5" s="29"/>
      <c r="D5" s="29"/>
      <c r="E5" s="29"/>
      <c r="G5" s="31"/>
      <c r="H5" s="31"/>
      <c r="I5" s="31"/>
      <c r="J5" s="31"/>
      <c r="K5" s="31"/>
      <c r="L5" s="31"/>
    </row>
    <row r="6" spans="1:12">
      <c r="A6" s="29"/>
      <c r="B6" s="29"/>
      <c r="C6" s="29"/>
      <c r="D6" s="29"/>
      <c r="E6" s="29"/>
      <c r="G6" s="31"/>
      <c r="H6" s="31"/>
      <c r="I6" s="31"/>
      <c r="J6" s="31"/>
      <c r="K6" s="31"/>
      <c r="L6" s="31"/>
    </row>
    <row r="7" spans="1:12" ht="18.75">
      <c r="A7" s="269" t="s">
        <v>98</v>
      </c>
      <c r="B7" s="270"/>
      <c r="C7" s="270"/>
      <c r="D7" s="270"/>
      <c r="E7" s="270"/>
      <c r="F7" s="270"/>
      <c r="G7" s="270"/>
      <c r="H7" s="270"/>
      <c r="I7" s="271"/>
      <c r="J7" s="17"/>
      <c r="K7" s="17"/>
      <c r="L7" s="17"/>
    </row>
    <row r="8" spans="1:12">
      <c r="F8" s="32"/>
      <c r="G8" s="17"/>
      <c r="H8" s="17"/>
      <c r="I8" s="17"/>
      <c r="J8" s="17"/>
      <c r="K8" s="17"/>
      <c r="L8" s="17"/>
    </row>
    <row r="9" spans="1:12">
      <c r="F9" s="16" t="s">
        <v>19</v>
      </c>
      <c r="G9" s="17"/>
      <c r="H9" s="17"/>
      <c r="I9" s="17"/>
      <c r="J9" s="17"/>
      <c r="K9" s="17"/>
      <c r="L9" s="17"/>
    </row>
    <row r="10" spans="1:12">
      <c r="F10" s="17"/>
      <c r="G10" s="17"/>
      <c r="H10" s="17"/>
      <c r="I10" s="17"/>
      <c r="J10" s="17"/>
      <c r="K10" s="17"/>
      <c r="L10" s="17"/>
    </row>
    <row r="11" spans="1:12">
      <c r="F11" s="17"/>
      <c r="G11" s="17"/>
      <c r="H11" s="17"/>
      <c r="I11" s="17"/>
      <c r="J11" s="33"/>
      <c r="K11" s="17"/>
      <c r="L11" s="17"/>
    </row>
    <row r="12" spans="1:12">
      <c r="G12" s="17"/>
      <c r="H12" s="17"/>
      <c r="I12" s="17"/>
      <c r="J12" s="17"/>
      <c r="K12" s="17"/>
      <c r="L12" s="17"/>
    </row>
    <row r="13" spans="1:12">
      <c r="B13" s="34" t="s">
        <v>99</v>
      </c>
      <c r="F13" s="35"/>
      <c r="G13" s="17"/>
      <c r="H13" s="17"/>
      <c r="I13" s="17"/>
      <c r="J13" s="17"/>
      <c r="K13" s="17"/>
      <c r="L13" s="17"/>
    </row>
    <row r="14" spans="1:12">
      <c r="F14" s="35"/>
      <c r="G14" s="17"/>
      <c r="H14" s="17"/>
      <c r="I14" s="17"/>
      <c r="J14" s="17"/>
      <c r="K14" s="17"/>
      <c r="L14" s="17"/>
    </row>
    <row r="15" spans="1:12">
      <c r="F15" s="35"/>
      <c r="G15" s="17"/>
      <c r="H15" s="17"/>
      <c r="I15" s="17"/>
      <c r="J15" s="17"/>
      <c r="K15" s="17"/>
      <c r="L15" s="17"/>
    </row>
    <row r="16" spans="1:12" ht="33" customHeight="1">
      <c r="C16" s="36"/>
      <c r="D16" s="36"/>
      <c r="F16" s="77" t="s">
        <v>22</v>
      </c>
      <c r="G16" s="78" t="s">
        <v>52</v>
      </c>
      <c r="H16" s="78" t="s">
        <v>53</v>
      </c>
      <c r="I16" s="77" t="s">
        <v>54</v>
      </c>
      <c r="J16" s="17"/>
      <c r="K16" s="17"/>
      <c r="L16" s="17"/>
    </row>
    <row r="17" spans="1:12">
      <c r="F17" s="35"/>
      <c r="G17" s="17"/>
      <c r="H17" s="17"/>
      <c r="I17" s="53"/>
      <c r="J17" s="17"/>
      <c r="K17" s="17"/>
      <c r="L17" s="17"/>
    </row>
    <row r="18" spans="1:12">
      <c r="A18" s="30">
        <v>1</v>
      </c>
      <c r="B18" s="17" t="s">
        <v>87</v>
      </c>
      <c r="G18" s="17"/>
      <c r="H18" s="17"/>
      <c r="I18" s="74"/>
      <c r="J18" s="37"/>
      <c r="K18" s="17"/>
      <c r="L18" s="17" t="s">
        <v>19</v>
      </c>
    </row>
    <row r="19" spans="1:12">
      <c r="A19" s="30">
        <f t="shared" ref="A19:A41" si="0">1+A18</f>
        <v>2</v>
      </c>
      <c r="B19" s="30" t="s">
        <v>86</v>
      </c>
      <c r="F19" s="71">
        <v>-1584944.34</v>
      </c>
      <c r="G19" s="73" t="s">
        <v>10</v>
      </c>
      <c r="H19" s="153">
        <v>7.2043717522988007E-2</v>
      </c>
      <c r="I19" s="54">
        <f>F19*H19</f>
        <v>-114185.28232061867</v>
      </c>
      <c r="J19" s="17"/>
      <c r="K19" s="17"/>
      <c r="L19" s="17" t="s">
        <v>19</v>
      </c>
    </row>
    <row r="20" spans="1:12">
      <c r="A20" s="30">
        <f t="shared" si="0"/>
        <v>3</v>
      </c>
      <c r="B20" s="30" t="s">
        <v>92</v>
      </c>
      <c r="G20" s="17"/>
      <c r="H20" s="17"/>
      <c r="I20" s="53"/>
      <c r="J20" s="38"/>
      <c r="K20" s="39"/>
      <c r="L20" s="17" t="s">
        <v>19</v>
      </c>
    </row>
    <row r="21" spans="1:12">
      <c r="A21" s="30">
        <f t="shared" si="0"/>
        <v>4</v>
      </c>
      <c r="B21" s="30" t="s">
        <v>88</v>
      </c>
      <c r="F21" s="205">
        <v>-4831786.75</v>
      </c>
      <c r="G21" s="73" t="s">
        <v>10</v>
      </c>
      <c r="H21" s="153">
        <v>7.2043717522988007E-2</v>
      </c>
      <c r="I21" s="54">
        <f>F21*H21</f>
        <v>-348099.87974831625</v>
      </c>
      <c r="J21" s="38"/>
      <c r="K21" s="39"/>
      <c r="L21" s="17"/>
    </row>
    <row r="22" spans="1:12">
      <c r="A22" s="30">
        <f t="shared" si="0"/>
        <v>5</v>
      </c>
      <c r="B22" s="30" t="s">
        <v>89</v>
      </c>
      <c r="G22" s="17"/>
      <c r="H22" s="17"/>
      <c r="I22" s="17"/>
      <c r="J22" s="38"/>
      <c r="K22" s="39"/>
      <c r="L22" s="17"/>
    </row>
    <row r="23" spans="1:12">
      <c r="A23" s="30">
        <f t="shared" si="0"/>
        <v>6</v>
      </c>
      <c r="B23" s="30" t="s">
        <v>90</v>
      </c>
      <c r="F23" s="79">
        <v>1010101.48</v>
      </c>
      <c r="G23" s="80" t="s">
        <v>10</v>
      </c>
      <c r="H23" s="153">
        <v>7.2043717522988007E-2</v>
      </c>
      <c r="I23" s="54">
        <f>F23*H23</f>
        <v>72771.465694672122</v>
      </c>
      <c r="J23" s="38"/>
      <c r="K23" s="39"/>
      <c r="L23" s="17"/>
    </row>
    <row r="24" spans="1:12">
      <c r="A24" s="30">
        <f t="shared" si="0"/>
        <v>7</v>
      </c>
      <c r="F24" s="18"/>
      <c r="G24" s="17"/>
      <c r="H24" s="17"/>
      <c r="I24" s="17"/>
      <c r="J24" s="38"/>
      <c r="K24" s="39"/>
      <c r="L24" s="17"/>
    </row>
    <row r="25" spans="1:12">
      <c r="A25" s="30">
        <f t="shared" si="0"/>
        <v>8</v>
      </c>
      <c r="B25" s="30" t="s">
        <v>20</v>
      </c>
      <c r="F25" s="72">
        <f>SUM(F19:F23)</f>
        <v>-5406629.6099999994</v>
      </c>
      <c r="G25" s="73" t="s">
        <v>10</v>
      </c>
      <c r="H25" s="153">
        <v>7.2043717522988007E-2</v>
      </c>
      <c r="I25" s="54">
        <f>ROUND(F25*H25,0)</f>
        <v>-389514</v>
      </c>
      <c r="J25" s="17"/>
      <c r="K25" s="17"/>
      <c r="L25" s="17"/>
    </row>
    <row r="26" spans="1:12">
      <c r="A26" s="30">
        <f t="shared" si="0"/>
        <v>9</v>
      </c>
      <c r="F26" s="17"/>
      <c r="G26" s="17"/>
      <c r="H26" s="17"/>
      <c r="I26" s="17"/>
      <c r="J26" s="17"/>
      <c r="K26" s="17"/>
      <c r="L26" s="17"/>
    </row>
    <row r="27" spans="1:12">
      <c r="A27" s="30">
        <f t="shared" si="0"/>
        <v>10</v>
      </c>
      <c r="F27" s="17"/>
      <c r="G27" s="17"/>
      <c r="H27" s="17"/>
      <c r="I27" s="17"/>
      <c r="J27" s="17"/>
      <c r="K27" s="17"/>
      <c r="L27" s="17"/>
    </row>
    <row r="28" spans="1:12">
      <c r="A28" s="30">
        <f t="shared" si="0"/>
        <v>11</v>
      </c>
      <c r="F28" s="17"/>
      <c r="G28" s="17"/>
      <c r="H28" s="17"/>
      <c r="I28" s="17"/>
      <c r="J28" s="17"/>
      <c r="K28" s="17"/>
      <c r="L28" s="17"/>
    </row>
    <row r="29" spans="1:12">
      <c r="A29" s="30">
        <f t="shared" si="0"/>
        <v>12</v>
      </c>
      <c r="B29" s="34" t="s">
        <v>85</v>
      </c>
      <c r="G29" s="17"/>
      <c r="H29" s="17"/>
      <c r="I29" s="17"/>
      <c r="J29" s="17"/>
      <c r="K29" s="17"/>
      <c r="L29" s="17"/>
    </row>
    <row r="30" spans="1:12">
      <c r="A30" s="30">
        <f t="shared" si="0"/>
        <v>13</v>
      </c>
      <c r="B30" s="30" t="s">
        <v>277</v>
      </c>
      <c r="F30" s="40"/>
      <c r="G30" s="17"/>
      <c r="H30" s="17"/>
      <c r="I30" s="17"/>
      <c r="J30" s="17"/>
      <c r="K30" s="17"/>
      <c r="L30" s="17"/>
    </row>
    <row r="31" spans="1:12">
      <c r="A31" s="30">
        <f t="shared" si="0"/>
        <v>14</v>
      </c>
      <c r="B31" s="30">
        <v>2005</v>
      </c>
      <c r="C31" s="30" t="s">
        <v>70</v>
      </c>
      <c r="F31" s="41">
        <v>0</v>
      </c>
      <c r="G31" s="17"/>
      <c r="H31" s="17"/>
      <c r="I31" s="17"/>
      <c r="J31" s="17"/>
      <c r="K31" s="17"/>
      <c r="L31" s="17"/>
    </row>
    <row r="32" spans="1:12">
      <c r="A32" s="30">
        <f t="shared" si="0"/>
        <v>15</v>
      </c>
      <c r="B32" s="30">
        <v>2006</v>
      </c>
      <c r="C32" s="30" t="s">
        <v>70</v>
      </c>
      <c r="E32" s="42"/>
      <c r="F32" s="43">
        <v>0</v>
      </c>
      <c r="G32" s="31"/>
      <c r="H32" s="44"/>
      <c r="I32" s="44"/>
      <c r="J32" s="17"/>
      <c r="K32" s="45"/>
      <c r="L32" s="17"/>
    </row>
    <row r="33" spans="1:12">
      <c r="A33" s="30">
        <f t="shared" si="0"/>
        <v>16</v>
      </c>
      <c r="B33" s="30">
        <v>2007</v>
      </c>
      <c r="C33" s="30" t="s">
        <v>70</v>
      </c>
      <c r="E33" s="42"/>
      <c r="F33" s="41">
        <v>1417560</v>
      </c>
      <c r="G33" s="31"/>
      <c r="H33" s="46"/>
      <c r="I33" s="47"/>
      <c r="J33" s="48"/>
      <c r="K33" s="49"/>
      <c r="L33" s="17"/>
    </row>
    <row r="34" spans="1:12">
      <c r="A34" s="30">
        <f t="shared" si="0"/>
        <v>17</v>
      </c>
      <c r="B34" s="30">
        <v>2008</v>
      </c>
      <c r="C34" s="30" t="s">
        <v>73</v>
      </c>
      <c r="E34" s="42"/>
      <c r="F34" s="41">
        <v>65407</v>
      </c>
      <c r="G34" s="31"/>
      <c r="H34" s="46"/>
      <c r="I34" s="47"/>
      <c r="J34" s="48"/>
      <c r="K34" s="49"/>
      <c r="L34" s="50"/>
    </row>
    <row r="35" spans="1:12">
      <c r="A35" s="30">
        <f t="shared" si="0"/>
        <v>18</v>
      </c>
      <c r="B35" s="30">
        <v>2009</v>
      </c>
      <c r="C35" s="30" t="s">
        <v>73</v>
      </c>
      <c r="E35" s="42"/>
      <c r="F35" s="52">
        <v>1500000</v>
      </c>
      <c r="G35" s="31"/>
      <c r="H35" s="46"/>
      <c r="I35" s="47"/>
      <c r="J35" s="48"/>
      <c r="K35" s="49"/>
      <c r="L35" s="50"/>
    </row>
    <row r="36" spans="1:12">
      <c r="A36" s="30">
        <f t="shared" si="0"/>
        <v>19</v>
      </c>
      <c r="B36" s="30">
        <v>2010</v>
      </c>
      <c r="C36" s="30" t="s">
        <v>73</v>
      </c>
      <c r="F36" s="51">
        <v>327289</v>
      </c>
      <c r="G36" s="31"/>
      <c r="H36" s="46"/>
      <c r="I36" s="47"/>
      <c r="J36" s="48"/>
      <c r="K36" s="49"/>
      <c r="L36" s="50"/>
    </row>
    <row r="37" spans="1:12">
      <c r="A37" s="30">
        <f t="shared" si="0"/>
        <v>20</v>
      </c>
      <c r="C37" s="30" t="s">
        <v>71</v>
      </c>
      <c r="F37" s="51">
        <f>SUM(F31:F36)</f>
        <v>3310256</v>
      </c>
      <c r="G37" s="17"/>
      <c r="H37" s="17"/>
      <c r="I37" s="17"/>
      <c r="J37" s="17"/>
      <c r="K37" s="17"/>
      <c r="L37" s="50"/>
    </row>
    <row r="38" spans="1:12">
      <c r="A38" s="30">
        <f t="shared" si="0"/>
        <v>21</v>
      </c>
      <c r="C38" s="30" t="s">
        <v>72</v>
      </c>
      <c r="F38" s="59">
        <f>ROUND(F37/6,0)</f>
        <v>551709</v>
      </c>
      <c r="G38" s="80" t="s">
        <v>12</v>
      </c>
      <c r="H38" s="153">
        <v>0.22474202685414957</v>
      </c>
      <c r="I38" s="75">
        <f>ROUND(F38*H38,0)</f>
        <v>123992</v>
      </c>
      <c r="J38" s="53"/>
      <c r="K38" s="53"/>
      <c r="L38" s="50"/>
    </row>
    <row r="39" spans="1:12">
      <c r="A39" s="30">
        <f t="shared" si="0"/>
        <v>22</v>
      </c>
      <c r="F39" s="55"/>
      <c r="G39" s="56"/>
      <c r="H39" s="53"/>
      <c r="I39" s="57"/>
      <c r="J39" s="53"/>
      <c r="K39" s="53"/>
      <c r="L39" s="50"/>
    </row>
    <row r="40" spans="1:12">
      <c r="A40" s="30">
        <f t="shared" si="0"/>
        <v>23</v>
      </c>
      <c r="F40" s="28"/>
      <c r="G40" s="56"/>
      <c r="H40" s="53"/>
      <c r="I40" s="53"/>
      <c r="J40" s="39"/>
      <c r="K40" s="39"/>
      <c r="L40" s="50"/>
    </row>
    <row r="41" spans="1:12" ht="16.5" thickBot="1">
      <c r="A41" s="30">
        <f t="shared" si="0"/>
        <v>24</v>
      </c>
      <c r="B41" s="29" t="s">
        <v>91</v>
      </c>
      <c r="C41" s="29"/>
      <c r="D41" s="29"/>
      <c r="E41" s="29"/>
      <c r="F41" s="76">
        <f>+F38+F25</f>
        <v>-4854920.6099999994</v>
      </c>
      <c r="G41" s="56"/>
      <c r="H41" s="56"/>
      <c r="I41" s="76">
        <f>+I38+I25</f>
        <v>-265522</v>
      </c>
      <c r="J41" s="53"/>
      <c r="K41" s="53"/>
      <c r="L41" s="50"/>
    </row>
    <row r="42" spans="1:12" ht="16.5" thickTop="1">
      <c r="F42" s="53"/>
      <c r="G42" s="56"/>
      <c r="H42" s="53"/>
      <c r="I42" s="53"/>
      <c r="J42" s="54"/>
      <c r="K42" s="53"/>
      <c r="L42" s="50"/>
    </row>
    <row r="43" spans="1:12">
      <c r="F43" s="53"/>
      <c r="G43" s="56"/>
      <c r="H43" s="53"/>
      <c r="I43" s="53"/>
      <c r="J43" s="54"/>
      <c r="K43" s="53"/>
      <c r="L43" s="50"/>
    </row>
    <row r="44" spans="1:12">
      <c r="F44" s="58"/>
      <c r="G44" s="53"/>
      <c r="H44" s="53"/>
      <c r="I44" s="53"/>
      <c r="J44" s="53"/>
      <c r="K44" s="53"/>
      <c r="L44" s="17"/>
    </row>
    <row r="45" spans="1:12">
      <c r="F45" s="58"/>
      <c r="G45" s="53"/>
      <c r="H45" s="53"/>
      <c r="I45" s="54"/>
      <c r="J45" s="53"/>
      <c r="K45" s="53"/>
      <c r="L45" s="17"/>
    </row>
    <row r="46" spans="1:12">
      <c r="F46" s="53"/>
      <c r="G46" s="56"/>
      <c r="H46" s="53"/>
      <c r="I46" s="57"/>
      <c r="J46" s="53"/>
      <c r="K46" s="53"/>
      <c r="L46" s="17"/>
    </row>
    <row r="47" spans="1:12">
      <c r="F47" s="19"/>
      <c r="G47" s="56"/>
      <c r="H47" s="53"/>
      <c r="I47" s="53"/>
      <c r="J47" s="39"/>
      <c r="K47" s="39"/>
      <c r="L47" s="17"/>
    </row>
    <row r="48" spans="1:12">
      <c r="F48" s="53"/>
      <c r="G48" s="56"/>
      <c r="H48" s="53"/>
      <c r="I48" s="53"/>
      <c r="J48" s="53"/>
      <c r="K48" s="53"/>
      <c r="L48" s="17"/>
    </row>
    <row r="49" spans="6:12">
      <c r="F49" s="53"/>
      <c r="G49" s="56"/>
      <c r="H49" s="53"/>
      <c r="I49" s="53"/>
      <c r="J49" s="54"/>
      <c r="K49" s="53"/>
      <c r="L49" s="17"/>
    </row>
    <row r="50" spans="6:12">
      <c r="F50" s="17"/>
      <c r="G50" s="37"/>
      <c r="H50" s="17"/>
      <c r="I50" s="17"/>
      <c r="K50" s="17"/>
      <c r="L50" s="17"/>
    </row>
    <row r="51" spans="6:12">
      <c r="F51" s="17"/>
      <c r="G51" s="17"/>
      <c r="H51" s="17"/>
      <c r="I51" s="17"/>
      <c r="J51" s="17"/>
      <c r="K51" s="17"/>
      <c r="L51" s="17"/>
    </row>
    <row r="52" spans="6:12">
      <c r="F52" s="17"/>
      <c r="G52" s="17"/>
      <c r="H52" s="17"/>
      <c r="I52" s="17"/>
      <c r="J52" s="17"/>
      <c r="K52" s="17"/>
      <c r="L52" s="17"/>
    </row>
    <row r="53" spans="6:12">
      <c r="F53" s="17"/>
      <c r="G53" s="17"/>
      <c r="H53" s="17"/>
      <c r="I53" s="17"/>
      <c r="J53" s="17"/>
      <c r="K53" s="17"/>
      <c r="L53" s="17"/>
    </row>
  </sheetData>
  <mergeCells count="1">
    <mergeCell ref="A7:I7"/>
  </mergeCells>
  <conditionalFormatting sqref="F9">
    <cfRule type="cellIs" dxfId="1" priority="1" stopIfTrue="1" operator="equal">
      <formula>"Adjustment to Income/Expense/Rate Base:"</formula>
    </cfRule>
  </conditionalFormatting>
  <pageMargins left="0.7" right="0.7" top="0.75" bottom="0.75" header="0.75" footer="0.3"/>
  <pageSetup scale="61" orientation="portrait" r:id="rId1"/>
  <headerFooter scaleWithDoc="0">
    <oddHeader>&amp;R&amp;"Times New Roman,Regular"Exhibit No. KHB-4C
Page &amp;P of &amp;N</oddHead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L71"/>
  <sheetViews>
    <sheetView zoomScale="120" zoomScaleNormal="120" zoomScaleSheetLayoutView="100" workbookViewId="0">
      <selection activeCell="E10" sqref="E10"/>
    </sheetView>
  </sheetViews>
  <sheetFormatPr defaultRowHeight="15.75"/>
  <cols>
    <col min="1" max="2" width="6.5703125" style="30" customWidth="1"/>
    <col min="3" max="3" width="10" style="30" customWidth="1"/>
    <col min="4" max="4" width="11.28515625" style="30" customWidth="1"/>
    <col min="5" max="5" width="38.42578125" style="30" customWidth="1"/>
    <col min="6" max="6" width="16.5703125" style="30" customWidth="1"/>
    <col min="7" max="7" width="8.28515625" style="30" customWidth="1"/>
    <col min="8" max="8" width="12.140625" style="30" customWidth="1"/>
    <col min="9" max="9" width="14.7109375" style="30" bestFit="1" customWidth="1"/>
    <col min="10" max="10" width="14.85546875" style="30" bestFit="1" customWidth="1"/>
    <col min="11" max="11" width="9.140625" style="30"/>
    <col min="12" max="12" width="12.85546875" style="30" bestFit="1" customWidth="1"/>
    <col min="13" max="16384" width="9.140625" style="30"/>
  </cols>
  <sheetData>
    <row r="1" spans="1:12">
      <c r="A1" s="29" t="s">
        <v>0</v>
      </c>
      <c r="B1" s="29"/>
      <c r="C1" s="29"/>
      <c r="D1" s="29"/>
      <c r="E1" s="29"/>
      <c r="G1" s="31"/>
      <c r="H1" s="31"/>
      <c r="I1" s="31"/>
      <c r="J1" s="31"/>
      <c r="K1" s="31"/>
      <c r="L1" s="31"/>
    </row>
    <row r="2" spans="1:12">
      <c r="A2" s="29" t="str">
        <f>+'Adj 4.11'!A2</f>
        <v>UE-111190</v>
      </c>
      <c r="B2" s="29"/>
      <c r="C2" s="29"/>
      <c r="D2" s="29"/>
      <c r="E2" s="29"/>
      <c r="G2" s="31"/>
      <c r="H2" s="31"/>
      <c r="I2" s="31"/>
      <c r="J2" s="31"/>
      <c r="K2" s="31"/>
      <c r="L2" s="31"/>
    </row>
    <row r="3" spans="1:12">
      <c r="A3" s="29" t="s">
        <v>34</v>
      </c>
      <c r="B3" s="29"/>
      <c r="C3" s="29"/>
      <c r="D3" s="29"/>
      <c r="E3" s="29"/>
      <c r="G3" s="31"/>
      <c r="H3" s="31"/>
      <c r="I3" s="31"/>
      <c r="J3" s="31"/>
      <c r="K3" s="31"/>
      <c r="L3" s="31"/>
    </row>
    <row r="4" spans="1:12">
      <c r="A4" s="29" t="s">
        <v>280</v>
      </c>
      <c r="B4" s="29"/>
      <c r="C4" s="29"/>
      <c r="D4" s="29"/>
      <c r="E4" s="29"/>
      <c r="G4" s="31"/>
      <c r="H4" s="31"/>
      <c r="I4" s="31"/>
      <c r="J4" s="31"/>
      <c r="K4" s="31"/>
      <c r="L4" s="31"/>
    </row>
    <row r="5" spans="1:12">
      <c r="A5" s="29"/>
      <c r="B5" s="29"/>
      <c r="C5" s="29"/>
      <c r="D5" s="29"/>
      <c r="E5" s="29"/>
      <c r="G5" s="31"/>
      <c r="H5" s="31"/>
      <c r="I5" s="31"/>
      <c r="J5" s="31"/>
      <c r="K5" s="31"/>
      <c r="L5" s="31"/>
    </row>
    <row r="6" spans="1:12">
      <c r="A6" s="29"/>
      <c r="B6" s="29"/>
      <c r="C6" s="29"/>
      <c r="D6" s="29"/>
      <c r="E6" s="29"/>
      <c r="G6" s="31"/>
      <c r="H6" s="31"/>
      <c r="I6" s="31"/>
      <c r="J6" s="31"/>
      <c r="K6" s="31"/>
      <c r="L6" s="31"/>
    </row>
    <row r="7" spans="1:12" ht="18.75">
      <c r="A7" s="272" t="s">
        <v>100</v>
      </c>
      <c r="B7" s="272"/>
      <c r="C7" s="272"/>
      <c r="D7" s="272"/>
      <c r="E7" s="272"/>
      <c r="F7" s="272"/>
      <c r="G7" s="272"/>
      <c r="H7" s="272"/>
      <c r="I7" s="272"/>
      <c r="J7" s="17"/>
      <c r="K7" s="17"/>
      <c r="L7" s="17"/>
    </row>
    <row r="8" spans="1:12">
      <c r="A8" s="273" t="s">
        <v>236</v>
      </c>
      <c r="B8" s="273"/>
      <c r="C8" s="273"/>
      <c r="D8" s="273"/>
      <c r="E8" s="273"/>
      <c r="F8" s="273"/>
      <c r="G8" s="273"/>
      <c r="H8" s="273"/>
      <c r="I8" s="273"/>
      <c r="J8" s="17"/>
      <c r="K8" s="17"/>
      <c r="L8" s="17"/>
    </row>
    <row r="9" spans="1:12">
      <c r="F9" s="16" t="s">
        <v>19</v>
      </c>
      <c r="G9" s="17"/>
      <c r="H9" s="17"/>
      <c r="I9" s="17"/>
      <c r="J9" s="17"/>
      <c r="K9" s="17"/>
      <c r="L9" s="17"/>
    </row>
    <row r="10" spans="1:12">
      <c r="F10" s="17"/>
      <c r="G10" s="17"/>
      <c r="H10" s="17"/>
      <c r="I10" s="17"/>
      <c r="J10" s="17"/>
      <c r="K10" s="17"/>
      <c r="L10" s="17"/>
    </row>
    <row r="11" spans="1:12">
      <c r="F11" s="17"/>
      <c r="G11" s="17"/>
      <c r="H11" s="17"/>
      <c r="I11" s="17"/>
      <c r="J11" s="33"/>
      <c r="K11" s="17"/>
      <c r="L11" s="17"/>
    </row>
    <row r="12" spans="1:12">
      <c r="G12" s="17"/>
      <c r="H12" s="17"/>
      <c r="I12" s="17"/>
      <c r="J12" s="17"/>
      <c r="K12" s="17"/>
      <c r="L12" s="17"/>
    </row>
    <row r="13" spans="1:12">
      <c r="B13" s="34" t="s">
        <v>102</v>
      </c>
      <c r="F13" s="35"/>
      <c r="G13" s="17"/>
      <c r="H13" s="17"/>
      <c r="I13" s="17"/>
      <c r="J13" s="17"/>
      <c r="K13" s="17"/>
      <c r="L13" s="17"/>
    </row>
    <row r="14" spans="1:12">
      <c r="F14" s="35"/>
      <c r="G14" s="17"/>
      <c r="H14" s="17"/>
      <c r="I14" s="17"/>
      <c r="J14" s="17"/>
      <c r="K14" s="17"/>
      <c r="L14" s="17"/>
    </row>
    <row r="15" spans="1:12">
      <c r="F15" s="35"/>
      <c r="G15" s="17"/>
      <c r="H15" s="17"/>
      <c r="I15" s="17"/>
      <c r="J15" s="17"/>
      <c r="K15" s="17"/>
      <c r="L15" s="17"/>
    </row>
    <row r="16" spans="1:12" ht="33" customHeight="1">
      <c r="C16" s="36"/>
      <c r="D16" s="36"/>
      <c r="F16" s="77" t="s">
        <v>22</v>
      </c>
      <c r="G16" s="78" t="s">
        <v>52</v>
      </c>
      <c r="H16" s="78" t="s">
        <v>53</v>
      </c>
      <c r="I16" s="77" t="s">
        <v>54</v>
      </c>
      <c r="J16" s="17"/>
      <c r="K16" s="17"/>
      <c r="L16" s="17"/>
    </row>
    <row r="17" spans="1:12">
      <c r="F17" s="35"/>
      <c r="G17" s="17"/>
      <c r="H17" s="17"/>
      <c r="I17" s="53"/>
      <c r="J17" s="17"/>
      <c r="K17" s="17"/>
      <c r="L17" s="17"/>
    </row>
    <row r="18" spans="1:12">
      <c r="A18" s="30">
        <v>1</v>
      </c>
      <c r="B18" s="17" t="s">
        <v>101</v>
      </c>
      <c r="G18" s="17"/>
      <c r="H18" s="17"/>
      <c r="I18" s="74"/>
      <c r="J18" s="37"/>
      <c r="K18" s="17"/>
      <c r="L18" s="17" t="s">
        <v>19</v>
      </c>
    </row>
    <row r="19" spans="1:12">
      <c r="A19" s="30">
        <f t="shared" ref="A19:A61" si="0">1+A18</f>
        <v>2</v>
      </c>
      <c r="B19" s="30" t="s">
        <v>103</v>
      </c>
      <c r="F19" s="71">
        <v>-5560493</v>
      </c>
      <c r="G19" s="73" t="s">
        <v>10</v>
      </c>
      <c r="H19" s="153">
        <v>7.2043717522988007E-2</v>
      </c>
      <c r="I19" s="54">
        <f>+F19*H19</f>
        <v>-400598.58698055218</v>
      </c>
      <c r="J19" s="17"/>
      <c r="K19" s="17"/>
      <c r="L19" s="17" t="s">
        <v>19</v>
      </c>
    </row>
    <row r="20" spans="1:12">
      <c r="A20" s="30">
        <f t="shared" si="0"/>
        <v>3</v>
      </c>
      <c r="B20" s="30" t="s">
        <v>104</v>
      </c>
      <c r="G20" s="17"/>
      <c r="H20" s="17"/>
      <c r="I20" s="53"/>
      <c r="J20" s="38"/>
      <c r="K20" s="39"/>
      <c r="L20" s="17" t="s">
        <v>19</v>
      </c>
    </row>
    <row r="21" spans="1:12">
      <c r="A21" s="30">
        <f t="shared" si="0"/>
        <v>4</v>
      </c>
      <c r="B21" s="30" t="s">
        <v>103</v>
      </c>
      <c r="F21" s="79">
        <v>-8644574</v>
      </c>
      <c r="G21" s="80" t="s">
        <v>10</v>
      </c>
      <c r="H21" s="153">
        <v>7.2043717522988007E-2</v>
      </c>
      <c r="I21" s="75">
        <f>+F21*H21</f>
        <v>-622787.24736256653</v>
      </c>
      <c r="J21" s="38"/>
      <c r="K21" s="39"/>
      <c r="L21" s="17"/>
    </row>
    <row r="22" spans="1:12">
      <c r="A22" s="30">
        <f t="shared" si="0"/>
        <v>5</v>
      </c>
      <c r="F22" s="18"/>
      <c r="G22" s="17"/>
      <c r="H22" s="17"/>
      <c r="I22" s="17"/>
      <c r="J22" s="38"/>
      <c r="K22" s="39"/>
      <c r="L22" s="17"/>
    </row>
    <row r="23" spans="1:12" ht="16.5" thickBot="1">
      <c r="A23" s="30">
        <f t="shared" si="0"/>
        <v>6</v>
      </c>
      <c r="B23" s="29" t="s">
        <v>20</v>
      </c>
      <c r="C23" s="29"/>
      <c r="D23" s="29"/>
      <c r="E23" s="29"/>
      <c r="F23" s="92">
        <f>SUM(F19:F21)</f>
        <v>-14205067</v>
      </c>
      <c r="G23" s="93" t="s">
        <v>10</v>
      </c>
      <c r="H23" s="94">
        <v>7.2040000000000007E-2</v>
      </c>
      <c r="I23" s="92">
        <f>ROUND(F23*H23,0)</f>
        <v>-1023333</v>
      </c>
      <c r="J23" s="17"/>
      <c r="K23" s="17"/>
      <c r="L23" s="17"/>
    </row>
    <row r="24" spans="1:12" ht="16.5" thickTop="1">
      <c r="A24" s="30">
        <f t="shared" si="0"/>
        <v>7</v>
      </c>
      <c r="F24" s="17"/>
      <c r="G24" s="17"/>
      <c r="H24" s="17"/>
      <c r="I24" s="17"/>
      <c r="J24" s="17"/>
      <c r="K24" s="17"/>
      <c r="L24" s="17"/>
    </row>
    <row r="25" spans="1:12">
      <c r="A25" s="30">
        <f t="shared" si="0"/>
        <v>8</v>
      </c>
      <c r="F25" s="17"/>
      <c r="G25" s="17"/>
      <c r="H25" s="17"/>
      <c r="I25" s="17"/>
      <c r="J25" s="17"/>
      <c r="K25" s="17"/>
      <c r="L25" s="17"/>
    </row>
    <row r="26" spans="1:12">
      <c r="A26" s="30">
        <f t="shared" si="0"/>
        <v>9</v>
      </c>
      <c r="F26" s="17"/>
      <c r="G26" s="17"/>
      <c r="H26" s="17"/>
      <c r="I26" s="17"/>
      <c r="J26" s="17"/>
      <c r="K26" s="17"/>
      <c r="L26" s="17"/>
    </row>
    <row r="27" spans="1:12">
      <c r="A27" s="30">
        <f t="shared" si="0"/>
        <v>10</v>
      </c>
      <c r="B27" s="34" t="s">
        <v>105</v>
      </c>
      <c r="G27" s="17"/>
      <c r="H27" s="17"/>
      <c r="I27" s="17"/>
      <c r="J27" s="17"/>
      <c r="K27" s="17"/>
      <c r="L27" s="17"/>
    </row>
    <row r="28" spans="1:12">
      <c r="A28" s="30">
        <f t="shared" si="0"/>
        <v>11</v>
      </c>
      <c r="B28" s="34"/>
      <c r="G28" s="17"/>
      <c r="H28" s="17"/>
      <c r="I28" s="17"/>
      <c r="J28" s="17"/>
      <c r="K28" s="17"/>
      <c r="L28" s="17"/>
    </row>
    <row r="29" spans="1:12">
      <c r="A29" s="30">
        <f t="shared" si="0"/>
        <v>12</v>
      </c>
      <c r="B29" s="17" t="s">
        <v>128</v>
      </c>
      <c r="G29" s="17"/>
      <c r="H29" s="17"/>
      <c r="I29" s="17"/>
      <c r="J29" s="17"/>
      <c r="K29" s="17"/>
      <c r="L29" s="17"/>
    </row>
    <row r="30" spans="1:12">
      <c r="A30" s="30">
        <f t="shared" si="0"/>
        <v>13</v>
      </c>
      <c r="B30" s="113" t="s">
        <v>129</v>
      </c>
      <c r="F30" s="43">
        <f>+'WUTC 79a'!C16</f>
        <v>239826.90999999997</v>
      </c>
      <c r="G30" s="17"/>
      <c r="H30" s="17"/>
      <c r="I30" s="43">
        <f>+'WUTC 79a'!C16</f>
        <v>239826.90999999997</v>
      </c>
      <c r="J30" s="17"/>
      <c r="K30" s="17"/>
      <c r="L30" s="17"/>
    </row>
    <row r="31" spans="1:12">
      <c r="A31" s="30">
        <f t="shared" si="0"/>
        <v>14</v>
      </c>
      <c r="B31" s="113" t="s">
        <v>130</v>
      </c>
      <c r="F31" s="43">
        <f>+'WUTC 79a'!C17</f>
        <v>582828.17000000016</v>
      </c>
      <c r="G31" s="17"/>
      <c r="H31" s="17"/>
      <c r="I31" s="43">
        <f>+'WUTC 79a'!C17</f>
        <v>582828.17000000016</v>
      </c>
      <c r="J31" s="17"/>
      <c r="K31" s="17"/>
      <c r="L31" s="17"/>
    </row>
    <row r="32" spans="1:12">
      <c r="A32" s="30">
        <f t="shared" si="0"/>
        <v>15</v>
      </c>
      <c r="B32" s="113" t="s">
        <v>131</v>
      </c>
      <c r="F32" s="43">
        <f>+'WUTC 79a'!C18</f>
        <v>1493728.3470484873</v>
      </c>
      <c r="G32" s="17"/>
      <c r="H32" s="17"/>
      <c r="I32" s="43">
        <f>+'WUTC 79a'!C18</f>
        <v>1493728.3470484873</v>
      </c>
      <c r="J32" s="17"/>
      <c r="K32" s="17"/>
      <c r="L32" s="17"/>
    </row>
    <row r="33" spans="1:12">
      <c r="A33" s="30">
        <f t="shared" si="0"/>
        <v>16</v>
      </c>
      <c r="B33" s="113" t="s">
        <v>132</v>
      </c>
      <c r="F33" s="43">
        <f>+'WUTC 79a'!C19</f>
        <v>425221.35929831635</v>
      </c>
      <c r="G33" s="17"/>
      <c r="H33" s="17"/>
      <c r="I33" s="43">
        <f>+'WUTC 79a'!C19</f>
        <v>425221.35929831635</v>
      </c>
      <c r="J33" s="17"/>
      <c r="K33" s="17"/>
      <c r="L33" s="17"/>
    </row>
    <row r="34" spans="1:12">
      <c r="A34" s="30">
        <f t="shared" si="0"/>
        <v>17</v>
      </c>
      <c r="B34" s="113" t="s">
        <v>133</v>
      </c>
      <c r="F34" s="43">
        <f>+'WUTC 79a'!C20</f>
        <v>246684.89385730951</v>
      </c>
      <c r="G34" s="17"/>
      <c r="H34" s="17"/>
      <c r="I34" s="43">
        <f>+'WUTC 79a'!C20</f>
        <v>246684.89385730951</v>
      </c>
      <c r="J34" s="17"/>
      <c r="K34" s="17"/>
      <c r="L34" s="17"/>
    </row>
    <row r="35" spans="1:12">
      <c r="A35" s="30">
        <f t="shared" si="0"/>
        <v>18</v>
      </c>
      <c r="B35" s="113" t="s">
        <v>134</v>
      </c>
      <c r="F35" s="43">
        <f>+'WUTC 79a'!C21</f>
        <v>591238.87</v>
      </c>
      <c r="G35" s="17"/>
      <c r="H35" s="17"/>
      <c r="I35" s="114">
        <f>+'WUTC 79a'!C21</f>
        <v>591238.87</v>
      </c>
      <c r="J35" s="17"/>
      <c r="K35" s="17"/>
      <c r="L35" s="17"/>
    </row>
    <row r="36" spans="1:12">
      <c r="A36" s="30">
        <f t="shared" si="0"/>
        <v>19</v>
      </c>
      <c r="C36" s="30" t="s">
        <v>71</v>
      </c>
      <c r="F36" s="59">
        <f>SUM(F30:F35)</f>
        <v>3579528.5502041136</v>
      </c>
      <c r="G36" s="17"/>
      <c r="H36" s="17"/>
      <c r="I36" s="51">
        <f>SUM(I30:I35)</f>
        <v>3579528.5502041136</v>
      </c>
      <c r="J36" s="72"/>
      <c r="K36" s="17"/>
      <c r="L36" s="17"/>
    </row>
    <row r="37" spans="1:12">
      <c r="A37" s="30">
        <f t="shared" si="0"/>
        <v>20</v>
      </c>
      <c r="C37" s="30" t="s">
        <v>72</v>
      </c>
      <c r="F37" s="59">
        <f>ROUND(F36/6,0)</f>
        <v>596588</v>
      </c>
      <c r="G37" s="17" t="s">
        <v>13</v>
      </c>
      <c r="H37" s="115">
        <v>1</v>
      </c>
      <c r="I37" s="59">
        <f>ROUND(I36/6,0)</f>
        <v>596588</v>
      </c>
      <c r="J37" s="17"/>
      <c r="K37" s="17"/>
      <c r="L37" s="17"/>
    </row>
    <row r="38" spans="1:12">
      <c r="A38" s="30">
        <f t="shared" si="0"/>
        <v>21</v>
      </c>
      <c r="B38" s="30" t="s">
        <v>135</v>
      </c>
      <c r="E38" s="42"/>
      <c r="F38" s="43"/>
      <c r="G38" s="31"/>
      <c r="H38" s="44"/>
      <c r="I38" s="44"/>
      <c r="J38" s="17"/>
      <c r="K38" s="45"/>
      <c r="L38" s="17"/>
    </row>
    <row r="39" spans="1:12">
      <c r="A39" s="30">
        <f t="shared" si="0"/>
        <v>22</v>
      </c>
      <c r="B39" s="113" t="s">
        <v>129</v>
      </c>
      <c r="E39" s="42"/>
      <c r="F39" s="41">
        <f>+'WUTC 79a'!B16</f>
        <v>122961.85</v>
      </c>
      <c r="G39" s="31"/>
      <c r="H39" s="46"/>
      <c r="I39" s="47"/>
      <c r="J39" s="48"/>
      <c r="K39" s="49"/>
      <c r="L39" s="17"/>
    </row>
    <row r="40" spans="1:12">
      <c r="A40" s="30">
        <f t="shared" si="0"/>
        <v>23</v>
      </c>
      <c r="B40" s="113" t="s">
        <v>130</v>
      </c>
      <c r="E40" s="42"/>
      <c r="F40" s="41">
        <f>+'WUTC 79a'!B17</f>
        <v>245993.02000000002</v>
      </c>
      <c r="G40" s="31"/>
      <c r="H40" s="46"/>
      <c r="I40" s="47"/>
      <c r="J40" s="48"/>
      <c r="K40" s="49"/>
      <c r="L40" s="50"/>
    </row>
    <row r="41" spans="1:12">
      <c r="A41" s="30">
        <f t="shared" si="0"/>
        <v>24</v>
      </c>
      <c r="B41" s="113" t="s">
        <v>131</v>
      </c>
      <c r="E41" s="42"/>
      <c r="F41" s="41">
        <f>+'WUTC 79a'!B18</f>
        <v>1426202.8</v>
      </c>
      <c r="G41" s="31"/>
      <c r="H41" s="46"/>
      <c r="I41" s="47"/>
      <c r="J41" s="48"/>
      <c r="K41" s="49"/>
      <c r="L41" s="50"/>
    </row>
    <row r="42" spans="1:12">
      <c r="A42" s="30">
        <f t="shared" si="0"/>
        <v>25</v>
      </c>
      <c r="B42" s="113" t="s">
        <v>132</v>
      </c>
      <c r="F42" s="41">
        <f>+'WUTC 79a'!B19</f>
        <v>335570.69</v>
      </c>
      <c r="G42" s="31"/>
      <c r="H42" s="46"/>
      <c r="I42" s="47"/>
      <c r="J42" s="48"/>
      <c r="K42" s="49"/>
      <c r="L42" s="50"/>
    </row>
    <row r="43" spans="1:12">
      <c r="A43" s="30">
        <f t="shared" si="0"/>
        <v>26</v>
      </c>
      <c r="B43" s="113" t="s">
        <v>133</v>
      </c>
      <c r="F43" s="41">
        <f>+'WUTC 79a'!B20</f>
        <v>1058871.78</v>
      </c>
      <c r="G43" s="17"/>
      <c r="H43" s="17"/>
      <c r="I43" s="17"/>
      <c r="J43" s="17"/>
      <c r="K43" s="17"/>
      <c r="L43" s="50"/>
    </row>
    <row r="44" spans="1:12">
      <c r="A44" s="30">
        <f t="shared" si="0"/>
        <v>27</v>
      </c>
      <c r="B44" s="113" t="s">
        <v>134</v>
      </c>
      <c r="F44" s="41">
        <f>+'WUTC 79a'!B21</f>
        <v>335721</v>
      </c>
      <c r="J44" s="53"/>
      <c r="K44" s="53"/>
      <c r="L44" s="50"/>
    </row>
    <row r="45" spans="1:12">
      <c r="A45" s="30">
        <f t="shared" si="0"/>
        <v>28</v>
      </c>
      <c r="B45" s="113"/>
      <c r="F45" s="51">
        <f>SUM(F39:F44)</f>
        <v>3525321.1399999997</v>
      </c>
      <c r="H45" s="135"/>
      <c r="J45" s="53"/>
      <c r="K45" s="53"/>
      <c r="L45" s="50"/>
    </row>
    <row r="46" spans="1:12">
      <c r="A46" s="30">
        <f t="shared" si="0"/>
        <v>29</v>
      </c>
      <c r="F46" s="59">
        <f>ROUND(F45/6,0)</f>
        <v>587554</v>
      </c>
      <c r="G46" s="53" t="s">
        <v>12</v>
      </c>
      <c r="H46" s="153">
        <v>0.22474202685414957</v>
      </c>
      <c r="I46" s="75">
        <f>ROUND(F46*H46,0)</f>
        <v>132048</v>
      </c>
      <c r="J46" s="53"/>
      <c r="K46" s="53"/>
      <c r="L46" s="50"/>
    </row>
    <row r="47" spans="1:12">
      <c r="A47" s="30">
        <f t="shared" si="0"/>
        <v>30</v>
      </c>
      <c r="B47" s="30" t="s">
        <v>138</v>
      </c>
      <c r="E47" s="42"/>
      <c r="F47" s="28"/>
      <c r="G47" s="56"/>
      <c r="H47" s="53"/>
      <c r="I47" s="53"/>
      <c r="J47" s="39"/>
      <c r="K47" s="39"/>
      <c r="L47" s="50"/>
    </row>
    <row r="48" spans="1:12">
      <c r="A48" s="30">
        <f t="shared" si="0"/>
        <v>31</v>
      </c>
      <c r="B48" s="113" t="s">
        <v>129</v>
      </c>
      <c r="E48" s="42"/>
      <c r="F48" s="41">
        <f>+'WUTC 79a'!D16</f>
        <v>100592</v>
      </c>
      <c r="G48" s="31"/>
      <c r="H48" s="46"/>
      <c r="I48" s="47"/>
      <c r="J48" s="53"/>
      <c r="K48" s="53"/>
      <c r="L48" s="50"/>
    </row>
    <row r="49" spans="1:12">
      <c r="A49" s="30">
        <f t="shared" si="0"/>
        <v>32</v>
      </c>
      <c r="B49" s="113" t="s">
        <v>130</v>
      </c>
      <c r="E49" s="42"/>
      <c r="F49" s="41">
        <f>+'WUTC 79a'!D17</f>
        <v>411139</v>
      </c>
      <c r="G49" s="31"/>
      <c r="H49" s="46"/>
      <c r="I49" s="47"/>
      <c r="J49" s="53"/>
      <c r="K49" s="53"/>
      <c r="L49" s="50"/>
    </row>
    <row r="50" spans="1:12">
      <c r="A50" s="30">
        <f t="shared" si="0"/>
        <v>33</v>
      </c>
      <c r="B50" s="113" t="s">
        <v>131</v>
      </c>
      <c r="E50" s="42"/>
      <c r="F50" s="41">
        <f>+'WUTC 79a'!D18</f>
        <v>199641</v>
      </c>
      <c r="G50" s="31"/>
      <c r="H50" s="46"/>
      <c r="I50" s="47"/>
      <c r="J50" s="53"/>
      <c r="K50" s="53"/>
      <c r="L50" s="50"/>
    </row>
    <row r="51" spans="1:12">
      <c r="A51" s="30">
        <f t="shared" si="0"/>
        <v>34</v>
      </c>
      <c r="B51" s="113" t="s">
        <v>132</v>
      </c>
      <c r="F51" s="41">
        <f>+'WUTC 79a'!D19</f>
        <v>6593230</v>
      </c>
      <c r="G51" s="31"/>
      <c r="H51" s="46"/>
      <c r="I51" s="47"/>
      <c r="J51" s="53"/>
      <c r="K51" s="53"/>
      <c r="L51" s="50"/>
    </row>
    <row r="52" spans="1:12">
      <c r="A52" s="30">
        <f t="shared" si="0"/>
        <v>35</v>
      </c>
      <c r="B52" s="243"/>
      <c r="C52" s="244"/>
      <c r="D52" s="244"/>
      <c r="E52" s="244"/>
      <c r="F52" s="245"/>
      <c r="G52" s="240" t="s">
        <v>272</v>
      </c>
      <c r="H52" s="46"/>
      <c r="I52" s="47"/>
      <c r="J52" s="53"/>
      <c r="K52" s="53"/>
      <c r="L52" s="50"/>
    </row>
    <row r="53" spans="1:12">
      <c r="A53" s="30">
        <f t="shared" si="0"/>
        <v>36</v>
      </c>
      <c r="B53" s="113" t="s">
        <v>133</v>
      </c>
      <c r="F53" s="41">
        <f>+'WUTC 79a'!D20</f>
        <v>847444</v>
      </c>
      <c r="G53" s="17"/>
      <c r="H53" s="17"/>
      <c r="I53" s="17"/>
      <c r="J53" s="53"/>
      <c r="K53" s="53"/>
      <c r="L53" s="50"/>
    </row>
    <row r="54" spans="1:12">
      <c r="A54" s="30">
        <f t="shared" si="0"/>
        <v>37</v>
      </c>
      <c r="B54" s="113" t="s">
        <v>134</v>
      </c>
      <c r="F54" s="41">
        <f>+'WUTC 79a'!D21</f>
        <v>278384.38</v>
      </c>
      <c r="J54" s="53"/>
      <c r="K54" s="53"/>
      <c r="L54" s="50"/>
    </row>
    <row r="55" spans="1:12">
      <c r="A55" s="30">
        <f t="shared" si="0"/>
        <v>38</v>
      </c>
      <c r="B55" s="113"/>
      <c r="F55" s="51">
        <v>1976083.7400000002</v>
      </c>
      <c r="J55" s="53"/>
      <c r="K55" s="53"/>
      <c r="L55" s="50"/>
    </row>
    <row r="56" spans="1:12">
      <c r="A56" s="30">
        <f t="shared" si="0"/>
        <v>39</v>
      </c>
      <c r="F56" s="59">
        <v>329347</v>
      </c>
      <c r="G56" s="53" t="s">
        <v>12</v>
      </c>
      <c r="H56" s="153">
        <v>0.22474202685414957</v>
      </c>
      <c r="I56" s="75">
        <f>ROUND(F56*H56,0)</f>
        <v>74018</v>
      </c>
      <c r="J56" s="53"/>
      <c r="K56" s="53"/>
      <c r="L56" s="50"/>
    </row>
    <row r="57" spans="1:12">
      <c r="A57" s="30">
        <f t="shared" si="0"/>
        <v>40</v>
      </c>
      <c r="F57" s="133"/>
      <c r="G57" s="53"/>
      <c r="H57" s="60"/>
      <c r="I57" s="54"/>
      <c r="J57" s="53"/>
      <c r="K57" s="53"/>
      <c r="L57" s="50"/>
    </row>
    <row r="58" spans="1:12" ht="16.5" thickBot="1">
      <c r="A58" s="30">
        <f t="shared" si="0"/>
        <v>41</v>
      </c>
      <c r="B58" s="29" t="s">
        <v>20</v>
      </c>
      <c r="C58" s="29"/>
      <c r="D58" s="29"/>
      <c r="E58" s="29"/>
      <c r="F58" s="76">
        <f>+F46+F37+F56</f>
        <v>1513489</v>
      </c>
      <c r="G58" s="56"/>
      <c r="H58" s="56"/>
      <c r="I58" s="76">
        <f>+I46+I37+I56</f>
        <v>802654</v>
      </c>
      <c r="J58" s="53"/>
      <c r="K58" s="53"/>
      <c r="L58" s="50"/>
    </row>
    <row r="59" spans="1:12" ht="11.25" customHeight="1" thickTop="1">
      <c r="A59" s="30">
        <f t="shared" si="0"/>
        <v>42</v>
      </c>
      <c r="B59" s="29"/>
      <c r="C59" s="29"/>
      <c r="D59" s="29"/>
      <c r="E59" s="29"/>
      <c r="F59" s="39"/>
      <c r="G59" s="56"/>
      <c r="H59" s="56"/>
      <c r="I59" s="39"/>
      <c r="J59" s="53"/>
      <c r="K59" s="53"/>
      <c r="L59" s="50"/>
    </row>
    <row r="60" spans="1:12" ht="16.5" thickBot="1">
      <c r="A60" s="30">
        <f t="shared" si="0"/>
        <v>43</v>
      </c>
      <c r="B60" s="29" t="s">
        <v>136</v>
      </c>
      <c r="C60" s="29"/>
      <c r="D60" s="29"/>
      <c r="E60" s="29"/>
      <c r="F60" s="76">
        <f>+F58+F23</f>
        <v>-12691578</v>
      </c>
      <c r="G60" s="56"/>
      <c r="H60" s="56"/>
      <c r="I60" s="76">
        <f>+I58+I23</f>
        <v>-220679</v>
      </c>
      <c r="J60" s="53"/>
      <c r="K60" s="53"/>
      <c r="L60" s="50"/>
    </row>
    <row r="61" spans="1:12" ht="16.5" thickTop="1">
      <c r="A61" s="30">
        <f t="shared" si="0"/>
        <v>44</v>
      </c>
      <c r="F61" s="53"/>
      <c r="G61" s="56"/>
      <c r="H61" s="53"/>
      <c r="I61" s="53"/>
      <c r="J61" s="54"/>
      <c r="K61" s="53"/>
      <c r="L61" s="50"/>
    </row>
    <row r="62" spans="1:12">
      <c r="F62" s="53"/>
      <c r="G62" s="56"/>
      <c r="H62" s="53"/>
      <c r="I62" s="53"/>
      <c r="J62" s="54"/>
      <c r="K62" s="53"/>
      <c r="L62" s="50"/>
    </row>
    <row r="63" spans="1:12">
      <c r="B63" s="246" t="s">
        <v>275</v>
      </c>
      <c r="C63" s="247"/>
      <c r="D63" s="247"/>
      <c r="E63" s="247"/>
      <c r="F63" s="248"/>
      <c r="G63" s="249"/>
      <c r="H63" s="249"/>
      <c r="I63" s="249"/>
      <c r="J63" s="249"/>
      <c r="K63" s="53"/>
      <c r="L63" s="17"/>
    </row>
    <row r="64" spans="1:12">
      <c r="B64" s="247"/>
      <c r="C64" s="247"/>
      <c r="D64" s="247"/>
      <c r="E64" s="247"/>
      <c r="F64" s="249"/>
      <c r="G64" s="250"/>
      <c r="H64" s="249"/>
      <c r="I64" s="251"/>
      <c r="J64" s="249"/>
      <c r="K64" s="53"/>
      <c r="L64" s="17"/>
    </row>
    <row r="65" spans="2:12">
      <c r="B65" s="247"/>
      <c r="C65" s="247"/>
      <c r="D65" s="247"/>
      <c r="E65" s="247"/>
      <c r="F65" s="252"/>
      <c r="G65" s="250"/>
      <c r="H65" s="249"/>
      <c r="I65" s="249"/>
      <c r="J65" s="253"/>
      <c r="K65" s="39"/>
      <c r="L65" s="17"/>
    </row>
    <row r="66" spans="2:12">
      <c r="F66" s="53"/>
      <c r="G66" s="56"/>
      <c r="H66" s="53"/>
      <c r="I66" s="53"/>
      <c r="J66" s="53"/>
      <c r="K66" s="53"/>
      <c r="L66" s="17"/>
    </row>
    <row r="67" spans="2:12">
      <c r="F67" s="53"/>
      <c r="G67" s="56"/>
      <c r="H67" s="53"/>
      <c r="I67" s="53"/>
      <c r="J67" s="54"/>
      <c r="K67" s="53"/>
      <c r="L67" s="17"/>
    </row>
    <row r="68" spans="2:12">
      <c r="F68" s="17"/>
      <c r="G68" s="37"/>
      <c r="H68" s="17"/>
      <c r="I68" s="17"/>
      <c r="K68" s="17"/>
      <c r="L68" s="17"/>
    </row>
    <row r="69" spans="2:12">
      <c r="F69" s="17"/>
      <c r="G69" s="17"/>
      <c r="H69" s="17"/>
      <c r="I69" s="17"/>
      <c r="J69" s="17"/>
      <c r="K69" s="17"/>
      <c r="L69" s="17"/>
    </row>
    <row r="70" spans="2:12">
      <c r="F70" s="17"/>
      <c r="G70" s="17"/>
      <c r="H70" s="17"/>
      <c r="I70" s="17"/>
      <c r="J70" s="17"/>
      <c r="K70" s="17"/>
      <c r="L70" s="17"/>
    </row>
    <row r="71" spans="2:12">
      <c r="F71" s="17"/>
      <c r="G71" s="17"/>
      <c r="H71" s="17"/>
      <c r="I71" s="17"/>
      <c r="J71" s="17"/>
      <c r="K71" s="17"/>
      <c r="L71" s="17"/>
    </row>
  </sheetData>
  <mergeCells count="2">
    <mergeCell ref="A7:I7"/>
    <mergeCell ref="A8:I8"/>
  </mergeCells>
  <conditionalFormatting sqref="F9">
    <cfRule type="cellIs" dxfId="0" priority="1" stopIfTrue="1" operator="equal">
      <formula>"Adjustment to Income/Expense/Rate Base:"</formula>
    </cfRule>
  </conditionalFormatting>
  <pageMargins left="0.7" right="0.7" top="0.75" bottom="0.75" header="0.75" footer="0.3"/>
  <pageSetup scale="57" orientation="portrait" r:id="rId1"/>
  <headerFooter scaleWithDoc="0">
    <oddHeader>&amp;R&amp;"Times New Roman,Regular"Exhibit No. KHB-4C
Page &amp;P of &amp;N</oddHeader>
    <oddFooter>&amp;C&amp;"Times New Roman,Bold"&amp;11CONFIDENTIAL PER PROTECTIVE ORDER</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45"/>
  <sheetViews>
    <sheetView zoomScaleNormal="100" workbookViewId="0">
      <selection activeCell="B21" sqref="B21"/>
    </sheetView>
  </sheetViews>
  <sheetFormatPr defaultRowHeight="15.75"/>
  <cols>
    <col min="1" max="1" width="4.140625" style="15" customWidth="1"/>
    <col min="2" max="2" width="14.28515625" style="15" customWidth="1"/>
    <col min="3" max="3" width="11.5703125" style="15" customWidth="1"/>
    <col min="4" max="4" width="53.5703125" style="15" customWidth="1"/>
    <col min="5" max="5" width="7.85546875" style="15" customWidth="1"/>
    <col min="6" max="6" width="20.5703125" style="15" bestFit="1" customWidth="1"/>
    <col min="7" max="7" width="10.7109375" style="15" customWidth="1"/>
    <col min="8" max="9" width="12.28515625" style="15" customWidth="1"/>
    <col min="10" max="16384" width="9.140625" style="15"/>
  </cols>
  <sheetData>
    <row r="1" spans="1:9">
      <c r="A1" s="14" t="s">
        <v>0</v>
      </c>
    </row>
    <row r="2" spans="1:9">
      <c r="A2" s="14" t="str">
        <f>+'Adj 4.11'!A2</f>
        <v>UE-111190</v>
      </c>
    </row>
    <row r="3" spans="1:9">
      <c r="A3" s="14" t="s">
        <v>34</v>
      </c>
    </row>
    <row r="4" spans="1:9">
      <c r="A4" s="14" t="str">
        <f>+'Liability Summary'!A4</f>
        <v>Adjustment 4.11 Liability Suits and Property Damage</v>
      </c>
    </row>
    <row r="6" spans="1:9">
      <c r="B6" s="274" t="s">
        <v>137</v>
      </c>
      <c r="C6" s="274"/>
      <c r="D6" s="274"/>
      <c r="E6" s="274"/>
      <c r="F6" s="274"/>
    </row>
    <row r="7" spans="1:9">
      <c r="B7" s="116"/>
      <c r="C7" s="116"/>
      <c r="D7" s="116"/>
      <c r="E7" s="116"/>
    </row>
    <row r="8" spans="1:9">
      <c r="B8" s="116"/>
      <c r="C8" s="116"/>
      <c r="D8" s="116"/>
      <c r="E8" s="116"/>
    </row>
    <row r="9" spans="1:9">
      <c r="B9" s="116"/>
      <c r="C9" s="116"/>
      <c r="D9" s="116"/>
      <c r="F9" s="212" t="s">
        <v>22</v>
      </c>
      <c r="G9" s="213" t="s">
        <v>41</v>
      </c>
      <c r="H9" s="213" t="s">
        <v>52</v>
      </c>
      <c r="I9" s="213" t="s">
        <v>237</v>
      </c>
    </row>
    <row r="10" spans="1:9">
      <c r="B10" s="118" t="s">
        <v>40</v>
      </c>
      <c r="C10" s="116"/>
      <c r="D10" s="116"/>
      <c r="F10" s="116"/>
    </row>
    <row r="11" spans="1:9">
      <c r="A11" s="15">
        <v>1</v>
      </c>
      <c r="B11" s="119" t="s">
        <v>39</v>
      </c>
      <c r="C11" s="116"/>
      <c r="D11" s="116"/>
      <c r="F11" s="120">
        <v>-6969001</v>
      </c>
      <c r="G11" s="90" t="s">
        <v>42</v>
      </c>
      <c r="H11" s="153">
        <v>7.2043717522988007E-2</v>
      </c>
      <c r="I11" s="207">
        <f>ROUND(F11*H11,2)</f>
        <v>-502072.74</v>
      </c>
    </row>
    <row r="12" spans="1:9">
      <c r="A12" s="15">
        <f>1+A11</f>
        <v>2</v>
      </c>
    </row>
    <row r="13" spans="1:9">
      <c r="A13" s="15">
        <f t="shared" ref="A13:A45" si="0">1+A12</f>
        <v>3</v>
      </c>
      <c r="B13" s="118" t="s">
        <v>48</v>
      </c>
    </row>
    <row r="14" spans="1:9">
      <c r="A14" s="15">
        <f t="shared" si="0"/>
        <v>4</v>
      </c>
    </row>
    <row r="15" spans="1:9">
      <c r="A15" s="15">
        <f t="shared" si="0"/>
        <v>5</v>
      </c>
      <c r="B15" s="117" t="s">
        <v>47</v>
      </c>
      <c r="C15" s="117" t="s">
        <v>46</v>
      </c>
      <c r="E15" s="122"/>
      <c r="F15" s="120"/>
      <c r="G15" s="122"/>
    </row>
    <row r="16" spans="1:9">
      <c r="A16" s="15">
        <f t="shared" si="0"/>
        <v>6</v>
      </c>
      <c r="B16" s="15">
        <v>4099200</v>
      </c>
      <c r="C16" s="15">
        <v>130560</v>
      </c>
      <c r="D16" s="15" t="s">
        <v>43</v>
      </c>
      <c r="E16" s="122" t="s">
        <v>10</v>
      </c>
      <c r="F16" s="121">
        <v>16311944</v>
      </c>
      <c r="G16" s="122" t="s">
        <v>44</v>
      </c>
      <c r="H16" s="153">
        <v>7.2043717522988007E-2</v>
      </c>
      <c r="I16" s="207">
        <f>ROUND(F16*H16,2)</f>
        <v>1175173.0900000001</v>
      </c>
    </row>
    <row r="17" spans="1:9">
      <c r="A17" s="15">
        <f t="shared" si="0"/>
        <v>7</v>
      </c>
      <c r="E17" s="90"/>
    </row>
    <row r="18" spans="1:9">
      <c r="A18" s="15">
        <f t="shared" si="0"/>
        <v>8</v>
      </c>
      <c r="B18" s="123"/>
      <c r="C18" s="123"/>
      <c r="D18" s="123"/>
      <c r="E18" s="214"/>
      <c r="F18" s="123"/>
    </row>
    <row r="19" spans="1:9">
      <c r="A19" s="15">
        <f t="shared" si="0"/>
        <v>9</v>
      </c>
      <c r="B19" s="124" t="s">
        <v>49</v>
      </c>
      <c r="C19" s="124"/>
      <c r="D19" s="123"/>
      <c r="E19" s="214"/>
      <c r="F19" s="123"/>
    </row>
    <row r="20" spans="1:9">
      <c r="A20" s="15">
        <f t="shared" si="0"/>
        <v>10</v>
      </c>
      <c r="B20" s="125"/>
      <c r="C20" s="123"/>
      <c r="D20" s="123"/>
      <c r="E20" s="214"/>
      <c r="F20" s="123"/>
    </row>
    <row r="21" spans="1:9">
      <c r="A21" s="15">
        <f t="shared" si="0"/>
        <v>11</v>
      </c>
      <c r="B21" s="125" t="s">
        <v>35</v>
      </c>
      <c r="C21" s="125" t="s">
        <v>36</v>
      </c>
      <c r="D21" s="125"/>
      <c r="E21" s="125"/>
      <c r="F21" s="125"/>
      <c r="G21" s="91"/>
    </row>
    <row r="22" spans="1:9">
      <c r="A22" s="15">
        <f t="shared" si="0"/>
        <v>12</v>
      </c>
      <c r="B22" s="126" t="s">
        <v>37</v>
      </c>
      <c r="C22" s="126">
        <v>705210</v>
      </c>
      <c r="D22" s="127" t="s">
        <v>50</v>
      </c>
      <c r="E22" s="215" t="s">
        <v>10</v>
      </c>
      <c r="F22" s="128">
        <v>109564</v>
      </c>
      <c r="G22" s="129" t="s">
        <v>45</v>
      </c>
      <c r="H22" s="153">
        <v>7.2043717522988007E-2</v>
      </c>
      <c r="I22" s="207">
        <f>ROUND(F22*H22,2)</f>
        <v>7893.4</v>
      </c>
    </row>
    <row r="23" spans="1:9">
      <c r="A23" s="15">
        <f t="shared" si="0"/>
        <v>13</v>
      </c>
      <c r="B23" s="130"/>
      <c r="C23" s="130"/>
      <c r="D23" s="130"/>
      <c r="E23" s="125"/>
      <c r="F23" s="131"/>
      <c r="G23" s="91"/>
    </row>
    <row r="24" spans="1:9">
      <c r="A24" s="15">
        <f t="shared" si="0"/>
        <v>14</v>
      </c>
      <c r="E24" s="90"/>
    </row>
    <row r="25" spans="1:9">
      <c r="A25" s="15">
        <f t="shared" si="0"/>
        <v>15</v>
      </c>
    </row>
    <row r="26" spans="1:9">
      <c r="A26" s="15">
        <f t="shared" si="0"/>
        <v>16</v>
      </c>
      <c r="B26" s="15" t="s">
        <v>239</v>
      </c>
    </row>
    <row r="27" spans="1:9">
      <c r="A27" s="15">
        <f t="shared" si="0"/>
        <v>17</v>
      </c>
    </row>
    <row r="28" spans="1:9">
      <c r="A28" s="15">
        <f t="shared" si="0"/>
        <v>18</v>
      </c>
    </row>
    <row r="29" spans="1:9">
      <c r="A29" s="15">
        <f t="shared" si="0"/>
        <v>19</v>
      </c>
      <c r="B29" s="208" t="s">
        <v>238</v>
      </c>
      <c r="C29" s="202"/>
      <c r="D29" s="202"/>
      <c r="E29" s="202"/>
      <c r="F29" s="209">
        <f>-((-F45-(F26*0.0774))/0.62023)</f>
        <v>5334113.8771101041</v>
      </c>
      <c r="G29" s="210"/>
      <c r="H29" s="210"/>
      <c r="I29" s="211">
        <f>-((-I45-(G26*0.0774))/0.62023)</f>
        <v>384289.39667542686</v>
      </c>
    </row>
    <row r="30" spans="1:9">
      <c r="A30" s="15">
        <f t="shared" si="0"/>
        <v>20</v>
      </c>
      <c r="B30" s="187"/>
      <c r="C30" s="140"/>
      <c r="D30" s="140"/>
      <c r="E30" s="140"/>
      <c r="F30" s="197"/>
      <c r="I30" s="197"/>
    </row>
    <row r="31" spans="1:9">
      <c r="A31" s="15">
        <f t="shared" si="0"/>
        <v>21</v>
      </c>
      <c r="B31" s="187" t="s">
        <v>193</v>
      </c>
      <c r="C31" s="140"/>
      <c r="D31" s="140"/>
      <c r="E31" s="140"/>
      <c r="F31" s="188"/>
      <c r="I31" s="188"/>
    </row>
    <row r="32" spans="1:9">
      <c r="A32" s="15">
        <f t="shared" si="0"/>
        <v>22</v>
      </c>
      <c r="B32" s="187" t="s">
        <v>194</v>
      </c>
      <c r="C32" s="140"/>
      <c r="D32" s="140"/>
      <c r="E32" s="140"/>
      <c r="F32" s="188">
        <v>0</v>
      </c>
      <c r="I32" s="188">
        <v>0</v>
      </c>
    </row>
    <row r="33" spans="1:9">
      <c r="A33" s="15">
        <f t="shared" si="0"/>
        <v>23</v>
      </c>
      <c r="B33" s="187" t="s">
        <v>195</v>
      </c>
      <c r="C33" s="140"/>
      <c r="D33" s="140"/>
      <c r="E33" s="140"/>
      <c r="F33" s="188"/>
      <c r="I33" s="188"/>
    </row>
    <row r="34" spans="1:9">
      <c r="A34" s="15">
        <f t="shared" si="0"/>
        <v>24</v>
      </c>
      <c r="B34" s="187" t="s">
        <v>196</v>
      </c>
      <c r="C34" s="140"/>
      <c r="D34" s="140"/>
      <c r="E34" s="140"/>
      <c r="F34" s="189"/>
      <c r="I34" s="189"/>
    </row>
    <row r="35" spans="1:9">
      <c r="A35" s="15">
        <f t="shared" si="0"/>
        <v>25</v>
      </c>
      <c r="B35" s="187" t="s">
        <v>197</v>
      </c>
      <c r="C35" s="140"/>
      <c r="D35" s="140"/>
      <c r="E35" s="140"/>
      <c r="F35" s="189"/>
      <c r="I35" s="189"/>
    </row>
    <row r="36" spans="1:9">
      <c r="A36" s="15">
        <f t="shared" si="0"/>
        <v>26</v>
      </c>
      <c r="B36" s="187" t="s">
        <v>198</v>
      </c>
      <c r="C36" s="140"/>
      <c r="D36" s="140"/>
      <c r="E36" s="140"/>
      <c r="F36" s="189">
        <f>+F11</f>
        <v>-6969001</v>
      </c>
      <c r="I36" s="189">
        <f>+I11</f>
        <v>-502072.74</v>
      </c>
    </row>
    <row r="37" spans="1:9">
      <c r="A37" s="15">
        <f t="shared" si="0"/>
        <v>27</v>
      </c>
      <c r="B37" s="187" t="s">
        <v>199</v>
      </c>
      <c r="C37" s="140"/>
      <c r="D37" s="140"/>
      <c r="E37" s="140"/>
      <c r="F37" s="189">
        <f>-F16-F22</f>
        <v>-16421508</v>
      </c>
      <c r="I37" s="189">
        <f>-I16-I22</f>
        <v>-1183066.49</v>
      </c>
    </row>
    <row r="38" spans="1:9">
      <c r="A38" s="15">
        <f t="shared" si="0"/>
        <v>28</v>
      </c>
      <c r="B38" s="187" t="s">
        <v>200</v>
      </c>
      <c r="C38" s="140"/>
      <c r="D38" s="140"/>
      <c r="E38" s="140"/>
      <c r="F38" s="198">
        <f t="shared" ref="F38" si="1">F32-F34-F35+F36-F37</f>
        <v>9452507</v>
      </c>
      <c r="I38" s="198">
        <f>I32-I34-I35+I36-I37</f>
        <v>680993.75</v>
      </c>
    </row>
    <row r="39" spans="1:9">
      <c r="A39" s="15">
        <f t="shared" si="0"/>
        <v>29</v>
      </c>
      <c r="B39" s="187"/>
      <c r="C39" s="140"/>
      <c r="D39" s="140"/>
      <c r="E39" s="140"/>
      <c r="F39" s="188"/>
      <c r="I39" s="188"/>
    </row>
    <row r="40" spans="1:9">
      <c r="A40" s="15">
        <f t="shared" si="0"/>
        <v>30</v>
      </c>
      <c r="B40" s="187" t="s">
        <v>201</v>
      </c>
      <c r="C40" s="140"/>
      <c r="D40" s="140"/>
      <c r="E40" s="140"/>
      <c r="F40" s="188">
        <v>0</v>
      </c>
      <c r="I40" s="188">
        <v>0</v>
      </c>
    </row>
    <row r="41" spans="1:9">
      <c r="A41" s="15">
        <f t="shared" si="0"/>
        <v>31</v>
      </c>
      <c r="B41" s="187" t="s">
        <v>202</v>
      </c>
      <c r="C41" s="140"/>
      <c r="D41" s="140"/>
      <c r="E41" s="140"/>
      <c r="F41" s="188">
        <f t="shared" ref="F41" si="2">F38-F40</f>
        <v>9452507</v>
      </c>
      <c r="I41" s="188">
        <f>I38-I40</f>
        <v>680993.75</v>
      </c>
    </row>
    <row r="42" spans="1:9">
      <c r="A42" s="15">
        <f t="shared" si="0"/>
        <v>32</v>
      </c>
      <c r="B42" s="187"/>
      <c r="C42" s="140"/>
      <c r="D42" s="140"/>
      <c r="E42" s="140"/>
      <c r="F42" s="188"/>
      <c r="I42" s="188"/>
    </row>
    <row r="43" spans="1:9">
      <c r="A43" s="15">
        <f t="shared" si="0"/>
        <v>33</v>
      </c>
      <c r="B43" s="187" t="s">
        <v>203</v>
      </c>
      <c r="C43" s="140"/>
      <c r="D43" s="140"/>
      <c r="E43" s="140"/>
      <c r="F43" s="188">
        <f t="shared" ref="F43" si="3">F41*0.35</f>
        <v>3308377.4499999997</v>
      </c>
      <c r="I43" s="188">
        <f>I41*0.35</f>
        <v>238347.81249999997</v>
      </c>
    </row>
    <row r="44" spans="1:9">
      <c r="A44" s="15">
        <f t="shared" si="0"/>
        <v>34</v>
      </c>
      <c r="B44" s="187" t="s">
        <v>204</v>
      </c>
      <c r="C44" s="140"/>
      <c r="D44" s="140"/>
      <c r="E44" s="140"/>
      <c r="F44" s="188"/>
      <c r="I44" s="188"/>
    </row>
    <row r="45" spans="1:9" ht="16.5" thickBot="1">
      <c r="A45" s="15">
        <f t="shared" si="0"/>
        <v>35</v>
      </c>
      <c r="B45" s="187" t="s">
        <v>205</v>
      </c>
      <c r="C45" s="140"/>
      <c r="D45" s="140"/>
      <c r="E45" s="140"/>
      <c r="F45" s="199">
        <f t="shared" ref="F45" si="4">F43+F44</f>
        <v>3308377.4499999997</v>
      </c>
      <c r="I45" s="199">
        <f>I43+I44</f>
        <v>238347.81249999997</v>
      </c>
    </row>
  </sheetData>
  <mergeCells count="1">
    <mergeCell ref="B6:F6"/>
  </mergeCells>
  <pageMargins left="0.7" right="0.7" top="0.75" bottom="0.75" header="0.75" footer="0.3"/>
  <pageSetup scale="62" orientation="portrait" r:id="rId1"/>
  <headerFooter scaleWithDoc="0">
    <oddHeader>&amp;R&amp;"Times New Roman,Regular"Exhibit No. KHB-4C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1"/>
  <sheetViews>
    <sheetView workbookViewId="0">
      <selection activeCell="B21" sqref="B21"/>
    </sheetView>
  </sheetViews>
  <sheetFormatPr defaultRowHeight="15.75"/>
  <cols>
    <col min="1" max="1" width="4.42578125" style="140" customWidth="1"/>
    <col min="2" max="5" width="9.140625" style="140"/>
    <col min="6" max="6" width="12.28515625" style="140" customWidth="1"/>
    <col min="7" max="7" width="14" style="140" customWidth="1"/>
    <col min="8" max="8" width="12.28515625" style="140" customWidth="1"/>
    <col min="9" max="16384" width="9.140625" style="140"/>
  </cols>
  <sheetData>
    <row r="1" spans="1:8">
      <c r="A1" s="140" t="str">
        <f>+'Adj 4.11'!A1</f>
        <v>PacifiCorp</v>
      </c>
    </row>
    <row r="2" spans="1:8">
      <c r="A2" s="140" t="str">
        <f>+'Adj 4.11'!A2</f>
        <v>UE-111190</v>
      </c>
    </row>
    <row r="3" spans="1:8">
      <c r="A3" s="140" t="str">
        <f>+'Adj 4.11'!A3</f>
        <v>Washington General Rate Case - December 2010</v>
      </c>
    </row>
    <row r="4" spans="1:8">
      <c r="A4" s="140" t="str">
        <f>+'Adj 4.11'!A4</f>
        <v>Adjustment 4.11 Liability Suits and Property Damage</v>
      </c>
    </row>
    <row r="5" spans="1:8">
      <c r="B5" s="186"/>
      <c r="F5" s="200" t="s">
        <v>139</v>
      </c>
      <c r="G5" s="201" t="s">
        <v>140</v>
      </c>
      <c r="H5" s="201" t="s">
        <v>33</v>
      </c>
    </row>
    <row r="6" spans="1:8">
      <c r="A6" s="140">
        <v>1</v>
      </c>
      <c r="B6" s="187" t="s">
        <v>141</v>
      </c>
      <c r="F6" s="188"/>
      <c r="G6" s="188"/>
    </row>
    <row r="7" spans="1:8">
      <c r="A7" s="140">
        <f>1+A6</f>
        <v>2</v>
      </c>
      <c r="B7" s="187" t="s">
        <v>142</v>
      </c>
      <c r="F7" s="189"/>
      <c r="G7" s="189"/>
    </row>
    <row r="8" spans="1:8">
      <c r="A8" s="140">
        <f t="shared" ref="A8:A70" si="0">1+A7</f>
        <v>3</v>
      </c>
      <c r="B8" s="187" t="s">
        <v>143</v>
      </c>
      <c r="F8" s="190"/>
      <c r="G8" s="190"/>
    </row>
    <row r="9" spans="1:8">
      <c r="A9" s="140">
        <f t="shared" si="0"/>
        <v>4</v>
      </c>
      <c r="B9" s="187" t="s">
        <v>144</v>
      </c>
      <c r="F9" s="190"/>
      <c r="G9" s="190"/>
    </row>
    <row r="10" spans="1:8">
      <c r="A10" s="140">
        <f t="shared" si="0"/>
        <v>5</v>
      </c>
      <c r="B10" s="187" t="s">
        <v>145</v>
      </c>
      <c r="F10" s="190"/>
      <c r="G10" s="190"/>
    </row>
    <row r="11" spans="1:8">
      <c r="A11" s="140">
        <f t="shared" si="0"/>
        <v>6</v>
      </c>
      <c r="B11" s="187" t="s">
        <v>146</v>
      </c>
      <c r="F11" s="191">
        <f t="shared" ref="F11:G11" si="1">SUM(F7:F10)</f>
        <v>0</v>
      </c>
      <c r="G11" s="191">
        <f t="shared" si="1"/>
        <v>0</v>
      </c>
      <c r="H11" s="202"/>
    </row>
    <row r="12" spans="1:8">
      <c r="A12" s="140">
        <f t="shared" si="0"/>
        <v>7</v>
      </c>
      <c r="B12" s="187"/>
      <c r="F12" s="188"/>
      <c r="G12" s="188"/>
    </row>
    <row r="13" spans="1:8">
      <c r="A13" s="140">
        <f t="shared" si="0"/>
        <v>8</v>
      </c>
      <c r="B13" s="187" t="s">
        <v>147</v>
      </c>
      <c r="F13" s="188"/>
      <c r="G13" s="188"/>
    </row>
    <row r="14" spans="1:8">
      <c r="A14" s="140">
        <f t="shared" si="0"/>
        <v>9</v>
      </c>
      <c r="B14" s="187" t="s">
        <v>148</v>
      </c>
      <c r="F14" s="190"/>
      <c r="G14" s="190"/>
    </row>
    <row r="15" spans="1:8">
      <c r="A15" s="140">
        <f t="shared" si="0"/>
        <v>10</v>
      </c>
      <c r="B15" s="187" t="s">
        <v>149</v>
      </c>
      <c r="F15" s="190"/>
      <c r="G15" s="190"/>
    </row>
    <row r="16" spans="1:8">
      <c r="A16" s="140">
        <f t="shared" si="0"/>
        <v>11</v>
      </c>
      <c r="B16" s="187" t="s">
        <v>150</v>
      </c>
      <c r="F16" s="190"/>
      <c r="G16" s="190"/>
    </row>
    <row r="17" spans="1:8">
      <c r="A17" s="140">
        <f t="shared" si="0"/>
        <v>12</v>
      </c>
      <c r="B17" s="187" t="s">
        <v>151</v>
      </c>
      <c r="F17" s="190">
        <v>64690</v>
      </c>
      <c r="G17" s="190"/>
      <c r="H17" s="192">
        <f>+G17-F17</f>
        <v>-64690</v>
      </c>
    </row>
    <row r="18" spans="1:8">
      <c r="A18" s="140">
        <f t="shared" si="0"/>
        <v>13</v>
      </c>
      <c r="B18" s="187" t="s">
        <v>152</v>
      </c>
      <c r="F18" s="190">
        <v>125356</v>
      </c>
      <c r="G18" s="190"/>
      <c r="H18" s="192">
        <f t="shared" ref="H18:H19" si="2">+G18-F18</f>
        <v>-125356</v>
      </c>
    </row>
    <row r="19" spans="1:8">
      <c r="A19" s="140">
        <f t="shared" si="0"/>
        <v>14</v>
      </c>
      <c r="B19" s="187" t="s">
        <v>153</v>
      </c>
      <c r="F19" s="190">
        <v>285502</v>
      </c>
      <c r="G19" s="190"/>
      <c r="H19" s="192">
        <f t="shared" si="2"/>
        <v>-285502</v>
      </c>
    </row>
    <row r="20" spans="1:8">
      <c r="A20" s="140">
        <f t="shared" si="0"/>
        <v>15</v>
      </c>
      <c r="B20" s="187" t="s">
        <v>154</v>
      </c>
      <c r="F20" s="190"/>
      <c r="G20" s="190"/>
    </row>
    <row r="21" spans="1:8">
      <c r="A21" s="140">
        <f t="shared" si="0"/>
        <v>16</v>
      </c>
      <c r="B21" s="187" t="s">
        <v>155</v>
      </c>
      <c r="F21" s="190"/>
      <c r="G21" s="190"/>
    </row>
    <row r="22" spans="1:8">
      <c r="A22" s="140">
        <f t="shared" si="0"/>
        <v>17</v>
      </c>
      <c r="B22" s="187" t="s">
        <v>156</v>
      </c>
      <c r="F22" s="190"/>
      <c r="G22" s="190"/>
    </row>
    <row r="23" spans="1:8">
      <c r="A23" s="140">
        <f t="shared" si="0"/>
        <v>18</v>
      </c>
      <c r="B23" s="187" t="s">
        <v>157</v>
      </c>
      <c r="F23" s="193">
        <v>-295608</v>
      </c>
      <c r="G23" s="193">
        <f>+'Adj 4.11'!H19+'Adj 4.11'!H33</f>
        <v>-486254.26089278492</v>
      </c>
      <c r="H23" s="203">
        <f>+G23-F23</f>
        <v>-190646.26089278492</v>
      </c>
    </row>
    <row r="24" spans="1:8">
      <c r="A24" s="140">
        <f t="shared" si="0"/>
        <v>19</v>
      </c>
      <c r="B24" s="187" t="s">
        <v>158</v>
      </c>
      <c r="F24" s="188">
        <f t="shared" ref="F24" si="3">SUM(F14:F23)</f>
        <v>179940</v>
      </c>
      <c r="G24" s="188">
        <f t="shared" ref="G24:H24" si="4">SUM(G14:G23)</f>
        <v>-486254.26089278492</v>
      </c>
      <c r="H24" s="188">
        <f t="shared" si="4"/>
        <v>-666194.26089278492</v>
      </c>
    </row>
    <row r="25" spans="1:8">
      <c r="A25" s="140">
        <f t="shared" si="0"/>
        <v>20</v>
      </c>
      <c r="B25" s="187" t="s">
        <v>159</v>
      </c>
      <c r="F25" s="190"/>
      <c r="G25" s="190"/>
    </row>
    <row r="26" spans="1:8">
      <c r="A26" s="140">
        <f t="shared" si="0"/>
        <v>21</v>
      </c>
      <c r="B26" s="187" t="s">
        <v>160</v>
      </c>
      <c r="F26" s="190"/>
      <c r="G26" s="190"/>
    </row>
    <row r="27" spans="1:8">
      <c r="A27" s="140">
        <f t="shared" si="0"/>
        <v>22</v>
      </c>
      <c r="B27" s="187" t="s">
        <v>161</v>
      </c>
      <c r="F27" s="190"/>
      <c r="G27" s="190"/>
    </row>
    <row r="28" spans="1:8">
      <c r="A28" s="140">
        <f t="shared" si="0"/>
        <v>23</v>
      </c>
      <c r="B28" s="187" t="s">
        <v>162</v>
      </c>
      <c r="F28" s="189">
        <f t="shared" ref="F28:G28" si="5">F80</f>
        <v>137326.35</v>
      </c>
      <c r="G28" s="189">
        <f t="shared" si="5"/>
        <v>408536.80177969811</v>
      </c>
      <c r="H28" s="192">
        <f>+G28-F28</f>
        <v>271210.45177969814</v>
      </c>
    </row>
    <row r="29" spans="1:8">
      <c r="A29" s="140">
        <f t="shared" si="0"/>
        <v>24</v>
      </c>
      <c r="B29" s="187" t="s">
        <v>163</v>
      </c>
      <c r="F29" s="189"/>
      <c r="G29" s="189"/>
    </row>
    <row r="30" spans="1:8">
      <c r="A30" s="140">
        <f t="shared" si="0"/>
        <v>25</v>
      </c>
      <c r="B30" s="187" t="s">
        <v>164</v>
      </c>
      <c r="F30" s="190"/>
      <c r="G30" s="190"/>
    </row>
    <row r="31" spans="1:8">
      <c r="A31" s="140">
        <f t="shared" si="0"/>
        <v>26</v>
      </c>
      <c r="B31" s="187" t="s">
        <v>165</v>
      </c>
      <c r="F31" s="190"/>
      <c r="G31" s="190"/>
    </row>
    <row r="32" spans="1:8">
      <c r="A32" s="140">
        <f t="shared" si="0"/>
        <v>27</v>
      </c>
      <c r="B32" s="187" t="s">
        <v>166</v>
      </c>
      <c r="F32" s="190"/>
      <c r="G32" s="190"/>
    </row>
    <row r="33" spans="1:8">
      <c r="A33" s="140">
        <f t="shared" si="0"/>
        <v>28</v>
      </c>
      <c r="B33" s="187" t="s">
        <v>167</v>
      </c>
      <c r="F33" s="191">
        <f t="shared" ref="F33:H33" si="6">SUM(F24:F32)</f>
        <v>317266.34999999998</v>
      </c>
      <c r="G33" s="191">
        <f t="shared" si="6"/>
        <v>-77717.459113086807</v>
      </c>
      <c r="H33" s="191">
        <f t="shared" si="6"/>
        <v>-394983.80911308678</v>
      </c>
    </row>
    <row r="34" spans="1:8">
      <c r="A34" s="140">
        <f t="shared" si="0"/>
        <v>29</v>
      </c>
      <c r="B34" s="187"/>
      <c r="F34" s="188"/>
      <c r="G34" s="188"/>
    </row>
    <row r="35" spans="1:8" ht="16.5" thickBot="1">
      <c r="A35" s="140">
        <f t="shared" si="0"/>
        <v>30</v>
      </c>
      <c r="B35" s="187" t="s">
        <v>168</v>
      </c>
      <c r="F35" s="194">
        <f t="shared" ref="F35:H35" si="7">F11-F33</f>
        <v>-317266.34999999998</v>
      </c>
      <c r="G35" s="194">
        <f t="shared" si="7"/>
        <v>77717.459113086807</v>
      </c>
      <c r="H35" s="194">
        <f t="shared" si="7"/>
        <v>394983.80911308678</v>
      </c>
    </row>
    <row r="36" spans="1:8" ht="16.5" thickTop="1">
      <c r="A36" s="140">
        <f t="shared" si="0"/>
        <v>31</v>
      </c>
      <c r="B36" s="187"/>
      <c r="F36" s="188"/>
      <c r="G36" s="188"/>
    </row>
    <row r="37" spans="1:8">
      <c r="A37" s="140">
        <f t="shared" si="0"/>
        <v>32</v>
      </c>
      <c r="B37" s="187" t="s">
        <v>169</v>
      </c>
      <c r="F37" s="188"/>
      <c r="G37" s="188"/>
    </row>
    <row r="38" spans="1:8">
      <c r="A38" s="140">
        <f t="shared" si="0"/>
        <v>33</v>
      </c>
      <c r="B38" s="187" t="s">
        <v>170</v>
      </c>
      <c r="F38" s="190"/>
      <c r="G38" s="190"/>
    </row>
    <row r="39" spans="1:8">
      <c r="A39" s="140">
        <f t="shared" si="0"/>
        <v>34</v>
      </c>
      <c r="B39" s="187" t="s">
        <v>171</v>
      </c>
      <c r="F39" s="190"/>
      <c r="G39" s="190"/>
    </row>
    <row r="40" spans="1:8">
      <c r="A40" s="140">
        <f t="shared" si="0"/>
        <v>35</v>
      </c>
      <c r="B40" s="187" t="s">
        <v>172</v>
      </c>
      <c r="F40" s="190"/>
      <c r="G40" s="190"/>
    </row>
    <row r="41" spans="1:8">
      <c r="A41" s="140">
        <f t="shared" si="0"/>
        <v>36</v>
      </c>
      <c r="B41" s="187" t="s">
        <v>173</v>
      </c>
      <c r="F41" s="190"/>
      <c r="G41" s="190"/>
    </row>
    <row r="42" spans="1:8">
      <c r="A42" s="140">
        <f t="shared" si="0"/>
        <v>37</v>
      </c>
      <c r="B42" s="187" t="s">
        <v>174</v>
      </c>
      <c r="F42" s="190"/>
      <c r="G42" s="190"/>
    </row>
    <row r="43" spans="1:8">
      <c r="A43" s="140">
        <f t="shared" si="0"/>
        <v>38</v>
      </c>
      <c r="B43" s="187" t="s">
        <v>175</v>
      </c>
      <c r="F43" s="190"/>
      <c r="G43" s="190"/>
    </row>
    <row r="44" spans="1:8">
      <c r="A44" s="140">
        <f t="shared" si="0"/>
        <v>39</v>
      </c>
      <c r="B44" s="187" t="s">
        <v>176</v>
      </c>
      <c r="F44" s="190"/>
      <c r="G44" s="190"/>
    </row>
    <row r="45" spans="1:8">
      <c r="A45" s="140">
        <f t="shared" si="0"/>
        <v>40</v>
      </c>
      <c r="B45" s="187" t="s">
        <v>177</v>
      </c>
      <c r="F45" s="190"/>
      <c r="G45" s="190"/>
    </row>
    <row r="46" spans="1:8">
      <c r="A46" s="140">
        <f t="shared" si="0"/>
        <v>41</v>
      </c>
      <c r="B46" s="187" t="s">
        <v>178</v>
      </c>
      <c r="F46" s="190"/>
      <c r="G46" s="190"/>
    </row>
    <row r="47" spans="1:8">
      <c r="A47" s="140">
        <f t="shared" si="0"/>
        <v>42</v>
      </c>
      <c r="B47" s="187" t="s">
        <v>179</v>
      </c>
      <c r="F47" s="190"/>
      <c r="G47" s="190"/>
    </row>
    <row r="48" spans="1:8">
      <c r="A48" s="140">
        <f t="shared" si="0"/>
        <v>43</v>
      </c>
      <c r="B48" s="187" t="s">
        <v>180</v>
      </c>
      <c r="F48" s="190"/>
      <c r="G48" s="190"/>
    </row>
    <row r="49" spans="1:8">
      <c r="A49" s="140">
        <f t="shared" si="0"/>
        <v>44</v>
      </c>
      <c r="B49" s="187" t="s">
        <v>181</v>
      </c>
      <c r="F49" s="195">
        <f t="shared" ref="F49:G49" si="8">SUM(F38:F48)</f>
        <v>0</v>
      </c>
      <c r="G49" s="195">
        <f t="shared" si="8"/>
        <v>0</v>
      </c>
      <c r="H49" s="202"/>
    </row>
    <row r="50" spans="1:8">
      <c r="A50" s="140">
        <f t="shared" si="0"/>
        <v>45</v>
      </c>
      <c r="B50" s="187"/>
      <c r="F50" s="188"/>
      <c r="G50" s="188"/>
    </row>
    <row r="51" spans="1:8">
      <c r="A51" s="140">
        <f t="shared" si="0"/>
        <v>46</v>
      </c>
      <c r="B51" s="187" t="s">
        <v>182</v>
      </c>
      <c r="F51" s="188"/>
      <c r="G51" s="188"/>
    </row>
    <row r="52" spans="1:8">
      <c r="A52" s="140">
        <f t="shared" si="0"/>
        <v>47</v>
      </c>
      <c r="B52" s="187" t="s">
        <v>183</v>
      </c>
      <c r="F52" s="190"/>
      <c r="G52" s="190"/>
    </row>
    <row r="53" spans="1:8">
      <c r="A53" s="140">
        <f t="shared" si="0"/>
        <v>48</v>
      </c>
      <c r="B53" s="187" t="s">
        <v>184</v>
      </c>
      <c r="F53" s="190"/>
      <c r="G53" s="190"/>
    </row>
    <row r="54" spans="1:8">
      <c r="A54" s="140">
        <f t="shared" si="0"/>
        <v>49</v>
      </c>
      <c r="B54" s="187" t="s">
        <v>185</v>
      </c>
      <c r="F54" s="190"/>
      <c r="G54" s="190"/>
    </row>
    <row r="55" spans="1:8">
      <c r="A55" s="140">
        <f t="shared" si="0"/>
        <v>50</v>
      </c>
      <c r="B55" s="187" t="s">
        <v>186</v>
      </c>
      <c r="F55" s="190"/>
      <c r="G55" s="190"/>
    </row>
    <row r="56" spans="1:8">
      <c r="A56" s="140">
        <f t="shared" si="0"/>
        <v>51</v>
      </c>
      <c r="B56" s="187" t="s">
        <v>187</v>
      </c>
      <c r="F56" s="190"/>
      <c r="G56" s="190"/>
    </row>
    <row r="57" spans="1:8">
      <c r="A57" s="140">
        <f t="shared" si="0"/>
        <v>52</v>
      </c>
      <c r="B57" s="187" t="s">
        <v>188</v>
      </c>
      <c r="F57" s="190"/>
      <c r="G57" s="190"/>
    </row>
    <row r="58" spans="1:8">
      <c r="A58" s="140">
        <f t="shared" si="0"/>
        <v>53</v>
      </c>
      <c r="B58" s="187" t="s">
        <v>189</v>
      </c>
      <c r="F58" s="190"/>
      <c r="G58" s="190"/>
    </row>
    <row r="59" spans="1:8">
      <c r="A59" s="140">
        <f t="shared" si="0"/>
        <v>54</v>
      </c>
      <c r="B59" s="187"/>
      <c r="F59" s="188"/>
      <c r="G59" s="188"/>
    </row>
    <row r="60" spans="1:8">
      <c r="A60" s="140">
        <f t="shared" si="0"/>
        <v>55</v>
      </c>
      <c r="B60" s="187" t="s">
        <v>190</v>
      </c>
      <c r="F60" s="191">
        <f t="shared" ref="F60:G60" si="9">SUM(F52:F59)</f>
        <v>0</v>
      </c>
      <c r="G60" s="191">
        <f t="shared" si="9"/>
        <v>0</v>
      </c>
      <c r="H60" s="202"/>
    </row>
    <row r="61" spans="1:8">
      <c r="A61" s="140">
        <f t="shared" si="0"/>
        <v>56</v>
      </c>
      <c r="B61" s="187"/>
      <c r="F61" s="188"/>
      <c r="G61" s="188"/>
    </row>
    <row r="62" spans="1:8" ht="16.5" thickBot="1">
      <c r="A62" s="140">
        <f t="shared" si="0"/>
        <v>57</v>
      </c>
      <c r="B62" s="187" t="s">
        <v>191</v>
      </c>
      <c r="F62" s="196">
        <f t="shared" ref="F62:G62" si="10">F49+F60</f>
        <v>0</v>
      </c>
      <c r="G62" s="196">
        <f t="shared" si="10"/>
        <v>0</v>
      </c>
      <c r="H62" s="204"/>
    </row>
    <row r="63" spans="1:8" ht="16.5" thickTop="1">
      <c r="A63" s="140">
        <f t="shared" si="0"/>
        <v>58</v>
      </c>
      <c r="B63" s="187"/>
      <c r="F63" s="188"/>
      <c r="G63" s="188"/>
    </row>
    <row r="64" spans="1:8">
      <c r="A64" s="140">
        <f t="shared" si="0"/>
        <v>59</v>
      </c>
      <c r="B64" s="187" t="s">
        <v>192</v>
      </c>
      <c r="F64" s="188">
        <f>-((F35-(F62*0.0774))/0.62023)</f>
        <v>511530.15816713154</v>
      </c>
      <c r="G64" s="188">
        <f>-((G35-(G62*0.0774))/0.62023)</f>
        <v>-125304.25666782777</v>
      </c>
      <c r="H64" s="188">
        <f>+G64-F64</f>
        <v>-636834.41483495932</v>
      </c>
    </row>
    <row r="65" spans="1:8">
      <c r="A65" s="140">
        <f t="shared" si="0"/>
        <v>60</v>
      </c>
      <c r="B65" s="187"/>
      <c r="F65" s="197"/>
      <c r="G65" s="197"/>
    </row>
    <row r="66" spans="1:8">
      <c r="A66" s="140">
        <f t="shared" si="0"/>
        <v>61</v>
      </c>
      <c r="B66" s="187" t="s">
        <v>193</v>
      </c>
      <c r="F66" s="188"/>
      <c r="G66" s="188"/>
    </row>
    <row r="67" spans="1:8">
      <c r="A67" s="140">
        <f t="shared" si="0"/>
        <v>62</v>
      </c>
      <c r="B67" s="187" t="s">
        <v>194</v>
      </c>
      <c r="F67" s="188">
        <f>F11-F24-F25-F26-F27-F32</f>
        <v>-179940</v>
      </c>
      <c r="G67" s="188">
        <f>G11-G24-G25-G26-G27-G32</f>
        <v>486254.26089278492</v>
      </c>
      <c r="H67" s="188">
        <f>+G67-F67</f>
        <v>666194.26089278492</v>
      </c>
    </row>
    <row r="68" spans="1:8">
      <c r="A68" s="140">
        <f t="shared" si="0"/>
        <v>63</v>
      </c>
      <c r="B68" s="187" t="s">
        <v>195</v>
      </c>
      <c r="F68" s="188"/>
      <c r="G68" s="188"/>
    </row>
    <row r="69" spans="1:8">
      <c r="A69" s="140">
        <f t="shared" si="0"/>
        <v>64</v>
      </c>
      <c r="B69" s="187" t="s">
        <v>196</v>
      </c>
      <c r="F69" s="189"/>
      <c r="G69" s="189"/>
    </row>
    <row r="70" spans="1:8">
      <c r="A70" s="140">
        <f t="shared" si="0"/>
        <v>65</v>
      </c>
      <c r="B70" s="187" t="s">
        <v>197</v>
      </c>
      <c r="F70" s="189"/>
      <c r="G70" s="189"/>
    </row>
    <row r="71" spans="1:8">
      <c r="A71" s="140">
        <f t="shared" ref="A71:A80" si="11">1+A70</f>
        <v>66</v>
      </c>
      <c r="B71" s="187" t="s">
        <v>198</v>
      </c>
      <c r="F71" s="189">
        <v>-389243</v>
      </c>
      <c r="G71" s="189">
        <f>+'Adj 4.11'!H37</f>
        <v>-502072.73946142092</v>
      </c>
      <c r="H71" s="188">
        <f t="shared" ref="H71:H73" si="12">+G71-F71</f>
        <v>-112829.73946142092</v>
      </c>
    </row>
    <row r="72" spans="1:8">
      <c r="A72" s="140">
        <f t="shared" si="11"/>
        <v>67</v>
      </c>
      <c r="B72" s="187" t="s">
        <v>199</v>
      </c>
      <c r="F72" s="189">
        <v>-961544</v>
      </c>
      <c r="G72" s="241">
        <f>+'Adj 4.11'!H38+'Adj 4.11'!H40</f>
        <v>-1183066.4836534879</v>
      </c>
      <c r="H72" s="242">
        <f t="shared" si="12"/>
        <v>-221522.48365348787</v>
      </c>
    </row>
    <row r="73" spans="1:8">
      <c r="A73" s="140">
        <f t="shared" si="11"/>
        <v>68</v>
      </c>
      <c r="B73" s="187" t="s">
        <v>200</v>
      </c>
      <c r="F73" s="198">
        <f t="shared" ref="F73:G73" si="13">F67-F69-F70+F71-F72</f>
        <v>392361</v>
      </c>
      <c r="G73" s="188">
        <f t="shared" si="13"/>
        <v>1167248.0050848518</v>
      </c>
      <c r="H73" s="188">
        <f t="shared" si="12"/>
        <v>774887.00508485176</v>
      </c>
    </row>
    <row r="74" spans="1:8">
      <c r="A74" s="140">
        <f t="shared" si="11"/>
        <v>69</v>
      </c>
      <c r="B74" s="187"/>
      <c r="F74" s="188"/>
      <c r="G74" s="188"/>
    </row>
    <row r="75" spans="1:8">
      <c r="A75" s="140">
        <f t="shared" si="11"/>
        <v>70</v>
      </c>
      <c r="B75" s="187" t="s">
        <v>201</v>
      </c>
      <c r="F75" s="188">
        <v>0</v>
      </c>
      <c r="G75" s="188">
        <v>0</v>
      </c>
    </row>
    <row r="76" spans="1:8">
      <c r="A76" s="140">
        <f t="shared" si="11"/>
        <v>71</v>
      </c>
      <c r="B76" s="187" t="s">
        <v>202</v>
      </c>
      <c r="F76" s="188">
        <f t="shared" ref="F76:G76" si="14">F73-F75</f>
        <v>392361</v>
      </c>
      <c r="G76" s="188">
        <f t="shared" si="14"/>
        <v>1167248.0050848518</v>
      </c>
      <c r="H76" s="188">
        <f>+G76-F76</f>
        <v>774887.00508485176</v>
      </c>
    </row>
    <row r="77" spans="1:8">
      <c r="A77" s="140">
        <f t="shared" si="11"/>
        <v>72</v>
      </c>
      <c r="B77" s="187"/>
      <c r="F77" s="188"/>
      <c r="G77" s="188"/>
    </row>
    <row r="78" spans="1:8">
      <c r="A78" s="140">
        <f t="shared" si="11"/>
        <v>73</v>
      </c>
      <c r="B78" s="187" t="s">
        <v>203</v>
      </c>
      <c r="F78" s="188">
        <f t="shared" ref="F78:G78" si="15">F76*0.35</f>
        <v>137326.35</v>
      </c>
      <c r="G78" s="188">
        <f t="shared" si="15"/>
        <v>408536.80177969811</v>
      </c>
      <c r="H78" s="188">
        <f>+G78-F78</f>
        <v>271210.45177969814</v>
      </c>
    </row>
    <row r="79" spans="1:8">
      <c r="A79" s="140">
        <f t="shared" si="11"/>
        <v>74</v>
      </c>
      <c r="B79" s="187" t="s">
        <v>204</v>
      </c>
      <c r="F79" s="188"/>
      <c r="G79" s="188"/>
    </row>
    <row r="80" spans="1:8" ht="16.5" thickBot="1">
      <c r="A80" s="140">
        <f t="shared" si="11"/>
        <v>75</v>
      </c>
      <c r="B80" s="187" t="s">
        <v>205</v>
      </c>
      <c r="F80" s="199">
        <f t="shared" ref="F80:G80" si="16">F78+F79</f>
        <v>137326.35</v>
      </c>
      <c r="G80" s="199">
        <f t="shared" si="16"/>
        <v>408536.80177969811</v>
      </c>
      <c r="H80" s="199">
        <f>+G80-F80</f>
        <v>271210.45177969814</v>
      </c>
    </row>
    <row r="81" spans="2:2">
      <c r="B81" s="187"/>
    </row>
  </sheetData>
  <pageMargins left="0.7" right="0.7" top="0.75" bottom="0.75" header="0.75" footer="0.3"/>
  <pageSetup scale="55" orientation="portrait" r:id="rId1"/>
  <headerFooter scaleWithDoc="0">
    <oddHeader>&amp;R&amp;"Times New Roman,Regular"Exhibit No. KHB-4C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51"/>
  <sheetViews>
    <sheetView workbookViewId="0">
      <selection activeCell="B21" sqref="B21"/>
    </sheetView>
  </sheetViews>
  <sheetFormatPr defaultRowHeight="14.25"/>
  <cols>
    <col min="1" max="1" width="13" style="24" customWidth="1"/>
    <col min="2" max="2" width="3.140625" style="24" customWidth="1"/>
    <col min="3" max="3" width="10.140625" style="24" bestFit="1" customWidth="1"/>
    <col min="4" max="10" width="9.140625" style="24"/>
    <col min="11" max="11" width="14.7109375" style="24" customWidth="1"/>
    <col min="12" max="16384" width="9.140625" style="24"/>
  </cols>
  <sheetData>
    <row r="1" spans="1:11">
      <c r="A1" s="24" t="str">
        <f>+'Adj 4.11'!A1</f>
        <v>PacifiCorp</v>
      </c>
    </row>
    <row r="2" spans="1:11">
      <c r="A2" s="24" t="str">
        <f>+'Adj 4.11'!A2</f>
        <v>UE-111190</v>
      </c>
    </row>
    <row r="3" spans="1:11">
      <c r="A3" s="24" t="str">
        <f>+'Adj 4.11'!A3</f>
        <v>Washington General Rate Case - December 2010</v>
      </c>
    </row>
    <row r="4" spans="1:11">
      <c r="A4" s="24" t="str">
        <f>+'Adj 4.11'!A4</f>
        <v>Adjustment 4.11 Liability Suits and Property Damage</v>
      </c>
    </row>
    <row r="5" spans="1:11" ht="15">
      <c r="A5" s="275" t="s">
        <v>236</v>
      </c>
      <c r="B5" s="276"/>
      <c r="C5" s="276"/>
      <c r="D5" s="276"/>
      <c r="E5" s="276"/>
      <c r="F5" s="276"/>
      <c r="G5" s="276"/>
      <c r="H5" s="276"/>
      <c r="I5" s="276"/>
      <c r="J5" s="276"/>
      <c r="K5" s="277"/>
    </row>
    <row r="6" spans="1:11">
      <c r="A6" s="24" t="s">
        <v>61</v>
      </c>
      <c r="D6" s="25" t="s">
        <v>62</v>
      </c>
    </row>
    <row r="8" spans="1:11" s="25" customFormat="1" ht="12.75">
      <c r="A8" s="25" t="s">
        <v>63</v>
      </c>
    </row>
    <row r="10" spans="1:11">
      <c r="A10" s="279" t="s">
        <v>64</v>
      </c>
      <c r="B10" s="279"/>
      <c r="C10" s="279"/>
      <c r="D10" s="279"/>
      <c r="E10" s="279"/>
      <c r="F10" s="279"/>
    </row>
    <row r="11" spans="1:11">
      <c r="A11" s="279" t="s">
        <v>65</v>
      </c>
      <c r="B11" s="279"/>
      <c r="C11" s="279"/>
      <c r="D11" s="279"/>
      <c r="E11" s="279"/>
      <c r="F11" s="279"/>
    </row>
    <row r="12" spans="1:11">
      <c r="A12" s="279" t="s">
        <v>66</v>
      </c>
      <c r="B12" s="279"/>
      <c r="C12" s="279"/>
      <c r="D12" s="279"/>
      <c r="E12" s="279"/>
      <c r="F12" s="279"/>
    </row>
    <row r="13" spans="1:11">
      <c r="A13" s="279" t="s">
        <v>67</v>
      </c>
      <c r="B13" s="279"/>
      <c r="C13" s="279"/>
      <c r="D13" s="279"/>
      <c r="E13" s="279"/>
      <c r="F13" s="279"/>
    </row>
    <row r="14" spans="1:11">
      <c r="A14" s="279" t="s">
        <v>68</v>
      </c>
      <c r="B14" s="279"/>
      <c r="C14" s="279"/>
      <c r="D14" s="279"/>
      <c r="E14" s="279"/>
      <c r="F14" s="279"/>
    </row>
    <row r="16" spans="1:11">
      <c r="A16" s="25" t="s">
        <v>69</v>
      </c>
    </row>
    <row r="17" spans="1:7">
      <c r="A17" s="261"/>
      <c r="B17" s="261"/>
      <c r="C17" s="261"/>
      <c r="D17" s="261"/>
      <c r="E17" s="261"/>
      <c r="F17" s="261"/>
      <c r="G17" s="261"/>
    </row>
    <row r="18" spans="1:7" s="25" customFormat="1" ht="12.75">
      <c r="A18" s="262"/>
      <c r="B18" s="262"/>
      <c r="C18" s="262"/>
      <c r="D18" s="262"/>
      <c r="E18" s="262"/>
      <c r="F18" s="262"/>
      <c r="G18" s="262"/>
    </row>
    <row r="19" spans="1:7">
      <c r="A19" s="262"/>
      <c r="B19" s="262"/>
      <c r="C19" s="262"/>
      <c r="D19" s="262"/>
      <c r="E19" s="262"/>
      <c r="F19" s="262"/>
      <c r="G19" s="261"/>
    </row>
    <row r="20" spans="1:7">
      <c r="A20" s="261"/>
      <c r="B20" s="261"/>
      <c r="C20" s="263"/>
      <c r="D20" s="261"/>
      <c r="E20" s="261"/>
      <c r="F20" s="261"/>
      <c r="G20" s="261"/>
    </row>
    <row r="21" spans="1:7">
      <c r="A21" s="264"/>
      <c r="B21" s="265"/>
      <c r="C21" s="278"/>
      <c r="D21" s="278"/>
      <c r="E21" s="278"/>
      <c r="F21" s="261"/>
      <c r="G21" s="261"/>
    </row>
    <row r="22" spans="1:7">
      <c r="A22" s="264"/>
      <c r="B22" s="265"/>
      <c r="C22" s="266"/>
      <c r="D22" s="266"/>
      <c r="E22" s="266"/>
      <c r="F22" s="261"/>
      <c r="G22" s="261"/>
    </row>
    <row r="23" spans="1:7" s="25" customFormat="1" ht="12.75">
      <c r="A23" s="262"/>
      <c r="B23" s="262"/>
      <c r="C23" s="263"/>
      <c r="D23" s="263"/>
      <c r="E23" s="263"/>
      <c r="F23" s="262"/>
      <c r="G23" s="262"/>
    </row>
    <row r="24" spans="1:7" s="25" customFormat="1" ht="12.75">
      <c r="A24" s="262"/>
      <c r="B24" s="262"/>
      <c r="C24" s="262"/>
      <c r="D24" s="263"/>
      <c r="E24" s="263"/>
      <c r="F24" s="262"/>
      <c r="G24" s="262"/>
    </row>
    <row r="25" spans="1:7" s="25" customFormat="1" ht="12.75">
      <c r="A25" s="262"/>
      <c r="B25" s="262"/>
      <c r="C25" s="263"/>
      <c r="D25" s="263"/>
      <c r="E25" s="263"/>
      <c r="F25" s="262"/>
      <c r="G25" s="262"/>
    </row>
    <row r="26" spans="1:7" s="25" customFormat="1" ht="12.75">
      <c r="A26" s="262"/>
      <c r="B26" s="262"/>
      <c r="C26" s="263"/>
      <c r="D26" s="263"/>
      <c r="E26" s="263"/>
      <c r="F26" s="262"/>
      <c r="G26" s="262"/>
    </row>
    <row r="27" spans="1:7">
      <c r="A27" s="261"/>
      <c r="B27" s="261"/>
      <c r="C27" s="261"/>
      <c r="D27" s="261"/>
      <c r="E27" s="261"/>
      <c r="F27" s="261"/>
      <c r="G27" s="261"/>
    </row>
    <row r="28" spans="1:7" s="25" customFormat="1" ht="12.75">
      <c r="A28" s="262"/>
      <c r="B28" s="262"/>
      <c r="C28" s="263"/>
      <c r="D28" s="263"/>
      <c r="E28" s="263"/>
      <c r="F28" s="262"/>
      <c r="G28" s="262"/>
    </row>
    <row r="29" spans="1:7" s="25" customFormat="1" ht="12.75">
      <c r="A29" s="262"/>
      <c r="B29" s="262"/>
      <c r="C29" s="267"/>
      <c r="D29" s="263"/>
      <c r="E29" s="263"/>
      <c r="F29" s="262"/>
      <c r="G29" s="262"/>
    </row>
    <row r="30" spans="1:7" s="25" customFormat="1" ht="12.75">
      <c r="A30" s="262"/>
      <c r="B30" s="262"/>
      <c r="C30" s="263"/>
      <c r="D30" s="263"/>
      <c r="E30" s="263"/>
      <c r="F30" s="262"/>
      <c r="G30" s="262"/>
    </row>
    <row r="31" spans="1:7" s="25" customFormat="1" ht="12.75">
      <c r="A31" s="262"/>
      <c r="B31" s="262"/>
      <c r="C31" s="263"/>
      <c r="D31" s="263"/>
      <c r="E31" s="263"/>
      <c r="F31" s="262"/>
      <c r="G31" s="262"/>
    </row>
    <row r="32" spans="1:7" s="25" customFormat="1" ht="12.75">
      <c r="A32" s="262"/>
      <c r="B32" s="262"/>
      <c r="C32" s="263"/>
      <c r="D32" s="263"/>
      <c r="E32" s="263"/>
      <c r="F32" s="262"/>
      <c r="G32" s="262"/>
    </row>
    <row r="33" spans="1:7" s="25" customFormat="1" ht="12.75">
      <c r="A33" s="262"/>
      <c r="B33" s="262"/>
      <c r="C33" s="263"/>
      <c r="D33" s="263"/>
      <c r="E33" s="263"/>
      <c r="F33" s="262"/>
      <c r="G33" s="262"/>
    </row>
    <row r="34" spans="1:7" s="25" customFormat="1" ht="12.75">
      <c r="A34" s="262"/>
      <c r="B34" s="262"/>
      <c r="C34" s="263"/>
      <c r="D34" s="263"/>
      <c r="E34" s="263"/>
      <c r="F34" s="262"/>
      <c r="G34" s="262"/>
    </row>
    <row r="35" spans="1:7" s="25" customFormat="1" ht="12.75">
      <c r="A35" s="262"/>
      <c r="B35" s="262"/>
      <c r="C35" s="263"/>
      <c r="D35" s="263"/>
      <c r="E35" s="263"/>
      <c r="F35" s="262"/>
      <c r="G35" s="262"/>
    </row>
    <row r="36" spans="1:7" s="25" customFormat="1" ht="12.75">
      <c r="A36" s="262"/>
      <c r="B36" s="262"/>
      <c r="C36" s="267"/>
      <c r="D36" s="262"/>
      <c r="E36" s="262"/>
      <c r="F36" s="262"/>
      <c r="G36" s="262"/>
    </row>
    <row r="37" spans="1:7" s="25" customFormat="1" ht="12.75">
      <c r="A37" s="262"/>
      <c r="B37" s="262"/>
      <c r="C37" s="263"/>
      <c r="D37" s="262"/>
      <c r="E37" s="262"/>
      <c r="F37" s="262"/>
      <c r="G37" s="262"/>
    </row>
    <row r="38" spans="1:7" s="25" customFormat="1" ht="12.75">
      <c r="A38" s="262"/>
      <c r="B38" s="262"/>
      <c r="C38" s="263"/>
      <c r="D38" s="262"/>
      <c r="E38" s="262"/>
      <c r="F38" s="262"/>
      <c r="G38" s="262"/>
    </row>
    <row r="39" spans="1:7" s="25" customFormat="1" ht="12.75">
      <c r="A39" s="262"/>
      <c r="B39" s="262"/>
      <c r="C39" s="262"/>
      <c r="D39" s="262"/>
      <c r="E39" s="262"/>
      <c r="F39" s="262"/>
      <c r="G39" s="262"/>
    </row>
    <row r="40" spans="1:7" s="25" customFormat="1" ht="12.75">
      <c r="A40" s="262"/>
      <c r="B40" s="262"/>
      <c r="C40" s="262"/>
      <c r="D40" s="262"/>
      <c r="E40" s="262"/>
      <c r="F40" s="262"/>
      <c r="G40" s="262"/>
    </row>
    <row r="41" spans="1:7" s="25" customFormat="1" ht="12.75">
      <c r="A41" s="262"/>
      <c r="B41" s="262"/>
      <c r="C41" s="262"/>
      <c r="D41" s="262"/>
      <c r="E41" s="262"/>
      <c r="F41" s="262"/>
      <c r="G41" s="262"/>
    </row>
    <row r="42" spans="1:7" s="25" customFormat="1" ht="12.75">
      <c r="A42" s="262"/>
      <c r="B42" s="262"/>
      <c r="C42" s="267"/>
      <c r="D42" s="262"/>
      <c r="E42" s="262"/>
      <c r="F42" s="262"/>
      <c r="G42" s="262"/>
    </row>
    <row r="43" spans="1:7" s="25" customFormat="1" ht="12.75">
      <c r="A43" s="262"/>
      <c r="B43" s="262"/>
      <c r="C43" s="268"/>
      <c r="D43" s="262"/>
      <c r="E43" s="262"/>
      <c r="F43" s="262"/>
      <c r="G43" s="262"/>
    </row>
    <row r="44" spans="1:7" s="25" customFormat="1" ht="12.75">
      <c r="A44" s="262"/>
      <c r="B44" s="262"/>
      <c r="C44" s="263"/>
      <c r="D44" s="262"/>
      <c r="E44" s="262"/>
      <c r="F44" s="262"/>
      <c r="G44" s="262"/>
    </row>
    <row r="45" spans="1:7" s="25" customFormat="1" ht="12.75">
      <c r="A45" s="262"/>
      <c r="B45" s="262"/>
      <c r="C45" s="262"/>
      <c r="D45" s="262"/>
      <c r="E45" s="262"/>
      <c r="F45" s="262"/>
      <c r="G45" s="262"/>
    </row>
    <row r="46" spans="1:7">
      <c r="A46" s="261"/>
      <c r="B46" s="261"/>
      <c r="C46" s="261"/>
      <c r="D46" s="261"/>
      <c r="E46" s="261"/>
      <c r="F46" s="261"/>
      <c r="G46" s="261"/>
    </row>
    <row r="47" spans="1:7">
      <c r="A47" s="25"/>
      <c r="B47" s="25"/>
      <c r="C47" s="25"/>
    </row>
    <row r="48" spans="1:7">
      <c r="A48" s="25"/>
      <c r="B48" s="25"/>
      <c r="C48" s="27"/>
    </row>
    <row r="49" spans="1:3">
      <c r="A49" s="25"/>
      <c r="B49" s="25"/>
      <c r="C49" s="25"/>
    </row>
    <row r="50" spans="1:3">
      <c r="A50" s="25"/>
      <c r="B50" s="25"/>
      <c r="C50" s="26"/>
    </row>
    <row r="51" spans="1:3">
      <c r="A51" s="25"/>
      <c r="B51" s="25"/>
      <c r="C51" s="25"/>
    </row>
  </sheetData>
  <mergeCells count="7">
    <mergeCell ref="A5:K5"/>
    <mergeCell ref="C21:E21"/>
    <mergeCell ref="A10:F10"/>
    <mergeCell ref="A11:F11"/>
    <mergeCell ref="A12:F12"/>
    <mergeCell ref="A13:F13"/>
    <mergeCell ref="A14:F14"/>
  </mergeCells>
  <pageMargins left="0.7" right="0.7" top="0.75" bottom="0.75" header="0.75" footer="0.3"/>
  <pageSetup scale="88" orientation="portrait" r:id="rId1"/>
  <headerFooter scaleWithDoc="0">
    <oddHeader>&amp;R&amp;"Times New Roman,Regular"Exhibit No. KHB-4C
Page &amp;P of &amp;N</oddHeader>
    <oddFooter>&amp;C&amp;"Times New Roman,Bold"&amp;11CONFIDENTIAL PER PROTECTIVE ORDER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G29"/>
  <sheetViews>
    <sheetView workbookViewId="0">
      <selection activeCell="B21" sqref="B21"/>
    </sheetView>
  </sheetViews>
  <sheetFormatPr defaultRowHeight="15"/>
  <cols>
    <col min="1" max="1" width="9.140625" style="21"/>
    <col min="2" max="2" width="46.85546875" style="21" bestFit="1" customWidth="1"/>
    <col min="3" max="3" width="14" style="21" bestFit="1" customWidth="1"/>
    <col min="4" max="4" width="17.85546875" style="21" bestFit="1" customWidth="1"/>
    <col min="5" max="5" width="14.28515625" style="21" bestFit="1" customWidth="1"/>
    <col min="6" max="6" width="13" style="21" bestFit="1" customWidth="1"/>
    <col min="7" max="7" width="14" style="21" bestFit="1" customWidth="1"/>
    <col min="8" max="16384" width="9.140625" style="21"/>
  </cols>
  <sheetData>
    <row r="1" spans="1:7">
      <c r="A1" s="21" t="str">
        <f>+'Adj 4.11'!A1</f>
        <v>PacifiCorp</v>
      </c>
    </row>
    <row r="2" spans="1:7">
      <c r="A2" s="21" t="str">
        <f>+'Adj 4.11'!A2</f>
        <v>UE-111190</v>
      </c>
    </row>
    <row r="3" spans="1:7">
      <c r="A3" s="21" t="str">
        <f>+'Adj 4.11'!A3</f>
        <v>Washington General Rate Case - December 2010</v>
      </c>
    </row>
    <row r="4" spans="1:7">
      <c r="A4" s="21" t="str">
        <f>+'Adj 4.11'!A4</f>
        <v>Adjustment 4.11 Liability Suits and Property Damage</v>
      </c>
    </row>
    <row r="5" spans="1:7" ht="21">
      <c r="A5" s="281" t="s">
        <v>236</v>
      </c>
      <c r="B5" s="282"/>
      <c r="C5" s="282"/>
      <c r="D5" s="282"/>
      <c r="E5" s="282"/>
      <c r="F5" s="282"/>
      <c r="G5" s="283"/>
    </row>
    <row r="6" spans="1:7">
      <c r="A6" s="20" t="s">
        <v>74</v>
      </c>
    </row>
    <row r="7" spans="1:7">
      <c r="A7" s="20" t="s">
        <v>75</v>
      </c>
    </row>
    <row r="8" spans="1:7">
      <c r="A8" s="20" t="s">
        <v>76</v>
      </c>
    </row>
    <row r="9" spans="1:7">
      <c r="A9" s="20" t="s">
        <v>55</v>
      </c>
    </row>
    <row r="10" spans="1:7">
      <c r="A10" s="20"/>
    </row>
    <row r="11" spans="1:7">
      <c r="C11" s="280" t="s">
        <v>21</v>
      </c>
      <c r="D11" s="280"/>
      <c r="E11" s="280"/>
      <c r="F11" s="280"/>
      <c r="G11" s="280"/>
    </row>
    <row r="12" spans="1:7">
      <c r="A12" s="22" t="s">
        <v>77</v>
      </c>
      <c r="B12" s="22" t="s">
        <v>56</v>
      </c>
      <c r="C12" s="22" t="s">
        <v>20</v>
      </c>
      <c r="D12" s="22" t="s">
        <v>57</v>
      </c>
      <c r="E12" s="22" t="s">
        <v>58</v>
      </c>
      <c r="F12" s="22" t="s">
        <v>59</v>
      </c>
      <c r="G12" s="22" t="s">
        <v>60</v>
      </c>
    </row>
    <row r="13" spans="1:7">
      <c r="A13" s="254"/>
      <c r="B13" s="259"/>
      <c r="C13" s="257"/>
      <c r="D13" s="257"/>
      <c r="E13" s="257"/>
      <c r="F13" s="257"/>
      <c r="G13" s="257"/>
    </row>
    <row r="14" spans="1:7">
      <c r="A14" s="254"/>
      <c r="B14" s="259"/>
      <c r="C14" s="257"/>
      <c r="D14" s="257"/>
      <c r="E14" s="257"/>
      <c r="F14" s="257"/>
      <c r="G14" s="257"/>
    </row>
    <row r="15" spans="1:7">
      <c r="A15" s="254"/>
      <c r="B15" s="259"/>
      <c r="C15" s="257"/>
      <c r="D15" s="257"/>
      <c r="E15" s="257"/>
      <c r="F15" s="257"/>
      <c r="G15" s="257"/>
    </row>
    <row r="16" spans="1:7">
      <c r="A16" s="254"/>
      <c r="B16" s="259"/>
      <c r="C16" s="257"/>
      <c r="D16" s="257"/>
      <c r="E16" s="257"/>
      <c r="F16" s="257"/>
      <c r="G16" s="257"/>
    </row>
    <row r="17" spans="1:7">
      <c r="A17" s="254"/>
      <c r="B17" s="259"/>
      <c r="C17" s="257"/>
      <c r="D17" s="257"/>
      <c r="E17" s="257"/>
      <c r="F17" s="257"/>
      <c r="G17" s="257"/>
    </row>
    <row r="18" spans="1:7">
      <c r="A18" s="254"/>
      <c r="B18" s="259"/>
      <c r="C18" s="257"/>
      <c r="D18" s="257"/>
      <c r="E18" s="257"/>
      <c r="F18" s="257"/>
      <c r="G18" s="257"/>
    </row>
    <row r="19" spans="1:7">
      <c r="A19" s="254"/>
      <c r="B19" s="259"/>
      <c r="C19" s="257"/>
      <c r="D19" s="257"/>
      <c r="E19" s="257"/>
      <c r="F19" s="257"/>
      <c r="G19" s="260"/>
    </row>
    <row r="20" spans="1:7">
      <c r="A20" s="254"/>
      <c r="B20" s="259"/>
      <c r="C20" s="257"/>
      <c r="D20" s="257"/>
      <c r="E20" s="257"/>
      <c r="F20" s="257"/>
      <c r="G20" s="260"/>
    </row>
    <row r="21" spans="1:7">
      <c r="A21" s="254"/>
      <c r="B21" s="259"/>
      <c r="C21" s="257"/>
      <c r="D21" s="257"/>
      <c r="E21" s="257"/>
      <c r="F21" s="257"/>
      <c r="G21" s="257"/>
    </row>
    <row r="22" spans="1:7">
      <c r="A22" s="254"/>
      <c r="B22" s="259"/>
      <c r="C22" s="257"/>
      <c r="D22" s="257"/>
      <c r="E22" s="257"/>
      <c r="F22" s="257"/>
      <c r="G22" s="257"/>
    </row>
    <row r="23" spans="1:7">
      <c r="A23" s="254"/>
      <c r="B23" s="259"/>
      <c r="C23" s="257"/>
      <c r="D23" s="257"/>
      <c r="E23" s="257"/>
      <c r="F23" s="257"/>
      <c r="G23" s="257"/>
    </row>
    <row r="24" spans="1:7">
      <c r="A24" s="254"/>
      <c r="B24" s="259"/>
      <c r="C24" s="257"/>
      <c r="D24" s="257"/>
      <c r="E24" s="257"/>
      <c r="F24" s="257"/>
      <c r="G24" s="257"/>
    </row>
    <row r="25" spans="1:7">
      <c r="A25" s="254"/>
      <c r="B25" s="259"/>
      <c r="C25" s="257"/>
      <c r="D25" s="257"/>
      <c r="E25" s="257"/>
      <c r="F25" s="257"/>
      <c r="G25" s="257"/>
    </row>
    <row r="26" spans="1:7">
      <c r="B26" s="23" t="s">
        <v>22</v>
      </c>
      <c r="C26" s="63">
        <v>-2628706.8200000003</v>
      </c>
      <c r="D26" s="64">
        <v>-1010101.48</v>
      </c>
      <c r="E26" s="64">
        <v>-327289</v>
      </c>
      <c r="F26" s="64">
        <v>-682812.48</v>
      </c>
      <c r="G26" s="65">
        <v>-1618605.3399999999</v>
      </c>
    </row>
    <row r="27" spans="1:7">
      <c r="B27" s="23" t="s">
        <v>78</v>
      </c>
      <c r="C27" s="66">
        <v>7.2043717522988007E-2</v>
      </c>
      <c r="D27" s="226">
        <v>7.2043717522988007E-2</v>
      </c>
      <c r="E27" s="66"/>
      <c r="F27" s="66"/>
      <c r="G27" s="66">
        <v>7.2043717522988007E-2</v>
      </c>
    </row>
    <row r="28" spans="1:7" ht="15.75" thickBot="1">
      <c r="B28" s="23" t="s">
        <v>79</v>
      </c>
      <c r="C28" s="67">
        <v>-189381.81159083211</v>
      </c>
      <c r="D28" s="227">
        <v>-72771.465694672122</v>
      </c>
      <c r="E28" s="67"/>
      <c r="F28" s="67"/>
      <c r="G28" s="67">
        <v>-116610.34589615995</v>
      </c>
    </row>
    <row r="29" spans="1:7" ht="15.75" thickTop="1"/>
  </sheetData>
  <mergeCells count="2">
    <mergeCell ref="C11:G11"/>
    <mergeCell ref="A5:G5"/>
  </mergeCells>
  <pageMargins left="0.7" right="0.7" top="0.75" bottom="0.75" header="0.75" footer="0.3"/>
  <pageSetup scale="71" orientation="portrait" r:id="rId1"/>
  <headerFooter scaleWithDoc="0">
    <oddHeader>&amp;R&amp;"Times New Roman,Regular"Exhibit No. KHB-4C
Page &amp;P of &amp;N</oddHeader>
    <oddFooter>&amp;C&amp;"Times New Roman,Bold"&amp;11CONFIDENTIAL PER PROTECTIVE ORDER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F75"/>
  <sheetViews>
    <sheetView workbookViewId="0">
      <selection activeCell="B21" sqref="B21"/>
    </sheetView>
  </sheetViews>
  <sheetFormatPr defaultRowHeight="15"/>
  <cols>
    <col min="1" max="1" width="9.140625" style="21"/>
    <col min="2" max="2" width="12.7109375" style="21" customWidth="1"/>
    <col min="3" max="3" width="32.42578125" style="21" customWidth="1"/>
    <col min="4" max="4" width="14" style="21" bestFit="1" customWidth="1"/>
    <col min="5" max="5" width="9.140625" style="21"/>
    <col min="6" max="6" width="9.7109375" style="21" bestFit="1" customWidth="1"/>
    <col min="7" max="16384" width="9.140625" style="21"/>
  </cols>
  <sheetData>
    <row r="1" spans="1:6">
      <c r="A1" s="21" t="str">
        <f>+'Adj 4.11'!A1</f>
        <v>PacifiCorp</v>
      </c>
    </row>
    <row r="2" spans="1:6">
      <c r="A2" s="21" t="str">
        <f>+'Adj 4.11'!A2</f>
        <v>UE-111190</v>
      </c>
    </row>
    <row r="3" spans="1:6">
      <c r="A3" s="21" t="str">
        <f>+'Adj 4.11'!A3</f>
        <v>Washington General Rate Case - December 2010</v>
      </c>
    </row>
    <row r="4" spans="1:6">
      <c r="A4" s="21" t="str">
        <f>+'Adj 4.11'!A4</f>
        <v>Adjustment 4.11 Liability Suits and Property Damage</v>
      </c>
    </row>
    <row r="5" spans="1:6" ht="18.75">
      <c r="A5" s="284" t="s">
        <v>236</v>
      </c>
      <c r="B5" s="285"/>
      <c r="C5" s="285"/>
      <c r="D5" s="286"/>
    </row>
    <row r="6" spans="1:6">
      <c r="A6" s="20" t="s">
        <v>74</v>
      </c>
    </row>
    <row r="7" spans="1:6">
      <c r="A7" s="20" t="s">
        <v>80</v>
      </c>
    </row>
    <row r="8" spans="1:6">
      <c r="A8" s="20" t="s">
        <v>81</v>
      </c>
    </row>
    <row r="9" spans="1:6">
      <c r="A9" s="20" t="s">
        <v>55</v>
      </c>
    </row>
    <row r="10" spans="1:6" ht="5.25" customHeight="1"/>
    <row r="11" spans="1:6">
      <c r="A11" s="68" t="s">
        <v>77</v>
      </c>
      <c r="B11" s="68" t="s">
        <v>82</v>
      </c>
      <c r="C11" s="68" t="s">
        <v>56</v>
      </c>
      <c r="D11" s="68" t="s">
        <v>21</v>
      </c>
    </row>
    <row r="12" spans="1:6">
      <c r="A12" s="254"/>
      <c r="B12" s="255"/>
      <c r="C12" s="256"/>
      <c r="D12" s="257"/>
      <c r="F12" s="134"/>
    </row>
    <row r="13" spans="1:6">
      <c r="A13" s="254"/>
      <c r="B13" s="255"/>
      <c r="C13" s="256"/>
      <c r="D13" s="257"/>
    </row>
    <row r="14" spans="1:6">
      <c r="A14" s="254"/>
      <c r="B14" s="255"/>
      <c r="C14" s="256"/>
      <c r="D14" s="257"/>
      <c r="F14" s="134"/>
    </row>
    <row r="15" spans="1:6">
      <c r="A15" s="254"/>
      <c r="B15" s="255"/>
      <c r="C15" s="256"/>
      <c r="D15" s="257"/>
    </row>
    <row r="16" spans="1:6">
      <c r="A16" s="254"/>
      <c r="B16" s="255"/>
      <c r="C16" s="256"/>
      <c r="D16" s="257"/>
    </row>
    <row r="17" spans="1:6">
      <c r="A17" s="254"/>
      <c r="B17" s="255"/>
      <c r="C17" s="256"/>
      <c r="D17" s="257"/>
    </row>
    <row r="18" spans="1:6">
      <c r="A18" s="254"/>
      <c r="B18" s="255"/>
      <c r="C18" s="256"/>
      <c r="D18" s="257"/>
      <c r="F18" s="134"/>
    </row>
    <row r="19" spans="1:6">
      <c r="A19" s="254"/>
      <c r="B19" s="255"/>
      <c r="C19" s="256"/>
      <c r="D19" s="257"/>
    </row>
    <row r="20" spans="1:6">
      <c r="A20" s="254"/>
      <c r="B20" s="255"/>
      <c r="C20" s="256"/>
      <c r="D20" s="257"/>
    </row>
    <row r="21" spans="1:6">
      <c r="A21" s="254"/>
      <c r="B21" s="255"/>
      <c r="C21" s="256"/>
      <c r="D21" s="257"/>
    </row>
    <row r="22" spans="1:6">
      <c r="A22" s="254"/>
      <c r="B22" s="255"/>
      <c r="C22" s="256"/>
      <c r="D22" s="257"/>
      <c r="F22" s="134"/>
    </row>
    <row r="23" spans="1:6">
      <c r="A23" s="254"/>
      <c r="B23" s="255"/>
      <c r="C23" s="256"/>
      <c r="D23" s="257"/>
      <c r="F23" s="134"/>
    </row>
    <row r="24" spans="1:6">
      <c r="A24" s="254"/>
      <c r="B24" s="255"/>
      <c r="C24" s="256"/>
      <c r="D24" s="257"/>
    </row>
    <row r="25" spans="1:6">
      <c r="A25" s="254"/>
      <c r="B25" s="255"/>
      <c r="C25" s="256"/>
      <c r="D25" s="257"/>
      <c r="F25" s="134"/>
    </row>
    <row r="26" spans="1:6">
      <c r="A26" s="254"/>
      <c r="B26" s="255"/>
      <c r="C26" s="256"/>
      <c r="D26" s="257"/>
    </row>
    <row r="27" spans="1:6">
      <c r="A27" s="254"/>
      <c r="B27" s="255"/>
      <c r="C27" s="256"/>
      <c r="D27" s="257"/>
    </row>
    <row r="28" spans="1:6">
      <c r="A28" s="254"/>
      <c r="B28" s="255"/>
      <c r="C28" s="256"/>
      <c r="D28" s="257"/>
    </row>
    <row r="29" spans="1:6">
      <c r="A29" s="254"/>
      <c r="B29" s="255"/>
      <c r="C29" s="256"/>
      <c r="D29" s="257"/>
    </row>
    <row r="30" spans="1:6">
      <c r="A30" s="254"/>
      <c r="B30" s="255"/>
      <c r="C30" s="256"/>
      <c r="D30" s="257"/>
    </row>
    <row r="31" spans="1:6">
      <c r="A31" s="254"/>
      <c r="B31" s="255"/>
      <c r="C31" s="256"/>
      <c r="D31" s="257"/>
    </row>
    <row r="32" spans="1:6">
      <c r="A32" s="254"/>
      <c r="B32" s="255"/>
      <c r="C32" s="256"/>
      <c r="D32" s="257"/>
    </row>
    <row r="33" spans="1:4">
      <c r="A33" s="254"/>
      <c r="B33" s="255"/>
      <c r="C33" s="256"/>
      <c r="D33" s="257"/>
    </row>
    <row r="34" spans="1:4">
      <c r="A34" s="254"/>
      <c r="B34" s="255"/>
      <c r="C34" s="256"/>
      <c r="D34" s="257"/>
    </row>
    <row r="35" spans="1:4">
      <c r="A35" s="254"/>
      <c r="B35" s="255"/>
      <c r="C35" s="256"/>
      <c r="D35" s="257"/>
    </row>
    <row r="36" spans="1:4">
      <c r="A36" s="254"/>
      <c r="B36" s="255"/>
      <c r="C36" s="256"/>
      <c r="D36" s="257"/>
    </row>
    <row r="37" spans="1:4">
      <c r="A37" s="254"/>
      <c r="B37" s="255"/>
      <c r="C37" s="256"/>
      <c r="D37" s="257"/>
    </row>
    <row r="38" spans="1:4">
      <c r="A38" s="254"/>
      <c r="B38" s="255"/>
      <c r="C38" s="256"/>
      <c r="D38" s="257"/>
    </row>
    <row r="39" spans="1:4">
      <c r="A39" s="254"/>
      <c r="B39" s="255"/>
      <c r="C39" s="256"/>
      <c r="D39" s="257"/>
    </row>
    <row r="40" spans="1:4">
      <c r="A40" s="254"/>
      <c r="B40" s="255"/>
      <c r="C40" s="256"/>
      <c r="D40" s="257"/>
    </row>
    <row r="41" spans="1:4">
      <c r="A41" s="254"/>
      <c r="B41" s="255"/>
      <c r="C41" s="256"/>
      <c r="D41" s="257"/>
    </row>
    <row r="42" spans="1:4">
      <c r="A42" s="254"/>
      <c r="B42" s="255"/>
      <c r="C42" s="256"/>
      <c r="D42" s="257"/>
    </row>
    <row r="43" spans="1:4">
      <c r="A43" s="254"/>
      <c r="B43" s="255"/>
      <c r="C43" s="256"/>
      <c r="D43" s="257"/>
    </row>
    <row r="44" spans="1:4">
      <c r="A44" s="254"/>
      <c r="B44" s="255"/>
      <c r="C44" s="256"/>
      <c r="D44" s="257"/>
    </row>
    <row r="45" spans="1:4">
      <c r="A45" s="254"/>
      <c r="B45" s="255"/>
      <c r="C45" s="256"/>
      <c r="D45" s="257"/>
    </row>
    <row r="46" spans="1:4">
      <c r="A46" s="254"/>
      <c r="B46" s="255"/>
      <c r="C46" s="256"/>
      <c r="D46" s="257"/>
    </row>
    <row r="47" spans="1:4">
      <c r="A47" s="254"/>
      <c r="B47" s="255"/>
      <c r="C47" s="256"/>
      <c r="D47" s="257"/>
    </row>
    <row r="48" spans="1:4">
      <c r="A48" s="254"/>
      <c r="B48" s="255"/>
      <c r="C48" s="256"/>
      <c r="D48" s="257"/>
    </row>
    <row r="49" spans="1:4">
      <c r="A49" s="254"/>
      <c r="B49" s="255"/>
      <c r="C49" s="256"/>
      <c r="D49" s="257"/>
    </row>
    <row r="50" spans="1:4">
      <c r="A50" s="254"/>
      <c r="B50" s="255"/>
      <c r="C50" s="256"/>
      <c r="D50" s="257"/>
    </row>
    <row r="51" spans="1:4">
      <c r="A51" s="254"/>
      <c r="B51" s="255"/>
      <c r="C51" s="256"/>
      <c r="D51" s="257"/>
    </row>
    <row r="52" spans="1:4">
      <c r="A52" s="254"/>
      <c r="B52" s="255"/>
      <c r="C52" s="256"/>
      <c r="D52" s="257"/>
    </row>
    <row r="53" spans="1:4">
      <c r="A53" s="254"/>
      <c r="B53" s="255"/>
      <c r="C53" s="256"/>
      <c r="D53" s="257"/>
    </row>
    <row r="54" spans="1:4">
      <c r="A54" s="254"/>
      <c r="B54" s="255"/>
      <c r="C54" s="256"/>
      <c r="D54" s="257"/>
    </row>
    <row r="55" spans="1:4">
      <c r="A55" s="254"/>
      <c r="B55" s="255"/>
      <c r="C55" s="256"/>
      <c r="D55" s="257"/>
    </row>
    <row r="56" spans="1:4">
      <c r="A56" s="254"/>
      <c r="B56" s="255"/>
      <c r="C56" s="256"/>
      <c r="D56" s="257"/>
    </row>
    <row r="57" spans="1:4">
      <c r="A57" s="254"/>
      <c r="B57" s="255"/>
      <c r="C57" s="256"/>
      <c r="D57" s="257"/>
    </row>
    <row r="58" spans="1:4">
      <c r="A58" s="254"/>
      <c r="B58" s="255"/>
      <c r="C58" s="256"/>
      <c r="D58" s="257"/>
    </row>
    <row r="59" spans="1:4">
      <c r="A59" s="254"/>
      <c r="B59" s="255"/>
      <c r="C59" s="258"/>
      <c r="D59" s="257"/>
    </row>
    <row r="60" spans="1:4">
      <c r="A60" s="254"/>
      <c r="B60" s="255"/>
      <c r="C60" s="258"/>
      <c r="D60" s="257"/>
    </row>
    <row r="61" spans="1:4">
      <c r="A61" s="254"/>
      <c r="B61" s="255"/>
      <c r="C61" s="258"/>
      <c r="D61" s="257"/>
    </row>
    <row r="62" spans="1:4">
      <c r="A62" s="254"/>
      <c r="B62" s="255"/>
      <c r="C62" s="258"/>
      <c r="D62" s="257"/>
    </row>
    <row r="63" spans="1:4">
      <c r="A63" s="254"/>
      <c r="B63" s="255"/>
      <c r="C63" s="256"/>
      <c r="D63" s="257"/>
    </row>
    <row r="64" spans="1:4">
      <c r="A64" s="254"/>
      <c r="B64" s="255"/>
      <c r="C64" s="256"/>
      <c r="D64" s="257"/>
    </row>
    <row r="65" spans="1:4">
      <c r="A65" s="254"/>
      <c r="B65" s="255"/>
      <c r="C65" s="256"/>
      <c r="D65" s="257"/>
    </row>
    <row r="66" spans="1:4">
      <c r="A66" s="254"/>
      <c r="B66" s="255"/>
      <c r="C66" s="256"/>
      <c r="D66" s="257"/>
    </row>
    <row r="67" spans="1:4">
      <c r="A67" s="254"/>
      <c r="B67" s="255"/>
      <c r="C67" s="256"/>
      <c r="D67" s="257"/>
    </row>
    <row r="68" spans="1:4">
      <c r="A68" s="254"/>
      <c r="B68" s="255"/>
      <c r="C68" s="256"/>
      <c r="D68" s="257"/>
    </row>
    <row r="69" spans="1:4">
      <c r="A69" s="254"/>
      <c r="B69" s="255"/>
      <c r="C69" s="256"/>
      <c r="D69" s="257"/>
    </row>
    <row r="70" spans="1:4">
      <c r="A70" s="254"/>
      <c r="B70" s="255"/>
      <c r="C70" s="256"/>
      <c r="D70" s="257"/>
    </row>
    <row r="71" spans="1:4">
      <c r="A71" s="61"/>
      <c r="B71" s="69"/>
      <c r="D71" s="62"/>
    </row>
    <row r="72" spans="1:4">
      <c r="C72" s="21" t="s">
        <v>22</v>
      </c>
      <c r="D72" s="70">
        <v>4831786.75</v>
      </c>
    </row>
    <row r="73" spans="1:4">
      <c r="C73" s="21" t="s">
        <v>83</v>
      </c>
      <c r="D73" s="66">
        <v>7.2043717522988007E-2</v>
      </c>
    </row>
    <row r="74" spans="1:4" ht="15.75" thickBot="1">
      <c r="C74" s="21" t="s">
        <v>84</v>
      </c>
      <c r="D74" s="67">
        <v>348099.87974831625</v>
      </c>
    </row>
    <row r="75" spans="1:4" ht="15.75" thickTop="1"/>
  </sheetData>
  <mergeCells count="1">
    <mergeCell ref="A5:D5"/>
  </mergeCells>
  <pageMargins left="0.7" right="0.7" top="0.75" bottom="0.75" header="0.75" footer="0.3"/>
  <pageSetup scale="64" orientation="portrait" r:id="rId1"/>
  <headerFooter scaleWithDoc="0">
    <oddHeader>&amp;R&amp;"Times New Roman,Regular"Exhibit No. KHB-4C
Page &amp;P of &amp;N</oddHeader>
    <oddFooter>&amp;C&amp;"Times New Roman,Bold"&amp;11CONFIDENTIAL PER PROTECTIVE ORDER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E3357-9DD2-4855-B2C8-31A8861D99D4}"/>
</file>

<file path=customXml/itemProps2.xml><?xml version="1.0" encoding="utf-8"?>
<ds:datastoreItem xmlns:ds="http://schemas.openxmlformats.org/officeDocument/2006/customXml" ds:itemID="{1A42A968-7652-443B-83B5-C47E44A6013F}"/>
</file>

<file path=customXml/itemProps3.xml><?xml version="1.0" encoding="utf-8"?>
<ds:datastoreItem xmlns:ds="http://schemas.openxmlformats.org/officeDocument/2006/customXml" ds:itemID="{8F64C7D4-E614-4213-B755-781A7A667D54}"/>
</file>

<file path=customXml/itemProps4.xml><?xml version="1.0" encoding="utf-8"?>
<ds:datastoreItem xmlns:ds="http://schemas.openxmlformats.org/officeDocument/2006/customXml" ds:itemID="{D8EC6CF4-4B5D-4C84-A472-BD97EF876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Adj 4.11</vt:lpstr>
      <vt:lpstr>Summary Comparison</vt:lpstr>
      <vt:lpstr>Liability Summary</vt:lpstr>
      <vt:lpstr>Property Summary</vt:lpstr>
      <vt:lpstr>Tax Adjustments</vt:lpstr>
      <vt:lpstr>Revenue Requirement Sum</vt:lpstr>
      <vt:lpstr>Attach WUTC 99a CONF</vt:lpstr>
      <vt:lpstr>Attch 99b Reimb CONF</vt:lpstr>
      <vt:lpstr>Attch 99b Accrual CONF</vt:lpstr>
      <vt:lpstr>WUTC 79a</vt:lpstr>
      <vt:lpstr>Attch 98b</vt:lpstr>
      <vt:lpstr> PC 244</vt:lpstr>
      <vt:lpstr>CONF WUTC 107</vt:lpstr>
      <vt:lpstr>PC 148</vt:lpstr>
      <vt:lpstr>PC 148At 1 Conf</vt:lpstr>
      <vt:lpstr>Sheet4</vt:lpstr>
      <vt:lpstr>' PC 244'!Print_Area</vt:lpstr>
      <vt:lpstr>'CONF WUTC 107'!Print_Area</vt:lpstr>
      <vt:lpstr>'PC 148'!Print_Area</vt:lpstr>
      <vt:lpstr>'Summary Comparison'!Print_Area</vt:lpstr>
      <vt:lpstr>'Tax Adjustments'!Print_Area</vt:lpstr>
      <vt:lpstr>' PC 244'!Print_Titles</vt:lpstr>
      <vt:lpstr>'CONF WUTC 107'!Print_Titles</vt:lpstr>
      <vt:lpstr>'PC 148'!Print_Titles</vt:lpstr>
      <vt:lpstr>'Summary Comparison'!Print_Titles</vt:lpstr>
      <vt:lpstr>'Tax Adjustments'!Print_Titles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p05771</dc:creator>
  <cp:lastModifiedBy>DeMarco, Betsy (UTC)</cp:lastModifiedBy>
  <cp:lastPrinted>2012-01-05T17:41:36Z</cp:lastPrinted>
  <dcterms:created xsi:type="dcterms:W3CDTF">2011-05-25T19:50:15Z</dcterms:created>
  <dcterms:modified xsi:type="dcterms:W3CDTF">2012-01-05T21:33:31Z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