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tabRatio="598" firstSheet="5" activeTab="11"/>
  </bookViews>
  <sheets>
    <sheet name="Summary" sheetId="1" r:id="rId1"/>
    <sheet name="AT&amp;T" sheetId="2" r:id="rId2"/>
    <sheet name="Covad" sheetId="3" r:id="rId3"/>
    <sheet name="ELI" sheetId="4" r:id="rId4"/>
    <sheet name="Eschelon" sheetId="5" r:id="rId5"/>
    <sheet name="Fairpoint" sheetId="6" r:id="rId6"/>
    <sheet name="Global Crossing" sheetId="7" r:id="rId7"/>
    <sheet name="Integra" sheetId="8" r:id="rId8"/>
    <sheet name="MCI" sheetId="9" r:id="rId9"/>
    <sheet name="McLeod" sheetId="10" r:id="rId10"/>
    <sheet name="SBC" sheetId="11" r:id="rId11"/>
    <sheet name="XO" sheetId="12" r:id="rId12"/>
  </sheets>
  <definedNames>
    <definedName name="_ftn1" localSheetId="0">'Summary'!#REF!</definedName>
    <definedName name="_ftnref1" localSheetId="0">#REF!</definedName>
    <definedName name="_xlnm.Print_Area" localSheetId="1">'AT&amp;T'!$A$1:$G$29</definedName>
    <definedName name="_xlnm.Print_Area" localSheetId="2">'Covad'!$A$1:$G$23</definedName>
    <definedName name="_xlnm.Print_Area" localSheetId="3">'ELI'!$A$1:$G$20</definedName>
    <definedName name="_xlnm.Print_Area" localSheetId="4">'Eschelon'!$A$1:$G$33</definedName>
    <definedName name="_xlnm.Print_Area" localSheetId="5">'Fairpoint'!$A$1:$G$13</definedName>
    <definedName name="_xlnm.Print_Area" localSheetId="6">'Global Crossing'!$A$1:$G$15</definedName>
    <definedName name="_xlnm.Print_Area" localSheetId="7">'Integra'!$A$1:$G$23</definedName>
    <definedName name="_xlnm.Print_Area" localSheetId="8">'MCI'!$A$1:$G$45</definedName>
    <definedName name="_xlnm.Print_Area" localSheetId="9">'McLeod'!$A$1:$G$30</definedName>
    <definedName name="_xlnm.Print_Area" localSheetId="10">'SBC'!$A$1:$G$9</definedName>
    <definedName name="_xlnm.Print_Area" localSheetId="0">'Summary'!$A$1:$G$63</definedName>
    <definedName name="_xlnm.Print_Area" localSheetId="11">'XO'!$A$1:$G$23</definedName>
  </definedNames>
  <calcPr fullCalcOnLoad="1"/>
</workbook>
</file>

<file path=xl/sharedStrings.xml><?xml version="1.0" encoding="utf-8"?>
<sst xmlns="http://schemas.openxmlformats.org/spreadsheetml/2006/main" count="528" uniqueCount="150">
  <si>
    <t>ATI</t>
  </si>
  <si>
    <t>Eschelon</t>
  </si>
  <si>
    <t>Covad</t>
  </si>
  <si>
    <t>McLeod</t>
  </si>
  <si>
    <t>SBC</t>
  </si>
  <si>
    <t>AT&amp;T</t>
  </si>
  <si>
    <t>Integra</t>
  </si>
  <si>
    <t>ELI</t>
  </si>
  <si>
    <t>Fairpoint</t>
  </si>
  <si>
    <t>MCI</t>
  </si>
  <si>
    <t>MCI for BFP</t>
  </si>
  <si>
    <t>34A*</t>
  </si>
  <si>
    <t>35A*</t>
  </si>
  <si>
    <t>NEXTLINK</t>
  </si>
  <si>
    <t>XO</t>
  </si>
  <si>
    <t>Global Crossing</t>
  </si>
  <si>
    <t>Days</t>
  </si>
  <si>
    <t>Late</t>
  </si>
  <si>
    <t>Qwest Total</t>
  </si>
  <si>
    <t>A</t>
  </si>
  <si>
    <t>A*</t>
  </si>
  <si>
    <t>2+30+31+30+31+31+30+31+30+31+365+365+365+152</t>
  </si>
  <si>
    <t>1+30+31+30+31+365+365+152</t>
  </si>
  <si>
    <t>30+31+30+31+365+365+152</t>
  </si>
  <si>
    <t>28+31+7</t>
  </si>
  <si>
    <t>LAST</t>
  </si>
  <si>
    <t>DUE DATE</t>
  </si>
  <si>
    <t>24+30+30+31+30+31+22</t>
  </si>
  <si>
    <t>12+30+31+31+30+31+30+31+365+234</t>
  </si>
  <si>
    <t>1+31+30+31+30+31+234</t>
  </si>
  <si>
    <t>3+28+31+30+31+30+31+22</t>
  </si>
  <si>
    <t>364+365+365+152</t>
  </si>
  <si>
    <t>2+30+31+31+30+31+30+31+365+234</t>
  </si>
  <si>
    <t>10+31+365+234</t>
  </si>
  <si>
    <t>30+31+31+30+31+30+31+365+234</t>
  </si>
  <si>
    <t>3+31+365+365+365+152</t>
  </si>
  <si>
    <t>1+28+31+30+31+30+31+22</t>
  </si>
  <si>
    <t>30+31+30+31+30+31+365+234</t>
  </si>
  <si>
    <t>11+234</t>
  </si>
  <si>
    <t>Covad Total</t>
  </si>
  <si>
    <t>ELI Total</t>
  </si>
  <si>
    <t>Eschelon Total</t>
  </si>
  <si>
    <t>Global Crossing Total</t>
  </si>
  <si>
    <t>MCI Total</t>
  </si>
  <si>
    <t>McLeod Total</t>
  </si>
  <si>
    <t>XO Total</t>
  </si>
  <si>
    <t>First and Second Amendments</t>
  </si>
  <si>
    <t>Third Amendment</t>
  </si>
  <si>
    <t>Fourth Amendment</t>
  </si>
  <si>
    <t>Fifth Amendment</t>
  </si>
  <si>
    <t>Sixth Amendment</t>
  </si>
  <si>
    <t>Seventh Amendment</t>
  </si>
  <si>
    <t>Eighth Amendment</t>
  </si>
  <si>
    <t>Ninth Amendment</t>
  </si>
  <si>
    <t>Tenth Amendment</t>
  </si>
  <si>
    <t>Eleventh Amendment</t>
  </si>
  <si>
    <t>Thirteenth Amendment</t>
  </si>
  <si>
    <t>Fourteenth Amendment</t>
  </si>
  <si>
    <t>Initial Interconnection Agreement</t>
  </si>
  <si>
    <t>is 12A*</t>
  </si>
  <si>
    <t>Twelfth Amendment</t>
  </si>
  <si>
    <t>Fourth Amendment (by Eschelon)</t>
  </si>
  <si>
    <t>Twelfth Amendment (TW reviewed)</t>
  </si>
  <si>
    <t>exp 6/15/2002</t>
  </si>
  <si>
    <t>10+30+31+30+31+365+151+15</t>
  </si>
  <si>
    <t>term by 12A* 6/7/02</t>
  </si>
  <si>
    <t>16+365+158</t>
  </si>
  <si>
    <t>29+30+31+30+31+158</t>
  </si>
  <si>
    <t>term by 12A* 6/7/03</t>
  </si>
  <si>
    <t>term by 12A* 6/7/04</t>
  </si>
  <si>
    <t>15+365+158</t>
  </si>
  <si>
    <t>31+30+31+31+30+31+30+31+158</t>
  </si>
  <si>
    <t>Initial Agreement</t>
  </si>
  <si>
    <t>First Amendment</t>
  </si>
  <si>
    <t>Second Amendment</t>
  </si>
  <si>
    <t>Third and Fourth Amendments</t>
  </si>
  <si>
    <t>Seventh Amendment (TW reviewed)</t>
  </si>
  <si>
    <t>Fourth and Fifth Amendments</t>
  </si>
  <si>
    <t>Eighth Amendment (TW reviewed)</t>
  </si>
  <si>
    <t>Ninth Amendment (TW reviewed)</t>
  </si>
  <si>
    <t>DAY</t>
  </si>
  <si>
    <t>unsigned</t>
  </si>
  <si>
    <t>Fifteenth Amendment</t>
  </si>
  <si>
    <t>Tenth Amendment (TW reviewed)</t>
  </si>
  <si>
    <t>Eleventh Amendment (TW reviewed)</t>
  </si>
  <si>
    <t>is 7A and 16A</t>
  </si>
  <si>
    <t>Ancillary Agreement for DA</t>
  </si>
  <si>
    <t>Second and Third Amendments</t>
  </si>
  <si>
    <t>is 30A*</t>
  </si>
  <si>
    <t>DATE</t>
  </si>
  <si>
    <t>EXECUTION</t>
  </si>
  <si>
    <t>COMPANY</t>
  </si>
  <si>
    <t>AGRMT</t>
  </si>
  <si>
    <t>NUMBER</t>
  </si>
  <si>
    <t>DAYS</t>
  </si>
  <si>
    <t>LATE</t>
  </si>
  <si>
    <t>AT&amp;T f/k/a TCG</t>
  </si>
  <si>
    <t>is 47A*</t>
  </si>
  <si>
    <t>11+30+31+30+31+234</t>
  </si>
  <si>
    <t>Interconnection Agreement in Docket No. UT-960309</t>
  </si>
  <si>
    <t>Interconnection Agreement in Docket No. UT-960326</t>
  </si>
  <si>
    <t>Interconnection Agreement in Docket No. UT-980312</t>
  </si>
  <si>
    <t>Interconnection Agreement in Docket No. UT-990385</t>
  </si>
  <si>
    <t>Interconnection Agreement in Docket No. UT-970368</t>
  </si>
  <si>
    <t>Interconnection Agreement in Docket No. UT-980380</t>
  </si>
  <si>
    <t>MCIWorldCom</t>
  </si>
  <si>
    <t>MCIMetro</t>
  </si>
  <si>
    <t>Interconnection Agreement in Docket No. UT-993007</t>
  </si>
  <si>
    <t xml:space="preserve">Eighth Amendment </t>
  </si>
  <si>
    <t xml:space="preserve">Tenth Amendment </t>
  </si>
  <si>
    <t xml:space="preserve">Eleventh Amendment </t>
  </si>
  <si>
    <t>Sixteenth Amendment</t>
  </si>
  <si>
    <t>Thirteenth Amendment (TW reviewed)</t>
  </si>
  <si>
    <t>is 25A*</t>
  </si>
  <si>
    <t>Tenth and Eleventh Amendments</t>
  </si>
  <si>
    <t xml:space="preserve">Twelfth Amendment </t>
  </si>
  <si>
    <t>SGAT</t>
  </si>
  <si>
    <t>Interconnection Agreement in Docket No. UT-023004</t>
  </si>
  <si>
    <t>is 10A*</t>
  </si>
  <si>
    <t>Interconnection Agreement in Docket No. UT-960356</t>
  </si>
  <si>
    <t xml:space="preserve">Thirteenth Amendment </t>
  </si>
  <si>
    <t>is 40A*</t>
  </si>
  <si>
    <t xml:space="preserve"> </t>
  </si>
  <si>
    <t>Interconnection Agreement in Docket No. UT-960323</t>
  </si>
  <si>
    <t>Interconnection Agreement in Docket No. UT-960310</t>
  </si>
  <si>
    <t>Interconnection Agreement in Docket No. UT-990343</t>
  </si>
  <si>
    <t>Interconnection Agreement in Docket No. UT-003072</t>
  </si>
  <si>
    <t>Initial Agreement approved 9/13/2000</t>
  </si>
  <si>
    <t>New Agreement in Docket No. UT-013039</t>
  </si>
  <si>
    <t>New Agreement with first amendment in Docket No. UT-023037</t>
  </si>
  <si>
    <t>Third Amendment (TW reviewed)</t>
  </si>
  <si>
    <t>B</t>
  </si>
  <si>
    <t>18+31+30+31+31+30+31+30+31+7</t>
  </si>
  <si>
    <t>exp 1/7/2001</t>
  </si>
  <si>
    <t>term by 6/25/2002</t>
  </si>
  <si>
    <t>334+365+176</t>
  </si>
  <si>
    <t>18+31+30+31+30+31+365+176</t>
  </si>
  <si>
    <t>10+30+31+30+31+176</t>
  </si>
  <si>
    <t>cdb 5/10/02</t>
  </si>
  <si>
    <t>27+30+31+130</t>
  </si>
  <si>
    <t>term by 8A* 8/22/02</t>
  </si>
  <si>
    <t>5+30+31+31+30+31+30+31+365+234</t>
  </si>
  <si>
    <t>is 8A*, 9A* and 42A*</t>
  </si>
  <si>
    <t>sup'd by 003013 1/31/01</t>
  </si>
  <si>
    <t>18+31+31+30+31+30+31+31</t>
  </si>
  <si>
    <t>sup'd by 8/22/2002</t>
  </si>
  <si>
    <t>13+61+365+234</t>
  </si>
  <si>
    <t>ATG</t>
  </si>
  <si>
    <t>153+365+365+314</t>
  </si>
  <si>
    <t>43+366+365+365+365+152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</si>
</sst>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\-yyyy"/>
    <numFmt numFmtId="166" formatCode="mm/dd/yy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0" xfId="0" applyNumberFormat="1" applyAlignment="1">
      <alignment/>
    </xf>
    <xf numFmtId="15" fontId="0" fillId="0" borderId="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15" fontId="1" fillId="0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>
      <alignment horizontal="right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right"/>
    </xf>
    <xf numFmtId="14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="75" zoomScaleNormal="75" workbookViewId="0" topLeftCell="A1">
      <selection activeCell="G40" sqref="G40"/>
    </sheetView>
  </sheetViews>
  <sheetFormatPr defaultColWidth="9.140625" defaultRowHeight="12.75"/>
  <cols>
    <col min="1" max="1" width="7.28125" style="0" customWidth="1"/>
    <col min="2" max="2" width="3.8515625" style="0" customWidth="1"/>
    <col min="3" max="3" width="23.8515625" style="0" customWidth="1"/>
    <col min="4" max="5" width="18.28125" style="2" customWidth="1"/>
    <col min="6" max="6" width="20.28125" style="2" customWidth="1"/>
    <col min="7" max="8" width="12.421875" style="1" customWidth="1"/>
  </cols>
  <sheetData>
    <row r="1" spans="1:8" s="3" customFormat="1" ht="12.75">
      <c r="A1" s="13" t="s">
        <v>92</v>
      </c>
      <c r="B1" s="13"/>
      <c r="C1" s="13"/>
      <c r="D1" s="14" t="s">
        <v>90</v>
      </c>
      <c r="E1" s="14"/>
      <c r="F1" s="14" t="s">
        <v>25</v>
      </c>
      <c r="G1" s="15" t="s">
        <v>94</v>
      </c>
      <c r="H1" s="15" t="s">
        <v>16</v>
      </c>
    </row>
    <row r="2" spans="1:8" s="3" customFormat="1" ht="12.75">
      <c r="A2" s="13" t="s">
        <v>93</v>
      </c>
      <c r="B2" s="13"/>
      <c r="C2" s="14" t="s">
        <v>91</v>
      </c>
      <c r="D2" s="14" t="s">
        <v>89</v>
      </c>
      <c r="E2" s="14" t="s">
        <v>26</v>
      </c>
      <c r="F2" s="14" t="s">
        <v>80</v>
      </c>
      <c r="G2" s="16" t="s">
        <v>95</v>
      </c>
      <c r="H2" s="16" t="s">
        <v>17</v>
      </c>
    </row>
    <row r="3" spans="3:8" s="3" customFormat="1" ht="12.75">
      <c r="C3" s="4"/>
      <c r="D3" s="4"/>
      <c r="E3" s="4"/>
      <c r="F3" s="4"/>
      <c r="G3" s="6"/>
      <c r="H3" s="6"/>
    </row>
    <row r="4" spans="1:8" ht="12.75">
      <c r="A4">
        <v>27</v>
      </c>
      <c r="B4" t="s">
        <v>19</v>
      </c>
      <c r="C4" t="s">
        <v>147</v>
      </c>
      <c r="D4" s="19">
        <v>36707</v>
      </c>
      <c r="E4" s="19">
        <v>36738</v>
      </c>
      <c r="F4" s="19">
        <v>37935</v>
      </c>
      <c r="G4" s="1">
        <f>153+365+365+314</f>
        <v>1197</v>
      </c>
      <c r="H4" s="1" t="s">
        <v>148</v>
      </c>
    </row>
    <row r="6" spans="1:8" s="3" customFormat="1" ht="12.75">
      <c r="A6" s="3">
        <v>26</v>
      </c>
      <c r="B6" s="3" t="s">
        <v>19</v>
      </c>
      <c r="C6" s="3" t="s">
        <v>5</v>
      </c>
      <c r="D6" s="7">
        <v>36598</v>
      </c>
      <c r="E6" s="5">
        <v>36628</v>
      </c>
      <c r="F6" s="7" t="s">
        <v>133</v>
      </c>
      <c r="G6" s="17">
        <f>18+31+30+31+31+30+31+30+31+7</f>
        <v>270</v>
      </c>
      <c r="H6" s="17" t="s">
        <v>132</v>
      </c>
    </row>
    <row r="7" spans="4:8" s="3" customFormat="1" ht="12.75">
      <c r="D7" s="7"/>
      <c r="E7" s="5"/>
      <c r="F7" s="7"/>
      <c r="G7" s="17"/>
      <c r="H7" s="17"/>
    </row>
    <row r="8" spans="1:8" s="3" customFormat="1" ht="12.75">
      <c r="A8" s="3">
        <v>7</v>
      </c>
      <c r="B8" s="3" t="s">
        <v>20</v>
      </c>
      <c r="C8" s="3" t="s">
        <v>2</v>
      </c>
      <c r="D8" s="7">
        <v>36635</v>
      </c>
      <c r="E8" s="5">
        <v>36665</v>
      </c>
      <c r="F8" s="7">
        <v>37490</v>
      </c>
      <c r="G8" s="17">
        <f>12+30+31+31+30+31+30+31+365+234</f>
        <v>825</v>
      </c>
      <c r="H8" s="17" t="s">
        <v>28</v>
      </c>
    </row>
    <row r="9" spans="1:8" s="3" customFormat="1" ht="12.75">
      <c r="A9" s="3">
        <v>16</v>
      </c>
      <c r="B9" s="3" t="s">
        <v>20</v>
      </c>
      <c r="C9" s="3" t="s">
        <v>2</v>
      </c>
      <c r="D9" s="7">
        <v>37259</v>
      </c>
      <c r="E9" s="5">
        <v>37291</v>
      </c>
      <c r="F9" s="7">
        <v>37490</v>
      </c>
      <c r="G9" s="17">
        <f>24+30+30+31+30+31+22</f>
        <v>198</v>
      </c>
      <c r="H9" s="17" t="s">
        <v>27</v>
      </c>
    </row>
    <row r="10" spans="3:8" s="3" customFormat="1" ht="12.75">
      <c r="C10" s="3" t="s">
        <v>39</v>
      </c>
      <c r="D10" s="7"/>
      <c r="E10" s="5"/>
      <c r="F10" s="7"/>
      <c r="G10" s="17">
        <f>SUM(G8:G9)</f>
        <v>1023</v>
      </c>
      <c r="H10" s="17"/>
    </row>
    <row r="11" spans="4:8" s="3" customFormat="1" ht="12.75">
      <c r="D11" s="7"/>
      <c r="E11" s="5"/>
      <c r="F11" s="7"/>
      <c r="G11" s="17"/>
      <c r="H11" s="17"/>
    </row>
    <row r="12" spans="1:8" s="3" customFormat="1" ht="12" customHeight="1">
      <c r="A12" s="3">
        <v>28</v>
      </c>
      <c r="B12" s="3" t="s">
        <v>19</v>
      </c>
      <c r="C12" s="3" t="s">
        <v>7</v>
      </c>
      <c r="D12" s="7">
        <v>36524</v>
      </c>
      <c r="E12" s="5">
        <v>36556</v>
      </c>
      <c r="F12" s="7" t="s">
        <v>134</v>
      </c>
      <c r="G12" s="17">
        <f>334+365+176</f>
        <v>875</v>
      </c>
      <c r="H12" s="17" t="s">
        <v>135</v>
      </c>
    </row>
    <row r="13" spans="1:8" s="3" customFormat="1" ht="12.75">
      <c r="A13" s="3">
        <v>29</v>
      </c>
      <c r="B13" s="3" t="s">
        <v>19</v>
      </c>
      <c r="C13" s="3" t="s">
        <v>7</v>
      </c>
      <c r="D13" s="7">
        <v>36689</v>
      </c>
      <c r="E13" s="5">
        <v>36719</v>
      </c>
      <c r="F13" s="7" t="s">
        <v>134</v>
      </c>
      <c r="G13" s="17">
        <f>18+31+30+31+30+31+365+176</f>
        <v>712</v>
      </c>
      <c r="H13" s="17" t="s">
        <v>136</v>
      </c>
    </row>
    <row r="14" spans="1:8" s="3" customFormat="1" ht="12.75">
      <c r="A14" s="3">
        <v>48</v>
      </c>
      <c r="B14" s="3" t="s">
        <v>19</v>
      </c>
      <c r="C14" s="3" t="s">
        <v>7</v>
      </c>
      <c r="D14" s="7">
        <v>37091</v>
      </c>
      <c r="E14" s="5">
        <v>37123</v>
      </c>
      <c r="F14" s="7" t="s">
        <v>134</v>
      </c>
      <c r="G14" s="17">
        <f>10+30+31+30+31+176</f>
        <v>308</v>
      </c>
      <c r="H14" s="17" t="s">
        <v>137</v>
      </c>
    </row>
    <row r="15" spans="3:8" s="3" customFormat="1" ht="12.75">
      <c r="C15" s="3" t="s">
        <v>40</v>
      </c>
      <c r="D15" s="7"/>
      <c r="E15" s="7"/>
      <c r="F15" s="7"/>
      <c r="G15" s="9">
        <f>SUM(G12:G14)</f>
        <v>1895</v>
      </c>
      <c r="H15" s="9"/>
    </row>
    <row r="16" spans="4:8" s="3" customFormat="1" ht="12.75">
      <c r="D16" s="7"/>
      <c r="E16" s="7"/>
      <c r="F16" s="7"/>
      <c r="G16" s="9"/>
      <c r="H16" s="9"/>
    </row>
    <row r="17" spans="1:8" s="3" customFormat="1" ht="12.75">
      <c r="A17" s="3">
        <v>1</v>
      </c>
      <c r="B17" s="3" t="s">
        <v>19</v>
      </c>
      <c r="C17" s="3" t="s">
        <v>0</v>
      </c>
      <c r="D17" s="7">
        <v>36584</v>
      </c>
      <c r="E17" s="5">
        <v>36614</v>
      </c>
      <c r="F17" s="7">
        <v>38139</v>
      </c>
      <c r="G17" s="8">
        <f>2+30+31+30+31+31+30+31+30+31+365+365+365+152</f>
        <v>1524</v>
      </c>
      <c r="H17" s="8" t="s">
        <v>21</v>
      </c>
    </row>
    <row r="18" spans="1:8" s="3" customFormat="1" ht="12.75">
      <c r="A18" s="3">
        <v>2</v>
      </c>
      <c r="B18" s="3" t="s">
        <v>19</v>
      </c>
      <c r="C18" s="3" t="s">
        <v>1</v>
      </c>
      <c r="D18" s="7">
        <v>36728</v>
      </c>
      <c r="E18" s="5">
        <v>36759</v>
      </c>
      <c r="F18" s="7" t="s">
        <v>63</v>
      </c>
      <c r="G18" s="9">
        <f>10+30+31+30+31+365+151+15</f>
        <v>663</v>
      </c>
      <c r="H18" s="9" t="s">
        <v>64</v>
      </c>
    </row>
    <row r="19" spans="1:8" s="3" customFormat="1" ht="12.75">
      <c r="A19" s="3">
        <v>3</v>
      </c>
      <c r="B19" s="3" t="s">
        <v>19</v>
      </c>
      <c r="C19" s="3" t="s">
        <v>1</v>
      </c>
      <c r="D19" s="7">
        <v>36845</v>
      </c>
      <c r="E19" s="5">
        <v>36875</v>
      </c>
      <c r="F19" s="7" t="s">
        <v>65</v>
      </c>
      <c r="G19" s="9">
        <f>16+365+158</f>
        <v>539</v>
      </c>
      <c r="H19" s="9" t="s">
        <v>66</v>
      </c>
    </row>
    <row r="20" spans="1:8" s="3" customFormat="1" ht="12.75">
      <c r="A20" s="3">
        <v>4</v>
      </c>
      <c r="B20" s="3" t="s">
        <v>19</v>
      </c>
      <c r="C20" s="3" t="s">
        <v>1</v>
      </c>
      <c r="D20" s="7">
        <v>36845</v>
      </c>
      <c r="E20" s="5">
        <v>36875</v>
      </c>
      <c r="F20" s="7" t="s">
        <v>68</v>
      </c>
      <c r="G20" s="9">
        <f>16+365+158</f>
        <v>539</v>
      </c>
      <c r="H20" s="9" t="s">
        <v>66</v>
      </c>
    </row>
    <row r="21" spans="1:8" s="3" customFormat="1" ht="11.25" customHeight="1">
      <c r="A21" s="3">
        <v>5</v>
      </c>
      <c r="B21" s="3" t="s">
        <v>19</v>
      </c>
      <c r="C21" s="3" t="s">
        <v>1</v>
      </c>
      <c r="D21" s="7">
        <v>37075</v>
      </c>
      <c r="E21" s="5">
        <v>37105</v>
      </c>
      <c r="F21" s="7" t="s">
        <v>69</v>
      </c>
      <c r="G21" s="9">
        <f>29+30+31+30+31+158</f>
        <v>309</v>
      </c>
      <c r="H21" s="9" t="s">
        <v>67</v>
      </c>
    </row>
    <row r="22" spans="1:8" s="3" customFormat="1" ht="12.75">
      <c r="A22" s="3">
        <v>6</v>
      </c>
      <c r="B22" s="3" t="s">
        <v>19</v>
      </c>
      <c r="C22" s="3" t="s">
        <v>1</v>
      </c>
      <c r="D22" s="7">
        <v>37103</v>
      </c>
      <c r="E22" s="5">
        <v>37133</v>
      </c>
      <c r="F22" s="7">
        <v>38139</v>
      </c>
      <c r="G22" s="9">
        <f>1+30+31+30+31+365+365+152</f>
        <v>1005</v>
      </c>
      <c r="H22" s="9" t="s">
        <v>22</v>
      </c>
    </row>
    <row r="23" spans="1:8" s="3" customFormat="1" ht="12.75">
      <c r="A23" s="3">
        <v>12</v>
      </c>
      <c r="B23" s="3" t="s">
        <v>20</v>
      </c>
      <c r="C23" s="3" t="s">
        <v>1</v>
      </c>
      <c r="D23" s="7">
        <v>37318</v>
      </c>
      <c r="E23" s="5">
        <v>37348</v>
      </c>
      <c r="F23" s="7">
        <v>37414</v>
      </c>
      <c r="G23" s="9">
        <f>28+31+7</f>
        <v>66</v>
      </c>
      <c r="H23" s="9" t="s">
        <v>24</v>
      </c>
    </row>
    <row r="24" spans="1:8" s="3" customFormat="1" ht="12.75">
      <c r="A24" s="3">
        <v>17</v>
      </c>
      <c r="B24" s="3" t="s">
        <v>19</v>
      </c>
      <c r="C24" s="3" t="s">
        <v>1</v>
      </c>
      <c r="D24" s="7">
        <v>36844</v>
      </c>
      <c r="E24" s="5">
        <v>36874</v>
      </c>
      <c r="F24" s="7" t="s">
        <v>65</v>
      </c>
      <c r="G24" s="9">
        <f>15+365+158</f>
        <v>538</v>
      </c>
      <c r="H24" s="9" t="s">
        <v>70</v>
      </c>
    </row>
    <row r="25" spans="1:8" s="3" customFormat="1" ht="12.75">
      <c r="A25" s="3">
        <v>18</v>
      </c>
      <c r="B25" s="3" t="s">
        <v>19</v>
      </c>
      <c r="C25" s="3" t="s">
        <v>1</v>
      </c>
      <c r="D25" s="7">
        <v>36845</v>
      </c>
      <c r="E25" s="5">
        <v>36875</v>
      </c>
      <c r="F25" s="7" t="s">
        <v>65</v>
      </c>
      <c r="G25" s="9">
        <f>16+365+158</f>
        <v>539</v>
      </c>
      <c r="H25" s="9" t="s">
        <v>70</v>
      </c>
    </row>
    <row r="26" spans="1:8" s="3" customFormat="1" ht="12.75">
      <c r="A26" s="3">
        <v>19</v>
      </c>
      <c r="B26" s="3" t="s">
        <v>19</v>
      </c>
      <c r="C26" s="3" t="s">
        <v>1</v>
      </c>
      <c r="D26" s="7">
        <v>36845</v>
      </c>
      <c r="E26" s="5">
        <v>36875</v>
      </c>
      <c r="F26" s="7" t="s">
        <v>65</v>
      </c>
      <c r="G26" s="9">
        <f>16+365+158</f>
        <v>539</v>
      </c>
      <c r="H26" s="9" t="s">
        <v>70</v>
      </c>
    </row>
    <row r="27" spans="1:8" s="3" customFormat="1" ht="12.75">
      <c r="A27" s="3">
        <v>20</v>
      </c>
      <c r="B27" s="3" t="s">
        <v>19</v>
      </c>
      <c r="C27" s="3" t="s">
        <v>1</v>
      </c>
      <c r="D27" s="7">
        <v>37104</v>
      </c>
      <c r="E27" s="5">
        <v>37134</v>
      </c>
      <c r="F27" s="7">
        <v>38139</v>
      </c>
      <c r="G27" s="9">
        <f>30+31+30+31+365+365+152</f>
        <v>1004</v>
      </c>
      <c r="H27" s="9" t="s">
        <v>23</v>
      </c>
    </row>
    <row r="28" spans="1:8" s="3" customFormat="1" ht="12.75">
      <c r="A28" s="3">
        <v>21</v>
      </c>
      <c r="B28" s="3" t="s">
        <v>19</v>
      </c>
      <c r="C28" s="3" t="s">
        <v>1</v>
      </c>
      <c r="D28" s="7">
        <v>36845</v>
      </c>
      <c r="E28" s="5">
        <v>36875</v>
      </c>
      <c r="F28" s="7" t="s">
        <v>65</v>
      </c>
      <c r="G28" s="9">
        <f>16+365+158</f>
        <v>539</v>
      </c>
      <c r="H28" s="9" t="s">
        <v>70</v>
      </c>
    </row>
    <row r="29" spans="1:8" s="3" customFormat="1" ht="12.75">
      <c r="A29" s="3">
        <v>23</v>
      </c>
      <c r="B29" s="3" t="s">
        <v>19</v>
      </c>
      <c r="C29" s="3" t="s">
        <v>1</v>
      </c>
      <c r="D29" s="7">
        <v>36981</v>
      </c>
      <c r="E29" s="5">
        <v>37011</v>
      </c>
      <c r="F29" s="7" t="s">
        <v>65</v>
      </c>
      <c r="G29" s="9">
        <f>31+30+31+31+30+31+30+31+158</f>
        <v>403</v>
      </c>
      <c r="H29" s="9" t="s">
        <v>71</v>
      </c>
    </row>
    <row r="30" spans="3:8" s="3" customFormat="1" ht="12.75">
      <c r="C30" s="3" t="s">
        <v>41</v>
      </c>
      <c r="D30" s="7"/>
      <c r="E30" s="5"/>
      <c r="F30" s="7"/>
      <c r="G30" s="9">
        <f>SUM(G17:G29)</f>
        <v>8207</v>
      </c>
      <c r="H30" s="9"/>
    </row>
    <row r="31" spans="4:8" s="3" customFormat="1" ht="12.75">
      <c r="D31" s="7"/>
      <c r="E31" s="5"/>
      <c r="F31" s="7"/>
      <c r="G31" s="9"/>
      <c r="H31" s="9"/>
    </row>
    <row r="32" spans="1:8" s="3" customFormat="1" ht="12.75">
      <c r="A32" s="3">
        <v>30</v>
      </c>
      <c r="B32" s="3" t="s">
        <v>20</v>
      </c>
      <c r="C32" s="3" t="s">
        <v>8</v>
      </c>
      <c r="D32" s="7">
        <v>37138</v>
      </c>
      <c r="E32" s="5">
        <v>37168</v>
      </c>
      <c r="F32" s="7" t="s">
        <v>138</v>
      </c>
      <c r="G32" s="17">
        <f>27+30+31+130</f>
        <v>218</v>
      </c>
      <c r="H32" s="17" t="s">
        <v>139</v>
      </c>
    </row>
    <row r="33" spans="4:8" s="3" customFormat="1" ht="12.75">
      <c r="D33" s="7"/>
      <c r="E33" s="5"/>
      <c r="F33" s="7"/>
      <c r="G33" s="17"/>
      <c r="H33" s="17"/>
    </row>
    <row r="34" spans="1:8" s="3" customFormat="1" ht="12.75">
      <c r="A34" s="3">
        <v>47</v>
      </c>
      <c r="B34" s="3" t="s">
        <v>20</v>
      </c>
      <c r="C34" s="3" t="s">
        <v>15</v>
      </c>
      <c r="D34" s="7">
        <v>37092</v>
      </c>
      <c r="E34" s="5">
        <v>37123</v>
      </c>
      <c r="F34" s="7">
        <v>37490</v>
      </c>
      <c r="G34" s="17">
        <f>15+30+31+30+31+234</f>
        <v>371</v>
      </c>
      <c r="H34" s="17" t="s">
        <v>98</v>
      </c>
    </row>
    <row r="35" spans="1:8" s="3" customFormat="1" ht="12.75">
      <c r="A35" s="3">
        <v>52</v>
      </c>
      <c r="B35" s="3" t="s">
        <v>19</v>
      </c>
      <c r="C35" s="3" t="s">
        <v>15</v>
      </c>
      <c r="D35" s="7">
        <v>36787</v>
      </c>
      <c r="E35" s="5">
        <v>36817</v>
      </c>
      <c r="F35" s="7" t="s">
        <v>145</v>
      </c>
      <c r="G35" s="17">
        <f>13+61+365+234</f>
        <v>673</v>
      </c>
      <c r="H35" s="17" t="s">
        <v>146</v>
      </c>
    </row>
    <row r="36" spans="3:8" s="3" customFormat="1" ht="12.75">
      <c r="C36" s="3" t="s">
        <v>42</v>
      </c>
      <c r="D36" s="7"/>
      <c r="E36" s="5"/>
      <c r="F36" s="7"/>
      <c r="G36" s="17">
        <f>SUM(G34:G35)</f>
        <v>1044</v>
      </c>
      <c r="H36" s="17"/>
    </row>
    <row r="37" spans="4:8" s="3" customFormat="1" ht="12.75">
      <c r="D37" s="7"/>
      <c r="E37" s="5"/>
      <c r="F37" s="7"/>
      <c r="G37" s="17"/>
      <c r="H37" s="17"/>
    </row>
    <row r="38" spans="1:8" s="3" customFormat="1" ht="12.75">
      <c r="A38" s="3">
        <v>25</v>
      </c>
      <c r="B38" s="3" t="s">
        <v>20</v>
      </c>
      <c r="C38" s="3" t="s">
        <v>6</v>
      </c>
      <c r="D38" s="7">
        <v>37215</v>
      </c>
      <c r="E38" s="5">
        <v>37245</v>
      </c>
      <c r="F38" s="7">
        <v>37490</v>
      </c>
      <c r="G38" s="17">
        <f>11+234</f>
        <v>245</v>
      </c>
      <c r="H38" s="17" t="s">
        <v>38</v>
      </c>
    </row>
    <row r="39" spans="4:8" s="3" customFormat="1" ht="12.75">
      <c r="D39" s="7"/>
      <c r="E39" s="5"/>
      <c r="F39" s="7"/>
      <c r="G39" s="17"/>
      <c r="H39" s="17"/>
    </row>
    <row r="40" spans="1:8" s="3" customFormat="1" ht="12.75">
      <c r="A40" s="3">
        <v>31</v>
      </c>
      <c r="B40" s="3" t="s">
        <v>19</v>
      </c>
      <c r="C40" s="3" t="s">
        <v>9</v>
      </c>
      <c r="D40" s="7">
        <v>36482</v>
      </c>
      <c r="E40" s="32">
        <v>36511</v>
      </c>
      <c r="F40" s="7">
        <v>38139</v>
      </c>
      <c r="G40" s="9">
        <f>43+366+365+365+365+152</f>
        <v>1656</v>
      </c>
      <c r="H40" s="9" t="s">
        <v>149</v>
      </c>
    </row>
    <row r="41" spans="1:8" s="3" customFormat="1" ht="12.75">
      <c r="A41" s="3">
        <v>32</v>
      </c>
      <c r="B41" s="3" t="s">
        <v>19</v>
      </c>
      <c r="C41" s="3" t="s">
        <v>10</v>
      </c>
      <c r="D41" s="7">
        <v>36861</v>
      </c>
      <c r="E41" s="5">
        <v>36892</v>
      </c>
      <c r="F41" s="7">
        <v>38139</v>
      </c>
      <c r="G41" s="17">
        <f>364+365+365+152</f>
        <v>1246</v>
      </c>
      <c r="H41" s="17" t="s">
        <v>31</v>
      </c>
    </row>
    <row r="42" spans="1:8" s="3" customFormat="1" ht="12.75">
      <c r="A42" s="3">
        <v>33</v>
      </c>
      <c r="B42" s="3" t="s">
        <v>20</v>
      </c>
      <c r="C42" s="3" t="s">
        <v>9</v>
      </c>
      <c r="D42" s="7">
        <v>37071</v>
      </c>
      <c r="E42" s="5">
        <v>37102</v>
      </c>
      <c r="F42" s="7">
        <v>37490</v>
      </c>
      <c r="G42" s="17">
        <f>1+31+30+31+30+31+234</f>
        <v>388</v>
      </c>
      <c r="H42" s="17" t="s">
        <v>29</v>
      </c>
    </row>
    <row r="43" spans="1:8" s="3" customFormat="1" ht="12.75">
      <c r="A43" s="3">
        <v>34</v>
      </c>
      <c r="B43" s="3" t="s">
        <v>20</v>
      </c>
      <c r="C43" s="3" t="s">
        <v>9</v>
      </c>
      <c r="D43" s="7">
        <v>37071</v>
      </c>
      <c r="E43" s="5">
        <v>37102</v>
      </c>
      <c r="F43" s="7">
        <v>37490</v>
      </c>
      <c r="G43" s="17">
        <f>1+31+30+31+30+31+234</f>
        <v>388</v>
      </c>
      <c r="H43" s="17" t="s">
        <v>29</v>
      </c>
    </row>
    <row r="44" spans="1:8" s="3" customFormat="1" ht="12.75">
      <c r="A44" s="3">
        <v>35</v>
      </c>
      <c r="B44" s="3" t="s">
        <v>20</v>
      </c>
      <c r="C44" s="3" t="s">
        <v>9</v>
      </c>
      <c r="D44" s="7">
        <v>37252</v>
      </c>
      <c r="E44" s="5">
        <v>37284</v>
      </c>
      <c r="F44" s="7">
        <v>37490</v>
      </c>
      <c r="G44" s="17">
        <f>3+28+31+30+31+30+31+22</f>
        <v>206</v>
      </c>
      <c r="H44" s="17" t="s">
        <v>30</v>
      </c>
    </row>
    <row r="45" spans="3:8" s="3" customFormat="1" ht="12.75">
      <c r="C45" s="3" t="s">
        <v>43</v>
      </c>
      <c r="D45" s="7"/>
      <c r="E45" s="5"/>
      <c r="F45" s="7"/>
      <c r="G45" s="17">
        <f>SUM(G40:G44)</f>
        <v>3884</v>
      </c>
      <c r="H45" s="17"/>
    </row>
    <row r="46" spans="4:8" s="3" customFormat="1" ht="12.75">
      <c r="D46" s="7"/>
      <c r="E46" s="5"/>
      <c r="F46" s="7"/>
      <c r="G46" s="17"/>
      <c r="H46" s="17"/>
    </row>
    <row r="47" spans="1:8" s="3" customFormat="1" ht="12.75">
      <c r="A47" s="3">
        <v>8</v>
      </c>
      <c r="B47" s="3" t="s">
        <v>20</v>
      </c>
      <c r="C47" s="3" t="s">
        <v>3</v>
      </c>
      <c r="D47" s="7">
        <v>36644</v>
      </c>
      <c r="E47" s="5">
        <v>36675</v>
      </c>
      <c r="F47" s="7">
        <v>37490</v>
      </c>
      <c r="G47" s="17">
        <f>2+30+31+31+30+31+30+31+365+234</f>
        <v>815</v>
      </c>
      <c r="H47" s="17" t="s">
        <v>32</v>
      </c>
    </row>
    <row r="48" spans="1:8" s="3" customFormat="1" ht="12.75">
      <c r="A48" s="3">
        <v>9</v>
      </c>
      <c r="B48" s="3" t="s">
        <v>20</v>
      </c>
      <c r="C48" s="3" t="s">
        <v>3</v>
      </c>
      <c r="D48" s="7">
        <v>36820</v>
      </c>
      <c r="E48" s="5">
        <v>36850</v>
      </c>
      <c r="F48" s="7">
        <v>37490</v>
      </c>
      <c r="G48" s="17">
        <f>10+31+365+234</f>
        <v>640</v>
      </c>
      <c r="H48" s="17" t="s">
        <v>33</v>
      </c>
    </row>
    <row r="49" spans="1:8" s="3" customFormat="1" ht="12.75">
      <c r="A49" s="3">
        <v>41</v>
      </c>
      <c r="B49" s="3" t="s">
        <v>19</v>
      </c>
      <c r="C49" s="3" t="s">
        <v>3</v>
      </c>
      <c r="D49" s="7">
        <v>36641</v>
      </c>
      <c r="E49" s="5">
        <v>36671</v>
      </c>
      <c r="F49" s="7" t="s">
        <v>140</v>
      </c>
      <c r="G49" s="17">
        <f>5+30+31+31+30+31+30+31+365+234</f>
        <v>818</v>
      </c>
      <c r="H49" s="17" t="s">
        <v>141</v>
      </c>
    </row>
    <row r="50" spans="1:8" s="3" customFormat="1" ht="12.75">
      <c r="A50" s="3">
        <v>42</v>
      </c>
      <c r="B50" s="3" t="s">
        <v>20</v>
      </c>
      <c r="C50" s="3" t="s">
        <v>3</v>
      </c>
      <c r="D50" s="7">
        <v>36647</v>
      </c>
      <c r="E50" s="5">
        <v>36677</v>
      </c>
      <c r="F50" s="7">
        <v>37490</v>
      </c>
      <c r="G50" s="17">
        <f>30+31+31+30+31+30+31+365+234</f>
        <v>813</v>
      </c>
      <c r="H50" s="17" t="s">
        <v>34</v>
      </c>
    </row>
    <row r="51" spans="1:8" s="3" customFormat="1" ht="12.75">
      <c r="A51" s="3">
        <v>44</v>
      </c>
      <c r="B51" s="3" t="s">
        <v>19</v>
      </c>
      <c r="C51" s="3" t="s">
        <v>3</v>
      </c>
      <c r="D51" s="7">
        <v>36825</v>
      </c>
      <c r="E51" s="5">
        <v>36857</v>
      </c>
      <c r="F51" s="7">
        <v>38139</v>
      </c>
      <c r="G51" s="17">
        <f>3+31+365+365+365+152</f>
        <v>1281</v>
      </c>
      <c r="H51" s="17" t="s">
        <v>35</v>
      </c>
    </row>
    <row r="52" spans="1:8" s="3" customFormat="1" ht="12.75">
      <c r="A52" s="3">
        <v>45</v>
      </c>
      <c r="B52" s="3" t="s">
        <v>19</v>
      </c>
      <c r="C52" s="3" t="s">
        <v>3</v>
      </c>
      <c r="D52" s="7">
        <v>36825</v>
      </c>
      <c r="E52" s="5">
        <v>36857</v>
      </c>
      <c r="F52" s="7">
        <v>38139</v>
      </c>
      <c r="G52" s="17">
        <f>3+31+365+365+365+152</f>
        <v>1281</v>
      </c>
      <c r="H52" s="17" t="s">
        <v>35</v>
      </c>
    </row>
    <row r="53" spans="1:8" s="3" customFormat="1" ht="12.75">
      <c r="A53" s="3">
        <v>46</v>
      </c>
      <c r="B53" s="3" t="s">
        <v>19</v>
      </c>
      <c r="C53" s="3" t="s">
        <v>3</v>
      </c>
      <c r="D53" s="7">
        <v>36825</v>
      </c>
      <c r="E53" s="5">
        <v>36857</v>
      </c>
      <c r="F53" s="7">
        <v>38139</v>
      </c>
      <c r="G53" s="17">
        <f>3+31+365+365+365+152</f>
        <v>1281</v>
      </c>
      <c r="H53" s="17" t="s">
        <v>35</v>
      </c>
    </row>
    <row r="54" spans="3:8" s="3" customFormat="1" ht="12.75">
      <c r="C54" s="3" t="s">
        <v>44</v>
      </c>
      <c r="D54" s="7"/>
      <c r="E54" s="5"/>
      <c r="F54" s="7"/>
      <c r="G54" s="17">
        <f>SUM(G47:G53)</f>
        <v>6929</v>
      </c>
      <c r="H54" s="17"/>
    </row>
    <row r="55" spans="4:8" s="3" customFormat="1" ht="12.75">
      <c r="D55" s="7"/>
      <c r="E55" s="5"/>
      <c r="F55" s="7"/>
      <c r="G55" s="17"/>
      <c r="H55" s="17"/>
    </row>
    <row r="56" spans="4:8" s="3" customFormat="1" ht="12.75">
      <c r="D56" s="7"/>
      <c r="E56" s="5"/>
      <c r="F56" s="7"/>
      <c r="G56" s="17"/>
      <c r="H56" s="17"/>
    </row>
    <row r="57" spans="1:8" s="3" customFormat="1" ht="12.75">
      <c r="A57" s="3">
        <v>36</v>
      </c>
      <c r="B57" s="3" t="s">
        <v>19</v>
      </c>
      <c r="C57" s="3" t="s">
        <v>13</v>
      </c>
      <c r="D57" s="7">
        <v>36658</v>
      </c>
      <c r="E57" s="5">
        <v>36689</v>
      </c>
      <c r="F57" s="7" t="s">
        <v>143</v>
      </c>
      <c r="G57" s="17">
        <f>18+31+31+30+31+30+31+31</f>
        <v>233</v>
      </c>
      <c r="H57" s="17" t="s">
        <v>144</v>
      </c>
    </row>
    <row r="58" spans="1:8" s="3" customFormat="1" ht="12.75">
      <c r="A58" s="3">
        <v>40</v>
      </c>
      <c r="B58" s="3" t="s">
        <v>20</v>
      </c>
      <c r="C58" s="3" t="s">
        <v>14</v>
      </c>
      <c r="D58" s="7">
        <v>37256</v>
      </c>
      <c r="E58" s="5">
        <v>37286</v>
      </c>
      <c r="F58" s="7">
        <v>37490</v>
      </c>
      <c r="G58" s="17">
        <f>1+28+31+30+31+30+31+22</f>
        <v>204</v>
      </c>
      <c r="H58" s="17" t="s">
        <v>36</v>
      </c>
    </row>
    <row r="59" spans="3:8" s="3" customFormat="1" ht="12.75">
      <c r="C59" s="3" t="s">
        <v>45</v>
      </c>
      <c r="D59" s="7"/>
      <c r="E59" s="5"/>
      <c r="F59" s="7"/>
      <c r="G59" s="17">
        <f>SUM(G57:G58)</f>
        <v>437</v>
      </c>
      <c r="H59" s="17"/>
    </row>
    <row r="60" spans="4:8" s="3" customFormat="1" ht="12.75">
      <c r="D60" s="7"/>
      <c r="E60" s="5"/>
      <c r="F60" s="7"/>
      <c r="G60" s="17"/>
      <c r="H60" s="17"/>
    </row>
    <row r="61" spans="1:8" s="3" customFormat="1" ht="12.75">
      <c r="A61" s="3">
        <v>10</v>
      </c>
      <c r="B61" s="3" t="s">
        <v>20</v>
      </c>
      <c r="C61" s="3" t="s">
        <v>4</v>
      </c>
      <c r="D61" s="7">
        <v>36678</v>
      </c>
      <c r="E61" s="18">
        <v>36708</v>
      </c>
      <c r="F61" s="7">
        <v>37490</v>
      </c>
      <c r="G61" s="17">
        <f>30+31+30+31+30+31+365+234</f>
        <v>782</v>
      </c>
      <c r="H61" s="17" t="s">
        <v>37</v>
      </c>
    </row>
    <row r="62" spans="4:8" s="3" customFormat="1" ht="12.75">
      <c r="D62" s="7"/>
      <c r="E62" s="18"/>
      <c r="F62" s="7"/>
      <c r="G62" s="17"/>
      <c r="H62" s="17"/>
    </row>
    <row r="63" spans="3:8" s="10" customFormat="1" ht="12.75">
      <c r="C63" s="3" t="s">
        <v>18</v>
      </c>
      <c r="D63" s="11"/>
      <c r="E63" s="11"/>
      <c r="F63" s="11"/>
      <c r="G63" s="12">
        <f>G4+G6+G10+G15+G30+G32+G36+G38+G45+G54+G59+G61</f>
        <v>26131</v>
      </c>
      <c r="H63" s="12"/>
    </row>
    <row r="68" s="3" customFormat="1" ht="12.75">
      <c r="H68" s="15"/>
    </row>
    <row r="69" s="3" customFormat="1" ht="12.75">
      <c r="H69" s="16"/>
    </row>
    <row r="97" spans="1:4" ht="12.75">
      <c r="A97" s="21"/>
      <c r="D97" s="25"/>
    </row>
    <row r="99" spans="1:8" s="3" customFormat="1" ht="12.75">
      <c r="A99" s="13"/>
      <c r="B99" s="13"/>
      <c r="C99" s="13"/>
      <c r="D99" s="14"/>
      <c r="E99" s="14"/>
      <c r="F99" s="14"/>
      <c r="G99" s="15"/>
      <c r="H99" s="15"/>
    </row>
    <row r="100" spans="1:8" s="3" customFormat="1" ht="12.75">
      <c r="A100" s="13"/>
      <c r="B100" s="13"/>
      <c r="C100" s="14"/>
      <c r="D100" s="14"/>
      <c r="E100" s="14"/>
      <c r="F100" s="14"/>
      <c r="G100" s="16"/>
      <c r="H100" s="16"/>
    </row>
    <row r="101" ht="12.75">
      <c r="F101" s="19"/>
    </row>
    <row r="102" spans="1:8" s="22" customFormat="1" ht="12.75">
      <c r="A102" s="24"/>
      <c r="D102" s="28"/>
      <c r="E102" s="28"/>
      <c r="F102" s="28"/>
      <c r="G102" s="30"/>
      <c r="H102" s="29"/>
    </row>
    <row r="103" spans="1:8" s="22" customFormat="1" ht="12.75">
      <c r="A103" s="24"/>
      <c r="D103" s="28"/>
      <c r="E103" s="28"/>
      <c r="F103" s="28"/>
      <c r="G103" s="31"/>
      <c r="H103" s="29"/>
    </row>
    <row r="104" spans="1:8" s="22" customFormat="1" ht="12.75">
      <c r="A104" s="24"/>
      <c r="D104" s="27"/>
      <c r="E104" s="27"/>
      <c r="F104" s="28"/>
      <c r="G104" s="29"/>
      <c r="H104" s="29"/>
    </row>
    <row r="105" spans="1:8" s="22" customFormat="1" ht="12.75">
      <c r="A105" s="24"/>
      <c r="D105" s="28"/>
      <c r="E105" s="28"/>
      <c r="F105" s="28"/>
      <c r="G105" s="30"/>
      <c r="H105" s="29"/>
    </row>
    <row r="106" ht="12.75">
      <c r="F106" s="19"/>
    </row>
  </sheetData>
  <printOptions gridLines="1" headings="1"/>
  <pageMargins left="1.13" right="0.23" top="1" bottom="1" header="0.5" footer="0.5"/>
  <pageSetup fitToHeight="1" fitToWidth="1" horizontalDpi="600" verticalDpi="600" orientation="portrait" scale="81" r:id="rId1"/>
  <headerFooter alignWithMargins="0">
    <oddHeader>&amp;RExhibit No. ___ (TLW-71)
Docket No. UT-033011
Page 1 of 12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G19" sqref="G19"/>
    </sheetView>
  </sheetViews>
  <sheetFormatPr defaultColWidth="9.140625" defaultRowHeight="12.75"/>
  <cols>
    <col min="1" max="1" width="8.28125" style="0" customWidth="1"/>
    <col min="2" max="2" width="3.28125" style="0" customWidth="1"/>
    <col min="3" max="3" width="19.421875" style="0" customWidth="1"/>
    <col min="4" max="4" width="13.140625" style="0" customWidth="1"/>
    <col min="5" max="5" width="11.00390625" style="0" customWidth="1"/>
    <col min="6" max="6" width="17.7109375" style="0" customWidth="1"/>
  </cols>
  <sheetData>
    <row r="1" spans="1:8" ht="12.75">
      <c r="A1" s="21" t="s">
        <v>3</v>
      </c>
      <c r="D1" s="25" t="s">
        <v>107</v>
      </c>
      <c r="E1" s="2"/>
      <c r="F1" s="2"/>
      <c r="G1" s="1"/>
      <c r="H1" s="1"/>
    </row>
    <row r="2" spans="4:8" ht="12.75">
      <c r="D2" s="2"/>
      <c r="E2" s="2"/>
      <c r="F2" s="2"/>
      <c r="G2" s="1"/>
      <c r="H2" s="1"/>
    </row>
    <row r="3" spans="1:8" s="3" customFormat="1" ht="12.75">
      <c r="A3" s="13" t="s">
        <v>92</v>
      </c>
      <c r="B3" s="13"/>
      <c r="C3" s="13"/>
      <c r="D3" s="14" t="s">
        <v>90</v>
      </c>
      <c r="E3" s="14"/>
      <c r="F3" s="14" t="s">
        <v>25</v>
      </c>
      <c r="G3" s="15" t="s">
        <v>94</v>
      </c>
      <c r="H3" s="15"/>
    </row>
    <row r="4" spans="1:8" s="3" customFormat="1" ht="12.75">
      <c r="A4" s="13" t="s">
        <v>93</v>
      </c>
      <c r="B4" s="13"/>
      <c r="C4" s="14"/>
      <c r="D4" s="14" t="s">
        <v>89</v>
      </c>
      <c r="E4" s="14" t="s">
        <v>26</v>
      </c>
      <c r="F4" s="14" t="s">
        <v>80</v>
      </c>
      <c r="G4" s="16" t="s">
        <v>95</v>
      </c>
      <c r="H4" s="16"/>
    </row>
    <row r="5" spans="4:8" ht="12.75">
      <c r="D5" s="2"/>
      <c r="E5" s="2"/>
      <c r="F5" s="2"/>
      <c r="G5" s="1"/>
      <c r="H5" s="1"/>
    </row>
    <row r="6" spans="1:8" ht="12.75">
      <c r="A6" s="24" t="s">
        <v>72</v>
      </c>
      <c r="D6" s="19">
        <v>36467</v>
      </c>
      <c r="E6" s="19">
        <v>36497</v>
      </c>
      <c r="F6" s="19">
        <v>36474</v>
      </c>
      <c r="G6" s="20">
        <v>-23</v>
      </c>
      <c r="H6" s="1"/>
    </row>
    <row r="7" spans="1:8" ht="12.75">
      <c r="A7" s="24">
        <v>41</v>
      </c>
      <c r="B7" t="s">
        <v>19</v>
      </c>
      <c r="D7" s="19">
        <v>36641</v>
      </c>
      <c r="E7" s="19">
        <v>36671</v>
      </c>
      <c r="F7" s="7" t="s">
        <v>140</v>
      </c>
      <c r="G7" s="17">
        <f>5+30+31+31+30+31+30+31+365+234</f>
        <v>818</v>
      </c>
      <c r="H7" s="1"/>
    </row>
    <row r="8" spans="1:8" ht="12.75">
      <c r="A8" s="24">
        <v>8</v>
      </c>
      <c r="B8" t="s">
        <v>20</v>
      </c>
      <c r="D8" s="19">
        <v>36644</v>
      </c>
      <c r="E8" s="19">
        <v>36675</v>
      </c>
      <c r="F8" s="19">
        <v>37490</v>
      </c>
      <c r="G8" s="23">
        <v>815</v>
      </c>
      <c r="H8" s="1"/>
    </row>
    <row r="9" spans="1:8" ht="12.75">
      <c r="A9" s="24">
        <v>42</v>
      </c>
      <c r="B9" t="s">
        <v>20</v>
      </c>
      <c r="D9" s="19">
        <v>36647</v>
      </c>
      <c r="E9" s="19">
        <v>36677</v>
      </c>
      <c r="F9" s="19">
        <v>37490</v>
      </c>
      <c r="G9" s="23">
        <v>813</v>
      </c>
      <c r="H9" s="1"/>
    </row>
    <row r="10" spans="1:8" ht="12.75">
      <c r="A10" s="24" t="s">
        <v>116</v>
      </c>
      <c r="D10" s="19">
        <v>36682</v>
      </c>
      <c r="E10" s="19">
        <v>36712</v>
      </c>
      <c r="F10" s="19">
        <v>36685</v>
      </c>
      <c r="G10" s="20">
        <v>-27</v>
      </c>
      <c r="H10" s="1"/>
    </row>
    <row r="11" spans="1:8" ht="12.75">
      <c r="A11" t="s">
        <v>73</v>
      </c>
      <c r="D11" s="19">
        <v>36690</v>
      </c>
      <c r="E11" s="19">
        <v>36720</v>
      </c>
      <c r="F11" s="19">
        <v>36795</v>
      </c>
      <c r="G11" s="20">
        <v>75</v>
      </c>
      <c r="H11" s="1"/>
    </row>
    <row r="12" spans="1:8" ht="12.75">
      <c r="A12">
        <v>19</v>
      </c>
      <c r="B12" t="s">
        <v>131</v>
      </c>
      <c r="D12" s="7">
        <v>36798</v>
      </c>
      <c r="E12" s="5">
        <v>36829</v>
      </c>
      <c r="F12" s="7">
        <v>38139</v>
      </c>
      <c r="G12" s="17">
        <f>62+365+365+365+152</f>
        <v>1309</v>
      </c>
      <c r="H12" s="1"/>
    </row>
    <row r="13" spans="1:8" ht="12.75">
      <c r="A13">
        <v>20</v>
      </c>
      <c r="B13" t="s">
        <v>131</v>
      </c>
      <c r="D13" s="19">
        <v>36798</v>
      </c>
      <c r="E13" s="5"/>
      <c r="F13" s="7"/>
      <c r="G13" s="17"/>
      <c r="H13" s="1"/>
    </row>
    <row r="14" spans="1:7" ht="12.75">
      <c r="A14">
        <v>9</v>
      </c>
      <c r="B14" t="s">
        <v>20</v>
      </c>
      <c r="D14" s="19">
        <v>36820</v>
      </c>
      <c r="E14" s="19">
        <v>36850</v>
      </c>
      <c r="F14" s="19">
        <v>37490</v>
      </c>
      <c r="G14" s="23">
        <v>640</v>
      </c>
    </row>
    <row r="15" spans="1:7" ht="12.75">
      <c r="A15">
        <v>44</v>
      </c>
      <c r="B15" t="s">
        <v>19</v>
      </c>
      <c r="D15" s="19">
        <v>36825</v>
      </c>
      <c r="E15" s="19">
        <v>36857</v>
      </c>
      <c r="F15" s="19">
        <v>38139</v>
      </c>
      <c r="G15" s="23">
        <v>1281</v>
      </c>
    </row>
    <row r="16" spans="1:7" ht="12.75">
      <c r="A16">
        <v>45</v>
      </c>
      <c r="B16" t="s">
        <v>19</v>
      </c>
      <c r="D16" s="19">
        <v>36825</v>
      </c>
      <c r="E16" s="19">
        <v>36857</v>
      </c>
      <c r="F16" s="19">
        <v>38139</v>
      </c>
      <c r="G16" s="23">
        <v>1281</v>
      </c>
    </row>
    <row r="17" spans="1:7" ht="12.75">
      <c r="A17">
        <v>46</v>
      </c>
      <c r="B17" t="s">
        <v>19</v>
      </c>
      <c r="D17" s="19">
        <v>36825</v>
      </c>
      <c r="E17" s="19">
        <v>36857</v>
      </c>
      <c r="F17" s="19">
        <v>38139</v>
      </c>
      <c r="G17" s="23">
        <v>1281</v>
      </c>
    </row>
    <row r="18" spans="1:7" ht="12.75">
      <c r="A18" t="s">
        <v>74</v>
      </c>
      <c r="D18" s="19">
        <v>36825</v>
      </c>
      <c r="E18" s="19">
        <v>36855</v>
      </c>
      <c r="F18" s="19">
        <v>36889</v>
      </c>
      <c r="G18" s="20">
        <v>34</v>
      </c>
    </row>
    <row r="19" spans="1:7" ht="12.75">
      <c r="A19">
        <v>21</v>
      </c>
      <c r="B19" t="s">
        <v>131</v>
      </c>
      <c r="D19" s="19">
        <v>36934</v>
      </c>
      <c r="E19" s="19"/>
      <c r="F19" s="19"/>
      <c r="G19" s="20"/>
    </row>
    <row r="20" spans="1:7" ht="12.75">
      <c r="A20" t="s">
        <v>47</v>
      </c>
      <c r="D20" s="19">
        <v>37032</v>
      </c>
      <c r="E20" s="19">
        <v>37062</v>
      </c>
      <c r="F20" s="19">
        <v>37055</v>
      </c>
      <c r="G20" s="20">
        <v>-7</v>
      </c>
    </row>
    <row r="21" spans="1:7" ht="12.75">
      <c r="A21" t="s">
        <v>48</v>
      </c>
      <c r="D21" s="19">
        <v>37063</v>
      </c>
      <c r="E21" s="19">
        <v>37095</v>
      </c>
      <c r="F21" s="19">
        <v>37085</v>
      </c>
      <c r="G21" s="20">
        <v>-10</v>
      </c>
    </row>
    <row r="22" spans="1:7" ht="12.75">
      <c r="A22" t="s">
        <v>49</v>
      </c>
      <c r="D22" s="19">
        <v>37182</v>
      </c>
      <c r="E22" s="19">
        <v>37214</v>
      </c>
      <c r="F22" s="19">
        <v>37266</v>
      </c>
      <c r="G22" s="20">
        <v>52</v>
      </c>
    </row>
    <row r="23" spans="1:7" ht="12.75">
      <c r="A23">
        <v>22</v>
      </c>
      <c r="B23" t="s">
        <v>131</v>
      </c>
      <c r="D23" s="19">
        <v>37256</v>
      </c>
      <c r="E23" s="5"/>
      <c r="F23" s="7"/>
      <c r="G23" s="17"/>
    </row>
    <row r="24" spans="1:7" ht="12.75">
      <c r="A24" t="s">
        <v>50</v>
      </c>
      <c r="D24" s="19">
        <v>37256</v>
      </c>
      <c r="E24" s="19">
        <v>37286</v>
      </c>
      <c r="F24" s="19">
        <v>37288</v>
      </c>
      <c r="G24" s="20">
        <v>2</v>
      </c>
    </row>
    <row r="25" spans="1:7" ht="12.75">
      <c r="A25" t="s">
        <v>51</v>
      </c>
      <c r="D25" s="19">
        <v>37264</v>
      </c>
      <c r="E25" s="19">
        <v>37294</v>
      </c>
      <c r="F25" s="19">
        <v>37288</v>
      </c>
      <c r="G25" s="20">
        <v>-6</v>
      </c>
    </row>
    <row r="26" spans="1:7" ht="12.75">
      <c r="A26" t="s">
        <v>108</v>
      </c>
      <c r="D26" s="2" t="s">
        <v>142</v>
      </c>
      <c r="E26" s="2"/>
      <c r="F26" s="19"/>
      <c r="G26" s="1"/>
    </row>
    <row r="27" spans="1:7" ht="12.75">
      <c r="A27" t="s">
        <v>53</v>
      </c>
      <c r="D27" s="19">
        <v>37518</v>
      </c>
      <c r="E27" s="19">
        <v>37550</v>
      </c>
      <c r="F27" s="19">
        <v>37519</v>
      </c>
      <c r="G27" s="20">
        <v>-31</v>
      </c>
    </row>
    <row r="28" spans="1:7" ht="12.75">
      <c r="A28" t="s">
        <v>54</v>
      </c>
      <c r="D28" s="19">
        <v>37725</v>
      </c>
      <c r="E28" s="19">
        <v>37755</v>
      </c>
      <c r="F28" s="19">
        <v>37729</v>
      </c>
      <c r="G28" s="20">
        <v>-26</v>
      </c>
    </row>
    <row r="29" spans="1:7" ht="12.75">
      <c r="A29" t="s">
        <v>84</v>
      </c>
      <c r="D29" s="19">
        <v>37732</v>
      </c>
      <c r="E29" s="19">
        <v>37762</v>
      </c>
      <c r="F29" s="19">
        <v>37740</v>
      </c>
      <c r="G29" s="20">
        <v>-22</v>
      </c>
    </row>
    <row r="30" spans="1:7" ht="12.75">
      <c r="A30" t="s">
        <v>62</v>
      </c>
      <c r="D30" s="19">
        <v>37776</v>
      </c>
      <c r="E30" s="19">
        <v>37809</v>
      </c>
      <c r="F30" s="19">
        <v>37792</v>
      </c>
      <c r="G30" s="20">
        <v>-17</v>
      </c>
    </row>
    <row r="31" spans="4:7" ht="12.75">
      <c r="D31" s="2"/>
      <c r="E31" s="2"/>
      <c r="F31" s="19"/>
      <c r="G31" s="1"/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&amp;RExhibit No. ___(TLW-71)
Docket No. UT-033011
Page 10 of 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F24" sqref="F24"/>
    </sheetView>
  </sheetViews>
  <sheetFormatPr defaultColWidth="9.140625" defaultRowHeight="12.75"/>
  <cols>
    <col min="1" max="1" width="8.28125" style="0" customWidth="1"/>
    <col min="2" max="2" width="3.28125" style="0" customWidth="1"/>
    <col min="3" max="3" width="19.421875" style="0" customWidth="1"/>
    <col min="4" max="4" width="13.140625" style="0" customWidth="1"/>
    <col min="5" max="5" width="11.00390625" style="0" customWidth="1"/>
    <col min="6" max="6" width="14.8515625" style="0" customWidth="1"/>
  </cols>
  <sheetData>
    <row r="1" spans="1:8" ht="12.75">
      <c r="A1" s="21" t="s">
        <v>4</v>
      </c>
      <c r="D1" s="25" t="s">
        <v>117</v>
      </c>
      <c r="E1" s="2"/>
      <c r="F1" s="2"/>
      <c r="G1" s="1"/>
      <c r="H1" s="1"/>
    </row>
    <row r="2" spans="4:8" ht="12.75">
      <c r="D2" s="2"/>
      <c r="E2" s="2"/>
      <c r="F2" s="2"/>
      <c r="G2" s="1"/>
      <c r="H2" s="1"/>
    </row>
    <row r="3" spans="1:8" s="3" customFormat="1" ht="12.75">
      <c r="A3" s="13" t="s">
        <v>92</v>
      </c>
      <c r="B3" s="13"/>
      <c r="C3" s="13"/>
      <c r="D3" s="14" t="s">
        <v>90</v>
      </c>
      <c r="E3" s="14"/>
      <c r="F3" s="14" t="s">
        <v>25</v>
      </c>
      <c r="G3" s="15" t="s">
        <v>94</v>
      </c>
      <c r="H3" s="15"/>
    </row>
    <row r="4" spans="1:8" s="3" customFormat="1" ht="12.75">
      <c r="A4" s="13" t="s">
        <v>93</v>
      </c>
      <c r="B4" s="13"/>
      <c r="C4" s="14"/>
      <c r="D4" s="14" t="s">
        <v>89</v>
      </c>
      <c r="E4" s="14" t="s">
        <v>26</v>
      </c>
      <c r="F4" s="14" t="s">
        <v>80</v>
      </c>
      <c r="G4" s="16" t="s">
        <v>95</v>
      </c>
      <c r="H4" s="16"/>
    </row>
    <row r="5" spans="1:8" s="3" customFormat="1" ht="12.75">
      <c r="A5" s="13"/>
      <c r="B5" s="13"/>
      <c r="C5" s="14"/>
      <c r="D5" s="14"/>
      <c r="E5" s="14"/>
      <c r="F5" s="14"/>
      <c r="G5" s="16"/>
      <c r="H5" s="16"/>
    </row>
    <row r="6" spans="1:8" ht="12.75">
      <c r="A6" s="24">
        <v>10</v>
      </c>
      <c r="B6" s="22" t="s">
        <v>20</v>
      </c>
      <c r="C6" s="22"/>
      <c r="D6" s="28">
        <v>36678</v>
      </c>
      <c r="E6" s="28">
        <v>36708</v>
      </c>
      <c r="F6" s="28">
        <v>37490</v>
      </c>
      <c r="G6" s="31">
        <v>782</v>
      </c>
      <c r="H6" s="1"/>
    </row>
    <row r="7" spans="1:8" ht="12.75">
      <c r="A7" s="24" t="s">
        <v>72</v>
      </c>
      <c r="B7" s="22"/>
      <c r="C7" s="22"/>
      <c r="D7" s="28">
        <v>37299</v>
      </c>
      <c r="E7" s="28">
        <v>37329</v>
      </c>
      <c r="F7" s="28">
        <v>37312</v>
      </c>
      <c r="G7" s="30">
        <v>-17</v>
      </c>
      <c r="H7" s="1"/>
    </row>
    <row r="8" spans="1:8" ht="12.75">
      <c r="A8" s="24" t="s">
        <v>73</v>
      </c>
      <c r="B8" s="22"/>
      <c r="C8" s="22"/>
      <c r="D8" s="27" t="s">
        <v>118</v>
      </c>
      <c r="E8" s="27"/>
      <c r="F8" s="28"/>
      <c r="G8" s="29"/>
      <c r="H8" s="1"/>
    </row>
    <row r="9" spans="1:8" ht="12.75">
      <c r="A9" s="24" t="s">
        <v>74</v>
      </c>
      <c r="B9" s="22"/>
      <c r="C9" s="22"/>
      <c r="D9" s="28">
        <v>37558</v>
      </c>
      <c r="E9" s="28">
        <v>37589</v>
      </c>
      <c r="F9" s="28">
        <v>37572</v>
      </c>
      <c r="G9" s="30">
        <v>-17</v>
      </c>
      <c r="H9" s="1"/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&amp;RExhibit No. ___(TLW-71)
Docket No. UT-033011
Page 11 of 12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4" sqref="C4"/>
    </sheetView>
  </sheetViews>
  <sheetFormatPr defaultColWidth="9.140625" defaultRowHeight="12.75"/>
  <cols>
    <col min="1" max="1" width="8.28125" style="0" customWidth="1"/>
    <col min="2" max="2" width="3.28125" style="0" customWidth="1"/>
    <col min="3" max="3" width="19.421875" style="0" customWidth="1"/>
    <col min="4" max="4" width="13.140625" style="0" customWidth="1"/>
    <col min="5" max="5" width="11.00390625" style="0" customWidth="1"/>
    <col min="6" max="6" width="20.8515625" style="0" customWidth="1"/>
  </cols>
  <sheetData>
    <row r="1" spans="1:8" ht="12.75">
      <c r="A1" s="21" t="s">
        <v>14</v>
      </c>
      <c r="D1" s="25" t="s">
        <v>119</v>
      </c>
      <c r="E1" s="2"/>
      <c r="F1" s="2"/>
      <c r="G1" s="1"/>
      <c r="H1" s="1"/>
    </row>
    <row r="2" spans="4:8" ht="12.75">
      <c r="D2" s="2"/>
      <c r="E2" s="2"/>
      <c r="F2" s="2"/>
      <c r="G2" s="1"/>
      <c r="H2" s="1"/>
    </row>
    <row r="3" spans="1:8" s="3" customFormat="1" ht="12.75">
      <c r="A3" s="13" t="s">
        <v>92</v>
      </c>
      <c r="B3" s="13"/>
      <c r="C3" s="13"/>
      <c r="D3" s="14" t="s">
        <v>90</v>
      </c>
      <c r="E3" s="14"/>
      <c r="F3" s="14" t="s">
        <v>25</v>
      </c>
      <c r="G3" s="15" t="s">
        <v>94</v>
      </c>
      <c r="H3" s="15"/>
    </row>
    <row r="4" spans="1:8" s="3" customFormat="1" ht="12.75">
      <c r="A4" s="13" t="s">
        <v>93</v>
      </c>
      <c r="B4" s="13"/>
      <c r="C4" s="14"/>
      <c r="D4" s="14" t="s">
        <v>89</v>
      </c>
      <c r="E4" s="14" t="s">
        <v>26</v>
      </c>
      <c r="F4" s="14" t="s">
        <v>80</v>
      </c>
      <c r="G4" s="16" t="s">
        <v>95</v>
      </c>
      <c r="H4" s="16"/>
    </row>
    <row r="5" spans="4:8" ht="12.75">
      <c r="D5" s="2"/>
      <c r="E5" s="2"/>
      <c r="F5" s="2"/>
      <c r="G5" s="1"/>
      <c r="H5" s="1"/>
    </row>
    <row r="6" spans="1:8" ht="12.75">
      <c r="A6" s="24" t="s">
        <v>72</v>
      </c>
      <c r="D6" s="19">
        <v>35513</v>
      </c>
      <c r="E6" s="19">
        <v>35543</v>
      </c>
      <c r="F6" s="19">
        <v>35530</v>
      </c>
      <c r="G6" s="20">
        <v>-13</v>
      </c>
      <c r="H6" s="1"/>
    </row>
    <row r="7" spans="1:8" ht="12.75">
      <c r="A7" t="s">
        <v>73</v>
      </c>
      <c r="D7" s="19">
        <v>36374</v>
      </c>
      <c r="E7" s="19">
        <v>36404</v>
      </c>
      <c r="F7" s="19">
        <v>36389</v>
      </c>
      <c r="G7" s="20">
        <v>-14</v>
      </c>
      <c r="H7" s="1"/>
    </row>
    <row r="8" spans="1:8" ht="12.75">
      <c r="A8">
        <v>36</v>
      </c>
      <c r="B8" t="s">
        <v>19</v>
      </c>
      <c r="D8" s="19">
        <v>36658</v>
      </c>
      <c r="E8" s="19">
        <v>36689</v>
      </c>
      <c r="F8" s="7" t="s">
        <v>143</v>
      </c>
      <c r="G8" s="17">
        <f>18+31+31+30+31+30+31+31</f>
        <v>233</v>
      </c>
      <c r="H8" s="1"/>
    </row>
    <row r="9" spans="1:8" ht="12.75">
      <c r="A9" t="s">
        <v>74</v>
      </c>
      <c r="D9" s="19">
        <v>36643</v>
      </c>
      <c r="E9" s="19">
        <v>36675</v>
      </c>
      <c r="F9" s="19">
        <v>36662</v>
      </c>
      <c r="G9" s="20">
        <v>-13</v>
      </c>
      <c r="H9" s="1"/>
    </row>
    <row r="10" spans="1:8" ht="12.75">
      <c r="A10" t="s">
        <v>47</v>
      </c>
      <c r="D10" s="19">
        <v>36973</v>
      </c>
      <c r="E10" s="19">
        <v>37004</v>
      </c>
      <c r="F10" s="19">
        <v>36986</v>
      </c>
      <c r="G10" s="20">
        <v>-18</v>
      </c>
      <c r="H10" s="1"/>
    </row>
    <row r="11" spans="1:8" ht="12.75">
      <c r="A11" t="s">
        <v>48</v>
      </c>
      <c r="D11" s="19">
        <v>37035</v>
      </c>
      <c r="E11" s="19">
        <v>37067</v>
      </c>
      <c r="F11" s="19">
        <v>37085</v>
      </c>
      <c r="G11" s="20">
        <v>18</v>
      </c>
      <c r="H11" s="1"/>
    </row>
    <row r="12" spans="1:8" ht="12.75">
      <c r="A12">
        <v>15</v>
      </c>
      <c r="B12" t="s">
        <v>131</v>
      </c>
      <c r="D12" s="19"/>
      <c r="E12" s="19"/>
      <c r="F12" s="19"/>
      <c r="G12" s="20"/>
      <c r="H12" s="1"/>
    </row>
    <row r="13" spans="1:8" ht="12.75">
      <c r="A13">
        <v>40</v>
      </c>
      <c r="B13" t="s">
        <v>20</v>
      </c>
      <c r="D13" s="19">
        <v>37256</v>
      </c>
      <c r="E13" s="19">
        <v>37286</v>
      </c>
      <c r="F13" s="19">
        <v>37490</v>
      </c>
      <c r="G13" s="23">
        <v>204</v>
      </c>
      <c r="H13" s="1"/>
    </row>
    <row r="14" spans="1:7" ht="12.75">
      <c r="A14" t="s">
        <v>49</v>
      </c>
      <c r="D14" s="2"/>
      <c r="E14" s="2"/>
      <c r="F14" s="19">
        <v>37354</v>
      </c>
      <c r="G14" s="1"/>
    </row>
    <row r="15" spans="1:7" ht="12.75">
      <c r="A15" t="s">
        <v>50</v>
      </c>
      <c r="D15" s="2"/>
      <c r="E15" s="2"/>
      <c r="F15" s="19">
        <v>37446</v>
      </c>
      <c r="G15" s="1"/>
    </row>
    <row r="16" spans="1:7" ht="12.75">
      <c r="A16" t="s">
        <v>51</v>
      </c>
      <c r="D16" s="2" t="s">
        <v>121</v>
      </c>
      <c r="E16" s="2"/>
      <c r="F16" s="19" t="s">
        <v>122</v>
      </c>
      <c r="G16" s="1"/>
    </row>
    <row r="17" spans="1:7" ht="12.75">
      <c r="A17" t="s">
        <v>108</v>
      </c>
      <c r="D17" s="2"/>
      <c r="E17" s="2"/>
      <c r="F17" s="19">
        <v>37572</v>
      </c>
      <c r="G17" s="1"/>
    </row>
    <row r="18" spans="1:7" ht="12.75">
      <c r="A18" t="s">
        <v>79</v>
      </c>
      <c r="D18" s="19">
        <v>37650</v>
      </c>
      <c r="E18" s="19">
        <v>37680</v>
      </c>
      <c r="F18" s="19">
        <v>37662</v>
      </c>
      <c r="G18" s="20">
        <v>-18</v>
      </c>
    </row>
    <row r="19" spans="1:7" ht="12.75">
      <c r="A19" t="s">
        <v>83</v>
      </c>
      <c r="D19" s="19">
        <v>37672</v>
      </c>
      <c r="E19" s="19">
        <v>37704</v>
      </c>
      <c r="F19" s="19">
        <v>37680</v>
      </c>
      <c r="G19" s="20">
        <v>-24</v>
      </c>
    </row>
    <row r="20" spans="1:7" ht="12.75">
      <c r="A20" t="s">
        <v>84</v>
      </c>
      <c r="D20" s="2"/>
      <c r="E20" s="2"/>
      <c r="F20" s="19">
        <v>37817</v>
      </c>
      <c r="G20" s="1"/>
    </row>
    <row r="21" spans="1:7" ht="12.75">
      <c r="A21" t="s">
        <v>115</v>
      </c>
      <c r="D21" s="2"/>
      <c r="E21" s="2"/>
      <c r="F21" s="19">
        <v>38006</v>
      </c>
      <c r="G21" s="1"/>
    </row>
    <row r="22" spans="1:7" ht="12.75">
      <c r="A22" t="s">
        <v>120</v>
      </c>
      <c r="D22" s="2"/>
      <c r="E22" s="2"/>
      <c r="F22" s="19">
        <v>38021</v>
      </c>
      <c r="G22" s="1"/>
    </row>
    <row r="23" spans="1:7" ht="12.75">
      <c r="A23" t="s">
        <v>57</v>
      </c>
      <c r="D23" s="2"/>
      <c r="E23" s="2"/>
      <c r="F23" s="19">
        <v>38089</v>
      </c>
      <c r="G23" s="1"/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&amp;RExhibit No. ___ (TLW-71)
Docket No. UT-033011
Page 12 of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0">
      <selection activeCell="G11" sqref="G11"/>
    </sheetView>
  </sheetViews>
  <sheetFormatPr defaultColWidth="9.140625" defaultRowHeight="12.75"/>
  <cols>
    <col min="1" max="1" width="8.28125" style="0" customWidth="1"/>
    <col min="2" max="2" width="3.28125" style="0" customWidth="1"/>
    <col min="3" max="3" width="19.421875" style="0" customWidth="1"/>
    <col min="4" max="4" width="13.140625" style="0" customWidth="1"/>
    <col min="5" max="5" width="11.00390625" style="0" customWidth="1"/>
    <col min="6" max="6" width="14.8515625" style="0" customWidth="1"/>
  </cols>
  <sheetData>
    <row r="1" spans="1:8" ht="12.75">
      <c r="A1" s="21" t="s">
        <v>5</v>
      </c>
      <c r="B1" s="21"/>
      <c r="C1" s="21"/>
      <c r="D1" s="22" t="s">
        <v>99</v>
      </c>
      <c r="E1" s="21"/>
      <c r="F1" s="21"/>
      <c r="G1" s="21"/>
      <c r="H1" s="1"/>
    </row>
    <row r="2" spans="1:8" ht="12.75">
      <c r="A2" s="21"/>
      <c r="B2" s="21"/>
      <c r="C2" s="21"/>
      <c r="D2" s="21"/>
      <c r="E2" s="21"/>
      <c r="F2" s="21"/>
      <c r="G2" s="21"/>
      <c r="H2" s="1"/>
    </row>
    <row r="3" spans="1:8" s="3" customFormat="1" ht="12.75">
      <c r="A3" s="13" t="s">
        <v>92</v>
      </c>
      <c r="B3" s="13"/>
      <c r="C3" s="13"/>
      <c r="D3" s="14" t="s">
        <v>90</v>
      </c>
      <c r="E3" s="14"/>
      <c r="F3" s="14" t="s">
        <v>25</v>
      </c>
      <c r="G3" s="15" t="s">
        <v>94</v>
      </c>
      <c r="H3" s="15"/>
    </row>
    <row r="4" spans="1:8" s="3" customFormat="1" ht="12.75">
      <c r="A4" s="13" t="s">
        <v>93</v>
      </c>
      <c r="B4" s="13"/>
      <c r="C4" s="14"/>
      <c r="D4" s="14" t="s">
        <v>89</v>
      </c>
      <c r="E4" s="14" t="s">
        <v>26</v>
      </c>
      <c r="F4" s="14" t="s">
        <v>80</v>
      </c>
      <c r="G4" s="16" t="s">
        <v>95</v>
      </c>
      <c r="H4" s="16"/>
    </row>
    <row r="5" spans="1:8" ht="12.75">
      <c r="A5" s="21"/>
      <c r="B5" s="21"/>
      <c r="C5" s="21"/>
      <c r="D5" s="21"/>
      <c r="E5" s="21"/>
      <c r="F5" s="21"/>
      <c r="G5" s="21"/>
      <c r="H5" s="1"/>
    </row>
    <row r="6" spans="1:8" ht="12.75">
      <c r="A6" t="s">
        <v>72</v>
      </c>
      <c r="D6" s="2"/>
      <c r="E6" s="2"/>
      <c r="F6" s="19">
        <v>35636</v>
      </c>
      <c r="G6" s="1">
        <v>0</v>
      </c>
      <c r="H6" s="1"/>
    </row>
    <row r="7" spans="1:8" ht="12.75">
      <c r="A7">
        <v>11</v>
      </c>
      <c r="B7" t="s">
        <v>131</v>
      </c>
      <c r="D7" s="19">
        <v>36640</v>
      </c>
      <c r="E7" s="2"/>
      <c r="F7" s="19"/>
      <c r="G7" s="1"/>
      <c r="H7" s="1"/>
    </row>
    <row r="8" spans="1:8" ht="12.75">
      <c r="A8" t="s">
        <v>73</v>
      </c>
      <c r="D8" s="19">
        <v>36818</v>
      </c>
      <c r="E8" s="19">
        <v>36850</v>
      </c>
      <c r="F8" s="19">
        <v>36846</v>
      </c>
      <c r="G8" s="20">
        <v>-4</v>
      </c>
      <c r="H8" s="1"/>
    </row>
    <row r="9" spans="1:8" ht="12.75">
      <c r="A9" t="s">
        <v>74</v>
      </c>
      <c r="D9" s="19">
        <v>37088</v>
      </c>
      <c r="E9" s="19">
        <v>37118</v>
      </c>
      <c r="F9" s="19">
        <v>37099</v>
      </c>
      <c r="G9" s="20">
        <v>-19</v>
      </c>
      <c r="H9" s="1"/>
    </row>
    <row r="10" spans="1:8" ht="12.75">
      <c r="A10" t="s">
        <v>75</v>
      </c>
      <c r="D10" s="19">
        <v>37278</v>
      </c>
      <c r="E10" s="19">
        <v>37308</v>
      </c>
      <c r="F10" s="19">
        <v>37288</v>
      </c>
      <c r="G10" s="20">
        <v>-20</v>
      </c>
      <c r="H10" s="1"/>
    </row>
    <row r="11" spans="1:8" ht="12.75">
      <c r="A11" t="s">
        <v>49</v>
      </c>
      <c r="D11" s="19">
        <v>37252</v>
      </c>
      <c r="E11" s="19">
        <v>37284</v>
      </c>
      <c r="F11" s="19">
        <v>37490</v>
      </c>
      <c r="G11" s="1"/>
      <c r="H11" s="1"/>
    </row>
    <row r="12" spans="1:8" ht="12.75">
      <c r="A12" t="s">
        <v>50</v>
      </c>
      <c r="D12" s="2" t="s">
        <v>81</v>
      </c>
      <c r="E12" s="2"/>
      <c r="F12" s="19">
        <v>37572</v>
      </c>
      <c r="G12" s="1"/>
      <c r="H12" s="1"/>
    </row>
    <row r="13" spans="1:8" ht="12.75">
      <c r="A13" t="s">
        <v>76</v>
      </c>
      <c r="D13" s="19">
        <v>37790</v>
      </c>
      <c r="E13" s="19">
        <v>37820</v>
      </c>
      <c r="F13" s="19">
        <v>37797</v>
      </c>
      <c r="G13" s="20">
        <v>-23</v>
      </c>
      <c r="H13" s="1"/>
    </row>
    <row r="15" spans="1:7" ht="12.75">
      <c r="A15" s="21" t="s">
        <v>96</v>
      </c>
      <c r="B15" s="21"/>
      <c r="C15" s="21"/>
      <c r="D15" s="22" t="s">
        <v>100</v>
      </c>
      <c r="E15" s="21"/>
      <c r="F15" s="21"/>
      <c r="G15" s="21"/>
    </row>
    <row r="16" spans="1:7" ht="12.75">
      <c r="A16" s="21"/>
      <c r="B16" s="21"/>
      <c r="C16" s="21"/>
      <c r="D16" s="21"/>
      <c r="E16" s="21"/>
      <c r="F16" s="21"/>
      <c r="G16" s="21"/>
    </row>
    <row r="17" spans="1:7" ht="12.75">
      <c r="A17" s="13" t="s">
        <v>92</v>
      </c>
      <c r="B17" s="13"/>
      <c r="C17" s="13"/>
      <c r="D17" s="14" t="s">
        <v>90</v>
      </c>
      <c r="E17" s="14"/>
      <c r="F17" s="14" t="s">
        <v>25</v>
      </c>
      <c r="G17" s="15" t="s">
        <v>94</v>
      </c>
    </row>
    <row r="18" spans="1:7" ht="12.75">
      <c r="A18" s="13" t="s">
        <v>93</v>
      </c>
      <c r="B18" s="13"/>
      <c r="C18" s="14"/>
      <c r="D18" s="14" t="s">
        <v>89</v>
      </c>
      <c r="E18" s="14" t="s">
        <v>26</v>
      </c>
      <c r="F18" s="14" t="s">
        <v>80</v>
      </c>
      <c r="G18" s="16" t="s">
        <v>95</v>
      </c>
    </row>
    <row r="19" spans="1:7" ht="12.75">
      <c r="A19" s="13"/>
      <c r="B19" s="13"/>
      <c r="C19" s="14"/>
      <c r="D19" s="14"/>
      <c r="E19" s="14"/>
      <c r="F19" s="14"/>
      <c r="G19" s="15"/>
    </row>
    <row r="20" spans="1:9" ht="12.75">
      <c r="A20" t="s">
        <v>72</v>
      </c>
      <c r="D20" s="19">
        <v>35445</v>
      </c>
      <c r="E20" s="2"/>
      <c r="F20" s="19">
        <v>35452</v>
      </c>
      <c r="G20" s="20">
        <v>0</v>
      </c>
      <c r="I20">
        <f>177/600</f>
        <v>0.295</v>
      </c>
    </row>
    <row r="21" spans="1:7" ht="12.75">
      <c r="A21">
        <v>26</v>
      </c>
      <c r="B21" t="s">
        <v>19</v>
      </c>
      <c r="D21" s="19">
        <v>36598</v>
      </c>
      <c r="E21" s="19">
        <v>36628</v>
      </c>
      <c r="F21" s="7" t="s">
        <v>133</v>
      </c>
      <c r="G21" s="17">
        <f>18+31+30+31+31+30+31+30+31+7</f>
        <v>270</v>
      </c>
    </row>
    <row r="22" spans="1:7" ht="12.75">
      <c r="A22" t="s">
        <v>73</v>
      </c>
      <c r="D22" s="2"/>
      <c r="E22" s="2"/>
      <c r="F22" s="19">
        <v>36846</v>
      </c>
      <c r="G22" s="1"/>
    </row>
    <row r="23" spans="1:7" ht="12.75">
      <c r="A23" t="s">
        <v>74</v>
      </c>
      <c r="D23" s="2"/>
      <c r="E23" s="2"/>
      <c r="F23" s="19">
        <v>37099</v>
      </c>
      <c r="G23" s="1"/>
    </row>
    <row r="24" spans="1:7" ht="12.75">
      <c r="A24" t="s">
        <v>47</v>
      </c>
      <c r="D24" s="2"/>
      <c r="E24" s="2"/>
      <c r="F24" s="19">
        <v>37188</v>
      </c>
      <c r="G24" s="1"/>
    </row>
    <row r="25" spans="1:7" ht="12.75">
      <c r="A25" t="s">
        <v>77</v>
      </c>
      <c r="D25" s="2"/>
      <c r="E25" s="2"/>
      <c r="F25" s="19">
        <v>37302</v>
      </c>
      <c r="G25" s="1"/>
    </row>
    <row r="26" spans="1:7" ht="12.75">
      <c r="A26" t="s">
        <v>50</v>
      </c>
      <c r="D26" s="2"/>
      <c r="E26" s="2"/>
      <c r="F26" s="19">
        <v>37334</v>
      </c>
      <c r="G26" s="1"/>
    </row>
    <row r="27" spans="1:7" ht="12.75">
      <c r="A27" t="s">
        <v>51</v>
      </c>
      <c r="D27" s="2"/>
      <c r="E27" s="2"/>
      <c r="F27" s="19">
        <v>37487</v>
      </c>
      <c r="G27" s="1"/>
    </row>
    <row r="28" spans="1:7" ht="12.75">
      <c r="A28" t="s">
        <v>78</v>
      </c>
      <c r="D28" s="19">
        <v>37790</v>
      </c>
      <c r="E28" s="19">
        <v>37820</v>
      </c>
      <c r="F28" s="19">
        <v>37797</v>
      </c>
      <c r="G28" s="20">
        <v>-23</v>
      </c>
    </row>
    <row r="29" spans="1:7" ht="12.75">
      <c r="A29" t="s">
        <v>79</v>
      </c>
      <c r="D29" s="19">
        <v>37816</v>
      </c>
      <c r="E29" s="19">
        <v>37846</v>
      </c>
      <c r="F29" s="19">
        <v>37830</v>
      </c>
      <c r="G29" s="20">
        <v>-16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&amp;RExhibit No. ___ (TLW-71)
Docket No. UT-033011
Page 2 of 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4" sqref="C4"/>
    </sheetView>
  </sheetViews>
  <sheetFormatPr defaultColWidth="9.140625" defaultRowHeight="12.75"/>
  <cols>
    <col min="1" max="1" width="8.28125" style="0" customWidth="1"/>
    <col min="2" max="2" width="3.28125" style="0" customWidth="1"/>
    <col min="3" max="3" width="19.421875" style="0" customWidth="1"/>
    <col min="4" max="4" width="13.140625" style="0" customWidth="1"/>
    <col min="5" max="5" width="11.00390625" style="0" customWidth="1"/>
    <col min="6" max="6" width="14.8515625" style="0" customWidth="1"/>
  </cols>
  <sheetData>
    <row r="1" spans="1:8" ht="12.75">
      <c r="A1" s="21" t="s">
        <v>2</v>
      </c>
      <c r="B1" s="21"/>
      <c r="C1" s="21"/>
      <c r="D1" s="22" t="s">
        <v>101</v>
      </c>
      <c r="E1" s="21"/>
      <c r="F1" s="21"/>
      <c r="G1" s="21"/>
      <c r="H1" s="1"/>
    </row>
    <row r="2" spans="1:8" ht="12.75">
      <c r="A2" s="21"/>
      <c r="B2" s="21"/>
      <c r="C2" s="21"/>
      <c r="D2" s="21"/>
      <c r="E2" s="21"/>
      <c r="F2" s="21"/>
      <c r="G2" s="21"/>
      <c r="H2" s="1"/>
    </row>
    <row r="3" spans="1:8" s="3" customFormat="1" ht="12.75">
      <c r="A3" s="13" t="s">
        <v>92</v>
      </c>
      <c r="B3" s="13"/>
      <c r="C3" s="13"/>
      <c r="D3" s="14" t="s">
        <v>90</v>
      </c>
      <c r="E3" s="14"/>
      <c r="F3" s="14" t="s">
        <v>25</v>
      </c>
      <c r="G3" s="15" t="s">
        <v>94</v>
      </c>
      <c r="H3" s="15"/>
    </row>
    <row r="4" spans="1:8" s="3" customFormat="1" ht="12.75">
      <c r="A4" s="13" t="s">
        <v>93</v>
      </c>
      <c r="B4" s="13"/>
      <c r="C4" s="14"/>
      <c r="D4" s="14" t="s">
        <v>89</v>
      </c>
      <c r="E4" s="14" t="s">
        <v>26</v>
      </c>
      <c r="F4" s="14" t="s">
        <v>80</v>
      </c>
      <c r="G4" s="16" t="s">
        <v>95</v>
      </c>
      <c r="H4" s="16"/>
    </row>
    <row r="5" spans="1:8" ht="12.75">
      <c r="A5" s="21"/>
      <c r="B5" s="21"/>
      <c r="C5" s="21"/>
      <c r="D5" s="21"/>
      <c r="E5" s="21"/>
      <c r="F5" s="21"/>
      <c r="G5" s="21"/>
      <c r="H5" s="1"/>
    </row>
    <row r="6" spans="1:8" ht="12.75">
      <c r="A6" t="s">
        <v>72</v>
      </c>
      <c r="D6" s="19">
        <v>35856</v>
      </c>
      <c r="E6" s="2"/>
      <c r="F6" s="19">
        <v>35879</v>
      </c>
      <c r="G6" s="1">
        <v>0</v>
      </c>
      <c r="H6" s="1"/>
    </row>
    <row r="7" spans="1:8" ht="12.75">
      <c r="A7" t="s">
        <v>73</v>
      </c>
      <c r="D7" s="19">
        <v>35998</v>
      </c>
      <c r="E7" s="19">
        <v>36028</v>
      </c>
      <c r="F7" s="19">
        <v>36024</v>
      </c>
      <c r="G7" s="20">
        <v>-4</v>
      </c>
      <c r="H7" s="1"/>
    </row>
    <row r="8" spans="1:8" ht="12.75">
      <c r="A8" t="s">
        <v>74</v>
      </c>
      <c r="D8" s="19">
        <v>36175</v>
      </c>
      <c r="E8" s="19">
        <v>36206</v>
      </c>
      <c r="F8" s="19">
        <v>36199</v>
      </c>
      <c r="G8" s="20">
        <v>-7</v>
      </c>
      <c r="H8" s="1"/>
    </row>
    <row r="9" spans="1:8" ht="12.75">
      <c r="A9">
        <v>7</v>
      </c>
      <c r="B9" t="s">
        <v>20</v>
      </c>
      <c r="D9" s="19">
        <v>36635</v>
      </c>
      <c r="E9" s="19">
        <v>36665</v>
      </c>
      <c r="F9" s="19">
        <v>37490</v>
      </c>
      <c r="G9" s="23">
        <v>825</v>
      </c>
      <c r="H9" s="1"/>
    </row>
    <row r="10" spans="1:8" ht="12.75">
      <c r="A10" t="s">
        <v>47</v>
      </c>
      <c r="D10" s="19">
        <v>36902</v>
      </c>
      <c r="E10" s="19">
        <v>36935</v>
      </c>
      <c r="F10" s="19">
        <v>36928</v>
      </c>
      <c r="G10" s="20">
        <v>-7</v>
      </c>
      <c r="H10" s="1"/>
    </row>
    <row r="11" spans="1:8" ht="12.75">
      <c r="A11" t="s">
        <v>48</v>
      </c>
      <c r="D11" s="19" t="s">
        <v>85</v>
      </c>
      <c r="E11" s="2"/>
      <c r="F11" s="19"/>
      <c r="G11" s="1"/>
      <c r="H11" s="1"/>
    </row>
    <row r="12" spans="1:8" ht="12.75">
      <c r="A12">
        <v>16</v>
      </c>
      <c r="B12" t="s">
        <v>20</v>
      </c>
      <c r="D12" s="19">
        <v>37259</v>
      </c>
      <c r="E12" s="19">
        <v>37291</v>
      </c>
      <c r="F12" s="19">
        <v>37490</v>
      </c>
      <c r="G12" s="23">
        <v>198</v>
      </c>
      <c r="H12" s="1"/>
    </row>
    <row r="13" spans="1:8" ht="12.75">
      <c r="A13" t="s">
        <v>49</v>
      </c>
      <c r="D13" s="19">
        <v>37497</v>
      </c>
      <c r="E13" s="19">
        <v>37529</v>
      </c>
      <c r="F13" s="19">
        <v>37508</v>
      </c>
      <c r="G13" s="20">
        <v>-21</v>
      </c>
      <c r="H13" s="1"/>
    </row>
    <row r="14" spans="1:7" ht="12.75">
      <c r="A14" t="s">
        <v>50</v>
      </c>
      <c r="D14" s="19">
        <v>37571</v>
      </c>
      <c r="E14" s="19">
        <v>37601</v>
      </c>
      <c r="F14" s="19">
        <v>37586</v>
      </c>
      <c r="G14" s="20">
        <v>-15</v>
      </c>
    </row>
    <row r="15" spans="1:7" ht="12.75">
      <c r="A15" t="s">
        <v>51</v>
      </c>
      <c r="D15" s="19">
        <v>37657</v>
      </c>
      <c r="E15" s="19">
        <v>37687</v>
      </c>
      <c r="F15" s="19">
        <v>37670</v>
      </c>
      <c r="G15" s="20">
        <v>-17</v>
      </c>
    </row>
    <row r="16" spans="1:7" ht="12.75">
      <c r="A16" t="s">
        <v>78</v>
      </c>
      <c r="D16" s="19">
        <v>37657</v>
      </c>
      <c r="E16" s="19">
        <v>37687</v>
      </c>
      <c r="F16" s="19">
        <v>37673</v>
      </c>
      <c r="G16" s="20">
        <v>-14</v>
      </c>
    </row>
    <row r="17" spans="1:7" ht="12.75">
      <c r="A17" t="s">
        <v>79</v>
      </c>
      <c r="D17" s="19">
        <v>37718</v>
      </c>
      <c r="E17" s="19">
        <v>37748</v>
      </c>
      <c r="F17" s="19">
        <v>37740</v>
      </c>
      <c r="G17" s="20">
        <v>-8</v>
      </c>
    </row>
    <row r="18" spans="1:7" ht="12.75">
      <c r="A18" t="s">
        <v>83</v>
      </c>
      <c r="D18" s="19">
        <v>37823</v>
      </c>
      <c r="E18" s="19">
        <v>37853</v>
      </c>
      <c r="F18" s="19">
        <v>37830</v>
      </c>
      <c r="G18" s="20">
        <v>-23</v>
      </c>
    </row>
    <row r="19" spans="1:7" ht="12.75">
      <c r="A19" t="s">
        <v>84</v>
      </c>
      <c r="D19" s="19">
        <v>37831</v>
      </c>
      <c r="E19" s="19">
        <v>37861</v>
      </c>
      <c r="F19" s="19">
        <v>37841</v>
      </c>
      <c r="G19" s="20">
        <v>-20</v>
      </c>
    </row>
    <row r="20" spans="1:7" ht="12.75">
      <c r="A20" t="s">
        <v>60</v>
      </c>
      <c r="D20" s="19">
        <v>37965</v>
      </c>
      <c r="E20" s="19">
        <v>37995</v>
      </c>
      <c r="F20" s="19">
        <v>37986</v>
      </c>
      <c r="G20" s="20">
        <v>-10</v>
      </c>
    </row>
    <row r="21" spans="1:7" ht="12.75">
      <c r="A21" t="s">
        <v>56</v>
      </c>
      <c r="D21" s="19">
        <v>38019</v>
      </c>
      <c r="E21" s="19">
        <v>38049</v>
      </c>
      <c r="F21" s="19">
        <v>38028</v>
      </c>
      <c r="G21" s="20">
        <v>-21</v>
      </c>
    </row>
    <row r="22" spans="1:7" ht="12.75">
      <c r="A22" t="s">
        <v>57</v>
      </c>
      <c r="D22" s="19">
        <v>38064</v>
      </c>
      <c r="E22" s="19">
        <v>38096</v>
      </c>
      <c r="F22" s="19">
        <v>38075</v>
      </c>
      <c r="G22" s="20">
        <v>-21</v>
      </c>
    </row>
    <row r="23" spans="1:7" ht="12.75">
      <c r="A23" t="s">
        <v>82</v>
      </c>
      <c r="D23" s="19">
        <v>38099</v>
      </c>
      <c r="E23" s="19">
        <v>38131</v>
      </c>
      <c r="F23" s="19">
        <v>38121</v>
      </c>
      <c r="G23" s="20">
        <v>-10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&amp;RExhibit No. ___(TLW-71)
Docket No. UT-033011
Page 3 of 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G11" sqref="G11"/>
    </sheetView>
  </sheetViews>
  <sheetFormatPr defaultColWidth="9.140625" defaultRowHeight="12.75"/>
  <cols>
    <col min="1" max="1" width="8.28125" style="0" customWidth="1"/>
    <col min="2" max="2" width="3.28125" style="0" customWidth="1"/>
    <col min="3" max="3" width="19.421875" style="0" customWidth="1"/>
    <col min="4" max="4" width="13.140625" style="0" customWidth="1"/>
    <col min="5" max="5" width="11.00390625" style="0" customWidth="1"/>
    <col min="6" max="6" width="14.8515625" style="0" customWidth="1"/>
  </cols>
  <sheetData>
    <row r="1" spans="1:8" ht="12.75">
      <c r="A1" s="21" t="s">
        <v>7</v>
      </c>
      <c r="B1" s="21"/>
      <c r="C1" s="21"/>
      <c r="D1" s="22" t="s">
        <v>126</v>
      </c>
      <c r="E1" s="21"/>
      <c r="F1" s="21"/>
      <c r="G1" s="21"/>
      <c r="H1" s="1"/>
    </row>
    <row r="2" spans="4:8" ht="12.75">
      <c r="D2" s="2"/>
      <c r="E2" s="2"/>
      <c r="F2" s="2"/>
      <c r="G2" s="1"/>
      <c r="H2" s="1"/>
    </row>
    <row r="3" spans="1:8" s="3" customFormat="1" ht="12.75">
      <c r="A3" s="13" t="s">
        <v>92</v>
      </c>
      <c r="B3" s="13"/>
      <c r="C3" s="13"/>
      <c r="D3" s="14" t="s">
        <v>90</v>
      </c>
      <c r="E3" s="14"/>
      <c r="F3" s="14" t="s">
        <v>25</v>
      </c>
      <c r="G3" s="15" t="s">
        <v>94</v>
      </c>
      <c r="H3" s="15"/>
    </row>
    <row r="4" spans="1:8" s="3" customFormat="1" ht="12.75">
      <c r="A4" s="13" t="s">
        <v>93</v>
      </c>
      <c r="B4" s="13"/>
      <c r="C4" s="14"/>
      <c r="D4" s="14" t="s">
        <v>89</v>
      </c>
      <c r="E4" s="14" t="s">
        <v>26</v>
      </c>
      <c r="F4" s="14" t="s">
        <v>80</v>
      </c>
      <c r="G4" s="16" t="s">
        <v>95</v>
      </c>
      <c r="H4" s="16"/>
    </row>
    <row r="5" spans="4:8" ht="12.75">
      <c r="D5" s="2"/>
      <c r="E5" s="2"/>
      <c r="F5" s="2"/>
      <c r="G5" s="1"/>
      <c r="H5" s="1"/>
    </row>
    <row r="6" spans="4:8" ht="12.75">
      <c r="D6" s="2"/>
      <c r="E6" s="2"/>
      <c r="F6" s="2"/>
      <c r="G6" s="1"/>
      <c r="H6" s="1"/>
    </row>
    <row r="7" spans="1:8" ht="12.75">
      <c r="A7" s="3">
        <v>28</v>
      </c>
      <c r="B7" s="3" t="s">
        <v>19</v>
      </c>
      <c r="C7" s="3" t="s">
        <v>7</v>
      </c>
      <c r="D7" s="7">
        <v>36524</v>
      </c>
      <c r="E7" s="5">
        <v>36556</v>
      </c>
      <c r="F7" s="7" t="s">
        <v>134</v>
      </c>
      <c r="G7" s="17">
        <f>334+365+176</f>
        <v>875</v>
      </c>
      <c r="H7" s="1"/>
    </row>
    <row r="8" spans="1:8" ht="12.75">
      <c r="A8" s="3">
        <v>29</v>
      </c>
      <c r="B8" s="3" t="s">
        <v>19</v>
      </c>
      <c r="C8" s="3" t="s">
        <v>7</v>
      </c>
      <c r="D8" s="7">
        <v>36689</v>
      </c>
      <c r="E8" s="5">
        <v>36719</v>
      </c>
      <c r="F8" s="7" t="s">
        <v>134</v>
      </c>
      <c r="G8" s="17">
        <f>18+31+30+31+30+31+365+176</f>
        <v>712</v>
      </c>
      <c r="H8" s="1"/>
    </row>
    <row r="9" spans="1:8" ht="12.75">
      <c r="A9" s="24" t="s">
        <v>127</v>
      </c>
      <c r="D9" s="2"/>
      <c r="E9" s="2"/>
      <c r="F9" s="2"/>
      <c r="G9" s="1"/>
      <c r="H9" s="1"/>
    </row>
    <row r="10" spans="1:8" ht="12.75">
      <c r="A10" s="24" t="s">
        <v>73</v>
      </c>
      <c r="D10" s="2"/>
      <c r="E10" s="2"/>
      <c r="F10" s="19">
        <v>36901</v>
      </c>
      <c r="G10" s="1"/>
      <c r="H10" s="1"/>
    </row>
    <row r="11" spans="1:8" ht="12.75">
      <c r="A11" s="24">
        <v>18</v>
      </c>
      <c r="B11" t="s">
        <v>131</v>
      </c>
      <c r="D11" s="19">
        <v>37008</v>
      </c>
      <c r="E11" s="2"/>
      <c r="F11" s="19"/>
      <c r="G11" s="1"/>
      <c r="H11" s="1"/>
    </row>
    <row r="12" spans="1:8" ht="12.75">
      <c r="A12" s="24">
        <v>12</v>
      </c>
      <c r="B12" t="s">
        <v>131</v>
      </c>
      <c r="D12" s="19">
        <v>37011</v>
      </c>
      <c r="E12" s="2"/>
      <c r="F12" s="19"/>
      <c r="G12" s="1"/>
      <c r="H12" s="1"/>
    </row>
    <row r="13" spans="1:8" ht="12.75">
      <c r="A13" s="24" t="s">
        <v>128</v>
      </c>
      <c r="D13" s="2"/>
      <c r="E13" s="2"/>
      <c r="F13" s="19">
        <v>37019</v>
      </c>
      <c r="G13" s="1"/>
      <c r="H13" s="1"/>
    </row>
    <row r="14" spans="1:7" ht="12.75">
      <c r="A14" s="3">
        <v>48</v>
      </c>
      <c r="B14" s="3" t="s">
        <v>19</v>
      </c>
      <c r="C14" s="3" t="s">
        <v>7</v>
      </c>
      <c r="D14" s="7">
        <v>37091</v>
      </c>
      <c r="E14" s="5">
        <v>37123</v>
      </c>
      <c r="F14" s="7" t="s">
        <v>134</v>
      </c>
      <c r="G14" s="17">
        <f>10+30+31+30+31+176</f>
        <v>308</v>
      </c>
    </row>
    <row r="15" spans="1:7" ht="12.75">
      <c r="A15" s="3">
        <v>23</v>
      </c>
      <c r="B15" s="3" t="s">
        <v>131</v>
      </c>
      <c r="C15" s="3"/>
      <c r="D15" s="7">
        <v>37372</v>
      </c>
      <c r="E15" s="5"/>
      <c r="F15" s="7"/>
      <c r="G15" s="17"/>
    </row>
    <row r="16" spans="1:7" ht="12.75">
      <c r="A16" s="24" t="s">
        <v>129</v>
      </c>
      <c r="D16" s="2"/>
      <c r="E16" s="2"/>
      <c r="F16" s="19">
        <v>37432</v>
      </c>
      <c r="G16" s="1"/>
    </row>
    <row r="17" spans="1:7" ht="12.75">
      <c r="A17" s="24" t="s">
        <v>74</v>
      </c>
      <c r="D17" s="2"/>
      <c r="E17" s="2"/>
      <c r="F17" s="19">
        <v>37561</v>
      </c>
      <c r="G17" s="1"/>
    </row>
    <row r="18" spans="1:7" ht="12.75">
      <c r="A18" s="24" t="s">
        <v>130</v>
      </c>
      <c r="D18" s="19">
        <v>37795</v>
      </c>
      <c r="E18" s="19">
        <v>37825</v>
      </c>
      <c r="F18" s="19">
        <v>37802</v>
      </c>
      <c r="G18" s="20">
        <v>-23</v>
      </c>
    </row>
    <row r="19" spans="1:7" ht="12.75">
      <c r="A19" s="24" t="s">
        <v>48</v>
      </c>
      <c r="D19" s="2"/>
      <c r="E19" s="2"/>
      <c r="F19" s="19">
        <v>38028</v>
      </c>
      <c r="G19" s="1"/>
    </row>
    <row r="20" spans="1:7" ht="12.75">
      <c r="A20" s="24" t="s">
        <v>49</v>
      </c>
      <c r="D20" s="2"/>
      <c r="E20" s="2"/>
      <c r="F20" s="19">
        <v>38070</v>
      </c>
      <c r="G20" s="1"/>
    </row>
    <row r="21" spans="4:7" ht="12.75">
      <c r="D21" s="19"/>
      <c r="E21" s="19"/>
      <c r="F21" s="19"/>
      <c r="G21" s="20"/>
    </row>
    <row r="22" spans="4:7" ht="12.75">
      <c r="D22" s="19"/>
      <c r="E22" s="19"/>
      <c r="F22" s="19"/>
      <c r="G22" s="20"/>
    </row>
    <row r="23" spans="4:7" ht="12.75">
      <c r="D23" s="19"/>
      <c r="E23" s="19"/>
      <c r="F23" s="19"/>
      <c r="G23" s="20"/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&amp;RExhibit No. ___ (TLW-71)
Docket No. UT-033011
Page 4 of 12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3">
      <selection activeCell="G21" sqref="G21"/>
    </sheetView>
  </sheetViews>
  <sheetFormatPr defaultColWidth="9.140625" defaultRowHeight="12.75"/>
  <cols>
    <col min="1" max="1" width="8.28125" style="0" customWidth="1"/>
    <col min="2" max="2" width="3.28125" style="0" customWidth="1"/>
    <col min="3" max="3" width="19.421875" style="0" customWidth="1"/>
    <col min="4" max="4" width="13.140625" style="0" customWidth="1"/>
    <col min="5" max="5" width="11.00390625" style="0" customWidth="1"/>
    <col min="6" max="6" width="18.8515625" style="0" customWidth="1"/>
  </cols>
  <sheetData>
    <row r="1" spans="1:8" ht="12.75">
      <c r="A1" s="13" t="s">
        <v>1</v>
      </c>
      <c r="B1" s="13"/>
      <c r="C1" s="13"/>
      <c r="D1" s="24" t="s">
        <v>102</v>
      </c>
      <c r="E1" s="13"/>
      <c r="F1" s="13"/>
      <c r="G1" s="13"/>
      <c r="H1" s="1"/>
    </row>
    <row r="2" spans="1:8" ht="12.75">
      <c r="A2" s="13"/>
      <c r="B2" s="13"/>
      <c r="C2" s="13"/>
      <c r="D2" s="13"/>
      <c r="E2" s="13"/>
      <c r="F2" s="13"/>
      <c r="G2" s="13"/>
      <c r="H2" s="1"/>
    </row>
    <row r="3" spans="1:8" s="3" customFormat="1" ht="12.75">
      <c r="A3" s="13" t="s">
        <v>92</v>
      </c>
      <c r="B3" s="13"/>
      <c r="C3" s="13"/>
      <c r="D3" s="14" t="s">
        <v>90</v>
      </c>
      <c r="E3" s="14"/>
      <c r="F3" s="14" t="s">
        <v>25</v>
      </c>
      <c r="G3" s="15" t="s">
        <v>94</v>
      </c>
      <c r="H3" s="15"/>
    </row>
    <row r="4" spans="1:8" s="3" customFormat="1" ht="12.75">
      <c r="A4" s="13" t="s">
        <v>93</v>
      </c>
      <c r="B4" s="13"/>
      <c r="C4" s="14"/>
      <c r="D4" s="14" t="s">
        <v>89</v>
      </c>
      <c r="E4" s="14" t="s">
        <v>26</v>
      </c>
      <c r="F4" s="14" t="s">
        <v>80</v>
      </c>
      <c r="G4" s="16" t="s">
        <v>95</v>
      </c>
      <c r="H4" s="16"/>
    </row>
    <row r="5" spans="1:8" ht="12.75">
      <c r="A5" s="13"/>
      <c r="B5" s="13"/>
      <c r="C5" s="13"/>
      <c r="D5" s="13"/>
      <c r="E5" s="13"/>
      <c r="F5" s="13"/>
      <c r="G5" s="13"/>
      <c r="H5" s="1"/>
    </row>
    <row r="6" spans="1:8" ht="12.75">
      <c r="A6" s="3" t="s">
        <v>58</v>
      </c>
      <c r="B6" s="3"/>
      <c r="C6" s="3"/>
      <c r="D6" s="7">
        <v>36580</v>
      </c>
      <c r="E6" s="19">
        <v>36612</v>
      </c>
      <c r="F6" s="5">
        <v>36595</v>
      </c>
      <c r="G6" s="20">
        <v>-17</v>
      </c>
      <c r="H6" s="1"/>
    </row>
    <row r="7" spans="1:8" ht="12.75">
      <c r="A7" s="3">
        <v>1</v>
      </c>
      <c r="B7" s="3" t="s">
        <v>19</v>
      </c>
      <c r="C7" s="3" t="s">
        <v>0</v>
      </c>
      <c r="D7" s="7">
        <v>36584</v>
      </c>
      <c r="E7" s="5">
        <v>36614</v>
      </c>
      <c r="F7" s="7">
        <v>38139</v>
      </c>
      <c r="G7" s="1">
        <v>1524</v>
      </c>
      <c r="H7" s="1"/>
    </row>
    <row r="8" spans="1:8" ht="12.75">
      <c r="A8" s="3" t="s">
        <v>46</v>
      </c>
      <c r="D8" s="19">
        <v>36636</v>
      </c>
      <c r="E8" s="19">
        <v>36668</v>
      </c>
      <c r="F8" s="19">
        <v>36654</v>
      </c>
      <c r="G8" s="20">
        <v>-12</v>
      </c>
      <c r="H8" s="1"/>
    </row>
    <row r="9" spans="1:8" ht="12.75">
      <c r="A9" s="3">
        <v>2</v>
      </c>
      <c r="B9" s="3" t="s">
        <v>19</v>
      </c>
      <c r="C9" s="3"/>
      <c r="D9" s="7">
        <v>36728</v>
      </c>
      <c r="E9" s="5">
        <v>36759</v>
      </c>
      <c r="F9" s="7" t="s">
        <v>63</v>
      </c>
      <c r="G9" s="9">
        <f>10+30+31+30+31+365+151+15</f>
        <v>663</v>
      </c>
      <c r="H9" s="1"/>
    </row>
    <row r="10" spans="1:8" ht="12.75">
      <c r="A10" s="3" t="s">
        <v>47</v>
      </c>
      <c r="B10" s="3"/>
      <c r="C10" s="3"/>
      <c r="D10" s="7">
        <v>36766</v>
      </c>
      <c r="E10" s="5">
        <v>36796</v>
      </c>
      <c r="F10" s="7">
        <v>36777</v>
      </c>
      <c r="G10" s="20">
        <v>-19</v>
      </c>
      <c r="H10" s="1"/>
    </row>
    <row r="11" spans="1:8" ht="12.75">
      <c r="A11" s="3" t="s">
        <v>49</v>
      </c>
      <c r="B11" s="3"/>
      <c r="C11" s="3"/>
      <c r="D11" s="7">
        <v>36836</v>
      </c>
      <c r="E11" s="5">
        <v>36866</v>
      </c>
      <c r="F11" s="7">
        <v>36922</v>
      </c>
      <c r="G11" s="20">
        <v>56</v>
      </c>
      <c r="H11" s="1"/>
    </row>
    <row r="12" spans="1:8" ht="12.75">
      <c r="A12" s="3">
        <v>17</v>
      </c>
      <c r="B12" s="3" t="s">
        <v>19</v>
      </c>
      <c r="C12" s="3"/>
      <c r="D12" s="7">
        <v>36844</v>
      </c>
      <c r="E12" s="5">
        <v>36874</v>
      </c>
      <c r="F12" s="7" t="s">
        <v>65</v>
      </c>
      <c r="G12" s="9">
        <f>15+365+158</f>
        <v>538</v>
      </c>
      <c r="H12" s="1"/>
    </row>
    <row r="13" spans="1:8" ht="12.75">
      <c r="A13" s="3">
        <v>3</v>
      </c>
      <c r="B13" s="3" t="s">
        <v>19</v>
      </c>
      <c r="C13" s="3"/>
      <c r="D13" s="7">
        <v>36845</v>
      </c>
      <c r="E13" s="5">
        <v>36875</v>
      </c>
      <c r="F13" s="7" t="s">
        <v>65</v>
      </c>
      <c r="G13" s="9">
        <f>16+365+158</f>
        <v>539</v>
      </c>
      <c r="H13" s="1"/>
    </row>
    <row r="14" spans="1:7" ht="12.75">
      <c r="A14" s="3">
        <v>4</v>
      </c>
      <c r="B14" s="3" t="s">
        <v>19</v>
      </c>
      <c r="C14" s="3"/>
      <c r="D14" s="7">
        <v>36845</v>
      </c>
      <c r="E14" s="5">
        <v>36875</v>
      </c>
      <c r="F14" s="7" t="s">
        <v>65</v>
      </c>
      <c r="G14" s="9">
        <f>16+365+158</f>
        <v>539</v>
      </c>
    </row>
    <row r="15" spans="1:7" ht="12.75">
      <c r="A15" s="3">
        <v>18</v>
      </c>
      <c r="B15" s="3" t="s">
        <v>19</v>
      </c>
      <c r="C15" s="3"/>
      <c r="D15" s="7">
        <v>36845</v>
      </c>
      <c r="E15" s="5">
        <v>36875</v>
      </c>
      <c r="F15" s="7" t="s">
        <v>65</v>
      </c>
      <c r="G15" s="9">
        <f>16+365+158</f>
        <v>539</v>
      </c>
    </row>
    <row r="16" spans="1:7" ht="12.75">
      <c r="A16" s="3">
        <v>19</v>
      </c>
      <c r="B16" s="3" t="s">
        <v>19</v>
      </c>
      <c r="C16" s="3"/>
      <c r="D16" s="7">
        <v>36845</v>
      </c>
      <c r="E16" s="5">
        <v>36875</v>
      </c>
      <c r="F16" s="7" t="s">
        <v>65</v>
      </c>
      <c r="G16" s="9">
        <f>16+365+158</f>
        <v>539</v>
      </c>
    </row>
    <row r="17" spans="1:7" ht="12.75">
      <c r="A17" s="3">
        <v>21</v>
      </c>
      <c r="B17" s="3" t="s">
        <v>19</v>
      </c>
      <c r="C17" s="3"/>
      <c r="D17" s="7">
        <v>36845</v>
      </c>
      <c r="E17" s="5">
        <v>36875</v>
      </c>
      <c r="F17" s="7" t="s">
        <v>65</v>
      </c>
      <c r="G17" s="9">
        <f>16+365+158</f>
        <v>539</v>
      </c>
    </row>
    <row r="18" spans="1:7" ht="12.75">
      <c r="A18" s="3" t="s">
        <v>61</v>
      </c>
      <c r="B18" s="3"/>
      <c r="C18" s="3"/>
      <c r="D18" s="7">
        <v>36864</v>
      </c>
      <c r="E18" s="5">
        <v>36894</v>
      </c>
      <c r="F18" s="7">
        <v>36878</v>
      </c>
      <c r="G18" s="20">
        <v>-16</v>
      </c>
    </row>
    <row r="19" spans="1:7" ht="12.75">
      <c r="A19" s="3">
        <v>23</v>
      </c>
      <c r="B19" s="3" t="s">
        <v>19</v>
      </c>
      <c r="C19" s="3"/>
      <c r="D19" s="7">
        <v>36981</v>
      </c>
      <c r="E19" s="5">
        <v>37011</v>
      </c>
      <c r="F19" s="7" t="s">
        <v>65</v>
      </c>
      <c r="G19" s="9">
        <f>31+30+31+31+30+31+30+31+158</f>
        <v>403</v>
      </c>
    </row>
    <row r="20" spans="1:7" ht="12.75">
      <c r="A20" s="3">
        <v>5</v>
      </c>
      <c r="B20" s="3" t="s">
        <v>19</v>
      </c>
      <c r="C20" s="3"/>
      <c r="D20" s="7">
        <v>37075</v>
      </c>
      <c r="E20" s="5">
        <v>37105</v>
      </c>
      <c r="F20" s="7" t="s">
        <v>65</v>
      </c>
      <c r="G20" s="9">
        <f>29+30+31+30+31+158</f>
        <v>309</v>
      </c>
    </row>
    <row r="21" spans="1:7" ht="12.75">
      <c r="A21" s="3">
        <v>7</v>
      </c>
      <c r="B21" s="3" t="s">
        <v>131</v>
      </c>
      <c r="C21" s="3"/>
      <c r="D21" s="7">
        <v>37085</v>
      </c>
      <c r="E21" s="5"/>
      <c r="F21" s="7"/>
      <c r="G21" s="9"/>
    </row>
    <row r="22" spans="1:7" ht="12.75">
      <c r="A22" s="3" t="s">
        <v>50</v>
      </c>
      <c r="B22" s="3"/>
      <c r="C22" s="3"/>
      <c r="D22" s="7">
        <v>37103</v>
      </c>
      <c r="E22" s="5">
        <v>37133</v>
      </c>
      <c r="F22" s="7">
        <v>37181</v>
      </c>
      <c r="G22" s="20">
        <v>49</v>
      </c>
    </row>
    <row r="23" spans="1:7" ht="12.75">
      <c r="A23" s="3">
        <v>6</v>
      </c>
      <c r="B23" s="3" t="s">
        <v>19</v>
      </c>
      <c r="C23" s="3"/>
      <c r="D23" s="7">
        <v>37103</v>
      </c>
      <c r="E23" s="5">
        <v>37133</v>
      </c>
      <c r="F23" s="7">
        <v>38139</v>
      </c>
      <c r="G23" s="1">
        <v>1005</v>
      </c>
    </row>
    <row r="24" spans="1:7" ht="12.75">
      <c r="A24" s="3" t="s">
        <v>51</v>
      </c>
      <c r="B24" s="3"/>
      <c r="C24" s="3"/>
      <c r="D24" s="7">
        <v>37229</v>
      </c>
      <c r="E24" s="5">
        <v>37259</v>
      </c>
      <c r="F24" s="7">
        <v>37260</v>
      </c>
      <c r="G24" s="20">
        <v>1</v>
      </c>
    </row>
    <row r="25" spans="1:7" ht="12.75">
      <c r="A25" s="3">
        <v>20</v>
      </c>
      <c r="B25" s="3" t="s">
        <v>19</v>
      </c>
      <c r="C25" s="3"/>
      <c r="D25" s="7">
        <v>37104</v>
      </c>
      <c r="E25" s="5">
        <v>37134</v>
      </c>
      <c r="F25" s="7">
        <v>38139</v>
      </c>
      <c r="G25" s="1">
        <v>1004</v>
      </c>
    </row>
    <row r="26" spans="1:7" ht="12.75">
      <c r="A26" s="3" t="s">
        <v>52</v>
      </c>
      <c r="B26" s="3"/>
      <c r="C26" s="3"/>
      <c r="D26" s="7">
        <v>37295</v>
      </c>
      <c r="E26" s="5">
        <v>37326</v>
      </c>
      <c r="F26" s="7">
        <v>37302</v>
      </c>
      <c r="G26" s="20">
        <v>-26</v>
      </c>
    </row>
    <row r="27" spans="1:7" ht="12.75">
      <c r="A27" s="3">
        <v>12</v>
      </c>
      <c r="B27" s="3" t="s">
        <v>20</v>
      </c>
      <c r="C27" s="3"/>
      <c r="D27" s="7">
        <v>37316</v>
      </c>
      <c r="E27" s="5">
        <v>37348</v>
      </c>
      <c r="F27" s="7">
        <v>37414</v>
      </c>
      <c r="G27" s="1">
        <v>66</v>
      </c>
    </row>
    <row r="28" spans="1:7" ht="12.75">
      <c r="A28" t="s">
        <v>53</v>
      </c>
      <c r="D28" s="19">
        <v>37327</v>
      </c>
      <c r="E28" s="19">
        <v>37356</v>
      </c>
      <c r="F28" s="19">
        <v>37342</v>
      </c>
      <c r="G28" s="20">
        <v>-14</v>
      </c>
    </row>
    <row r="29" spans="1:7" ht="12.75">
      <c r="A29" t="s">
        <v>54</v>
      </c>
      <c r="D29" s="19">
        <v>37382</v>
      </c>
      <c r="E29" s="19">
        <v>37412</v>
      </c>
      <c r="F29" s="19">
        <v>37391</v>
      </c>
      <c r="G29" s="20">
        <v>10</v>
      </c>
    </row>
    <row r="30" spans="1:7" ht="12.75">
      <c r="A30" t="s">
        <v>55</v>
      </c>
      <c r="D30" s="2" t="s">
        <v>59</v>
      </c>
      <c r="E30" s="2"/>
      <c r="F30" s="2"/>
      <c r="G30" s="1"/>
    </row>
    <row r="31" spans="1:7" ht="12.75">
      <c r="A31" t="s">
        <v>62</v>
      </c>
      <c r="D31" s="19">
        <v>37705</v>
      </c>
      <c r="E31" s="19">
        <v>37735</v>
      </c>
      <c r="F31" s="19">
        <v>37715</v>
      </c>
      <c r="G31" s="20">
        <v>-20</v>
      </c>
    </row>
    <row r="32" spans="1:7" ht="12.75">
      <c r="A32" t="s">
        <v>56</v>
      </c>
      <c r="D32" s="19">
        <v>37893</v>
      </c>
      <c r="E32" s="19">
        <v>37923</v>
      </c>
      <c r="F32" s="19">
        <v>37907</v>
      </c>
      <c r="G32" s="20">
        <v>-16</v>
      </c>
    </row>
    <row r="33" spans="1:7" ht="12.75">
      <c r="A33" t="s">
        <v>57</v>
      </c>
      <c r="D33" s="19">
        <v>37986</v>
      </c>
      <c r="E33" s="19">
        <v>38016</v>
      </c>
      <c r="F33" s="19">
        <v>37995</v>
      </c>
      <c r="G33" s="20">
        <v>-21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&amp;RExhibit No. ___ (TLW-71)
Docket No. UT-033011
Page 5 of 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E20" sqref="E20"/>
    </sheetView>
  </sheetViews>
  <sheetFormatPr defaultColWidth="9.140625" defaultRowHeight="12.75"/>
  <cols>
    <col min="1" max="1" width="8.28125" style="0" customWidth="1"/>
    <col min="2" max="2" width="3.28125" style="0" customWidth="1"/>
    <col min="3" max="3" width="19.421875" style="0" customWidth="1"/>
    <col min="4" max="4" width="13.140625" style="0" customWidth="1"/>
    <col min="5" max="5" width="11.00390625" style="0" customWidth="1"/>
    <col min="6" max="6" width="14.8515625" style="0" customWidth="1"/>
  </cols>
  <sheetData>
    <row r="1" spans="1:8" ht="12.75">
      <c r="A1" s="21" t="s">
        <v>8</v>
      </c>
      <c r="B1" s="21"/>
      <c r="C1" s="21"/>
      <c r="D1" s="22" t="s">
        <v>125</v>
      </c>
      <c r="E1" s="21"/>
      <c r="F1" s="21"/>
      <c r="G1" s="21"/>
      <c r="H1" s="1"/>
    </row>
    <row r="2" spans="1:8" ht="12.75">
      <c r="A2" s="21"/>
      <c r="B2" s="21"/>
      <c r="C2" s="21"/>
      <c r="D2" s="21"/>
      <c r="E2" s="21"/>
      <c r="F2" s="21"/>
      <c r="G2" s="21"/>
      <c r="H2" s="1"/>
    </row>
    <row r="3" spans="1:8" s="3" customFormat="1" ht="12.75">
      <c r="A3" s="13" t="s">
        <v>92</v>
      </c>
      <c r="B3" s="13"/>
      <c r="C3" s="13"/>
      <c r="D3" s="14" t="s">
        <v>90</v>
      </c>
      <c r="E3" s="14"/>
      <c r="F3" s="14" t="s">
        <v>25</v>
      </c>
      <c r="G3" s="15" t="s">
        <v>94</v>
      </c>
      <c r="H3" s="15"/>
    </row>
    <row r="4" spans="1:8" s="3" customFormat="1" ht="12.75">
      <c r="A4" s="13" t="s">
        <v>93</v>
      </c>
      <c r="B4" s="13"/>
      <c r="C4" s="14"/>
      <c r="D4" s="14" t="s">
        <v>89</v>
      </c>
      <c r="E4" s="14" t="s">
        <v>26</v>
      </c>
      <c r="F4" s="14" t="s">
        <v>80</v>
      </c>
      <c r="G4" s="16" t="s">
        <v>95</v>
      </c>
      <c r="H4" s="16"/>
    </row>
    <row r="5" spans="1:8" ht="12.75">
      <c r="A5" s="21"/>
      <c r="B5" s="21"/>
      <c r="C5" s="21"/>
      <c r="D5" s="21"/>
      <c r="E5" s="21"/>
      <c r="F5" s="21"/>
      <c r="G5" s="21"/>
      <c r="H5" s="1"/>
    </row>
    <row r="6" spans="1:8" ht="12.75">
      <c r="A6" t="s">
        <v>72</v>
      </c>
      <c r="D6" s="2"/>
      <c r="E6" s="2"/>
      <c r="F6" s="19">
        <v>36293</v>
      </c>
      <c r="G6" s="20">
        <v>0</v>
      </c>
      <c r="H6" s="1"/>
    </row>
    <row r="7" spans="1:8" ht="12.75">
      <c r="A7" t="s">
        <v>73</v>
      </c>
      <c r="D7" s="19">
        <v>36613</v>
      </c>
      <c r="E7" s="19">
        <v>36643</v>
      </c>
      <c r="F7" s="19">
        <v>36649</v>
      </c>
      <c r="G7" s="20">
        <v>6</v>
      </c>
      <c r="H7" s="1"/>
    </row>
    <row r="8" spans="1:8" ht="12.75">
      <c r="A8" t="s">
        <v>87</v>
      </c>
      <c r="D8" s="19">
        <v>36899</v>
      </c>
      <c r="E8" s="19">
        <v>36929</v>
      </c>
      <c r="F8" s="19">
        <v>36934</v>
      </c>
      <c r="G8" s="20">
        <v>5</v>
      </c>
      <c r="H8" s="1"/>
    </row>
    <row r="9" spans="1:8" ht="12.75">
      <c r="A9" t="s">
        <v>48</v>
      </c>
      <c r="D9" s="19">
        <v>36913</v>
      </c>
      <c r="E9" s="19">
        <v>36943</v>
      </c>
      <c r="F9" s="19">
        <v>36928</v>
      </c>
      <c r="G9" s="20">
        <v>-15</v>
      </c>
      <c r="H9" s="1"/>
    </row>
    <row r="10" spans="1:8" ht="12.75">
      <c r="A10" t="s">
        <v>49</v>
      </c>
      <c r="D10" s="19">
        <v>36998</v>
      </c>
      <c r="E10" s="19">
        <v>37028</v>
      </c>
      <c r="F10" s="19">
        <v>37022</v>
      </c>
      <c r="G10" s="20">
        <v>-6</v>
      </c>
      <c r="H10" s="1"/>
    </row>
    <row r="11" spans="1:8" ht="12.75">
      <c r="A11" s="3">
        <v>30</v>
      </c>
      <c r="B11" s="3" t="s">
        <v>20</v>
      </c>
      <c r="C11" s="3" t="s">
        <v>8</v>
      </c>
      <c r="D11" s="7">
        <v>37138</v>
      </c>
      <c r="E11" s="19">
        <v>37168</v>
      </c>
      <c r="F11" s="7" t="s">
        <v>138</v>
      </c>
      <c r="G11" s="17">
        <f>27+30+31+130</f>
        <v>218</v>
      </c>
      <c r="H11" s="1"/>
    </row>
    <row r="12" spans="1:8" ht="12.75">
      <c r="A12" t="s">
        <v>50</v>
      </c>
      <c r="D12" s="19">
        <v>37281</v>
      </c>
      <c r="E12" s="19">
        <v>37312</v>
      </c>
      <c r="F12" s="19">
        <v>37299</v>
      </c>
      <c r="G12" s="20">
        <v>-13</v>
      </c>
      <c r="H12" s="1"/>
    </row>
    <row r="13" spans="1:8" ht="12.75">
      <c r="A13" t="s">
        <v>51</v>
      </c>
      <c r="D13" s="19" t="s">
        <v>88</v>
      </c>
      <c r="E13" s="2"/>
      <c r="F13" s="19"/>
      <c r="G13" s="20"/>
      <c r="H13" s="1"/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&amp;RExhibit No. ___ (TLW-71)
Docket No. UT-033011
Page 6 of 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4" sqref="C4"/>
    </sheetView>
  </sheetViews>
  <sheetFormatPr defaultColWidth="9.140625" defaultRowHeight="12.75"/>
  <cols>
    <col min="1" max="1" width="8.28125" style="0" customWidth="1"/>
    <col min="2" max="2" width="3.28125" style="0" customWidth="1"/>
    <col min="3" max="3" width="19.421875" style="0" customWidth="1"/>
    <col min="4" max="4" width="13.140625" style="0" customWidth="1"/>
    <col min="5" max="5" width="11.00390625" style="0" customWidth="1"/>
    <col min="6" max="6" width="16.57421875" style="0" customWidth="1"/>
  </cols>
  <sheetData>
    <row r="1" spans="1:8" ht="12.75">
      <c r="A1" s="21" t="s">
        <v>15</v>
      </c>
      <c r="B1" s="21"/>
      <c r="C1" s="21"/>
      <c r="D1" s="26" t="s">
        <v>103</v>
      </c>
      <c r="E1" s="21"/>
      <c r="F1" s="21"/>
      <c r="G1" s="21"/>
      <c r="H1" s="1"/>
    </row>
    <row r="2" spans="1:8" ht="12.75">
      <c r="A2" s="21"/>
      <c r="B2" s="21"/>
      <c r="C2" s="21"/>
      <c r="D2" s="21"/>
      <c r="E2" s="21"/>
      <c r="F2" s="21"/>
      <c r="G2" s="21"/>
      <c r="H2" s="1"/>
    </row>
    <row r="3" spans="1:8" s="3" customFormat="1" ht="12.75">
      <c r="A3" s="13" t="s">
        <v>92</v>
      </c>
      <c r="B3" s="13"/>
      <c r="C3" s="13"/>
      <c r="D3" s="14" t="s">
        <v>90</v>
      </c>
      <c r="E3" s="14"/>
      <c r="F3" s="14" t="s">
        <v>25</v>
      </c>
      <c r="G3" s="15" t="s">
        <v>94</v>
      </c>
      <c r="H3" s="15"/>
    </row>
    <row r="4" spans="1:8" s="3" customFormat="1" ht="12.75">
      <c r="A4" s="13" t="s">
        <v>93</v>
      </c>
      <c r="B4" s="13"/>
      <c r="C4" s="14"/>
      <c r="D4" s="14" t="s">
        <v>89</v>
      </c>
      <c r="E4" s="14" t="s">
        <v>26</v>
      </c>
      <c r="F4" s="14" t="s">
        <v>80</v>
      </c>
      <c r="G4" s="16" t="s">
        <v>95</v>
      </c>
      <c r="H4" s="16"/>
    </row>
    <row r="5" spans="1:8" ht="12.75">
      <c r="A5" s="21"/>
      <c r="B5" s="21"/>
      <c r="C5" s="21"/>
      <c r="D5" s="21"/>
      <c r="E5" s="21"/>
      <c r="F5" s="21"/>
      <c r="G5" s="21"/>
      <c r="H5" s="1"/>
    </row>
    <row r="6" spans="1:8" ht="12.75">
      <c r="A6" s="22" t="s">
        <v>72</v>
      </c>
      <c r="D6" s="19">
        <v>35682</v>
      </c>
      <c r="E6" s="19">
        <v>35712</v>
      </c>
      <c r="F6" s="19">
        <v>35738</v>
      </c>
      <c r="G6" s="20">
        <v>26</v>
      </c>
      <c r="H6" s="1"/>
    </row>
    <row r="7" spans="1:8" ht="12.75">
      <c r="A7" s="22" t="s">
        <v>86</v>
      </c>
      <c r="D7" s="2"/>
      <c r="E7" s="2"/>
      <c r="F7" s="19">
        <v>36035</v>
      </c>
      <c r="G7" s="1"/>
      <c r="H7" s="1"/>
    </row>
    <row r="8" spans="1:8" ht="12.75">
      <c r="A8" s="22" t="s">
        <v>73</v>
      </c>
      <c r="D8" s="19">
        <v>36347</v>
      </c>
      <c r="E8" s="19">
        <v>36377</v>
      </c>
      <c r="F8" s="19">
        <v>36350</v>
      </c>
      <c r="G8" s="20">
        <v>-27</v>
      </c>
      <c r="H8" s="1"/>
    </row>
    <row r="9" spans="1:8" ht="12.75">
      <c r="A9" s="22" t="s">
        <v>74</v>
      </c>
      <c r="D9" s="19">
        <v>36748</v>
      </c>
      <c r="E9" s="19">
        <v>36780</v>
      </c>
      <c r="F9" s="19">
        <v>36759</v>
      </c>
      <c r="G9" s="20">
        <v>-19</v>
      </c>
      <c r="H9" s="1"/>
    </row>
    <row r="10" spans="1:8" ht="12.75">
      <c r="A10" s="22">
        <v>52</v>
      </c>
      <c r="B10" t="s">
        <v>19</v>
      </c>
      <c r="D10" s="19">
        <v>36787</v>
      </c>
      <c r="E10" s="19">
        <v>36817</v>
      </c>
      <c r="F10" s="7" t="s">
        <v>145</v>
      </c>
      <c r="G10" s="17">
        <f>13+61+365+234</f>
        <v>673</v>
      </c>
      <c r="H10" s="1"/>
    </row>
    <row r="11" spans="1:8" ht="12.75">
      <c r="A11" s="22" t="s">
        <v>47</v>
      </c>
      <c r="D11" s="19">
        <v>36805</v>
      </c>
      <c r="E11" s="19">
        <v>36836</v>
      </c>
      <c r="F11" s="19">
        <v>36843</v>
      </c>
      <c r="G11" s="20">
        <v>7</v>
      </c>
      <c r="H11" s="1"/>
    </row>
    <row r="12" spans="1:8" ht="12.75">
      <c r="A12" s="22" t="s">
        <v>48</v>
      </c>
      <c r="D12" s="19">
        <v>36970</v>
      </c>
      <c r="E12" s="19">
        <v>37000</v>
      </c>
      <c r="F12" s="19">
        <v>37005</v>
      </c>
      <c r="G12" s="20">
        <v>-5</v>
      </c>
      <c r="H12" s="1"/>
    </row>
    <row r="13" spans="1:8" ht="12.75">
      <c r="A13" s="22" t="s">
        <v>49</v>
      </c>
      <c r="D13" s="19">
        <v>37041</v>
      </c>
      <c r="E13" s="19">
        <v>37071</v>
      </c>
      <c r="F13" s="19">
        <v>37063</v>
      </c>
      <c r="G13" s="20">
        <v>-8</v>
      </c>
      <c r="H13" s="1"/>
    </row>
    <row r="14" spans="1:7" ht="12.75">
      <c r="A14" s="22" t="s">
        <v>50</v>
      </c>
      <c r="D14" s="2" t="s">
        <v>97</v>
      </c>
      <c r="E14" s="2"/>
      <c r="F14" s="19"/>
      <c r="G14" s="1"/>
    </row>
    <row r="15" spans="1:7" ht="12.75">
      <c r="A15">
        <v>47</v>
      </c>
      <c r="B15" t="s">
        <v>20</v>
      </c>
      <c r="D15" s="19">
        <v>37092</v>
      </c>
      <c r="E15" s="5">
        <v>37119</v>
      </c>
      <c r="F15" s="19">
        <v>37490</v>
      </c>
      <c r="G15" s="17">
        <f>11+30+31+30+31+234</f>
        <v>367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&amp;RExhibit No. ___ (TLW-71)
Docket No. UT-033011
Page 7 of 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C4" sqref="C4"/>
    </sheetView>
  </sheetViews>
  <sheetFormatPr defaultColWidth="9.140625" defaultRowHeight="12.75"/>
  <cols>
    <col min="1" max="1" width="8.28125" style="0" customWidth="1"/>
    <col min="2" max="2" width="3.28125" style="0" customWidth="1"/>
    <col min="3" max="3" width="19.421875" style="0" customWidth="1"/>
    <col min="4" max="4" width="13.140625" style="0" customWidth="1"/>
    <col min="5" max="5" width="11.00390625" style="0" customWidth="1"/>
    <col min="6" max="6" width="14.8515625" style="0" customWidth="1"/>
  </cols>
  <sheetData>
    <row r="1" spans="1:8" ht="12.75">
      <c r="A1" s="21" t="s">
        <v>6</v>
      </c>
      <c r="D1" s="25" t="s">
        <v>104</v>
      </c>
      <c r="E1" s="2"/>
      <c r="F1" s="2"/>
      <c r="G1" s="1"/>
      <c r="H1" s="1"/>
    </row>
    <row r="2" spans="4:8" ht="12.75">
      <c r="D2" s="2"/>
      <c r="E2" s="2"/>
      <c r="F2" s="2"/>
      <c r="G2" s="1"/>
      <c r="H2" s="1"/>
    </row>
    <row r="3" spans="1:8" s="3" customFormat="1" ht="12.75">
      <c r="A3" s="13" t="s">
        <v>92</v>
      </c>
      <c r="B3" s="13"/>
      <c r="C3" s="13"/>
      <c r="D3" s="14" t="s">
        <v>90</v>
      </c>
      <c r="E3" s="14"/>
      <c r="F3" s="14" t="s">
        <v>25</v>
      </c>
      <c r="G3" s="15" t="s">
        <v>94</v>
      </c>
      <c r="H3" s="15"/>
    </row>
    <row r="4" spans="1:8" s="3" customFormat="1" ht="12.75">
      <c r="A4" s="13" t="s">
        <v>93</v>
      </c>
      <c r="B4" s="13"/>
      <c r="C4" s="14" t="s">
        <v>91</v>
      </c>
      <c r="D4" s="14" t="s">
        <v>89</v>
      </c>
      <c r="E4" s="14" t="s">
        <v>26</v>
      </c>
      <c r="F4" s="14" t="s">
        <v>80</v>
      </c>
      <c r="G4" s="16" t="s">
        <v>95</v>
      </c>
      <c r="H4" s="16"/>
    </row>
    <row r="5" spans="4:8" ht="12.75">
      <c r="D5" s="2"/>
      <c r="E5" s="2"/>
      <c r="F5" s="2"/>
      <c r="G5" s="1"/>
      <c r="H5" s="1"/>
    </row>
    <row r="6" spans="1:8" ht="12.75">
      <c r="A6" t="s">
        <v>72</v>
      </c>
      <c r="D6" s="19">
        <v>36063</v>
      </c>
      <c r="E6" s="19">
        <v>36094</v>
      </c>
      <c r="F6" s="19">
        <v>36088</v>
      </c>
      <c r="G6" s="20">
        <v>-6</v>
      </c>
      <c r="H6" s="1"/>
    </row>
    <row r="7" spans="1:8" ht="12.75">
      <c r="A7" t="s">
        <v>73</v>
      </c>
      <c r="D7" s="19">
        <v>36446</v>
      </c>
      <c r="E7" s="19">
        <v>36476</v>
      </c>
      <c r="F7" s="19">
        <v>36454</v>
      </c>
      <c r="G7" s="20">
        <v>-21</v>
      </c>
      <c r="H7" s="1"/>
    </row>
    <row r="8" spans="1:8" ht="12.75">
      <c r="A8" t="s">
        <v>74</v>
      </c>
      <c r="D8" s="19">
        <v>36592</v>
      </c>
      <c r="E8" s="19">
        <v>36622</v>
      </c>
      <c r="F8" s="19">
        <v>36609</v>
      </c>
      <c r="G8" s="20">
        <v>-13</v>
      </c>
      <c r="H8" s="1"/>
    </row>
    <row r="9" spans="1:8" ht="12.75">
      <c r="A9" t="s">
        <v>47</v>
      </c>
      <c r="D9" s="19">
        <v>36649</v>
      </c>
      <c r="E9" s="19">
        <v>36682</v>
      </c>
      <c r="F9" s="19">
        <v>36682</v>
      </c>
      <c r="G9" s="20">
        <v>0</v>
      </c>
      <c r="H9" s="1"/>
    </row>
    <row r="10" spans="1:8" ht="12.75">
      <c r="A10" t="s">
        <v>48</v>
      </c>
      <c r="D10" s="19">
        <v>36691</v>
      </c>
      <c r="E10" s="19">
        <v>36721</v>
      </c>
      <c r="F10" s="19">
        <v>36706</v>
      </c>
      <c r="G10" s="20">
        <v>-15</v>
      </c>
      <c r="H10" s="1"/>
    </row>
    <row r="11" spans="1:8" ht="12.75">
      <c r="A11" t="s">
        <v>49</v>
      </c>
      <c r="D11" s="19">
        <v>36783</v>
      </c>
      <c r="E11" s="19">
        <v>36815</v>
      </c>
      <c r="F11" s="19">
        <v>36796</v>
      </c>
      <c r="G11" s="20">
        <v>-19</v>
      </c>
      <c r="H11" s="1"/>
    </row>
    <row r="12" spans="1:8" ht="12.75">
      <c r="A12" t="s">
        <v>50</v>
      </c>
      <c r="D12" s="19">
        <v>37006</v>
      </c>
      <c r="E12" s="19">
        <v>37036</v>
      </c>
      <c r="F12" s="19">
        <v>37022</v>
      </c>
      <c r="G12" s="20">
        <v>-14</v>
      </c>
      <c r="H12" s="1"/>
    </row>
    <row r="13" spans="1:8" ht="12.75">
      <c r="A13" t="s">
        <v>51</v>
      </c>
      <c r="D13" s="19">
        <v>37182</v>
      </c>
      <c r="E13" s="19">
        <v>37213</v>
      </c>
      <c r="F13" s="19">
        <v>37266</v>
      </c>
      <c r="G13" s="23">
        <v>43</v>
      </c>
      <c r="H13" s="1"/>
    </row>
    <row r="14" spans="1:7" ht="12.75">
      <c r="A14">
        <v>25</v>
      </c>
      <c r="B14" t="s">
        <v>20</v>
      </c>
      <c r="D14" s="19">
        <v>37215</v>
      </c>
      <c r="E14" s="19">
        <v>37245</v>
      </c>
      <c r="F14" s="19">
        <v>37490</v>
      </c>
      <c r="G14" s="23">
        <v>245</v>
      </c>
    </row>
    <row r="15" spans="1:7" ht="12.75">
      <c r="A15" t="s">
        <v>108</v>
      </c>
      <c r="D15" s="19">
        <v>37314</v>
      </c>
      <c r="E15" s="19">
        <v>37344</v>
      </c>
      <c r="F15" s="19">
        <v>37323</v>
      </c>
      <c r="G15" s="20">
        <v>-21</v>
      </c>
    </row>
    <row r="16" spans="1:7" ht="12.75">
      <c r="A16" t="s">
        <v>53</v>
      </c>
      <c r="D16" s="19">
        <v>37407</v>
      </c>
      <c r="E16" s="19">
        <v>37438</v>
      </c>
      <c r="F16" s="19">
        <v>37416</v>
      </c>
      <c r="G16" s="20">
        <v>-22</v>
      </c>
    </row>
    <row r="17" spans="1:7" ht="12.75">
      <c r="A17" t="s">
        <v>109</v>
      </c>
      <c r="D17" s="19">
        <v>37461</v>
      </c>
      <c r="E17" s="19">
        <v>37494</v>
      </c>
      <c r="F17" s="19">
        <v>37476</v>
      </c>
      <c r="G17" s="20">
        <v>-16</v>
      </c>
    </row>
    <row r="18" spans="1:7" ht="12.75">
      <c r="A18" t="s">
        <v>110</v>
      </c>
      <c r="D18" s="2" t="s">
        <v>113</v>
      </c>
      <c r="E18" s="2"/>
      <c r="F18" s="19"/>
      <c r="G18" s="1"/>
    </row>
    <row r="19" spans="1:7" ht="12.75">
      <c r="A19" t="s">
        <v>62</v>
      </c>
      <c r="D19" s="19">
        <v>37797</v>
      </c>
      <c r="E19" s="19">
        <v>37827</v>
      </c>
      <c r="F19" s="19">
        <v>37817</v>
      </c>
      <c r="G19" s="20">
        <v>-10</v>
      </c>
    </row>
    <row r="20" spans="1:7" ht="12.75">
      <c r="A20" t="s">
        <v>112</v>
      </c>
      <c r="D20" s="19">
        <v>36923</v>
      </c>
      <c r="E20" s="19">
        <v>36955</v>
      </c>
      <c r="F20" s="19">
        <v>37824</v>
      </c>
      <c r="G20" s="1">
        <f>26+30+31+30+31+31+30+31+30+31+181+22</f>
        <v>504</v>
      </c>
    </row>
    <row r="21" spans="1:7" ht="12.75">
      <c r="A21" t="s">
        <v>57</v>
      </c>
      <c r="D21" s="19">
        <v>37986</v>
      </c>
      <c r="E21" s="19">
        <v>38016</v>
      </c>
      <c r="F21" s="19">
        <v>37995</v>
      </c>
      <c r="G21" s="20">
        <v>-21</v>
      </c>
    </row>
    <row r="22" spans="1:7" ht="12.75">
      <c r="A22" t="s">
        <v>82</v>
      </c>
      <c r="D22" s="19">
        <v>38007</v>
      </c>
      <c r="E22" s="19">
        <v>38037</v>
      </c>
      <c r="F22" s="19">
        <v>38021</v>
      </c>
      <c r="G22" s="20">
        <v>-16</v>
      </c>
    </row>
    <row r="23" spans="1:7" ht="12.75">
      <c r="A23" t="s">
        <v>111</v>
      </c>
      <c r="D23" s="19">
        <v>38029</v>
      </c>
      <c r="E23" s="19">
        <v>38061</v>
      </c>
      <c r="F23" s="19">
        <v>38044</v>
      </c>
      <c r="G23" s="20">
        <v>-17</v>
      </c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&amp;RExhibit No. ___ (TLW-71)
Docket No. UT-033011
Page 8 of 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9">
      <selection activeCell="C32" sqref="C32"/>
    </sheetView>
  </sheetViews>
  <sheetFormatPr defaultColWidth="9.140625" defaultRowHeight="12.75"/>
  <cols>
    <col min="1" max="1" width="8.28125" style="0" customWidth="1"/>
    <col min="2" max="2" width="3.28125" style="0" customWidth="1"/>
    <col min="3" max="3" width="19.421875" style="0" customWidth="1"/>
    <col min="4" max="4" width="13.140625" style="0" customWidth="1"/>
    <col min="5" max="5" width="11.00390625" style="0" customWidth="1"/>
    <col min="6" max="6" width="14.8515625" style="0" customWidth="1"/>
  </cols>
  <sheetData>
    <row r="1" spans="1:8" ht="12.75">
      <c r="A1" s="21" t="s">
        <v>105</v>
      </c>
      <c r="D1" s="25" t="s">
        <v>123</v>
      </c>
      <c r="E1" s="2"/>
      <c r="F1" s="2"/>
      <c r="G1" s="1"/>
      <c r="H1" s="1"/>
    </row>
    <row r="2" spans="4:8" ht="12.75">
      <c r="D2" s="2"/>
      <c r="E2" s="2"/>
      <c r="F2" s="2"/>
      <c r="G2" s="1"/>
      <c r="H2" s="1"/>
    </row>
    <row r="3" spans="1:8" s="3" customFormat="1" ht="12.75">
      <c r="A3" s="13" t="s">
        <v>92</v>
      </c>
      <c r="B3" s="13"/>
      <c r="C3" s="13"/>
      <c r="D3" s="14" t="s">
        <v>90</v>
      </c>
      <c r="E3" s="14"/>
      <c r="F3" s="14" t="s">
        <v>25</v>
      </c>
      <c r="G3" s="15" t="s">
        <v>94</v>
      </c>
      <c r="H3" s="15"/>
    </row>
    <row r="4" spans="1:8" s="3" customFormat="1" ht="12.75">
      <c r="A4" s="13" t="s">
        <v>93</v>
      </c>
      <c r="B4" s="13"/>
      <c r="C4" s="14"/>
      <c r="D4" s="14" t="s">
        <v>89</v>
      </c>
      <c r="E4" s="14" t="s">
        <v>26</v>
      </c>
      <c r="F4" s="14" t="s">
        <v>80</v>
      </c>
      <c r="G4" s="16" t="s">
        <v>95</v>
      </c>
      <c r="H4" s="16"/>
    </row>
    <row r="5" spans="4:8" ht="12.75">
      <c r="D5" s="2"/>
      <c r="E5" s="2"/>
      <c r="F5" s="2"/>
      <c r="G5" s="1"/>
      <c r="H5" s="1"/>
    </row>
    <row r="6" spans="1:8" ht="12.75">
      <c r="A6" t="s">
        <v>73</v>
      </c>
      <c r="D6" s="2"/>
      <c r="E6" s="2"/>
      <c r="F6" s="19">
        <v>36353</v>
      </c>
      <c r="G6" s="1"/>
      <c r="H6" s="1"/>
    </row>
    <row r="7" spans="1:8" ht="12.75">
      <c r="A7" t="s">
        <v>74</v>
      </c>
      <c r="D7" s="2"/>
      <c r="E7" s="2"/>
      <c r="F7" s="19">
        <v>36507</v>
      </c>
      <c r="G7" s="1"/>
      <c r="H7" s="1"/>
    </row>
    <row r="8" spans="1:8" ht="12.75">
      <c r="A8">
        <v>4</v>
      </c>
      <c r="B8" t="s">
        <v>131</v>
      </c>
      <c r="D8" s="19">
        <v>36860</v>
      </c>
      <c r="E8" s="19">
        <v>36892</v>
      </c>
      <c r="F8" s="19">
        <v>38139</v>
      </c>
      <c r="G8" s="17">
        <f>365+365+365+152</f>
        <v>1247</v>
      </c>
      <c r="H8" s="1"/>
    </row>
    <row r="9" spans="1:8" ht="12.75">
      <c r="A9" t="s">
        <v>47</v>
      </c>
      <c r="D9" s="2"/>
      <c r="E9" s="2"/>
      <c r="F9" s="19">
        <v>36944</v>
      </c>
      <c r="G9" s="1"/>
      <c r="H9" s="1"/>
    </row>
    <row r="10" spans="1:8" ht="12.75">
      <c r="A10">
        <v>5</v>
      </c>
      <c r="B10" t="s">
        <v>131</v>
      </c>
      <c r="D10" s="19">
        <v>36983</v>
      </c>
      <c r="E10" s="19">
        <v>37013</v>
      </c>
      <c r="F10" s="19">
        <v>38139</v>
      </c>
      <c r="G10" s="17">
        <f>29+184+365+365+152</f>
        <v>1095</v>
      </c>
      <c r="H10" s="1"/>
    </row>
    <row r="11" spans="1:8" ht="12.75">
      <c r="A11">
        <v>34</v>
      </c>
      <c r="B11" t="s">
        <v>20</v>
      </c>
      <c r="D11" s="19">
        <v>37071</v>
      </c>
      <c r="E11" s="19">
        <v>37102</v>
      </c>
      <c r="F11" s="19">
        <v>37490</v>
      </c>
      <c r="G11" s="23">
        <v>388</v>
      </c>
      <c r="H11" s="1"/>
    </row>
    <row r="12" spans="1:8" ht="12.75">
      <c r="A12">
        <v>13</v>
      </c>
      <c r="B12" t="s">
        <v>131</v>
      </c>
      <c r="D12" s="19">
        <v>37071</v>
      </c>
      <c r="E12" s="19"/>
      <c r="F12" s="19"/>
      <c r="G12" s="23"/>
      <c r="H12" s="1"/>
    </row>
    <row r="13" spans="1:8" ht="12.75">
      <c r="A13" t="s">
        <v>48</v>
      </c>
      <c r="D13" s="2"/>
      <c r="E13" s="2"/>
      <c r="F13" s="19">
        <v>37151</v>
      </c>
      <c r="G13" s="23"/>
      <c r="H13" s="1"/>
    </row>
    <row r="14" spans="1:7" ht="12.75">
      <c r="A14">
        <v>35</v>
      </c>
      <c r="B14" t="s">
        <v>20</v>
      </c>
      <c r="D14" s="19">
        <v>37252</v>
      </c>
      <c r="E14" s="19">
        <v>37284</v>
      </c>
      <c r="F14" s="19">
        <v>37490</v>
      </c>
      <c r="G14" s="23">
        <v>206</v>
      </c>
    </row>
    <row r="15" spans="1:7" ht="12.75">
      <c r="A15" t="s">
        <v>49</v>
      </c>
      <c r="D15" s="2"/>
      <c r="E15" s="2"/>
      <c r="F15" s="19">
        <v>37413</v>
      </c>
      <c r="G15" s="1"/>
    </row>
    <row r="16" spans="1:7" ht="12.75">
      <c r="A16" t="s">
        <v>50</v>
      </c>
      <c r="D16" s="2" t="s">
        <v>11</v>
      </c>
      <c r="E16" s="2"/>
      <c r="F16" s="19"/>
      <c r="G16" s="1"/>
    </row>
    <row r="17" spans="1:7" ht="12.75">
      <c r="A17" t="s">
        <v>51</v>
      </c>
      <c r="D17" s="2" t="s">
        <v>12</v>
      </c>
      <c r="E17" s="2"/>
      <c r="F17" s="19"/>
      <c r="G17" s="1"/>
    </row>
    <row r="18" spans="1:7" ht="12.75">
      <c r="A18" t="s">
        <v>108</v>
      </c>
      <c r="D18" s="19">
        <v>37552</v>
      </c>
      <c r="E18" s="19">
        <v>37582</v>
      </c>
      <c r="F18" s="19">
        <v>37561</v>
      </c>
      <c r="G18" s="20">
        <v>-21</v>
      </c>
    </row>
    <row r="19" spans="1:7" ht="12.75">
      <c r="A19" t="s">
        <v>53</v>
      </c>
      <c r="D19" s="19">
        <v>37585</v>
      </c>
      <c r="E19" s="19">
        <v>37616</v>
      </c>
      <c r="F19" s="19">
        <v>37600</v>
      </c>
      <c r="G19" s="20">
        <v>-16</v>
      </c>
    </row>
    <row r="20" spans="1:7" ht="12.75">
      <c r="A20" t="s">
        <v>114</v>
      </c>
      <c r="D20" s="19">
        <v>37684</v>
      </c>
      <c r="E20" s="19">
        <v>37714</v>
      </c>
      <c r="F20" s="19">
        <v>37692</v>
      </c>
      <c r="G20" s="20">
        <v>-22</v>
      </c>
    </row>
    <row r="21" spans="1:7" ht="12.75">
      <c r="A21" t="s">
        <v>62</v>
      </c>
      <c r="D21" s="19">
        <v>37705</v>
      </c>
      <c r="E21" s="19">
        <v>37735</v>
      </c>
      <c r="F21" s="19">
        <v>37715</v>
      </c>
      <c r="G21" s="20">
        <v>-20</v>
      </c>
    </row>
    <row r="22" spans="1:7" ht="12.75">
      <c r="A22" t="s">
        <v>112</v>
      </c>
      <c r="D22" s="19">
        <v>37841</v>
      </c>
      <c r="E22" s="19">
        <v>37872</v>
      </c>
      <c r="F22" s="19">
        <v>37841</v>
      </c>
      <c r="G22" s="20">
        <v>-30</v>
      </c>
    </row>
    <row r="23" spans="1:7" ht="12.75">
      <c r="A23" t="s">
        <v>57</v>
      </c>
      <c r="D23" s="19">
        <v>38030</v>
      </c>
      <c r="E23" s="19">
        <v>38061</v>
      </c>
      <c r="F23" s="19">
        <v>38044</v>
      </c>
      <c r="G23" s="20">
        <v>-17</v>
      </c>
    </row>
    <row r="24" spans="1:7" ht="12.75">
      <c r="A24" t="s">
        <v>82</v>
      </c>
      <c r="D24" s="19">
        <v>38037</v>
      </c>
      <c r="E24" s="19">
        <v>38068</v>
      </c>
      <c r="F24" s="19">
        <v>38110</v>
      </c>
      <c r="G24" s="20">
        <v>42</v>
      </c>
    </row>
    <row r="25" spans="4:7" ht="12.75">
      <c r="D25" s="2"/>
      <c r="E25" s="2"/>
      <c r="F25" s="2"/>
      <c r="G25" s="1"/>
    </row>
    <row r="26" spans="1:7" ht="12.75">
      <c r="A26" s="21" t="s">
        <v>106</v>
      </c>
      <c r="D26" s="25" t="s">
        <v>124</v>
      </c>
      <c r="E26" s="2"/>
      <c r="F26" s="2"/>
      <c r="G26" s="1"/>
    </row>
    <row r="27" spans="4:7" ht="12.75">
      <c r="D27" s="2"/>
      <c r="E27" s="2"/>
      <c r="F27" s="2"/>
      <c r="G27" s="1"/>
    </row>
    <row r="28" spans="1:7" ht="12.75">
      <c r="A28" s="13" t="s">
        <v>92</v>
      </c>
      <c r="B28" s="13"/>
      <c r="C28" s="13"/>
      <c r="D28" s="14" t="s">
        <v>90</v>
      </c>
      <c r="E28" s="14"/>
      <c r="F28" s="14" t="s">
        <v>25</v>
      </c>
      <c r="G28" s="15" t="s">
        <v>94</v>
      </c>
    </row>
    <row r="29" spans="1:7" ht="12.75">
      <c r="A29" s="13" t="s">
        <v>93</v>
      </c>
      <c r="B29" s="13"/>
      <c r="C29" s="14" t="s">
        <v>91</v>
      </c>
      <c r="D29" s="14" t="s">
        <v>89</v>
      </c>
      <c r="E29" s="14" t="s">
        <v>26</v>
      </c>
      <c r="F29" s="14" t="s">
        <v>80</v>
      </c>
      <c r="G29" s="16" t="s">
        <v>95</v>
      </c>
    </row>
    <row r="30" spans="4:7" ht="12.75">
      <c r="D30" s="2"/>
      <c r="E30" s="2"/>
      <c r="F30" s="2"/>
      <c r="G30" s="1"/>
    </row>
    <row r="31" spans="1:7" ht="12.75">
      <c r="A31" s="24" t="s">
        <v>72</v>
      </c>
      <c r="D31" s="2"/>
      <c r="E31" s="2"/>
      <c r="F31" s="19">
        <v>35669</v>
      </c>
      <c r="G31" s="1">
        <v>0</v>
      </c>
    </row>
    <row r="32" spans="1:7" ht="12.75">
      <c r="A32">
        <v>31</v>
      </c>
      <c r="B32" t="s">
        <v>19</v>
      </c>
      <c r="D32" s="19">
        <v>36482</v>
      </c>
      <c r="E32" s="32">
        <v>36511</v>
      </c>
      <c r="F32" s="7">
        <v>38139</v>
      </c>
      <c r="G32" s="9">
        <f>43+366+365+365+365+152</f>
        <v>1656</v>
      </c>
    </row>
    <row r="33" spans="1:7" ht="12.75">
      <c r="A33" t="s">
        <v>73</v>
      </c>
      <c r="D33" s="2"/>
      <c r="E33" s="2"/>
      <c r="F33" s="19">
        <v>36507</v>
      </c>
      <c r="G33" s="1"/>
    </row>
    <row r="34" spans="1:7" ht="12.75">
      <c r="A34" t="s">
        <v>74</v>
      </c>
      <c r="D34" s="2"/>
      <c r="E34" s="2"/>
      <c r="F34" s="19">
        <v>36944</v>
      </c>
      <c r="G34" s="1"/>
    </row>
    <row r="35" spans="1:7" ht="12.75">
      <c r="A35">
        <v>33</v>
      </c>
      <c r="B35" t="s">
        <v>19</v>
      </c>
      <c r="D35" s="19">
        <v>37071</v>
      </c>
      <c r="E35" s="19">
        <v>37102</v>
      </c>
      <c r="F35" s="19">
        <v>37490</v>
      </c>
      <c r="G35" s="23">
        <v>388</v>
      </c>
    </row>
    <row r="36" spans="1:7" ht="12.75">
      <c r="A36" t="s">
        <v>47</v>
      </c>
      <c r="D36" s="2"/>
      <c r="E36" s="2"/>
      <c r="F36" s="19">
        <v>37151</v>
      </c>
      <c r="G36" s="1"/>
    </row>
    <row r="37" spans="1:7" ht="12.75">
      <c r="A37" t="s">
        <v>48</v>
      </c>
      <c r="D37" s="2"/>
      <c r="E37" s="2"/>
      <c r="F37" s="19">
        <v>37176</v>
      </c>
      <c r="G37" s="1"/>
    </row>
    <row r="38" spans="1:7" ht="12.75">
      <c r="A38" t="s">
        <v>49</v>
      </c>
      <c r="D38" s="2"/>
      <c r="E38" s="2"/>
      <c r="F38" s="19">
        <v>37531</v>
      </c>
      <c r="G38" s="1"/>
    </row>
    <row r="39" spans="1:7" ht="12.75">
      <c r="A39" t="s">
        <v>50</v>
      </c>
      <c r="D39" s="2"/>
      <c r="E39" s="2"/>
      <c r="F39" s="19">
        <v>37546</v>
      </c>
      <c r="G39" s="1"/>
    </row>
    <row r="40" spans="1:7" ht="12.75">
      <c r="A40" t="s">
        <v>51</v>
      </c>
      <c r="D40" s="19">
        <v>37580</v>
      </c>
      <c r="E40" s="19">
        <v>37610</v>
      </c>
      <c r="F40" s="19">
        <v>37586</v>
      </c>
      <c r="G40" s="20">
        <v>-24</v>
      </c>
    </row>
    <row r="41" spans="1:7" ht="12.75">
      <c r="A41" t="s">
        <v>108</v>
      </c>
      <c r="D41" s="19">
        <v>37684</v>
      </c>
      <c r="E41" s="19">
        <v>37714</v>
      </c>
      <c r="F41" s="19">
        <v>37692</v>
      </c>
      <c r="G41" s="20">
        <v>-21</v>
      </c>
    </row>
    <row r="42" spans="1:7" ht="12.75">
      <c r="A42" t="s">
        <v>79</v>
      </c>
      <c r="D42" s="19">
        <v>37705</v>
      </c>
      <c r="E42" s="19">
        <v>37735</v>
      </c>
      <c r="F42" s="19">
        <v>37715</v>
      </c>
      <c r="G42" s="20">
        <v>-20</v>
      </c>
    </row>
    <row r="43" spans="1:7" ht="12.75">
      <c r="A43" t="s">
        <v>83</v>
      </c>
      <c r="D43" s="2"/>
      <c r="E43" s="2"/>
      <c r="F43" s="19">
        <v>37841</v>
      </c>
      <c r="G43" s="1"/>
    </row>
    <row r="44" spans="1:7" ht="12.75">
      <c r="A44" t="s">
        <v>55</v>
      </c>
      <c r="D44" s="2"/>
      <c r="E44" s="2"/>
      <c r="F44" s="19">
        <v>38044</v>
      </c>
      <c r="G44" s="1"/>
    </row>
    <row r="45" spans="1:7" ht="12.75">
      <c r="A45" t="s">
        <v>115</v>
      </c>
      <c r="D45" s="2"/>
      <c r="E45" s="2"/>
      <c r="F45" s="19">
        <v>38110</v>
      </c>
      <c r="G45" s="1"/>
    </row>
  </sheetData>
  <printOptions gridLines="1" headings="1"/>
  <pageMargins left="0.75" right="0.75" top="1" bottom="1" header="0.5" footer="0.5"/>
  <pageSetup horizontalDpi="600" verticalDpi="600" orientation="portrait" r:id="rId1"/>
  <headerFooter alignWithMargins="0">
    <oddHeader>&amp;RExhibit No. ___ (TLW-71)
Docket No. UT-033011
Page 9 of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TWilson</dc:creator>
  <cp:keywords/>
  <dc:description/>
  <cp:lastModifiedBy>TWilson</cp:lastModifiedBy>
  <cp:lastPrinted>2004-06-07T21:49:23Z</cp:lastPrinted>
  <dcterms:created xsi:type="dcterms:W3CDTF">2004-02-17T17:37:39Z</dcterms:created>
  <dcterms:modified xsi:type="dcterms:W3CDTF">2004-06-07T21:49:31Z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033011</vt:lpwstr>
  </property>
  <property fmtid="{D5CDD505-2E9C-101B-9397-08002B2CF9AE}" pid="6" name="IsConfidenti">
    <vt:lpwstr>0</vt:lpwstr>
  </property>
  <property fmtid="{D5CDD505-2E9C-101B-9397-08002B2CF9AE}" pid="7" name="Dat">
    <vt:lpwstr>2004-06-08T00:00:00Z</vt:lpwstr>
  </property>
  <property fmtid="{D5CDD505-2E9C-101B-9397-08002B2CF9AE}" pid="8" name="CaseTy">
    <vt:lpwstr>Formal Complaint</vt:lpwstr>
  </property>
  <property fmtid="{D5CDD505-2E9C-101B-9397-08002B2CF9AE}" pid="9" name="OpenedDa">
    <vt:lpwstr>2003-02-27T00:00:00Z</vt:lpwstr>
  </property>
  <property fmtid="{D5CDD505-2E9C-101B-9397-08002B2CF9AE}" pid="10" name="Pref">
    <vt:lpwstr>UT</vt:lpwstr>
  </property>
  <property fmtid="{D5CDD505-2E9C-101B-9397-08002B2CF9AE}" pid="11" name="CaseCompanyNam">
    <vt:lpwstr>Qwest Corporation;Advanced TelCom, Inc.;Covad Communications Company;Electric Lightwave, Inc.;Eschelon Telecom of Washington, Inc.;FairPoint Communications Solutions Corp.;Global Crossing Local Services, Inc.;Integra Telecom of Washington, Inc.;MCI WorldC</vt:lpwstr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