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7668" windowWidth="19176" windowHeight="3708"/>
  </bookViews>
  <sheets>
    <sheet name="Summary" sheetId="24" r:id="rId1"/>
    <sheet name="T accounts" sheetId="7" state="hidden" r:id="rId2"/>
    <sheet name="Doc #9300001351" sheetId="25" r:id="rId3"/>
    <sheet name="Order 152003533 2015" sheetId="17" r:id="rId4"/>
    <sheet name="Doc # 9300001823" sheetId="13" r:id="rId5"/>
    <sheet name="Doc # 100257325" sheetId="19" r:id="rId6"/>
    <sheet name="Adj 6.13E Def G &amp; L" sheetId="22" r:id="rId7"/>
    <sheet name="Electric Gain" sheetId="12" r:id="rId8"/>
    <sheet name="Sheet3" sheetId="26" r:id="rId9"/>
    <sheet name="Sheet4" sheetId="27" r:id="rId10"/>
  </sheets>
  <definedNames>
    <definedName name="b" localSheetId="6" hidden="1">{#N/A,#N/A,FALSE,"Coversheet";#N/A,#N/A,FALSE,"QA"}</definedName>
    <definedName name="b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1" localSheetId="6" hidden="1">{#N/A,#N/A,FALSE,"Coversheet";#N/A,#N/A,FALSE,"QA"}</definedName>
    <definedName name="Delete1" hidden="1">{#N/A,#N/A,FALSE,"Coversheet";#N/A,#N/A,FALSE,"QA"}</definedName>
    <definedName name="_xlnm.Print_Area" localSheetId="6">'Adj 6.13E Def G &amp; L'!$A$1:$F$87</definedName>
    <definedName name="_xlnm.Print_Area" localSheetId="5">'Doc # 100257325'!$A$1:$H$20</definedName>
    <definedName name="_xlnm.Print_Area" localSheetId="4">'Doc # 9300001823'!$A$1:$H$36</definedName>
    <definedName name="_xlnm.Print_Area" localSheetId="7">'Electric Gain'!$A$2:$C$42</definedName>
    <definedName name="_xlnm.Print_Area" localSheetId="3">'Order 152003533 2015'!$A$1:$I$226</definedName>
    <definedName name="_xlnm.Print_Area" localSheetId="0">Summary!$A$1:$O$31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B27" i="24" l="1"/>
  <c r="C27" i="24"/>
  <c r="G20" i="24" l="1"/>
  <c r="H27" i="24"/>
  <c r="H30" i="24" s="1"/>
  <c r="B28" i="24"/>
  <c r="C30" i="24" s="1"/>
  <c r="B20" i="24"/>
  <c r="H19" i="24" s="1"/>
  <c r="H10" i="24"/>
  <c r="G9" i="24"/>
  <c r="C9" i="24"/>
  <c r="C12" i="24" s="1"/>
  <c r="H12" i="24" l="1"/>
  <c r="G21" i="13"/>
  <c r="D15" i="22" l="1"/>
  <c r="F15" i="22"/>
  <c r="F16" i="22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C81" i="22"/>
  <c r="E81" i="22"/>
  <c r="F53" i="22" l="1"/>
  <c r="F54" i="22" s="1"/>
  <c r="F55" i="22" s="1"/>
  <c r="F56" i="22" s="1"/>
  <c r="F57" i="22" s="1"/>
  <c r="F58" i="22" s="1"/>
  <c r="F59" i="22" s="1"/>
  <c r="F60" i="22" s="1"/>
  <c r="F61" i="22" s="1"/>
  <c r="F62" i="22" s="1"/>
  <c r="F63" i="22" s="1"/>
  <c r="F64" i="22" s="1"/>
  <c r="F65" i="22" s="1"/>
  <c r="F66" i="22" s="1"/>
  <c r="F67" i="22" s="1"/>
  <c r="F68" i="22" s="1"/>
  <c r="F69" i="22" s="1"/>
  <c r="F70" i="22" s="1"/>
  <c r="F71" i="22" s="1"/>
  <c r="F72" i="22" s="1"/>
  <c r="F73" i="22" s="1"/>
  <c r="F74" i="22" s="1"/>
  <c r="F75" i="22" s="1"/>
  <c r="F76" i="22" s="1"/>
  <c r="F77" i="22" s="1"/>
  <c r="F78" i="22" s="1"/>
  <c r="F79" i="22" s="1"/>
  <c r="F80" i="22" s="1"/>
  <c r="D16" i="22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G34" i="13"/>
  <c r="D65" i="22" l="1"/>
  <c r="D66" i="22" s="1"/>
  <c r="D67" i="22" s="1"/>
  <c r="D33" i="22"/>
  <c r="D34" i="22" s="1"/>
  <c r="D35" i="22" s="1"/>
  <c r="F81" i="22"/>
  <c r="F85" i="22" s="1"/>
  <c r="G25" i="13"/>
  <c r="G26" i="13"/>
  <c r="C24" i="12"/>
  <c r="C18" i="12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26" i="17" l="1"/>
  <c r="G27" i="13"/>
  <c r="D36" i="22"/>
  <c r="D68" i="22"/>
  <c r="D69" i="22" s="1"/>
  <c r="D70" i="22" s="1"/>
  <c r="D71" i="22" s="1"/>
  <c r="D72" i="22" s="1"/>
  <c r="D73" i="22" s="1"/>
  <c r="D74" i="22" s="1"/>
  <c r="D75" i="22" s="1"/>
  <c r="D76" i="22" s="1"/>
  <c r="D77" i="22" s="1"/>
  <c r="D78" i="22" s="1"/>
  <c r="D79" i="22" s="1"/>
  <c r="D80" i="22" s="1"/>
  <c r="C38" i="12"/>
  <c r="C32" i="12"/>
  <c r="C30" i="12"/>
  <c r="C34" i="12" s="1"/>
  <c r="C28" i="12"/>
  <c r="C22" i="12" l="1"/>
  <c r="C26" i="12" s="1"/>
  <c r="C36" i="12" s="1"/>
  <c r="G18" i="24"/>
  <c r="C18" i="24" s="1"/>
  <c r="B21" i="24" s="1"/>
  <c r="G21" i="24" s="1"/>
  <c r="D37" i="22"/>
  <c r="D38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s="1"/>
  <c r="D50" i="22" s="1"/>
  <c r="D51" i="22" s="1"/>
  <c r="D52" i="22" s="1"/>
  <c r="D53" i="22" s="1"/>
  <c r="D54" i="22" s="1"/>
  <c r="D55" i="22" s="1"/>
  <c r="D56" i="22" s="1"/>
  <c r="D57" i="22" s="1"/>
  <c r="D58" i="22" s="1"/>
  <c r="D59" i="22" s="1"/>
  <c r="D60" i="22" s="1"/>
  <c r="D61" i="22" s="1"/>
  <c r="D62" i="22" s="1"/>
  <c r="D63" i="22" s="1"/>
  <c r="D64" i="22" s="1"/>
  <c r="C40" i="12" l="1"/>
  <c r="C42" i="12" s="1"/>
  <c r="D81" i="22"/>
  <c r="F84" i="22" s="1"/>
  <c r="F87" i="22" s="1"/>
  <c r="A2" i="7"/>
  <c r="A1" i="7"/>
  <c r="M7" i="7" l="1"/>
  <c r="M6" i="7"/>
  <c r="F5" i="7"/>
  <c r="F8" i="7" s="1"/>
  <c r="I11" i="7"/>
  <c r="M9" i="7" l="1"/>
  <c r="F11" i="7"/>
  <c r="M8" i="7"/>
  <c r="M11" i="7" l="1"/>
  <c r="N9" i="7"/>
  <c r="N11" i="7" s="1"/>
</calcChain>
</file>

<file path=xl/sharedStrings.xml><?xml version="1.0" encoding="utf-8"?>
<sst xmlns="http://schemas.openxmlformats.org/spreadsheetml/2006/main" count="1062" uniqueCount="235">
  <si>
    <t>DATE</t>
  </si>
  <si>
    <t>DESCRIPTION</t>
  </si>
  <si>
    <t>Document Number</t>
  </si>
  <si>
    <t>Asset Number</t>
  </si>
  <si>
    <t>Sub No.</t>
  </si>
  <si>
    <t>Cost Element</t>
  </si>
  <si>
    <t>Cost Center</t>
  </si>
  <si>
    <r>
      <t xml:space="preserve">Order </t>
    </r>
    <r>
      <rPr>
        <b/>
        <sz val="10"/>
        <color indexed="8"/>
        <rFont val="Arial"/>
        <family val="2"/>
      </rPr>
      <t>152000713</t>
    </r>
  </si>
  <si>
    <t>Gain Order 42110300</t>
  </si>
  <si>
    <t>Loss Order 42120001</t>
  </si>
  <si>
    <t>12310000 Invest. In PWI</t>
  </si>
  <si>
    <t>Plant Bal before Sale - Land</t>
  </si>
  <si>
    <t>PP</t>
  </si>
  <si>
    <t>Record gain (loss) on sale of land only</t>
  </si>
  <si>
    <t xml:space="preserve"> </t>
  </si>
  <si>
    <t>TOTALS</t>
  </si>
  <si>
    <t>GAIN (LOSS) CALCULATION</t>
  </si>
  <si>
    <t>A</t>
  </si>
  <si>
    <t>Year of Original Acquisition</t>
  </si>
  <si>
    <t>B</t>
  </si>
  <si>
    <t>C</t>
  </si>
  <si>
    <t>Year of Sale</t>
  </si>
  <si>
    <t>D1</t>
  </si>
  <si>
    <t>D2</t>
  </si>
  <si>
    <t>Net  Book Value: Structure &amp; Improvements</t>
  </si>
  <si>
    <t>D3</t>
  </si>
  <si>
    <t>Selling costs</t>
  </si>
  <si>
    <t>E</t>
  </si>
  <si>
    <t xml:space="preserve">Current Net Market Value  </t>
  </si>
  <si>
    <t>F</t>
  </si>
  <si>
    <t>Gain (Loss) on Sale (F = E - (D1:D3))</t>
  </si>
  <si>
    <t>G</t>
  </si>
  <si>
    <t>Years Property Held (G = C-A)</t>
  </si>
  <si>
    <t>H</t>
  </si>
  <si>
    <t>Years Property held in Rate Base (H = B-A)</t>
  </si>
  <si>
    <t>I</t>
  </si>
  <si>
    <t>Years Property held out of Rate Base (I = C-B)</t>
  </si>
  <si>
    <t>J</t>
  </si>
  <si>
    <t>Percentage of time in Rate Base (J = H/G)</t>
  </si>
  <si>
    <t>K</t>
  </si>
  <si>
    <t>Above the line Gain or (Loss) (K = F*J)</t>
  </si>
  <si>
    <t>L</t>
  </si>
  <si>
    <t>Percentage of Time out of Rate Base (L = I/G)</t>
  </si>
  <si>
    <t>M</t>
  </si>
  <si>
    <t>N</t>
  </si>
  <si>
    <t>Transfer Price (N = K + M + (D1:D3))</t>
  </si>
  <si>
    <t>Salvage</t>
  </si>
  <si>
    <t>Selling Costs</t>
  </si>
  <si>
    <t xml:space="preserve">Book Cost: </t>
  </si>
  <si>
    <t>Various</t>
  </si>
  <si>
    <t>Below the Line Gain or Loss (M = F*L)</t>
  </si>
  <si>
    <t>Electric Def Prop Loss  18700041</t>
  </si>
  <si>
    <t>10100501 Electric Plant in Serivce</t>
  </si>
  <si>
    <t>Retired on order 152003539</t>
  </si>
  <si>
    <t>Land Sale Order 152003539</t>
  </si>
  <si>
    <t>Year Retired / Moved to Non-Utility</t>
  </si>
  <si>
    <t>Order 152003533 Summary</t>
  </si>
  <si>
    <t>SECTION SUB LAND SALES</t>
  </si>
  <si>
    <t>12100503,152003542,2424</t>
  </si>
  <si>
    <t/>
  </si>
  <si>
    <t>Non-Utility WIP -PP</t>
  </si>
  <si>
    <t>12100503</t>
  </si>
  <si>
    <t>40</t>
  </si>
  <si>
    <t>8</t>
  </si>
  <si>
    <t>10100502, ,2424</t>
  </si>
  <si>
    <t>Gas - Plant in Servi</t>
  </si>
  <si>
    <t>10100502</t>
  </si>
  <si>
    <t>50</t>
  </si>
  <si>
    <t>7</t>
  </si>
  <si>
    <t>12100513, ,2424</t>
  </si>
  <si>
    <t>Non-Utility Prop -PP</t>
  </si>
  <si>
    <t>12100513</t>
  </si>
  <si>
    <t>6</t>
  </si>
  <si>
    <t>18700032, ,2424</t>
  </si>
  <si>
    <t>Gas Def Prop Loss</t>
  </si>
  <si>
    <t>18700032</t>
  </si>
  <si>
    <t>5</t>
  </si>
  <si>
    <t>10600501, ,2424</t>
  </si>
  <si>
    <t>ELEC PLANT-NC-PP</t>
  </si>
  <si>
    <t>10600501</t>
  </si>
  <si>
    <t>4</t>
  </si>
  <si>
    <t>10100501, ,2424</t>
  </si>
  <si>
    <t>Electric - Plant in</t>
  </si>
  <si>
    <t>10100501</t>
  </si>
  <si>
    <t>3</t>
  </si>
  <si>
    <t>12100503,152003533,2424</t>
  </si>
  <si>
    <t>2</t>
  </si>
  <si>
    <t>18700041, ,2424</t>
  </si>
  <si>
    <t>Elec Def Prop Loss</t>
  </si>
  <si>
    <t>18700041</t>
  </si>
  <si>
    <t>1</t>
  </si>
  <si>
    <t>Text</t>
  </si>
  <si>
    <t>Amount</t>
  </si>
  <si>
    <t>Order</t>
  </si>
  <si>
    <t>Tax code</t>
  </si>
  <si>
    <t>Account short text</t>
  </si>
  <si>
    <t>Account</t>
  </si>
  <si>
    <t>Posting Key</t>
  </si>
  <si>
    <t>Line item</t>
  </si>
  <si>
    <t>SAP Download</t>
  </si>
  <si>
    <t>Posting Date 12/31/2015</t>
  </si>
  <si>
    <t>Document # 9300001823</t>
  </si>
  <si>
    <t>Document Type ZG Power Plant Interface</t>
  </si>
  <si>
    <t>Real Estate 2 Exempt</t>
  </si>
  <si>
    <t>843125506</t>
  </si>
  <si>
    <t>Reg Fee/Permit Asses</t>
  </si>
  <si>
    <t>84200079</t>
  </si>
  <si>
    <t>Ofc &amp; Supps Assessmt</t>
  </si>
  <si>
    <t>84200077</t>
  </si>
  <si>
    <t>Emp Training Assesmt</t>
  </si>
  <si>
    <t>84200076</t>
  </si>
  <si>
    <t>Phone Expense Assess</t>
  </si>
  <si>
    <t>84200074</t>
  </si>
  <si>
    <t>OH Labor - Incentive</t>
  </si>
  <si>
    <t>84200025</t>
  </si>
  <si>
    <t>OH Labor - PTO</t>
  </si>
  <si>
    <t>84200024</t>
  </si>
  <si>
    <t>OH Labor-Benefits</t>
  </si>
  <si>
    <t>84200022</t>
  </si>
  <si>
    <t>OH Labor-Taxes</t>
  </si>
  <si>
    <t>84200021</t>
  </si>
  <si>
    <t>Direct Labor</t>
  </si>
  <si>
    <t>84200019</t>
  </si>
  <si>
    <t>Outside Svcs Other</t>
  </si>
  <si>
    <t>84200013</t>
  </si>
  <si>
    <t>Transportation &amp; OH</t>
  </si>
  <si>
    <t>84200010</t>
  </si>
  <si>
    <t>Material</t>
  </si>
  <si>
    <t>84200005</t>
  </si>
  <si>
    <t>Employee Expns</t>
  </si>
  <si>
    <t>84200002</t>
  </si>
  <si>
    <t>Construction OVHD</t>
  </si>
  <si>
    <t>84100002</t>
  </si>
  <si>
    <t>Property Transaction</t>
  </si>
  <si>
    <t>63400800</t>
  </si>
  <si>
    <t>Posting Date</t>
  </si>
  <si>
    <t>Offsetting acct no.</t>
  </si>
  <si>
    <t>Val.in rep.cur.</t>
  </si>
  <si>
    <t>Cost element name</t>
  </si>
  <si>
    <t>Layout                    1SAP         Primary cost posting</t>
  </si>
  <si>
    <t>Name of offsetting account</t>
  </si>
  <si>
    <t>Cash-Key Bank-Concen</t>
  </si>
  <si>
    <t>OH Material</t>
  </si>
  <si>
    <t>84200008</t>
  </si>
  <si>
    <t>Misc Expense</t>
  </si>
  <si>
    <t>84200006</t>
  </si>
  <si>
    <t>13101023</t>
  </si>
  <si>
    <t>GR/IR Clearing Accou</t>
  </si>
  <si>
    <t>23201013</t>
  </si>
  <si>
    <t>Outside Svcs - Contr</t>
  </si>
  <si>
    <t>62300040</t>
  </si>
  <si>
    <t>Accounts Payable - V</t>
  </si>
  <si>
    <t>23200033</t>
  </si>
  <si>
    <t>Outside Svcs - Legal</t>
  </si>
  <si>
    <t>62300020</t>
  </si>
  <si>
    <t>Joel A Schleppi</t>
  </si>
  <si>
    <t>302515</t>
  </si>
  <si>
    <t>Emp Exp - Mileage Re</t>
  </si>
  <si>
    <t>60333000</t>
  </si>
  <si>
    <t>Order                     152003533    Section Street Substation Surp</t>
  </si>
  <si>
    <t>1-1-2015 to 12-15-2015</t>
  </si>
  <si>
    <t>62300010</t>
  </si>
  <si>
    <t>Outside Svcs - Prof</t>
  </si>
  <si>
    <t>84200009</t>
  </si>
  <si>
    <t>OH Small Tools</t>
  </si>
  <si>
    <t>84200011</t>
  </si>
  <si>
    <t>Rent/Lease</t>
  </si>
  <si>
    <t>84200080</t>
  </si>
  <si>
    <t>SW/HW Exp Assessmt</t>
  </si>
  <si>
    <t>Total Selling Costs</t>
  </si>
  <si>
    <t xml:space="preserve">Document Type SA </t>
  </si>
  <si>
    <t>Document # 100257325</t>
  </si>
  <si>
    <t>XFR GAIN OUT OF LOSS ACCT 152003542</t>
  </si>
  <si>
    <t>25600072</t>
  </si>
  <si>
    <t>Gas Def Prop Gains</t>
  </si>
  <si>
    <t>XFR GAIN OUT OF LOSS ACCT 152003533</t>
  </si>
  <si>
    <t>25600081</t>
  </si>
  <si>
    <t>Elec Def Prop Gains</t>
  </si>
  <si>
    <t>Net Deferred Losses - 2011 GRC</t>
  </si>
  <si>
    <t>2011 GRC approved Deferred Gains - Account 25600111</t>
  </si>
  <si>
    <t>2011 GRC approved Deferred Losses - Account 18700071</t>
  </si>
  <si>
    <t>Balance as of Dec  2017</t>
  </si>
  <si>
    <t>5/2012- Monthly Activity</t>
  </si>
  <si>
    <t>5/2012 - Transfer Activity</t>
  </si>
  <si>
    <t>Activities through the beginning of rate year:</t>
  </si>
  <si>
    <t>Balance on May 31, 2012</t>
  </si>
  <si>
    <t>Def Gain pt 10/31/09</t>
  </si>
  <si>
    <t xml:space="preserve">Def Gain pt </t>
  </si>
  <si>
    <t xml:space="preserve">Def Loss post </t>
  </si>
  <si>
    <t xml:space="preserve">Def Loss pt </t>
  </si>
  <si>
    <t>Approved in 2011 GRC</t>
  </si>
  <si>
    <t>2017 GRC Pending Approval</t>
  </si>
  <si>
    <t>Electric</t>
  </si>
  <si>
    <t>on Property Sales - Electric</t>
  </si>
  <si>
    <t xml:space="preserve"> on Property Sales -</t>
  </si>
  <si>
    <t>Deferred Gains</t>
  </si>
  <si>
    <t>Deferred Losses</t>
  </si>
  <si>
    <t>101 E Plant</t>
  </si>
  <si>
    <t>(a)</t>
  </si>
  <si>
    <t>121 Non Utility Plant</t>
  </si>
  <si>
    <t>Cash</t>
  </si>
  <si>
    <t>187 Deferred Loss</t>
  </si>
  <si>
    <t>256 Deferred Gain</t>
  </si>
  <si>
    <t>(d)</t>
  </si>
  <si>
    <t>(b)</t>
  </si>
  <si>
    <t>(c)</t>
  </si>
  <si>
    <t>(e)</t>
  </si>
  <si>
    <t>12100513, ,2361</t>
  </si>
  <si>
    <t>10100501, ,2361</t>
  </si>
  <si>
    <t>Posting Date 10/31/2015</t>
  </si>
  <si>
    <t>Document # 9300001351</t>
  </si>
  <si>
    <t>(b) Selling costs Oct - Dec 2015.</t>
  </si>
  <si>
    <t>(c) Proceeds booked in December 2015.</t>
  </si>
  <si>
    <t xml:space="preserve">(e) Journal entry on SAP </t>
  </si>
  <si>
    <t xml:space="preserve">(a) Land was transferred from 101 to 121 in </t>
  </si>
  <si>
    <t>in PowerPlant in October 2015.</t>
  </si>
  <si>
    <t xml:space="preserve">(d) PowerPlant retired assets and booked </t>
  </si>
  <si>
    <t>Gain/Loss during December 2015 close.</t>
  </si>
  <si>
    <t xml:space="preserve">side to transfer to PowerPlant entry to </t>
  </si>
  <si>
    <t>appropriate FERC account.</t>
  </si>
  <si>
    <t>Supports T Account Transactions (b) and (c)</t>
  </si>
  <si>
    <t>Supports T Account Transaction (d)</t>
  </si>
  <si>
    <t>Supports T Account Transaction (e)</t>
  </si>
  <si>
    <t>Supports T Account Transaction (a)</t>
  </si>
  <si>
    <t>Exhibit No. ___(SEF-20)</t>
  </si>
  <si>
    <t>Page 1 of 7</t>
  </si>
  <si>
    <t>Page 2 of 7</t>
  </si>
  <si>
    <t>Page 3 of 7</t>
  </si>
  <si>
    <t>Page 4 of 7</t>
  </si>
  <si>
    <t>Page 5 of 7</t>
  </si>
  <si>
    <t>Page 6 of 7</t>
  </si>
  <si>
    <t>Page 7 of 7</t>
  </si>
  <si>
    <t>Calculation of Gain</t>
  </si>
  <si>
    <t>From SEF Workpaper 6.13E worksheet "Adj 6.13E G &amp; L"</t>
  </si>
  <si>
    <t>Exhibit No. ___(SEF-22)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</si>
</sst>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"/>
    <numFmt numFmtId="166" formatCode="&quot;$&quot;#,##0\ ;\(&quot;$&quot;#,##0\)"/>
    <numFmt numFmtId="167" formatCode="00000"/>
    <numFmt numFmtId="168" formatCode="0.00_)"/>
    <numFmt numFmtId="169" formatCode="&quot;Yes&quot;;&quot;Yes&quot;;&quot;No&quot;"/>
    <numFmt numFmtId="170" formatCode="0.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rgb="FF00000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22"/>
      <name val="Arial"/>
      <family val="2"/>
    </font>
    <font>
      <b/>
      <sz val="8"/>
      <name val="Arial"/>
      <family val="2"/>
    </font>
    <font>
      <b/>
      <i/>
      <sz val="16"/>
      <name val="Helv"/>
    </font>
    <font>
      <sz val="11"/>
      <name val="Tahoma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4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" fillId="0" borderId="0"/>
    <xf numFmtId="167" fontId="2" fillId="0" borderId="0"/>
    <xf numFmtId="38" fontId="3" fillId="3" borderId="0" applyNumberFormat="0" applyBorder="0" applyAlignment="0" applyProtection="0"/>
    <xf numFmtId="38" fontId="3" fillId="3" borderId="0" applyNumberFormat="0" applyBorder="0" applyAlignment="0" applyProtection="0"/>
    <xf numFmtId="38" fontId="14" fillId="0" borderId="0"/>
    <xf numFmtId="38" fontId="14" fillId="0" borderId="0"/>
    <xf numFmtId="40" fontId="14" fillId="0" borderId="0"/>
    <xf numFmtId="40" fontId="14" fillId="0" borderId="0"/>
    <xf numFmtId="10" fontId="3" fillId="6" borderId="1" applyNumberFormat="0" applyBorder="0" applyAlignment="0" applyProtection="0"/>
    <xf numFmtId="10" fontId="3" fillId="6" borderId="1" applyNumberFormat="0" applyBorder="0" applyAlignment="0" applyProtection="0"/>
    <xf numFmtId="44" fontId="8" fillId="0" borderId="20" applyNumberFormat="0" applyFont="0" applyAlignment="0">
      <alignment horizontal="center"/>
    </xf>
    <xf numFmtId="44" fontId="8" fillId="0" borderId="20" applyNumberFormat="0" applyFont="0" applyAlignment="0">
      <alignment horizontal="center"/>
    </xf>
    <xf numFmtId="44" fontId="8" fillId="0" borderId="21" applyNumberFormat="0" applyFont="0" applyAlignment="0">
      <alignment horizontal="center"/>
    </xf>
    <xf numFmtId="44" fontId="8" fillId="0" borderId="21" applyNumberFormat="0" applyFont="0" applyAlignment="0">
      <alignment horizontal="center"/>
    </xf>
    <xf numFmtId="168" fontId="15" fillId="0" borderId="0"/>
    <xf numFmtId="0" fontId="2" fillId="0" borderId="0"/>
    <xf numFmtId="0" fontId="2" fillId="0" borderId="0"/>
    <xf numFmtId="169" fontId="2" fillId="0" borderId="0">
      <alignment horizontal="left" wrapText="1"/>
    </xf>
    <xf numFmtId="169" fontId="2" fillId="0" borderId="0">
      <alignment horizontal="left" wrapText="1"/>
    </xf>
    <xf numFmtId="39" fontId="16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8" fontId="3" fillId="0" borderId="22"/>
    <xf numFmtId="38" fontId="3" fillId="0" borderId="22"/>
    <xf numFmtId="38" fontId="14" fillId="0" borderId="4"/>
    <xf numFmtId="38" fontId="14" fillId="0" borderId="4"/>
    <xf numFmtId="170" fontId="2" fillId="0" borderId="0">
      <alignment horizontal="left" wrapText="1"/>
    </xf>
    <xf numFmtId="170" fontId="2" fillId="0" borderId="0">
      <alignment horizontal="left" wrapText="1"/>
    </xf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3" fontId="4" fillId="0" borderId="0" xfId="0" applyNumberFormat="1" applyFont="1"/>
    <xf numFmtId="0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3" fontId="5" fillId="0" borderId="2" xfId="0" applyNumberFormat="1" applyFont="1" applyBorder="1"/>
    <xf numFmtId="0" fontId="5" fillId="0" borderId="2" xfId="0" applyNumberFormat="1" applyFont="1" applyBorder="1" applyAlignment="1">
      <alignment horizontal="center"/>
    </xf>
    <xf numFmtId="15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5" fontId="4" fillId="0" borderId="0" xfId="0" applyNumberFormat="1" applyFont="1" applyFill="1"/>
    <xf numFmtId="0" fontId="5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/>
    <xf numFmtId="15" fontId="5" fillId="0" borderId="2" xfId="0" applyNumberFormat="1" applyFont="1" applyFill="1" applyBorder="1" applyAlignment="1">
      <alignment vertical="top"/>
    </xf>
    <xf numFmtId="0" fontId="2" fillId="0" borderId="0" xfId="2" applyAlignment="1">
      <alignment vertical="top"/>
    </xf>
    <xf numFmtId="43" fontId="2" fillId="0" borderId="0" xfId="2" applyNumberFormat="1" applyAlignment="1">
      <alignment horizontal="right" vertical="top"/>
    </xf>
    <xf numFmtId="0" fontId="2" fillId="3" borderId="1" xfId="2" applyFill="1" applyBorder="1" applyAlignment="1">
      <alignment vertical="top"/>
    </xf>
    <xf numFmtId="0" fontId="2" fillId="0" borderId="4" xfId="2" applyFill="1" applyBorder="1" applyAlignment="1">
      <alignment vertical="top"/>
    </xf>
    <xf numFmtId="0" fontId="2" fillId="3" borderId="1" xfId="2" applyFill="1" applyBorder="1" applyAlignment="1">
      <alignment vertical="top" wrapText="1"/>
    </xf>
    <xf numFmtId="14" fontId="2" fillId="0" borderId="4" xfId="2" applyNumberFormat="1" applyFill="1" applyBorder="1" applyAlignment="1">
      <alignment horizontal="right" vertical="top"/>
    </xf>
    <xf numFmtId="0" fontId="2" fillId="0" borderId="1" xfId="2" applyFill="1" applyBorder="1" applyAlignment="1">
      <alignment vertical="top"/>
    </xf>
    <xf numFmtId="0" fontId="2" fillId="0" borderId="0" xfId="2" applyFill="1" applyAlignment="1">
      <alignment vertical="top"/>
    </xf>
    <xf numFmtId="14" fontId="2" fillId="0" borderId="1" xfId="2" applyNumberFormat="1" applyFill="1" applyBorder="1" applyAlignment="1">
      <alignment horizontal="right" vertical="top"/>
    </xf>
    <xf numFmtId="43" fontId="2" fillId="0" borderId="1" xfId="2" applyNumberFormat="1" applyFill="1" applyBorder="1" applyAlignment="1">
      <alignment horizontal="right" vertical="top"/>
    </xf>
    <xf numFmtId="43" fontId="8" fillId="0" borderId="1" xfId="2" applyNumberFormat="1" applyFont="1" applyFill="1" applyBorder="1" applyAlignment="1">
      <alignment horizontal="right" vertical="top"/>
    </xf>
    <xf numFmtId="44" fontId="2" fillId="0" borderId="0" xfId="2" applyNumberFormat="1" applyAlignment="1">
      <alignment vertical="top"/>
    </xf>
    <xf numFmtId="43" fontId="2" fillId="0" borderId="0" xfId="2" applyNumberFormat="1" applyAlignment="1">
      <alignment vertical="top"/>
    </xf>
    <xf numFmtId="0" fontId="8" fillId="0" borderId="0" xfId="2" applyFont="1" applyAlignment="1">
      <alignment horizontal="right" vertical="top"/>
    </xf>
    <xf numFmtId="44" fontId="8" fillId="0" borderId="3" xfId="2" applyNumberFormat="1" applyFont="1" applyBorder="1" applyAlignment="1">
      <alignment vertical="top"/>
    </xf>
    <xf numFmtId="0" fontId="2" fillId="4" borderId="0" xfId="2" applyFill="1" applyAlignment="1">
      <alignment vertical="top"/>
    </xf>
    <xf numFmtId="44" fontId="2" fillId="4" borderId="0" xfId="2" applyNumberFormat="1" applyFill="1" applyAlignment="1">
      <alignment vertical="top"/>
    </xf>
    <xf numFmtId="43" fontId="2" fillId="4" borderId="0" xfId="2" applyNumberFormat="1" applyFill="1" applyAlignment="1">
      <alignment vertical="top"/>
    </xf>
    <xf numFmtId="44" fontId="8" fillId="0" borderId="5" xfId="2" applyNumberFormat="1" applyFont="1" applyBorder="1" applyAlignment="1">
      <alignment vertical="top"/>
    </xf>
    <xf numFmtId="44" fontId="8" fillId="0" borderId="3" xfId="2" applyNumberFormat="1" applyFont="1" applyFill="1" applyBorder="1" applyAlignment="1">
      <alignment horizontal="right" vertical="top"/>
    </xf>
    <xf numFmtId="0" fontId="10" fillId="0" borderId="0" xfId="3" applyFont="1"/>
    <xf numFmtId="44" fontId="11" fillId="0" borderId="0" xfId="4" applyNumberFormat="1" applyFont="1" applyBorder="1"/>
    <xf numFmtId="0" fontId="11" fillId="0" borderId="0" xfId="4" applyFont="1"/>
    <xf numFmtId="0" fontId="10" fillId="0" borderId="0" xfId="4" applyFont="1"/>
    <xf numFmtId="0" fontId="10" fillId="0" borderId="0" xfId="4" applyFont="1" applyBorder="1"/>
    <xf numFmtId="43" fontId="10" fillId="0" borderId="0" xfId="4" applyNumberFormat="1" applyFont="1" applyBorder="1"/>
    <xf numFmtId="0" fontId="10" fillId="0" borderId="0" xfId="3" applyFont="1" applyBorder="1"/>
    <xf numFmtId="44" fontId="11" fillId="0" borderId="7" xfId="3" applyNumberFormat="1" applyFont="1" applyBorder="1"/>
    <xf numFmtId="43" fontId="10" fillId="0" borderId="8" xfId="3" applyNumberFormat="1" applyFont="1" applyBorder="1"/>
    <xf numFmtId="43" fontId="10" fillId="0" borderId="8" xfId="3" applyNumberFormat="1" applyFont="1" applyFill="1" applyBorder="1"/>
    <xf numFmtId="4" fontId="10" fillId="0" borderId="0" xfId="3" applyNumberFormat="1" applyFont="1"/>
    <xf numFmtId="0" fontId="12" fillId="0" borderId="8" xfId="3" applyFont="1" applyBorder="1" applyAlignment="1">
      <alignment wrapText="1"/>
    </xf>
    <xf numFmtId="44" fontId="10" fillId="0" borderId="8" xfId="3" applyNumberFormat="1" applyFont="1" applyFill="1" applyBorder="1"/>
    <xf numFmtId="165" fontId="10" fillId="0" borderId="0" xfId="3" applyNumberFormat="1" applyFont="1"/>
    <xf numFmtId="14" fontId="11" fillId="3" borderId="10" xfId="3" applyNumberFormat="1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 wrapText="1"/>
    </xf>
    <xf numFmtId="0" fontId="11" fillId="3" borderId="12" xfId="3" applyFont="1" applyFill="1" applyBorder="1" applyAlignment="1">
      <alignment horizontal="center"/>
    </xf>
    <xf numFmtId="0" fontId="11" fillId="5" borderId="13" xfId="3" applyFont="1" applyFill="1" applyBorder="1" applyAlignment="1">
      <alignment horizontal="centerContinuous" vertical="center"/>
    </xf>
    <xf numFmtId="0" fontId="11" fillId="5" borderId="14" xfId="3" applyFont="1" applyFill="1" applyBorder="1" applyAlignment="1">
      <alignment horizontal="centerContinuous" vertical="center"/>
    </xf>
    <xf numFmtId="0" fontId="2" fillId="0" borderId="0" xfId="2" applyAlignment="1">
      <alignment horizontal="left" vertical="top"/>
    </xf>
    <xf numFmtId="0" fontId="19" fillId="0" borderId="0" xfId="2" applyFont="1" applyAlignment="1">
      <alignment horizontal="center" vertical="top"/>
    </xf>
    <xf numFmtId="0" fontId="0" fillId="0" borderId="23" xfId="0" applyBorder="1"/>
    <xf numFmtId="0" fontId="8" fillId="0" borderId="0" xfId="0" applyFont="1" applyBorder="1" applyAlignment="1">
      <alignment horizontal="center"/>
    </xf>
    <xf numFmtId="43" fontId="0" fillId="0" borderId="23" xfId="0" applyNumberFormat="1" applyBorder="1"/>
    <xf numFmtId="43" fontId="0" fillId="0" borderId="16" xfId="0" applyNumberFormat="1" applyBorder="1"/>
    <xf numFmtId="43" fontId="0" fillId="0" borderId="24" xfId="0" applyNumberFormat="1" applyBorder="1"/>
    <xf numFmtId="43" fontId="0" fillId="0" borderId="6" xfId="0" applyNumberFormat="1" applyBorder="1"/>
    <xf numFmtId="43" fontId="0" fillId="0" borderId="25" xfId="0" applyNumberFormat="1" applyBorder="1"/>
    <xf numFmtId="43" fontId="0" fillId="4" borderId="24" xfId="0" applyNumberFormat="1" applyFill="1" applyBorder="1"/>
    <xf numFmtId="43" fontId="10" fillId="4" borderId="8" xfId="3" applyNumberFormat="1" applyFont="1" applyFill="1" applyBorder="1"/>
    <xf numFmtId="43" fontId="0" fillId="4" borderId="16" xfId="0" applyNumberFormat="1" applyFill="1" applyBorder="1"/>
    <xf numFmtId="0" fontId="20" fillId="0" borderId="0" xfId="2" applyFont="1" applyAlignment="1">
      <alignment horizontal="center" vertical="top"/>
    </xf>
    <xf numFmtId="0" fontId="2" fillId="3" borderId="1" xfId="2" applyFill="1" applyBorder="1" applyAlignment="1">
      <alignment horizontal="center" vertical="top" wrapText="1"/>
    </xf>
    <xf numFmtId="0" fontId="20" fillId="0" borderId="0" xfId="2" applyFont="1" applyAlignment="1">
      <alignment horizontal="center" vertical="top"/>
    </xf>
    <xf numFmtId="0" fontId="1" fillId="0" borderId="0" xfId="45" applyAlignment="1">
      <alignment horizontal="right"/>
    </xf>
    <xf numFmtId="0" fontId="2" fillId="0" borderId="26" xfId="2" applyFill="1" applyBorder="1" applyAlignment="1">
      <alignment vertical="top"/>
    </xf>
    <xf numFmtId="44" fontId="2" fillId="0" borderId="26" xfId="2" applyNumberFormat="1" applyFill="1" applyBorder="1" applyAlignment="1">
      <alignment horizontal="right" vertical="top"/>
    </xf>
    <xf numFmtId="14" fontId="2" fillId="0" borderId="26" xfId="2" applyNumberFormat="1" applyFill="1" applyBorder="1" applyAlignment="1">
      <alignment horizontal="right" vertical="top"/>
    </xf>
    <xf numFmtId="0" fontId="2" fillId="0" borderId="27" xfId="2" applyBorder="1" applyAlignment="1">
      <alignment vertical="top"/>
    </xf>
    <xf numFmtId="0" fontId="2" fillId="0" borderId="4" xfId="2" applyBorder="1" applyAlignment="1">
      <alignment vertical="top"/>
    </xf>
    <xf numFmtId="0" fontId="1" fillId="0" borderId="23" xfId="45" applyBorder="1" applyAlignment="1">
      <alignment horizontal="right"/>
    </xf>
    <xf numFmtId="0" fontId="2" fillId="0" borderId="25" xfId="2" applyBorder="1" applyAlignment="1">
      <alignment vertical="top"/>
    </xf>
    <xf numFmtId="0" fontId="2" fillId="0" borderId="0" xfId="2" applyBorder="1" applyAlignment="1">
      <alignment vertical="top"/>
    </xf>
    <xf numFmtId="0" fontId="1" fillId="0" borderId="16" xfId="45" applyBorder="1" applyAlignment="1">
      <alignment horizontal="right"/>
    </xf>
    <xf numFmtId="0" fontId="8" fillId="0" borderId="25" xfId="2" applyFont="1" applyBorder="1" applyAlignment="1">
      <alignment vertical="top"/>
    </xf>
    <xf numFmtId="0" fontId="2" fillId="0" borderId="16" xfId="2" applyBorder="1" applyAlignment="1">
      <alignment vertical="top"/>
    </xf>
    <xf numFmtId="0" fontId="8" fillId="0" borderId="0" xfId="2" applyFont="1" applyBorder="1" applyAlignment="1">
      <alignment vertical="top"/>
    </xf>
    <xf numFmtId="43" fontId="2" fillId="0" borderId="0" xfId="2" applyNumberFormat="1" applyBorder="1" applyAlignment="1">
      <alignment horizontal="right" vertical="top"/>
    </xf>
    <xf numFmtId="0" fontId="2" fillId="0" borderId="28" xfId="2" applyBorder="1" applyAlignment="1">
      <alignment vertical="top"/>
    </xf>
    <xf numFmtId="0" fontId="2" fillId="0" borderId="6" xfId="2" applyBorder="1" applyAlignment="1">
      <alignment vertical="top"/>
    </xf>
    <xf numFmtId="0" fontId="2" fillId="0" borderId="24" xfId="2" applyBorder="1" applyAlignment="1">
      <alignment vertical="top"/>
    </xf>
    <xf numFmtId="0" fontId="4" fillId="0" borderId="0" xfId="0" applyFont="1" applyBorder="1"/>
    <xf numFmtId="0" fontId="4" fillId="0" borderId="16" xfId="0" applyFont="1" applyBorder="1"/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16" xfId="3" applyFont="1" applyBorder="1"/>
    <xf numFmtId="0" fontId="10" fillId="0" borderId="0" xfId="3" applyFont="1" applyBorder="1" applyAlignment="1">
      <alignment horizontal="center" vertical="top" wrapText="1"/>
    </xf>
    <xf numFmtId="0" fontId="10" fillId="0" borderId="6" xfId="3" applyFont="1" applyBorder="1"/>
    <xf numFmtId="0" fontId="1" fillId="0" borderId="0" xfId="45" applyBorder="1" applyAlignment="1">
      <alignment horizontal="right"/>
    </xf>
    <xf numFmtId="0" fontId="2" fillId="4" borderId="25" xfId="2" applyFill="1" applyBorder="1" applyAlignment="1">
      <alignment vertical="top"/>
    </xf>
    <xf numFmtId="0" fontId="2" fillId="4" borderId="0" xfId="2" applyFill="1" applyBorder="1" applyAlignment="1">
      <alignment vertical="top"/>
    </xf>
    <xf numFmtId="43" fontId="2" fillId="4" borderId="0" xfId="2" applyNumberFormat="1" applyFill="1" applyBorder="1" applyAlignment="1">
      <alignment horizontal="right" vertical="top"/>
    </xf>
    <xf numFmtId="0" fontId="20" fillId="0" borderId="27" xfId="2" applyFont="1" applyBorder="1" applyAlignment="1">
      <alignment horizontal="center" vertical="top"/>
    </xf>
    <xf numFmtId="0" fontId="20" fillId="0" borderId="4" xfId="2" applyFont="1" applyBorder="1" applyAlignment="1">
      <alignment horizontal="center" vertical="top"/>
    </xf>
    <xf numFmtId="0" fontId="20" fillId="0" borderId="25" xfId="2" applyFont="1" applyBorder="1" applyAlignment="1">
      <alignment horizontal="center" vertical="top"/>
    </xf>
    <xf numFmtId="0" fontId="20" fillId="0" borderId="0" xfId="2" applyFont="1" applyBorder="1" applyAlignment="1">
      <alignment horizontal="center" vertical="top"/>
    </xf>
    <xf numFmtId="0" fontId="2" fillId="0" borderId="0" xfId="2" applyBorder="1" applyAlignment="1">
      <alignment horizontal="left" vertical="top"/>
    </xf>
    <xf numFmtId="0" fontId="9" fillId="0" borderId="25" xfId="2" applyFont="1" applyBorder="1" applyAlignment="1">
      <alignment vertical="top"/>
    </xf>
    <xf numFmtId="4" fontId="2" fillId="0" borderId="0" xfId="2" applyNumberFormat="1" applyBorder="1" applyAlignment="1">
      <alignment horizontal="right" vertical="top"/>
    </xf>
    <xf numFmtId="4" fontId="2" fillId="0" borderId="6" xfId="2" applyNumberFormat="1" applyBorder="1" applyAlignment="1">
      <alignment horizontal="right" vertical="top"/>
    </xf>
    <xf numFmtId="0" fontId="0" fillId="0" borderId="27" xfId="0" applyBorder="1"/>
    <xf numFmtId="0" fontId="0" fillId="0" borderId="4" xfId="0" applyBorder="1"/>
    <xf numFmtId="0" fontId="0" fillId="0" borderId="25" xfId="0" applyBorder="1"/>
    <xf numFmtId="0" fontId="0" fillId="0" borderId="0" xfId="0" applyBorder="1"/>
    <xf numFmtId="0" fontId="0" fillId="0" borderId="16" xfId="0" applyBorder="1"/>
    <xf numFmtId="43" fontId="0" fillId="0" borderId="0" xfId="0" applyNumberFormat="1" applyBorder="1"/>
    <xf numFmtId="43" fontId="0" fillId="0" borderId="0" xfId="0" applyNumberFormat="1" applyBorder="1" applyAlignment="1">
      <alignment horizontal="right"/>
    </xf>
    <xf numFmtId="43" fontId="0" fillId="4" borderId="0" xfId="0" applyNumberFormat="1" applyFill="1" applyBorder="1"/>
    <xf numFmtId="43" fontId="0" fillId="0" borderId="16" xfId="0" applyNumberFormat="1" applyBorder="1" applyAlignment="1">
      <alignment horizontal="right"/>
    </xf>
    <xf numFmtId="43" fontId="18" fillId="0" borderId="0" xfId="0" applyNumberFormat="1" applyFont="1" applyBorder="1"/>
    <xf numFmtId="43" fontId="0" fillId="0" borderId="0" xfId="0" applyNumberFormat="1" applyBorder="1" applyAlignment="1">
      <alignment horizontal="center" vertical="top" wrapText="1"/>
    </xf>
    <xf numFmtId="0" fontId="0" fillId="0" borderId="28" xfId="0" applyBorder="1"/>
    <xf numFmtId="0" fontId="0" fillId="0" borderId="24" xfId="0" applyBorder="1"/>
    <xf numFmtId="14" fontId="2" fillId="0" borderId="16" xfId="2" applyNumberFormat="1" applyBorder="1" applyAlignment="1">
      <alignment horizontal="right" vertical="top"/>
    </xf>
    <xf numFmtId="14" fontId="2" fillId="0" borderId="24" xfId="2" applyNumberFormat="1" applyBorder="1" applyAlignment="1">
      <alignment horizontal="right" vertical="top"/>
    </xf>
    <xf numFmtId="0" fontId="0" fillId="0" borderId="0" xfId="0" applyBorder="1" applyAlignment="1">
      <alignment horizontal="right"/>
    </xf>
    <xf numFmtId="43" fontId="0" fillId="0" borderId="25" xfId="0" applyNumberFormat="1" applyBorder="1" applyAlignment="1"/>
    <xf numFmtId="0" fontId="0" fillId="0" borderId="25" xfId="0" applyBorder="1" applyAlignment="1">
      <alignment horizontal="right"/>
    </xf>
    <xf numFmtId="0" fontId="0" fillId="0" borderId="6" xfId="0" applyBorder="1"/>
    <xf numFmtId="0" fontId="2" fillId="3" borderId="8" xfId="2" applyFill="1" applyBorder="1" applyAlignment="1">
      <alignment vertical="top"/>
    </xf>
    <xf numFmtId="0" fontId="2" fillId="3" borderId="8" xfId="2" applyFill="1" applyBorder="1" applyAlignment="1">
      <alignment horizontal="center" vertical="top" wrapText="1"/>
    </xf>
    <xf numFmtId="0" fontId="2" fillId="4" borderId="16" xfId="2" applyFill="1" applyBorder="1" applyAlignment="1">
      <alignment vertical="top"/>
    </xf>
    <xf numFmtId="0" fontId="2" fillId="0" borderId="25" xfId="2" applyFill="1" applyBorder="1" applyAlignment="1">
      <alignment vertical="top"/>
    </xf>
    <xf numFmtId="0" fontId="2" fillId="0" borderId="0" xfId="2" applyFill="1" applyBorder="1" applyAlignment="1">
      <alignment vertical="top"/>
    </xf>
    <xf numFmtId="43" fontId="2" fillId="0" borderId="0" xfId="2" applyNumberFormat="1" applyFill="1" applyBorder="1" applyAlignment="1">
      <alignment horizontal="right" vertical="top"/>
    </xf>
    <xf numFmtId="0" fontId="2" fillId="0" borderId="16" xfId="2" applyFill="1" applyBorder="1" applyAlignment="1">
      <alignment vertical="top"/>
    </xf>
    <xf numFmtId="43" fontId="2" fillId="0" borderId="0" xfId="2" applyNumberFormat="1" applyBorder="1" applyAlignment="1">
      <alignment vertical="top"/>
    </xf>
    <xf numFmtId="0" fontId="11" fillId="3" borderId="31" xfId="3" applyFont="1" applyFill="1" applyBorder="1" applyAlignment="1">
      <alignment horizontal="center"/>
    </xf>
    <xf numFmtId="0" fontId="11" fillId="3" borderId="32" xfId="3" applyFont="1" applyFill="1" applyBorder="1" applyAlignment="1">
      <alignment horizontal="center" wrapText="1"/>
    </xf>
    <xf numFmtId="0" fontId="11" fillId="3" borderId="32" xfId="3" applyFont="1" applyFill="1" applyBorder="1" applyAlignment="1">
      <alignment horizontal="center"/>
    </xf>
    <xf numFmtId="0" fontId="11" fillId="3" borderId="33" xfId="3" applyFont="1" applyFill="1" applyBorder="1" applyAlignment="1">
      <alignment horizontal="center"/>
    </xf>
    <xf numFmtId="44" fontId="10" fillId="0" borderId="8" xfId="3" applyNumberFormat="1" applyFont="1" applyFill="1" applyBorder="1" applyAlignment="1">
      <alignment horizontal="center" vertical="top" wrapText="1"/>
    </xf>
    <xf numFmtId="164" fontId="10" fillId="0" borderId="0" xfId="3" applyNumberFormat="1" applyFont="1" applyBorder="1"/>
    <xf numFmtId="43" fontId="10" fillId="0" borderId="0" xfId="3" applyNumberFormat="1" applyFont="1" applyBorder="1"/>
    <xf numFmtId="0" fontId="10" fillId="0" borderId="19" xfId="3" applyFont="1" applyBorder="1"/>
    <xf numFmtId="0" fontId="10" fillId="0" borderId="16" xfId="4" applyFont="1" applyBorder="1"/>
    <xf numFmtId="44" fontId="10" fillId="0" borderId="16" xfId="4" applyNumberFormat="1" applyFont="1" applyBorder="1"/>
    <xf numFmtId="43" fontId="10" fillId="0" borderId="24" xfId="4" applyNumberFormat="1" applyFont="1" applyBorder="1"/>
    <xf numFmtId="43" fontId="10" fillId="0" borderId="16" xfId="4" applyNumberFormat="1" applyFont="1" applyBorder="1"/>
    <xf numFmtId="0" fontId="10" fillId="0" borderId="6" xfId="4" applyFont="1" applyBorder="1"/>
    <xf numFmtId="44" fontId="10" fillId="0" borderId="24" xfId="4" applyNumberFormat="1" applyFont="1" applyBorder="1"/>
    <xf numFmtId="0" fontId="4" fillId="2" borderId="16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44" fontId="4" fillId="2" borderId="16" xfId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4" fontId="4" fillId="0" borderId="16" xfId="1" applyFont="1" applyFill="1" applyBorder="1" applyAlignment="1">
      <alignment horizontal="center"/>
    </xf>
    <xf numFmtId="44" fontId="4" fillId="0" borderId="16" xfId="0" applyNumberFormat="1" applyFont="1" applyFill="1" applyBorder="1" applyAlignment="1">
      <alignment horizontal="center"/>
    </xf>
    <xf numFmtId="10" fontId="4" fillId="0" borderId="16" xfId="0" applyNumberFormat="1" applyFont="1" applyBorder="1" applyAlignment="1">
      <alignment horizontal="right"/>
    </xf>
    <xf numFmtId="44" fontId="4" fillId="0" borderId="16" xfId="1" applyFont="1" applyBorder="1" applyAlignment="1">
      <alignment horizontal="right"/>
    </xf>
    <xf numFmtId="44" fontId="4" fillId="0" borderId="24" xfId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9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right"/>
    </xf>
    <xf numFmtId="0" fontId="22" fillId="0" borderId="0" xfId="0" applyFont="1"/>
    <xf numFmtId="0" fontId="22" fillId="0" borderId="0" xfId="3" applyFont="1"/>
    <xf numFmtId="0" fontId="22" fillId="0" borderId="0" xfId="2" applyFont="1" applyAlignment="1">
      <alignment vertical="top"/>
    </xf>
    <xf numFmtId="0" fontId="10" fillId="0" borderId="34" xfId="3" applyFont="1" applyBorder="1"/>
    <xf numFmtId="0" fontId="12" fillId="0" borderId="35" xfId="3" applyFont="1" applyBorder="1"/>
    <xf numFmtId="0" fontId="10" fillId="0" borderId="35" xfId="3" applyFont="1" applyBorder="1"/>
    <xf numFmtId="0" fontId="10" fillId="0" borderId="36" xfId="3" applyFont="1" applyBorder="1"/>
    <xf numFmtId="0" fontId="11" fillId="0" borderId="9" xfId="3" applyFont="1" applyBorder="1"/>
    <xf numFmtId="164" fontId="10" fillId="0" borderId="8" xfId="3" applyNumberFormat="1" applyFont="1" applyBorder="1" applyAlignment="1">
      <alignment horizontal="center"/>
    </xf>
    <xf numFmtId="164" fontId="10" fillId="0" borderId="8" xfId="3" quotePrefix="1" applyNumberFormat="1" applyFont="1" applyBorder="1" applyAlignment="1">
      <alignment horizontal="center"/>
    </xf>
    <xf numFmtId="164" fontId="11" fillId="0" borderId="7" xfId="3" applyNumberFormat="1" applyFont="1" applyBorder="1" applyAlignment="1">
      <alignment wrapText="1"/>
    </xf>
    <xf numFmtId="164" fontId="10" fillId="0" borderId="25" xfId="3" applyNumberFormat="1" applyFont="1" applyBorder="1"/>
    <xf numFmtId="0" fontId="10" fillId="0" borderId="25" xfId="4" applyFont="1" applyBorder="1"/>
    <xf numFmtId="0" fontId="10" fillId="0" borderId="28" xfId="4" applyFont="1" applyBorder="1"/>
    <xf numFmtId="0" fontId="8" fillId="0" borderId="6" xfId="0" applyFont="1" applyBorder="1" applyAlignment="1">
      <alignment horizontal="center"/>
    </xf>
    <xf numFmtId="43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2" applyFont="1" applyAlignment="1">
      <alignment horizontal="center" vertical="top"/>
    </xf>
    <xf numFmtId="0" fontId="11" fillId="5" borderId="29" xfId="3" applyFont="1" applyFill="1" applyBorder="1" applyAlignment="1">
      <alignment horizontal="center"/>
    </xf>
    <xf numFmtId="0" fontId="11" fillId="5" borderId="30" xfId="3" applyFont="1" applyFill="1" applyBorder="1" applyAlignment="1">
      <alignment horizontal="center"/>
    </xf>
    <xf numFmtId="0" fontId="11" fillId="5" borderId="23" xfId="3" applyFont="1" applyFill="1" applyBorder="1" applyAlignment="1">
      <alignment horizontal="center"/>
    </xf>
    <xf numFmtId="0" fontId="11" fillId="5" borderId="17" xfId="3" applyFont="1" applyFill="1" applyBorder="1" applyAlignment="1">
      <alignment horizontal="center"/>
    </xf>
    <xf numFmtId="0" fontId="11" fillId="5" borderId="18" xfId="3" applyFont="1" applyFill="1" applyBorder="1" applyAlignment="1">
      <alignment horizontal="center"/>
    </xf>
    <xf numFmtId="0" fontId="11" fillId="5" borderId="16" xfId="3" applyFont="1" applyFill="1" applyBorder="1" applyAlignment="1">
      <alignment horizontal="center"/>
    </xf>
    <xf numFmtId="0" fontId="11" fillId="5" borderId="14" xfId="3" applyFont="1" applyFill="1" applyBorder="1" applyAlignment="1">
      <alignment horizontal="center" vertical="center"/>
    </xf>
    <xf numFmtId="0" fontId="11" fillId="5" borderId="15" xfId="3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1" fillId="0" borderId="0" xfId="3" applyFont="1"/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5" fillId="0" borderId="8" xfId="0" applyFont="1" applyBorder="1"/>
    <xf numFmtId="0" fontId="25" fillId="0" borderId="26" xfId="0" applyFont="1" applyBorder="1"/>
  </cellXfs>
  <cellStyles count="46">
    <cellStyle name="Comma 3" xfId="5"/>
    <cellStyle name="Comma 4" xfId="43"/>
    <cellStyle name="Comma0" xfId="6"/>
    <cellStyle name="Comma0 2" xfId="7"/>
    <cellStyle name="Currency" xfId="1" builtinId="4"/>
    <cellStyle name="Currency 4" xfId="44"/>
    <cellStyle name="Currency0" xfId="8"/>
    <cellStyle name="Currency0 2" xfId="9"/>
    <cellStyle name="Date" xfId="10"/>
    <cellStyle name="Date 2" xfId="11"/>
    <cellStyle name="Entered" xfId="12"/>
    <cellStyle name="Entered 2" xfId="13"/>
    <cellStyle name="Grey" xfId="14"/>
    <cellStyle name="Grey 2" xfId="15"/>
    <cellStyle name="Heading1" xfId="16"/>
    <cellStyle name="Heading1 2" xfId="17"/>
    <cellStyle name="Heading2" xfId="18"/>
    <cellStyle name="Heading2 2" xfId="19"/>
    <cellStyle name="Input [yellow]" xfId="20"/>
    <cellStyle name="Input [yellow] 2" xfId="21"/>
    <cellStyle name="modified border" xfId="22"/>
    <cellStyle name="modified border 2" xfId="23"/>
    <cellStyle name="modified border1" xfId="24"/>
    <cellStyle name="modified border1 2" xfId="25"/>
    <cellStyle name="Normal" xfId="0" builtinId="0"/>
    <cellStyle name="Normal - Style1" xfId="26"/>
    <cellStyle name="Normal 11" xfId="45"/>
    <cellStyle name="Normal 2" xfId="2"/>
    <cellStyle name="Normal 2 2" xfId="4"/>
    <cellStyle name="Normal 3" xfId="3"/>
    <cellStyle name="Normal 3 2" xfId="27"/>
    <cellStyle name="Normal 4" xfId="28"/>
    <cellStyle name="Normal 5" xfId="29"/>
    <cellStyle name="Normal 6" xfId="30"/>
    <cellStyle name="Normal 7" xfId="31"/>
    <cellStyle name="Normal 8" xfId="32"/>
    <cellStyle name="Normal 9" xfId="33"/>
    <cellStyle name="Percent [2]" xfId="34"/>
    <cellStyle name="Percent [2] 2" xfId="35"/>
    <cellStyle name="StmtTtl1" xfId="36"/>
    <cellStyle name="StmtTtl1 2" xfId="37"/>
    <cellStyle name="StmtTtl2" xfId="38"/>
    <cellStyle name="StmtTtl2 2" xfId="39"/>
    <cellStyle name="Style 1" xfId="40"/>
    <cellStyle name="Style 1 2" xfId="41"/>
    <cellStyle name="Style 1 3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0</xdr:rowOff>
    </xdr:from>
    <xdr:to>
      <xdr:col>15</xdr:col>
      <xdr:colOff>69608</xdr:colOff>
      <xdr:row>125</xdr:row>
      <xdr:rowOff>161318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15255240"/>
          <a:ext cx="7186688" cy="502287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15</xdr:col>
      <xdr:colOff>88656</xdr:colOff>
      <xdr:row>156</xdr:row>
      <xdr:rowOff>161318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0452080"/>
          <a:ext cx="7205736" cy="502287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15</xdr:col>
      <xdr:colOff>561039</xdr:colOff>
      <xdr:row>187</xdr:row>
      <xdr:rowOff>132747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7300" y="25648920"/>
          <a:ext cx="7678119" cy="4994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X10" sqref="X10"/>
    </sheetView>
  </sheetViews>
  <sheetFormatPr defaultRowHeight="13.2" x14ac:dyDescent="0.25"/>
  <cols>
    <col min="1" max="1" width="4.33203125" customWidth="1"/>
    <col min="2" max="2" width="18.109375" customWidth="1"/>
    <col min="3" max="3" width="12.77734375" customWidth="1"/>
    <col min="4" max="4" width="4.109375" customWidth="1"/>
    <col min="5" max="5" width="6" customWidth="1"/>
    <col min="6" max="6" width="6.6640625" customWidth="1"/>
    <col min="7" max="8" width="12.77734375" customWidth="1"/>
    <col min="9" max="9" width="3.44140625" customWidth="1"/>
    <col min="10" max="10" width="3" customWidth="1"/>
  </cols>
  <sheetData>
    <row r="1" spans="1:15" ht="15.6" x14ac:dyDescent="0.3">
      <c r="O1" s="188" t="s">
        <v>234</v>
      </c>
    </row>
    <row r="2" spans="1:15" ht="15.6" x14ac:dyDescent="0.3">
      <c r="O2" s="188" t="s">
        <v>225</v>
      </c>
    </row>
    <row r="3" spans="1:15" ht="14.4" x14ac:dyDescent="0.3">
      <c r="O3" s="93"/>
    </row>
    <row r="4" spans="1:15" ht="14.4" x14ac:dyDescent="0.3">
      <c r="O4" s="93"/>
    </row>
    <row r="5" spans="1:15" ht="14.4" x14ac:dyDescent="0.3">
      <c r="A5" s="130"/>
      <c r="B5" s="131"/>
      <c r="C5" s="131"/>
      <c r="D5" s="131"/>
      <c r="E5" s="131"/>
      <c r="F5" s="131"/>
      <c r="G5" s="131"/>
      <c r="H5" s="131"/>
      <c r="I5" s="80"/>
      <c r="O5" s="93"/>
    </row>
    <row r="6" spans="1:15" ht="14.4" x14ac:dyDescent="0.3">
      <c r="A6" s="132"/>
      <c r="B6" s="133"/>
      <c r="C6" s="133"/>
      <c r="D6" s="133"/>
      <c r="E6" s="133"/>
      <c r="F6" s="133"/>
      <c r="G6" s="133"/>
      <c r="H6" s="133"/>
      <c r="I6" s="134"/>
      <c r="O6" s="93"/>
    </row>
    <row r="7" spans="1:15" x14ac:dyDescent="0.25">
      <c r="A7" s="132"/>
      <c r="B7" s="203" t="s">
        <v>197</v>
      </c>
      <c r="C7" s="203"/>
      <c r="D7" s="81"/>
      <c r="E7" s="133"/>
      <c r="F7" s="133"/>
      <c r="G7" s="203" t="s">
        <v>199</v>
      </c>
      <c r="H7" s="203"/>
      <c r="I7" s="134"/>
    </row>
    <row r="8" spans="1:15" x14ac:dyDescent="0.25">
      <c r="A8" s="132"/>
      <c r="B8" s="82"/>
      <c r="C8" s="135"/>
      <c r="D8" s="135"/>
      <c r="E8" s="135"/>
      <c r="F8" s="135"/>
      <c r="G8" s="82"/>
      <c r="H8" s="135"/>
      <c r="I8" s="134"/>
    </row>
    <row r="9" spans="1:15" x14ac:dyDescent="0.25">
      <c r="A9" s="132"/>
      <c r="B9" s="83"/>
      <c r="C9" s="135">
        <f>'Doc #9300001351'!H13</f>
        <v>-52694.52</v>
      </c>
      <c r="D9" s="136" t="s">
        <v>198</v>
      </c>
      <c r="E9" s="135"/>
      <c r="F9" s="136" t="s">
        <v>198</v>
      </c>
      <c r="G9" s="135">
        <f>'Doc #9300001351'!H14</f>
        <v>52694.52</v>
      </c>
      <c r="H9" s="86"/>
      <c r="I9" s="134"/>
      <c r="K9" t="s">
        <v>214</v>
      </c>
    </row>
    <row r="10" spans="1:15" x14ac:dyDescent="0.25">
      <c r="A10" s="132"/>
      <c r="B10" s="83"/>
      <c r="C10" s="135"/>
      <c r="D10" s="135"/>
      <c r="E10" s="135"/>
      <c r="F10" s="135"/>
      <c r="G10" s="83"/>
      <c r="H10" s="137">
        <f>'Doc # 9300001823'!G18</f>
        <v>-52694.52</v>
      </c>
      <c r="I10" s="138" t="s">
        <v>203</v>
      </c>
      <c r="K10" t="s">
        <v>215</v>
      </c>
    </row>
    <row r="11" spans="1:15" x14ac:dyDescent="0.25">
      <c r="A11" s="132"/>
      <c r="B11" s="84"/>
      <c r="C11" s="85"/>
      <c r="D11" s="135"/>
      <c r="E11" s="135"/>
      <c r="F11" s="135"/>
      <c r="G11" s="84"/>
      <c r="H11" s="85"/>
      <c r="I11" s="134"/>
    </row>
    <row r="12" spans="1:15" ht="25.05" customHeight="1" x14ac:dyDescent="0.25">
      <c r="A12" s="132"/>
      <c r="B12" s="135"/>
      <c r="C12" s="139">
        <f>SUM(C9:C11)</f>
        <v>-52694.52</v>
      </c>
      <c r="D12" s="135"/>
      <c r="E12" s="140"/>
      <c r="F12" s="140"/>
      <c r="G12" s="135"/>
      <c r="H12" s="139">
        <f>G9+H10</f>
        <v>0</v>
      </c>
      <c r="I12" s="134"/>
    </row>
    <row r="13" spans="1:15" x14ac:dyDescent="0.25">
      <c r="A13" s="132"/>
      <c r="B13" s="135"/>
      <c r="C13" s="135"/>
      <c r="D13" s="135"/>
      <c r="E13" s="135"/>
      <c r="F13" s="135"/>
      <c r="G13" s="135"/>
      <c r="H13" s="135"/>
      <c r="I13" s="134"/>
    </row>
    <row r="14" spans="1:15" x14ac:dyDescent="0.25">
      <c r="A14" s="132"/>
      <c r="B14" s="135"/>
      <c r="C14" s="135"/>
      <c r="D14" s="135"/>
      <c r="E14" s="135"/>
      <c r="F14" s="135"/>
      <c r="G14" s="135"/>
      <c r="H14" s="135"/>
      <c r="I14" s="134"/>
    </row>
    <row r="15" spans="1:15" x14ac:dyDescent="0.25">
      <c r="A15" s="132"/>
      <c r="B15" s="85"/>
      <c r="C15" s="85"/>
      <c r="D15" s="85"/>
      <c r="E15" s="85"/>
      <c r="F15" s="85"/>
      <c r="G15" s="85"/>
      <c r="H15" s="85"/>
      <c r="I15" s="134"/>
    </row>
    <row r="16" spans="1:15" x14ac:dyDescent="0.25">
      <c r="A16" s="132"/>
      <c r="B16" s="204" t="s">
        <v>200</v>
      </c>
      <c r="C16" s="204"/>
      <c r="D16" s="135"/>
      <c r="E16" s="135"/>
      <c r="F16" s="135"/>
      <c r="G16" s="204" t="s">
        <v>199</v>
      </c>
      <c r="H16" s="204"/>
      <c r="I16" s="134"/>
    </row>
    <row r="17" spans="1:11" x14ac:dyDescent="0.25">
      <c r="A17" s="132"/>
      <c r="B17" s="82"/>
      <c r="C17" s="135"/>
      <c r="D17" s="135"/>
      <c r="E17" s="135"/>
      <c r="F17" s="135"/>
      <c r="G17" s="80"/>
      <c r="H17" s="135"/>
      <c r="I17" s="134"/>
    </row>
    <row r="18" spans="1:11" x14ac:dyDescent="0.25">
      <c r="A18" s="132"/>
      <c r="B18" s="83"/>
      <c r="C18" s="135">
        <f>-G18</f>
        <v>-48678.000000000007</v>
      </c>
      <c r="D18" s="136" t="s">
        <v>204</v>
      </c>
      <c r="E18" s="135"/>
      <c r="F18" s="145" t="s">
        <v>204</v>
      </c>
      <c r="G18" s="83">
        <f>'Order 152003533 2015'!F226</f>
        <v>48678.000000000007</v>
      </c>
      <c r="H18" s="133"/>
      <c r="I18" s="134"/>
      <c r="K18" t="s">
        <v>211</v>
      </c>
    </row>
    <row r="19" spans="1:11" x14ac:dyDescent="0.25">
      <c r="A19" s="132"/>
      <c r="B19" s="83"/>
      <c r="C19" s="135"/>
      <c r="D19" s="135"/>
      <c r="E19" s="135"/>
      <c r="F19" s="135"/>
      <c r="G19" s="83"/>
      <c r="H19" s="135">
        <f>-B20</f>
        <v>-136225.62</v>
      </c>
      <c r="I19" s="138" t="s">
        <v>205</v>
      </c>
      <c r="K19" t="s">
        <v>212</v>
      </c>
    </row>
    <row r="20" spans="1:11" x14ac:dyDescent="0.25">
      <c r="A20" s="146" t="s">
        <v>205</v>
      </c>
      <c r="B20" s="84">
        <f>-'Order 152003533 2015'!F30</f>
        <v>136225.62</v>
      </c>
      <c r="C20" s="85"/>
      <c r="D20" s="135"/>
      <c r="E20" s="135"/>
      <c r="F20" s="145" t="s">
        <v>203</v>
      </c>
      <c r="G20" s="87">
        <f>'Doc # 9300001823'!G14</f>
        <v>87547.62</v>
      </c>
      <c r="H20" s="85"/>
      <c r="I20" s="134"/>
      <c r="K20" t="s">
        <v>216</v>
      </c>
    </row>
    <row r="21" spans="1:11" x14ac:dyDescent="0.25">
      <c r="A21" s="132"/>
      <c r="B21" s="135">
        <f>B20+C18</f>
        <v>87547.62</v>
      </c>
      <c r="C21" s="139"/>
      <c r="D21" s="135"/>
      <c r="E21" s="135"/>
      <c r="F21" s="135"/>
      <c r="G21" s="135">
        <f>G18+H19+G20</f>
        <v>0</v>
      </c>
      <c r="H21" s="139"/>
      <c r="I21" s="134"/>
      <c r="K21" t="s">
        <v>217</v>
      </c>
    </row>
    <row r="22" spans="1:11" x14ac:dyDescent="0.25">
      <c r="A22" s="132"/>
      <c r="B22" s="135"/>
      <c r="C22" s="135"/>
      <c r="D22" s="135"/>
      <c r="E22" s="135"/>
      <c r="F22" s="135"/>
      <c r="G22" s="135"/>
      <c r="H22" s="135"/>
      <c r="I22" s="134"/>
    </row>
    <row r="23" spans="1:11" x14ac:dyDescent="0.25">
      <c r="A23" s="132"/>
      <c r="B23" s="135"/>
      <c r="C23" s="135"/>
      <c r="D23" s="135"/>
      <c r="E23" s="135"/>
      <c r="F23" s="135"/>
      <c r="G23" s="135"/>
      <c r="H23" s="135"/>
      <c r="I23" s="134"/>
    </row>
    <row r="24" spans="1:11" x14ac:dyDescent="0.25">
      <c r="A24" s="132"/>
      <c r="B24" s="135"/>
      <c r="C24" s="135"/>
      <c r="D24" s="135"/>
      <c r="E24" s="135"/>
      <c r="F24" s="135"/>
      <c r="G24" s="135"/>
      <c r="H24" s="135"/>
      <c r="I24" s="134"/>
    </row>
    <row r="25" spans="1:11" x14ac:dyDescent="0.25">
      <c r="A25" s="132"/>
      <c r="B25" s="204" t="s">
        <v>201</v>
      </c>
      <c r="C25" s="204"/>
      <c r="D25" s="135"/>
      <c r="E25" s="135"/>
      <c r="F25" s="135"/>
      <c r="G25" s="204" t="s">
        <v>202</v>
      </c>
      <c r="H25" s="204"/>
      <c r="I25" s="134"/>
    </row>
    <row r="26" spans="1:11" x14ac:dyDescent="0.25">
      <c r="A26" s="132"/>
      <c r="B26" s="82"/>
      <c r="C26" s="135"/>
      <c r="D26" s="135"/>
      <c r="E26" s="135"/>
      <c r="F26" s="135"/>
      <c r="G26" s="82"/>
      <c r="H26" s="135"/>
      <c r="I26" s="134"/>
    </row>
    <row r="27" spans="1:11" x14ac:dyDescent="0.25">
      <c r="A27" s="147" t="s">
        <v>203</v>
      </c>
      <c r="B27" s="89">
        <f>-'Doc # 9300001823'!G18</f>
        <v>52694.52</v>
      </c>
      <c r="C27" s="137">
        <f>'Doc # 9300001823'!G13+'Doc # 9300001823'!G18</f>
        <v>-87547.62</v>
      </c>
      <c r="D27" s="136" t="s">
        <v>203</v>
      </c>
      <c r="E27" s="135"/>
      <c r="F27" s="135"/>
      <c r="G27" s="83"/>
      <c r="H27" s="135">
        <f>C27</f>
        <v>-87547.62</v>
      </c>
      <c r="I27" s="138" t="s">
        <v>206</v>
      </c>
      <c r="K27" t="s">
        <v>213</v>
      </c>
    </row>
    <row r="28" spans="1:11" x14ac:dyDescent="0.25">
      <c r="A28" s="147" t="s">
        <v>206</v>
      </c>
      <c r="B28" s="83">
        <f>'Doc # 100257325'!G15</f>
        <v>34853.1</v>
      </c>
      <c r="C28" s="135"/>
      <c r="D28" s="135"/>
      <c r="E28" s="135"/>
      <c r="F28" s="135"/>
      <c r="G28" s="83"/>
      <c r="H28" s="135"/>
      <c r="I28" s="134"/>
      <c r="K28" t="s">
        <v>218</v>
      </c>
    </row>
    <row r="29" spans="1:11" x14ac:dyDescent="0.25">
      <c r="A29" s="132"/>
      <c r="B29" s="84"/>
      <c r="C29" s="85"/>
      <c r="D29" s="135"/>
      <c r="E29" s="135"/>
      <c r="F29" s="135"/>
      <c r="G29" s="84"/>
      <c r="H29" s="85"/>
      <c r="I29" s="134"/>
      <c r="K29" t="s">
        <v>219</v>
      </c>
    </row>
    <row r="30" spans="1:11" x14ac:dyDescent="0.25">
      <c r="A30" s="132"/>
      <c r="B30" s="135"/>
      <c r="C30" s="139">
        <f>B27+C27+B28</f>
        <v>0</v>
      </c>
      <c r="D30" s="135"/>
      <c r="E30" s="135"/>
      <c r="F30" s="135"/>
      <c r="G30" s="135"/>
      <c r="H30" s="139">
        <f>SUM(H27:H29)</f>
        <v>-87547.62</v>
      </c>
      <c r="I30" s="134"/>
    </row>
    <row r="31" spans="1:11" x14ac:dyDescent="0.25">
      <c r="A31" s="141"/>
      <c r="B31" s="148"/>
      <c r="C31" s="148"/>
      <c r="D31" s="148"/>
      <c r="E31" s="148"/>
      <c r="F31" s="148"/>
      <c r="G31" s="148"/>
      <c r="H31" s="148"/>
      <c r="I31" s="142"/>
    </row>
  </sheetData>
  <mergeCells count="6">
    <mergeCell ref="B7:C7"/>
    <mergeCell ref="G7:H7"/>
    <mergeCell ref="B16:C16"/>
    <mergeCell ref="G16:H16"/>
    <mergeCell ref="B25:C25"/>
    <mergeCell ref="G25:H25"/>
  </mergeCells>
  <pageMargins left="0.7" right="0.7" top="0.75" bottom="0.75" header="0.3" footer="0.3"/>
  <pageSetup scale="96" orientation="landscape" r:id="rId1"/>
  <colBreaks count="1" manualBreakCount="1">
    <brk id="16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O2"/>
  <sheetViews>
    <sheetView workbookViewId="0">
      <selection activeCell="S7" sqref="S7"/>
    </sheetView>
  </sheetViews>
  <sheetFormatPr defaultRowHeight="13.2" x14ac:dyDescent="0.25"/>
  <sheetData>
    <row r="1" spans="15:15" ht="15.6" x14ac:dyDescent="0.3">
      <c r="O1" s="189" t="s">
        <v>224</v>
      </c>
    </row>
    <row r="2" spans="15:15" ht="15.6" x14ac:dyDescent="0.3">
      <c r="O2" s="189" t="s">
        <v>225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Layout" zoomScaleNormal="115" workbookViewId="0">
      <selection activeCell="N4" sqref="N4"/>
    </sheetView>
  </sheetViews>
  <sheetFormatPr defaultColWidth="9.109375" defaultRowHeight="13.2" x14ac:dyDescent="0.25"/>
  <cols>
    <col min="1" max="1" width="13.109375" style="1" customWidth="1"/>
    <col min="2" max="2" width="33.44140625" style="1" customWidth="1"/>
    <col min="3" max="3" width="11.109375" style="3" bestFit="1" customWidth="1"/>
    <col min="4" max="4" width="9.33203125" style="2" bestFit="1" customWidth="1"/>
    <col min="5" max="5" width="5" style="2" bestFit="1" customWidth="1"/>
    <col min="6" max="6" width="14" style="1" bestFit="1" customWidth="1"/>
    <col min="7" max="7" width="10.88671875" style="1" bestFit="1" customWidth="1"/>
    <col min="8" max="8" width="7.5546875" style="1" customWidth="1"/>
    <col min="9" max="9" width="12.88671875" style="1" hidden="1" customWidth="1"/>
    <col min="10" max="10" width="10" style="1" hidden="1" customWidth="1"/>
    <col min="11" max="11" width="11.33203125" style="1" hidden="1" customWidth="1"/>
    <col min="12" max="12" width="9" style="1" hidden="1" customWidth="1"/>
    <col min="13" max="13" width="12.109375" style="1" customWidth="1"/>
    <col min="14" max="14" width="11.88671875" style="1" bestFit="1" customWidth="1"/>
    <col min="15" max="15" width="5.88671875" style="1" customWidth="1"/>
    <col min="16" max="16384" width="9.109375" style="1"/>
  </cols>
  <sheetData>
    <row r="1" spans="1:21" ht="13.8" x14ac:dyDescent="0.25">
      <c r="A1" s="205" t="e">
        <f>#REF!</f>
        <v>#REF!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21" ht="13.8" x14ac:dyDescent="0.25">
      <c r="A2" s="205" t="e">
        <f>#REF!</f>
        <v>#REF!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4" spans="1:21" s="6" customFormat="1" ht="39.6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52</v>
      </c>
      <c r="G4" s="5" t="s">
        <v>5</v>
      </c>
      <c r="H4" s="5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54</v>
      </c>
      <c r="N4" s="4" t="s">
        <v>51</v>
      </c>
    </row>
    <row r="5" spans="1:21" x14ac:dyDescent="0.25">
      <c r="A5" s="7"/>
      <c r="B5" s="8" t="s">
        <v>11</v>
      </c>
      <c r="C5" s="3" t="s">
        <v>12</v>
      </c>
      <c r="D5" s="9">
        <v>84821</v>
      </c>
      <c r="E5" s="3">
        <v>1992</v>
      </c>
      <c r="F5" s="10" t="e">
        <f>#REF!</f>
        <v>#REF!</v>
      </c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6" customFormat="1" x14ac:dyDescent="0.25">
      <c r="A6" s="33"/>
      <c r="B6" s="29" t="s">
        <v>46</v>
      </c>
      <c r="C6" s="28" t="s">
        <v>14</v>
      </c>
      <c r="D6" s="30"/>
      <c r="E6" s="28"/>
      <c r="F6" s="34"/>
      <c r="G6" s="35">
        <v>63400800</v>
      </c>
      <c r="H6" s="35"/>
      <c r="I6" s="34">
        <v>-7069</v>
      </c>
      <c r="J6" s="34"/>
      <c r="K6" s="34"/>
      <c r="L6" s="34"/>
      <c r="M6" s="34" t="e">
        <f>-#REF!</f>
        <v>#REF!</v>
      </c>
      <c r="N6" s="34"/>
      <c r="O6" s="34"/>
      <c r="P6" s="34"/>
      <c r="Q6" s="34"/>
      <c r="R6" s="34"/>
      <c r="S6" s="34"/>
      <c r="T6" s="34"/>
      <c r="U6" s="34"/>
    </row>
    <row r="7" spans="1:21" s="36" customFormat="1" x14ac:dyDescent="0.25">
      <c r="A7" s="33"/>
      <c r="B7" s="29" t="s">
        <v>47</v>
      </c>
      <c r="C7" s="28"/>
      <c r="D7" s="30"/>
      <c r="E7" s="28"/>
      <c r="F7" s="34"/>
      <c r="G7" s="35" t="s">
        <v>49</v>
      </c>
      <c r="H7" s="35"/>
      <c r="I7" s="34">
        <v>0</v>
      </c>
      <c r="J7" s="34"/>
      <c r="K7" s="34"/>
      <c r="L7" s="34"/>
      <c r="M7" s="34" t="e">
        <f>#REF!</f>
        <v>#REF!</v>
      </c>
      <c r="N7" s="34"/>
      <c r="O7" s="34"/>
      <c r="P7" s="34"/>
      <c r="Q7" s="34"/>
      <c r="R7" s="34"/>
      <c r="S7" s="34"/>
      <c r="T7" s="34"/>
      <c r="U7" s="34"/>
    </row>
    <row r="8" spans="1:21" x14ac:dyDescent="0.25">
      <c r="A8" s="33"/>
      <c r="B8" s="27" t="s">
        <v>53</v>
      </c>
      <c r="C8" s="28" t="s">
        <v>12</v>
      </c>
      <c r="D8" s="9"/>
      <c r="E8" s="3"/>
      <c r="F8" s="10" t="e">
        <f>-F5</f>
        <v>#REF!</v>
      </c>
      <c r="G8" s="11"/>
      <c r="H8" s="11"/>
      <c r="I8" s="10">
        <v>228.86</v>
      </c>
      <c r="J8" s="10"/>
      <c r="K8" s="10"/>
      <c r="L8" s="10"/>
      <c r="M8" s="10" t="e">
        <f>-F8</f>
        <v>#REF!</v>
      </c>
      <c r="N8" s="10"/>
      <c r="O8" s="10"/>
      <c r="P8" s="10"/>
      <c r="Q8" s="10"/>
      <c r="R8" s="10"/>
      <c r="S8" s="10"/>
      <c r="T8" s="10"/>
      <c r="U8" s="10"/>
    </row>
    <row r="9" spans="1:21" x14ac:dyDescent="0.25">
      <c r="A9" s="33"/>
      <c r="B9" s="29" t="s">
        <v>13</v>
      </c>
      <c r="C9" s="30" t="s">
        <v>12</v>
      </c>
      <c r="D9" s="9"/>
      <c r="E9" s="3"/>
      <c r="F9" s="10"/>
      <c r="G9" s="11"/>
      <c r="H9" s="11"/>
      <c r="I9" s="10"/>
      <c r="J9" s="10"/>
      <c r="K9" s="10"/>
      <c r="L9" s="10"/>
      <c r="M9" s="10" t="e">
        <f>#REF!</f>
        <v>#REF!</v>
      </c>
      <c r="N9" s="10" t="e">
        <f>M9*-1</f>
        <v>#REF!</v>
      </c>
      <c r="O9" s="10"/>
      <c r="P9" s="10"/>
      <c r="Q9" s="10"/>
      <c r="R9" s="10"/>
      <c r="S9" s="10"/>
      <c r="T9" s="10"/>
      <c r="U9" s="10"/>
    </row>
    <row r="10" spans="1:21" x14ac:dyDescent="0.25">
      <c r="A10" s="12"/>
      <c r="B10" s="8"/>
      <c r="C10" s="9" t="s">
        <v>14</v>
      </c>
      <c r="D10" s="9"/>
      <c r="E10" s="3"/>
      <c r="F10" s="10"/>
      <c r="G10" s="11"/>
      <c r="H10" s="11"/>
      <c r="I10" s="10"/>
      <c r="J10" s="10"/>
      <c r="K10" s="10"/>
      <c r="L10" s="10"/>
      <c r="M10" s="10"/>
      <c r="N10" s="10"/>
      <c r="O10" s="25"/>
      <c r="P10" s="10"/>
      <c r="Q10" s="10"/>
      <c r="R10" s="10"/>
      <c r="S10" s="10"/>
      <c r="T10" s="10"/>
      <c r="U10" s="10"/>
    </row>
    <row r="11" spans="1:21" x14ac:dyDescent="0.25">
      <c r="A11" s="37"/>
      <c r="B11" s="13" t="s">
        <v>15</v>
      </c>
      <c r="C11" s="14"/>
      <c r="D11" s="14"/>
      <c r="E11" s="15"/>
      <c r="F11" s="16" t="e">
        <f>ROUND(SUM(F5:F10),2)</f>
        <v>#REF!</v>
      </c>
      <c r="G11" s="17"/>
      <c r="H11" s="17"/>
      <c r="I11" s="16">
        <f>ROUND(SUM(I5:I10),2)</f>
        <v>-6840.14</v>
      </c>
      <c r="J11" s="10"/>
      <c r="K11" s="10"/>
      <c r="L11" s="10"/>
      <c r="M11" s="16" t="e">
        <f>SUM(M6:M10)</f>
        <v>#REF!</v>
      </c>
      <c r="N11" s="16" t="e">
        <f>SUM(N5:N10)</f>
        <v>#REF!</v>
      </c>
      <c r="O11" s="26"/>
      <c r="P11" s="10"/>
      <c r="Q11" s="10"/>
      <c r="R11" s="10"/>
      <c r="S11" s="10"/>
      <c r="T11" s="10"/>
      <c r="U11" s="10"/>
    </row>
    <row r="12" spans="1:21" x14ac:dyDescent="0.25">
      <c r="A12" s="18"/>
      <c r="B12" s="8"/>
      <c r="F12" s="10"/>
      <c r="G12" s="10"/>
      <c r="H12" s="10"/>
      <c r="I12" s="10"/>
      <c r="J12" s="10"/>
      <c r="K12" s="10"/>
      <c r="L12" s="10"/>
      <c r="M12" s="10"/>
      <c r="N12" s="10"/>
      <c r="O12" s="26"/>
      <c r="P12" s="10"/>
      <c r="Q12" s="10"/>
      <c r="R12" s="10"/>
      <c r="S12" s="10"/>
      <c r="T12" s="10"/>
      <c r="U12" s="10"/>
    </row>
    <row r="13" spans="1:21" x14ac:dyDescent="0.25">
      <c r="A13" s="31"/>
      <c r="B13" s="29"/>
      <c r="C13" s="28"/>
      <c r="D13" s="2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31"/>
      <c r="B14" s="29"/>
      <c r="C14" s="28"/>
      <c r="D14" s="2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 x14ac:dyDescent="0.25">
      <c r="A15" s="32"/>
      <c r="B15" s="29"/>
      <c r="C15" s="28"/>
      <c r="D15" s="21"/>
      <c r="F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32"/>
      <c r="B16" s="29"/>
      <c r="C16" s="28"/>
      <c r="D16" s="2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31"/>
      <c r="B17" s="29"/>
      <c r="C17" s="28"/>
      <c r="D17" s="2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5">
      <c r="A18" s="31"/>
      <c r="B18" s="29"/>
      <c r="C18" s="28"/>
      <c r="D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25">
      <c r="A19" s="31"/>
      <c r="B19" s="29"/>
      <c r="C19" s="28"/>
      <c r="D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25">
      <c r="A20" s="18"/>
      <c r="B20" s="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18"/>
      <c r="B21" s="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18"/>
      <c r="B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B23" s="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</sheetData>
  <mergeCells count="2">
    <mergeCell ref="A1:N1"/>
    <mergeCell ref="A2:N2"/>
  </mergeCells>
  <phoneticPr fontId="3" type="noConversion"/>
  <pageMargins left="0.75" right="0.75" top="1" bottom="1" header="0.5" footer="0.5"/>
  <pageSetup scale="96" orientation="landscape" r:id="rId1"/>
  <headerFooter alignWithMargins="0">
    <oddHeader xml:space="preserve">&amp;C
</oddHeader>
    <oddFooter>&amp;LPrepared by: Jason Wang
Prepared date:10/28/2015&amp;R&amp;Z&amp;F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O1" sqref="O1:Q2"/>
    </sheetView>
  </sheetViews>
  <sheetFormatPr defaultRowHeight="13.2" x14ac:dyDescent="0.25"/>
  <cols>
    <col min="1" max="1" width="11" style="38" bestFit="1" customWidth="1"/>
    <col min="2" max="2" width="18.109375" style="38" customWidth="1"/>
    <col min="3" max="3" width="10" style="38" bestFit="1" customWidth="1"/>
    <col min="4" max="4" width="22" style="38" bestFit="1" customWidth="1"/>
    <col min="5" max="5" width="6" style="38" customWidth="1"/>
    <col min="6" max="6" width="6.6640625" style="38" customWidth="1"/>
    <col min="7" max="7" width="7" style="38" bestFit="1" customWidth="1"/>
    <col min="8" max="8" width="11" style="38" bestFit="1" customWidth="1"/>
    <col min="9" max="9" width="17" style="38" bestFit="1" customWidth="1"/>
    <col min="10" max="16384" width="8.88671875" style="38"/>
  </cols>
  <sheetData>
    <row r="1" spans="1:15" ht="15.6" x14ac:dyDescent="0.25">
      <c r="A1" s="206" t="s">
        <v>223</v>
      </c>
      <c r="B1" s="206"/>
      <c r="C1" s="206"/>
      <c r="D1" s="206"/>
      <c r="E1" s="206"/>
      <c r="F1" s="206"/>
      <c r="G1" s="206"/>
      <c r="H1" s="206"/>
      <c r="I1" s="206"/>
      <c r="O1" s="191"/>
    </row>
    <row r="2" spans="1:15" ht="15.6" x14ac:dyDescent="0.3">
      <c r="I2" s="188" t="s">
        <v>234</v>
      </c>
      <c r="O2" s="191"/>
    </row>
    <row r="3" spans="1:15" ht="15.6" x14ac:dyDescent="0.3">
      <c r="I3" s="188" t="s">
        <v>226</v>
      </c>
    </row>
    <row r="4" spans="1:15" ht="14.4" x14ac:dyDescent="0.3">
      <c r="I4" s="93"/>
    </row>
    <row r="5" spans="1:15" ht="14.4" x14ac:dyDescent="0.3">
      <c r="A5" s="97"/>
      <c r="B5" s="98"/>
      <c r="C5" s="98"/>
      <c r="D5" s="98"/>
      <c r="E5" s="98"/>
      <c r="F5" s="98"/>
      <c r="G5" s="98"/>
      <c r="H5" s="98"/>
      <c r="I5" s="99"/>
    </row>
    <row r="6" spans="1:15" ht="14.4" x14ac:dyDescent="0.3">
      <c r="A6" s="100"/>
      <c r="B6" s="101"/>
      <c r="C6" s="101"/>
      <c r="D6" s="101"/>
      <c r="E6" s="101"/>
      <c r="F6" s="101"/>
      <c r="G6" s="101"/>
      <c r="H6" s="101"/>
      <c r="I6" s="102"/>
    </row>
    <row r="7" spans="1:15" x14ac:dyDescent="0.25">
      <c r="A7" s="103" t="s">
        <v>102</v>
      </c>
      <c r="B7" s="101"/>
      <c r="C7" s="101"/>
      <c r="D7" s="101"/>
      <c r="E7" s="101"/>
      <c r="F7" s="101"/>
      <c r="G7" s="101"/>
      <c r="H7" s="101"/>
      <c r="I7" s="104"/>
    </row>
    <row r="8" spans="1:15" x14ac:dyDescent="0.25">
      <c r="A8" s="103" t="s">
        <v>210</v>
      </c>
      <c r="B8" s="105"/>
      <c r="C8" s="105"/>
      <c r="D8" s="105"/>
      <c r="E8" s="101"/>
      <c r="F8" s="101"/>
      <c r="G8" s="101"/>
      <c r="H8" s="101"/>
      <c r="I8" s="104"/>
    </row>
    <row r="9" spans="1:15" x14ac:dyDescent="0.25">
      <c r="A9" s="103"/>
      <c r="B9" s="105"/>
      <c r="C9" s="105"/>
      <c r="D9" s="105" t="s">
        <v>209</v>
      </c>
      <c r="E9" s="101"/>
      <c r="F9" s="101"/>
      <c r="G9" s="101"/>
      <c r="H9" s="101"/>
      <c r="I9" s="104"/>
    </row>
    <row r="10" spans="1:15" x14ac:dyDescent="0.25">
      <c r="A10" s="100"/>
      <c r="B10" s="101"/>
      <c r="C10" s="101"/>
      <c r="D10" s="101"/>
      <c r="E10" s="101"/>
      <c r="F10" s="101"/>
      <c r="G10" s="101"/>
      <c r="H10" s="101"/>
      <c r="I10" s="104"/>
    </row>
    <row r="11" spans="1:15" x14ac:dyDescent="0.25">
      <c r="A11" s="103" t="s">
        <v>99</v>
      </c>
      <c r="B11" s="101"/>
      <c r="C11" s="101"/>
      <c r="D11" s="101"/>
      <c r="E11" s="101"/>
      <c r="F11" s="101"/>
      <c r="G11" s="101"/>
      <c r="H11" s="101"/>
      <c r="I11" s="104"/>
    </row>
    <row r="12" spans="1:15" ht="25.05" customHeight="1" x14ac:dyDescent="0.25">
      <c r="A12" s="40" t="s">
        <v>98</v>
      </c>
      <c r="B12" s="40" t="s">
        <v>97</v>
      </c>
      <c r="C12" s="40" t="s">
        <v>96</v>
      </c>
      <c r="D12" s="40" t="s">
        <v>95</v>
      </c>
      <c r="E12" s="91" t="s">
        <v>94</v>
      </c>
      <c r="F12" s="91" t="s">
        <v>6</v>
      </c>
      <c r="G12" s="40" t="s">
        <v>93</v>
      </c>
      <c r="H12" s="40" t="s">
        <v>92</v>
      </c>
      <c r="I12" s="40" t="s">
        <v>91</v>
      </c>
    </row>
    <row r="13" spans="1:15" x14ac:dyDescent="0.25">
      <c r="A13" s="100" t="s">
        <v>90</v>
      </c>
      <c r="B13" s="101" t="s">
        <v>67</v>
      </c>
      <c r="C13" s="101" t="s">
        <v>83</v>
      </c>
      <c r="D13" s="101" t="s">
        <v>82</v>
      </c>
      <c r="E13" s="101" t="s">
        <v>59</v>
      </c>
      <c r="F13" s="101" t="s">
        <v>59</v>
      </c>
      <c r="G13" s="101" t="s">
        <v>59</v>
      </c>
      <c r="H13" s="106">
        <v>-52694.52</v>
      </c>
      <c r="I13" s="104" t="s">
        <v>208</v>
      </c>
    </row>
    <row r="14" spans="1:15" x14ac:dyDescent="0.25">
      <c r="A14" s="100" t="s">
        <v>86</v>
      </c>
      <c r="B14" s="101" t="s">
        <v>62</v>
      </c>
      <c r="C14" s="101" t="s">
        <v>71</v>
      </c>
      <c r="D14" s="101" t="s">
        <v>70</v>
      </c>
      <c r="E14" s="101" t="s">
        <v>59</v>
      </c>
      <c r="F14" s="101" t="s">
        <v>59</v>
      </c>
      <c r="G14" s="101" t="s">
        <v>59</v>
      </c>
      <c r="H14" s="106">
        <v>52694.52</v>
      </c>
      <c r="I14" s="104" t="s">
        <v>207</v>
      </c>
    </row>
    <row r="15" spans="1:15" x14ac:dyDescent="0.25">
      <c r="A15" s="107"/>
      <c r="B15" s="108"/>
      <c r="C15" s="108"/>
      <c r="D15" s="108"/>
      <c r="E15" s="108"/>
      <c r="F15" s="108"/>
      <c r="G15" s="108"/>
      <c r="H15" s="108"/>
      <c r="I15" s="109"/>
    </row>
  </sheetData>
  <mergeCells count="1">
    <mergeCell ref="A1:I1"/>
  </mergeCells>
  <pageMargins left="0.75" right="0.75" top="1" bottom="1" header="0.5" footer="0.5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27"/>
  <sheetViews>
    <sheetView zoomScaleNormal="100" workbookViewId="0">
      <selection activeCell="O1" sqref="O1:Q2"/>
    </sheetView>
  </sheetViews>
  <sheetFormatPr defaultColWidth="8.88671875" defaultRowHeight="13.2" outlineLevelRow="2" x14ac:dyDescent="0.25"/>
  <cols>
    <col min="1" max="3" width="8.88671875" style="38"/>
    <col min="4" max="4" width="14" style="38" bestFit="1" customWidth="1"/>
    <col min="5" max="5" width="18.109375" style="38" customWidth="1"/>
    <col min="6" max="6" width="19.21875" style="38" customWidth="1"/>
    <col min="7" max="7" width="10" style="38" bestFit="1" customWidth="1"/>
    <col min="8" max="8" width="9.6640625" style="38" customWidth="1"/>
    <col min="9" max="9" width="10.5546875" style="38" customWidth="1"/>
    <col min="10" max="16384" width="8.88671875" style="38"/>
  </cols>
  <sheetData>
    <row r="1" spans="4:15" ht="15.6" x14ac:dyDescent="0.25">
      <c r="D1" s="206" t="s">
        <v>220</v>
      </c>
      <c r="E1" s="206"/>
      <c r="F1" s="206"/>
      <c r="G1" s="206"/>
      <c r="H1" s="206"/>
      <c r="I1" s="206"/>
      <c r="J1" s="78"/>
      <c r="K1" s="78"/>
      <c r="L1" s="78"/>
      <c r="O1" s="191"/>
    </row>
    <row r="2" spans="4:15" ht="15.6" x14ac:dyDescent="0.3">
      <c r="D2" s="90"/>
      <c r="E2" s="90"/>
      <c r="F2" s="90"/>
      <c r="G2" s="90"/>
      <c r="H2" s="90"/>
      <c r="I2" s="188" t="s">
        <v>234</v>
      </c>
      <c r="J2" s="78"/>
      <c r="K2" s="78"/>
      <c r="L2" s="78"/>
      <c r="O2" s="191"/>
    </row>
    <row r="3" spans="4:15" ht="15.6" x14ac:dyDescent="0.3">
      <c r="D3" s="92"/>
      <c r="E3" s="92"/>
      <c r="F3" s="92"/>
      <c r="G3" s="92"/>
      <c r="H3" s="92"/>
      <c r="I3" s="188" t="s">
        <v>227</v>
      </c>
      <c r="J3" s="78"/>
      <c r="K3" s="78"/>
      <c r="L3" s="78"/>
    </row>
    <row r="4" spans="4:15" ht="15.6" x14ac:dyDescent="0.3">
      <c r="D4" s="92"/>
      <c r="E4" s="92"/>
      <c r="F4" s="92"/>
      <c r="G4" s="92"/>
      <c r="H4" s="92"/>
      <c r="I4" s="93"/>
      <c r="J4" s="78"/>
      <c r="K4" s="78"/>
      <c r="L4" s="78"/>
    </row>
    <row r="5" spans="4:15" ht="15.6" x14ac:dyDescent="0.3">
      <c r="D5" s="122"/>
      <c r="E5" s="123"/>
      <c r="F5" s="123"/>
      <c r="G5" s="123"/>
      <c r="H5" s="123"/>
      <c r="I5" s="99"/>
      <c r="J5" s="126"/>
      <c r="K5" s="126"/>
      <c r="L5" s="126"/>
    </row>
    <row r="6" spans="4:15" ht="15.6" x14ac:dyDescent="0.3">
      <c r="D6" s="124"/>
      <c r="E6" s="125"/>
      <c r="F6" s="125"/>
      <c r="G6" s="125"/>
      <c r="H6" s="125"/>
      <c r="I6" s="102"/>
      <c r="J6" s="126"/>
      <c r="K6" s="126"/>
      <c r="L6" s="126"/>
    </row>
    <row r="7" spans="4:15" x14ac:dyDescent="0.25">
      <c r="D7" s="127" t="s">
        <v>139</v>
      </c>
      <c r="E7" s="101"/>
      <c r="F7" s="101"/>
      <c r="G7" s="101"/>
      <c r="H7" s="105" t="s">
        <v>160</v>
      </c>
      <c r="I7" s="104"/>
      <c r="J7" s="101"/>
      <c r="K7" s="101"/>
      <c r="L7" s="101"/>
    </row>
    <row r="8" spans="4:15" x14ac:dyDescent="0.25">
      <c r="D8" s="127" t="s">
        <v>159</v>
      </c>
      <c r="E8" s="101"/>
      <c r="F8" s="101"/>
      <c r="G8" s="101"/>
      <c r="H8" s="101"/>
      <c r="I8" s="104"/>
      <c r="J8" s="101"/>
      <c r="K8" s="101"/>
      <c r="L8" s="101"/>
    </row>
    <row r="9" spans="4:15" x14ac:dyDescent="0.25">
      <c r="D9" s="127"/>
      <c r="E9" s="101"/>
      <c r="F9" s="101"/>
      <c r="G9" s="101"/>
      <c r="H9" s="101"/>
      <c r="I9" s="104"/>
      <c r="J9" s="101"/>
      <c r="K9" s="101"/>
      <c r="L9" s="101"/>
    </row>
    <row r="10" spans="4:15" x14ac:dyDescent="0.25">
      <c r="D10" s="103" t="s">
        <v>99</v>
      </c>
      <c r="E10" s="101"/>
      <c r="F10" s="101"/>
      <c r="G10" s="101"/>
      <c r="H10" s="101"/>
      <c r="I10" s="104"/>
      <c r="J10" s="101"/>
      <c r="K10" s="101"/>
      <c r="L10" s="101"/>
    </row>
    <row r="11" spans="4:15" ht="39.6" x14ac:dyDescent="0.25">
      <c r="D11" s="40" t="s">
        <v>5</v>
      </c>
      <c r="E11" s="40" t="s">
        <v>138</v>
      </c>
      <c r="F11" s="40" t="s">
        <v>137</v>
      </c>
      <c r="G11" s="42" t="s">
        <v>136</v>
      </c>
      <c r="H11" s="42" t="s">
        <v>140</v>
      </c>
      <c r="I11" s="40" t="s">
        <v>135</v>
      </c>
      <c r="J11" s="101"/>
      <c r="K11" s="101"/>
      <c r="L11" s="101"/>
    </row>
    <row r="12" spans="4:15" hidden="1" outlineLevel="2" x14ac:dyDescent="0.25">
      <c r="D12" s="100" t="s">
        <v>158</v>
      </c>
      <c r="E12" s="101" t="s">
        <v>157</v>
      </c>
      <c r="F12" s="128">
        <v>71.88</v>
      </c>
      <c r="G12" s="101" t="s">
        <v>156</v>
      </c>
      <c r="H12" s="101" t="s">
        <v>155</v>
      </c>
      <c r="I12" s="143">
        <v>42179</v>
      </c>
      <c r="J12" s="101"/>
      <c r="K12" s="101"/>
      <c r="L12" s="104"/>
    </row>
    <row r="13" spans="4:15" hidden="1" outlineLevel="2" x14ac:dyDescent="0.25">
      <c r="D13" s="100" t="s">
        <v>158</v>
      </c>
      <c r="E13" s="101" t="s">
        <v>157</v>
      </c>
      <c r="F13" s="128">
        <v>65.55</v>
      </c>
      <c r="G13" s="101" t="s">
        <v>156</v>
      </c>
      <c r="H13" s="101" t="s">
        <v>155</v>
      </c>
      <c r="I13" s="143">
        <v>42226</v>
      </c>
      <c r="J13" s="101"/>
      <c r="K13" s="101"/>
      <c r="L13" s="104"/>
    </row>
    <row r="14" spans="4:15" hidden="1" outlineLevel="2" x14ac:dyDescent="0.25">
      <c r="D14" s="100" t="s">
        <v>158</v>
      </c>
      <c r="E14" s="101" t="s">
        <v>157</v>
      </c>
      <c r="F14" s="128">
        <v>71.3</v>
      </c>
      <c r="G14" s="101" t="s">
        <v>156</v>
      </c>
      <c r="H14" s="101" t="s">
        <v>155</v>
      </c>
      <c r="I14" s="143">
        <v>42277</v>
      </c>
      <c r="J14" s="101"/>
      <c r="K14" s="101"/>
      <c r="L14" s="104"/>
    </row>
    <row r="15" spans="4:15" hidden="1" outlineLevel="2" x14ac:dyDescent="0.25">
      <c r="D15" s="107" t="s">
        <v>158</v>
      </c>
      <c r="E15" s="108" t="s">
        <v>157</v>
      </c>
      <c r="F15" s="129">
        <v>14.38</v>
      </c>
      <c r="G15" s="108" t="s">
        <v>156</v>
      </c>
      <c r="H15" s="108" t="s">
        <v>155</v>
      </c>
      <c r="I15" s="144">
        <v>42340</v>
      </c>
      <c r="J15" s="108"/>
      <c r="K15" s="108"/>
      <c r="L15" s="109"/>
    </row>
    <row r="16" spans="4:15" outlineLevel="1" collapsed="1" x14ac:dyDescent="0.25">
      <c r="D16" s="94" t="s">
        <v>158</v>
      </c>
      <c r="E16" s="45" t="s">
        <v>157</v>
      </c>
      <c r="F16" s="95">
        <v>223.11</v>
      </c>
      <c r="G16" s="94" t="s">
        <v>59</v>
      </c>
      <c r="H16" s="94" t="s">
        <v>59</v>
      </c>
      <c r="I16" s="96"/>
    </row>
    <row r="17" spans="4:9" hidden="1" outlineLevel="2" x14ac:dyDescent="0.25">
      <c r="D17" s="38" t="s">
        <v>161</v>
      </c>
      <c r="E17" s="38" t="s">
        <v>162</v>
      </c>
      <c r="F17" s="39">
        <v>4118.95</v>
      </c>
      <c r="G17" s="38" t="s">
        <v>148</v>
      </c>
      <c r="H17" s="38" t="s">
        <v>147</v>
      </c>
      <c r="I17" s="143">
        <v>42221</v>
      </c>
    </row>
    <row r="18" spans="4:9" hidden="1" outlineLevel="2" x14ac:dyDescent="0.25">
      <c r="D18" s="38" t="s">
        <v>161</v>
      </c>
      <c r="E18" s="38" t="s">
        <v>162</v>
      </c>
      <c r="F18" s="39">
        <v>969.93</v>
      </c>
      <c r="G18" s="38" t="s">
        <v>148</v>
      </c>
      <c r="H18" s="38" t="s">
        <v>147</v>
      </c>
      <c r="I18" s="143">
        <v>42257</v>
      </c>
    </row>
    <row r="19" spans="4:9" hidden="1" outlineLevel="2" x14ac:dyDescent="0.25">
      <c r="D19" s="38" t="s">
        <v>161</v>
      </c>
      <c r="E19" s="38" t="s">
        <v>162</v>
      </c>
      <c r="F19" s="39">
        <v>2435.25</v>
      </c>
      <c r="G19" s="38" t="s">
        <v>148</v>
      </c>
      <c r="H19" s="38" t="s">
        <v>147</v>
      </c>
      <c r="I19" s="143">
        <v>42257</v>
      </c>
    </row>
    <row r="20" spans="4:9" outlineLevel="1" collapsed="1" x14ac:dyDescent="0.25">
      <c r="D20" s="44" t="s">
        <v>161</v>
      </c>
      <c r="E20" s="45" t="s">
        <v>162</v>
      </c>
      <c r="F20" s="47">
        <v>7524.13</v>
      </c>
      <c r="G20" s="44" t="s">
        <v>59</v>
      </c>
      <c r="H20" s="44" t="s">
        <v>59</v>
      </c>
      <c r="I20" s="46"/>
    </row>
    <row r="21" spans="4:9" hidden="1" outlineLevel="2" x14ac:dyDescent="0.25">
      <c r="D21" s="38" t="s">
        <v>154</v>
      </c>
      <c r="E21" s="38" t="s">
        <v>153</v>
      </c>
      <c r="F21" s="39">
        <v>1483.5</v>
      </c>
      <c r="G21" s="38" t="s">
        <v>152</v>
      </c>
      <c r="H21" s="38" t="s">
        <v>151</v>
      </c>
      <c r="I21" s="143">
        <v>42369</v>
      </c>
    </row>
    <row r="22" spans="4:9" outlineLevel="1" collapsed="1" x14ac:dyDescent="0.25">
      <c r="D22" s="44" t="s">
        <v>154</v>
      </c>
      <c r="E22" s="45" t="s">
        <v>153</v>
      </c>
      <c r="F22" s="47">
        <v>1483.5</v>
      </c>
      <c r="G22" s="44" t="s">
        <v>59</v>
      </c>
      <c r="H22" s="44" t="s">
        <v>59</v>
      </c>
      <c r="I22" s="46"/>
    </row>
    <row r="23" spans="4:9" hidden="1" outlineLevel="2" x14ac:dyDescent="0.25">
      <c r="D23" s="38" t="s">
        <v>150</v>
      </c>
      <c r="E23" s="38" t="s">
        <v>149</v>
      </c>
      <c r="F23" s="39">
        <v>1394.5</v>
      </c>
      <c r="G23" s="38" t="s">
        <v>148</v>
      </c>
      <c r="H23" s="38" t="s">
        <v>147</v>
      </c>
      <c r="I23" s="143">
        <v>42242</v>
      </c>
    </row>
    <row r="24" spans="4:9" hidden="1" outlineLevel="2" x14ac:dyDescent="0.25">
      <c r="D24" s="38" t="s">
        <v>150</v>
      </c>
      <c r="E24" s="38" t="s">
        <v>149</v>
      </c>
      <c r="F24" s="39">
        <v>27247.15</v>
      </c>
      <c r="G24" s="38" t="s">
        <v>148</v>
      </c>
      <c r="H24" s="38" t="s">
        <v>147</v>
      </c>
      <c r="I24" s="143">
        <v>42310</v>
      </c>
    </row>
    <row r="25" spans="4:9" hidden="1" outlineLevel="2" x14ac:dyDescent="0.25">
      <c r="D25" s="38" t="s">
        <v>150</v>
      </c>
      <c r="E25" s="38" t="s">
        <v>149</v>
      </c>
      <c r="F25" s="39">
        <v>5193.99</v>
      </c>
      <c r="G25" s="38" t="s">
        <v>148</v>
      </c>
      <c r="H25" s="38" t="s">
        <v>147</v>
      </c>
      <c r="I25" s="143">
        <v>42312</v>
      </c>
    </row>
    <row r="26" spans="4:9" hidden="1" outlineLevel="2" x14ac:dyDescent="0.25">
      <c r="D26" s="38" t="s">
        <v>150</v>
      </c>
      <c r="E26" s="38" t="s">
        <v>149</v>
      </c>
      <c r="F26" s="39">
        <v>-303.07</v>
      </c>
      <c r="G26" s="38" t="s">
        <v>148</v>
      </c>
      <c r="H26" s="38" t="s">
        <v>147</v>
      </c>
      <c r="I26" s="143">
        <v>42312</v>
      </c>
    </row>
    <row r="27" spans="4:9" hidden="1" outlineLevel="2" x14ac:dyDescent="0.25">
      <c r="D27" s="38" t="s">
        <v>150</v>
      </c>
      <c r="E27" s="38" t="s">
        <v>149</v>
      </c>
      <c r="F27" s="39">
        <v>400</v>
      </c>
      <c r="G27" s="38" t="s">
        <v>148</v>
      </c>
      <c r="H27" s="38" t="s">
        <v>147</v>
      </c>
      <c r="I27" s="143">
        <v>42352</v>
      </c>
    </row>
    <row r="28" spans="4:9" outlineLevel="1" collapsed="1" x14ac:dyDescent="0.25">
      <c r="D28" s="44" t="s">
        <v>150</v>
      </c>
      <c r="E28" s="45" t="s">
        <v>149</v>
      </c>
      <c r="F28" s="47">
        <v>33932.57</v>
      </c>
      <c r="G28" s="44" t="s">
        <v>59</v>
      </c>
      <c r="H28" s="44" t="s">
        <v>59</v>
      </c>
      <c r="I28" s="46"/>
    </row>
    <row r="29" spans="4:9" hidden="1" outlineLevel="2" x14ac:dyDescent="0.25">
      <c r="D29" s="38" t="s">
        <v>134</v>
      </c>
      <c r="E29" s="38" t="s">
        <v>133</v>
      </c>
      <c r="F29" s="39">
        <v>-136225.62</v>
      </c>
      <c r="G29" s="38" t="s">
        <v>146</v>
      </c>
      <c r="H29" s="38" t="s">
        <v>141</v>
      </c>
      <c r="I29" s="143">
        <v>42342</v>
      </c>
    </row>
    <row r="30" spans="4:9" outlineLevel="1" collapsed="1" x14ac:dyDescent="0.25">
      <c r="D30" s="44" t="s">
        <v>134</v>
      </c>
      <c r="E30" s="45" t="s">
        <v>133</v>
      </c>
      <c r="F30" s="48">
        <v>-136225.62</v>
      </c>
      <c r="G30" s="44" t="s">
        <v>59</v>
      </c>
      <c r="H30" s="45" t="s">
        <v>141</v>
      </c>
      <c r="I30" s="46"/>
    </row>
    <row r="31" spans="4:9" hidden="1" outlineLevel="2" x14ac:dyDescent="0.25">
      <c r="D31" s="38" t="s">
        <v>132</v>
      </c>
      <c r="E31" s="38" t="s">
        <v>131</v>
      </c>
      <c r="F31" s="39">
        <v>13.6</v>
      </c>
      <c r="G31" s="38" t="s">
        <v>59</v>
      </c>
      <c r="H31" s="38" t="s">
        <v>59</v>
      </c>
      <c r="I31" s="143">
        <v>42185</v>
      </c>
    </row>
    <row r="32" spans="4:9" hidden="1" outlineLevel="2" x14ac:dyDescent="0.25">
      <c r="D32" s="38" t="s">
        <v>132</v>
      </c>
      <c r="E32" s="38" t="s">
        <v>131</v>
      </c>
      <c r="F32" s="39">
        <v>11.17</v>
      </c>
      <c r="G32" s="38" t="s">
        <v>59</v>
      </c>
      <c r="H32" s="38" t="s">
        <v>59</v>
      </c>
      <c r="I32" s="143">
        <v>42216</v>
      </c>
    </row>
    <row r="33" spans="4:9" hidden="1" outlineLevel="2" x14ac:dyDescent="0.25">
      <c r="D33" s="38" t="s">
        <v>132</v>
      </c>
      <c r="E33" s="38" t="s">
        <v>131</v>
      </c>
      <c r="F33" s="39">
        <v>187.93</v>
      </c>
      <c r="G33" s="38" t="s">
        <v>59</v>
      </c>
      <c r="H33" s="38" t="s">
        <v>59</v>
      </c>
      <c r="I33" s="143">
        <v>42247</v>
      </c>
    </row>
    <row r="34" spans="4:9" hidden="1" outlineLevel="2" x14ac:dyDescent="0.25">
      <c r="D34" s="38" t="s">
        <v>132</v>
      </c>
      <c r="E34" s="38" t="s">
        <v>131</v>
      </c>
      <c r="F34" s="39">
        <v>122.38</v>
      </c>
      <c r="G34" s="38" t="s">
        <v>59</v>
      </c>
      <c r="H34" s="38" t="s">
        <v>59</v>
      </c>
      <c r="I34" s="143">
        <v>42277</v>
      </c>
    </row>
    <row r="35" spans="4:9" hidden="1" outlineLevel="2" x14ac:dyDescent="0.25">
      <c r="D35" s="38" t="s">
        <v>132</v>
      </c>
      <c r="E35" s="38" t="s">
        <v>131</v>
      </c>
      <c r="F35" s="39">
        <v>25.34</v>
      </c>
      <c r="G35" s="38" t="s">
        <v>59</v>
      </c>
      <c r="H35" s="38" t="s">
        <v>59</v>
      </c>
      <c r="I35" s="143">
        <v>42308</v>
      </c>
    </row>
    <row r="36" spans="4:9" hidden="1" outlineLevel="2" x14ac:dyDescent="0.25">
      <c r="D36" s="38" t="s">
        <v>132</v>
      </c>
      <c r="E36" s="38" t="s">
        <v>131</v>
      </c>
      <c r="F36" s="39">
        <v>993.64</v>
      </c>
      <c r="G36" s="38" t="s">
        <v>59</v>
      </c>
      <c r="H36" s="38" t="s">
        <v>59</v>
      </c>
      <c r="I36" s="143">
        <v>42338</v>
      </c>
    </row>
    <row r="37" spans="4:9" hidden="1" outlineLevel="2" x14ac:dyDescent="0.25">
      <c r="D37" s="38" t="s">
        <v>132</v>
      </c>
      <c r="E37" s="38" t="s">
        <v>131</v>
      </c>
      <c r="F37" s="39">
        <v>63.75</v>
      </c>
      <c r="G37" s="38" t="s">
        <v>59</v>
      </c>
      <c r="H37" s="38" t="s">
        <v>59</v>
      </c>
      <c r="I37" s="143">
        <v>42369</v>
      </c>
    </row>
    <row r="38" spans="4:9" outlineLevel="1" collapsed="1" x14ac:dyDescent="0.25">
      <c r="D38" s="44" t="s">
        <v>132</v>
      </c>
      <c r="E38" s="45" t="s">
        <v>131</v>
      </c>
      <c r="F38" s="47">
        <v>1417.81</v>
      </c>
      <c r="G38" s="44" t="s">
        <v>59</v>
      </c>
      <c r="H38" s="44" t="s">
        <v>59</v>
      </c>
      <c r="I38" s="46"/>
    </row>
    <row r="39" spans="4:9" hidden="1" outlineLevel="2" x14ac:dyDescent="0.25">
      <c r="D39" s="38" t="s">
        <v>130</v>
      </c>
      <c r="E39" s="38" t="s">
        <v>129</v>
      </c>
      <c r="F39" s="39">
        <v>2.79</v>
      </c>
      <c r="G39" s="38" t="s">
        <v>59</v>
      </c>
      <c r="H39" s="38" t="s">
        <v>59</v>
      </c>
      <c r="I39" s="143">
        <v>42185</v>
      </c>
    </row>
    <row r="40" spans="4:9" hidden="1" outlineLevel="2" x14ac:dyDescent="0.25">
      <c r="D40" s="38" t="s">
        <v>130</v>
      </c>
      <c r="E40" s="38" t="s">
        <v>129</v>
      </c>
      <c r="F40" s="39">
        <v>4.01</v>
      </c>
      <c r="G40" s="38" t="s">
        <v>59</v>
      </c>
      <c r="H40" s="38" t="s">
        <v>59</v>
      </c>
      <c r="I40" s="143">
        <v>42216</v>
      </c>
    </row>
    <row r="41" spans="4:9" hidden="1" outlineLevel="2" x14ac:dyDescent="0.25">
      <c r="D41" s="38" t="s">
        <v>130</v>
      </c>
      <c r="E41" s="38" t="s">
        <v>129</v>
      </c>
      <c r="F41" s="39">
        <v>4.2300000000000004</v>
      </c>
      <c r="G41" s="38" t="s">
        <v>59</v>
      </c>
      <c r="H41" s="38" t="s">
        <v>59</v>
      </c>
      <c r="I41" s="143">
        <v>42247</v>
      </c>
    </row>
    <row r="42" spans="4:9" hidden="1" outlineLevel="2" x14ac:dyDescent="0.25">
      <c r="D42" s="38" t="s">
        <v>130</v>
      </c>
      <c r="E42" s="38" t="s">
        <v>129</v>
      </c>
      <c r="F42" s="39">
        <v>1.95</v>
      </c>
      <c r="G42" s="38" t="s">
        <v>59</v>
      </c>
      <c r="H42" s="38" t="s">
        <v>59</v>
      </c>
      <c r="I42" s="143">
        <v>42277</v>
      </c>
    </row>
    <row r="43" spans="4:9" hidden="1" outlineLevel="2" x14ac:dyDescent="0.25">
      <c r="D43" s="38" t="s">
        <v>130</v>
      </c>
      <c r="E43" s="38" t="s">
        <v>129</v>
      </c>
      <c r="F43" s="39">
        <v>2.56</v>
      </c>
      <c r="G43" s="38" t="s">
        <v>59</v>
      </c>
      <c r="H43" s="38" t="s">
        <v>59</v>
      </c>
      <c r="I43" s="143">
        <v>42308</v>
      </c>
    </row>
    <row r="44" spans="4:9" hidden="1" outlineLevel="2" x14ac:dyDescent="0.25">
      <c r="D44" s="38" t="s">
        <v>130</v>
      </c>
      <c r="E44" s="38" t="s">
        <v>129</v>
      </c>
      <c r="F44" s="39">
        <v>7.45</v>
      </c>
      <c r="G44" s="38" t="s">
        <v>59</v>
      </c>
      <c r="H44" s="38" t="s">
        <v>59</v>
      </c>
      <c r="I44" s="143">
        <v>42338</v>
      </c>
    </row>
    <row r="45" spans="4:9" hidden="1" outlineLevel="2" x14ac:dyDescent="0.25">
      <c r="D45" s="38" t="s">
        <v>130</v>
      </c>
      <c r="E45" s="38" t="s">
        <v>129</v>
      </c>
      <c r="F45" s="39">
        <v>2.59</v>
      </c>
      <c r="G45" s="38" t="s">
        <v>59</v>
      </c>
      <c r="H45" s="38" t="s">
        <v>59</v>
      </c>
      <c r="I45" s="143">
        <v>42369</v>
      </c>
    </row>
    <row r="46" spans="4:9" outlineLevel="1" collapsed="1" x14ac:dyDescent="0.25">
      <c r="D46" s="44" t="s">
        <v>130</v>
      </c>
      <c r="E46" s="45" t="s">
        <v>129</v>
      </c>
      <c r="F46" s="47">
        <v>25.58</v>
      </c>
      <c r="G46" s="44" t="s">
        <v>59</v>
      </c>
      <c r="H46" s="44" t="s">
        <v>59</v>
      </c>
      <c r="I46" s="46"/>
    </row>
    <row r="47" spans="4:9" hidden="1" outlineLevel="2" x14ac:dyDescent="0.25">
      <c r="D47" s="38" t="s">
        <v>128</v>
      </c>
      <c r="E47" s="38" t="s">
        <v>127</v>
      </c>
      <c r="F47" s="39">
        <v>2.8</v>
      </c>
      <c r="G47" s="38" t="s">
        <v>59</v>
      </c>
      <c r="H47" s="38" t="s">
        <v>59</v>
      </c>
      <c r="I47" s="143">
        <v>42277</v>
      </c>
    </row>
    <row r="48" spans="4:9" hidden="1" outlineLevel="2" x14ac:dyDescent="0.25">
      <c r="D48" s="38" t="s">
        <v>128</v>
      </c>
      <c r="E48" s="38" t="s">
        <v>127</v>
      </c>
      <c r="F48" s="39">
        <v>-3.15</v>
      </c>
      <c r="G48" s="38" t="s">
        <v>59</v>
      </c>
      <c r="H48" s="38" t="s">
        <v>59</v>
      </c>
      <c r="I48" s="143">
        <v>42308</v>
      </c>
    </row>
    <row r="49" spans="4:9" hidden="1" outlineLevel="2" x14ac:dyDescent="0.25">
      <c r="D49" s="38" t="s">
        <v>128</v>
      </c>
      <c r="E49" s="38" t="s">
        <v>127</v>
      </c>
      <c r="F49" s="39">
        <v>0.13</v>
      </c>
      <c r="G49" s="38" t="s">
        <v>59</v>
      </c>
      <c r="H49" s="38" t="s">
        <v>59</v>
      </c>
      <c r="I49" s="143">
        <v>42338</v>
      </c>
    </row>
    <row r="50" spans="4:9" hidden="1" outlineLevel="2" x14ac:dyDescent="0.25">
      <c r="D50" s="38" t="s">
        <v>128</v>
      </c>
      <c r="E50" s="38" t="s">
        <v>127</v>
      </c>
      <c r="F50" s="39">
        <v>0.86</v>
      </c>
      <c r="G50" s="38" t="s">
        <v>59</v>
      </c>
      <c r="H50" s="38" t="s">
        <v>59</v>
      </c>
      <c r="I50" s="143">
        <v>42369</v>
      </c>
    </row>
    <row r="51" spans="4:9" outlineLevel="1" collapsed="1" x14ac:dyDescent="0.25">
      <c r="D51" s="44" t="s">
        <v>128</v>
      </c>
      <c r="E51" s="45" t="s">
        <v>127</v>
      </c>
      <c r="F51" s="47">
        <v>0.64</v>
      </c>
      <c r="G51" s="44" t="s">
        <v>59</v>
      </c>
      <c r="H51" s="44" t="s">
        <v>59</v>
      </c>
      <c r="I51" s="46"/>
    </row>
    <row r="52" spans="4:9" hidden="1" outlineLevel="2" x14ac:dyDescent="0.25">
      <c r="D52" s="38" t="s">
        <v>145</v>
      </c>
      <c r="E52" s="38" t="s">
        <v>144</v>
      </c>
      <c r="F52" s="39">
        <v>0.26</v>
      </c>
      <c r="G52" s="38" t="s">
        <v>59</v>
      </c>
      <c r="H52" s="38" t="s">
        <v>59</v>
      </c>
      <c r="I52" s="143">
        <v>42216</v>
      </c>
    </row>
    <row r="53" spans="4:9" hidden="1" outlineLevel="2" x14ac:dyDescent="0.25">
      <c r="D53" s="38" t="s">
        <v>145</v>
      </c>
      <c r="E53" s="38" t="s">
        <v>144</v>
      </c>
      <c r="F53" s="39">
        <v>0.83</v>
      </c>
      <c r="G53" s="38" t="s">
        <v>59</v>
      </c>
      <c r="H53" s="38" t="s">
        <v>59</v>
      </c>
      <c r="I53" s="143">
        <v>42277</v>
      </c>
    </row>
    <row r="54" spans="4:9" hidden="1" outlineLevel="2" x14ac:dyDescent="0.25">
      <c r="D54" s="38" t="s">
        <v>145</v>
      </c>
      <c r="E54" s="38" t="s">
        <v>144</v>
      </c>
      <c r="F54" s="39">
        <v>1.29</v>
      </c>
      <c r="G54" s="38" t="s">
        <v>59</v>
      </c>
      <c r="H54" s="38" t="s">
        <v>59</v>
      </c>
      <c r="I54" s="143">
        <v>42338</v>
      </c>
    </row>
    <row r="55" spans="4:9" hidden="1" outlineLevel="2" x14ac:dyDescent="0.25">
      <c r="D55" s="38" t="s">
        <v>145</v>
      </c>
      <c r="E55" s="38" t="s">
        <v>144</v>
      </c>
      <c r="F55" s="39">
        <v>0.01</v>
      </c>
      <c r="G55" s="38" t="s">
        <v>59</v>
      </c>
      <c r="H55" s="38" t="s">
        <v>59</v>
      </c>
      <c r="I55" s="143">
        <v>42369</v>
      </c>
    </row>
    <row r="56" spans="4:9" outlineLevel="1" collapsed="1" x14ac:dyDescent="0.25">
      <c r="D56" s="44" t="s">
        <v>145</v>
      </c>
      <c r="E56" s="45" t="s">
        <v>144</v>
      </c>
      <c r="F56" s="47">
        <v>2.39</v>
      </c>
      <c r="G56" s="44" t="s">
        <v>59</v>
      </c>
      <c r="H56" s="44" t="s">
        <v>59</v>
      </c>
      <c r="I56" s="46"/>
    </row>
    <row r="57" spans="4:9" hidden="1" outlineLevel="2" x14ac:dyDescent="0.25">
      <c r="D57" s="38" t="s">
        <v>143</v>
      </c>
      <c r="E57" s="38" t="s">
        <v>142</v>
      </c>
      <c r="F57" s="39">
        <v>0.02</v>
      </c>
      <c r="G57" s="38" t="s">
        <v>59</v>
      </c>
      <c r="H57" s="38" t="s">
        <v>59</v>
      </c>
      <c r="I57" s="143">
        <v>42277</v>
      </c>
    </row>
    <row r="58" spans="4:9" hidden="1" outlineLevel="2" x14ac:dyDescent="0.25">
      <c r="D58" s="38" t="s">
        <v>143</v>
      </c>
      <c r="E58" s="38" t="s">
        <v>142</v>
      </c>
      <c r="F58" s="39">
        <v>0.01</v>
      </c>
      <c r="G58" s="38" t="s">
        <v>59</v>
      </c>
      <c r="H58" s="38" t="s">
        <v>59</v>
      </c>
      <c r="I58" s="143">
        <v>42369</v>
      </c>
    </row>
    <row r="59" spans="4:9" outlineLevel="1" collapsed="1" x14ac:dyDescent="0.25">
      <c r="D59" s="44" t="s">
        <v>143</v>
      </c>
      <c r="E59" s="45" t="s">
        <v>142</v>
      </c>
      <c r="F59" s="47">
        <v>0.03</v>
      </c>
      <c r="G59" s="44" t="s">
        <v>59</v>
      </c>
      <c r="H59" s="44" t="s">
        <v>59</v>
      </c>
      <c r="I59" s="46"/>
    </row>
    <row r="60" spans="4:9" hidden="1" outlineLevel="2" x14ac:dyDescent="0.25">
      <c r="D60" s="38" t="s">
        <v>163</v>
      </c>
      <c r="E60" s="38" t="s">
        <v>164</v>
      </c>
      <c r="F60" s="39">
        <v>0.01</v>
      </c>
      <c r="G60" s="38" t="s">
        <v>59</v>
      </c>
      <c r="H60" s="38" t="s">
        <v>59</v>
      </c>
      <c r="I60" s="143">
        <v>42277</v>
      </c>
    </row>
    <row r="61" spans="4:9" outlineLevel="1" collapsed="1" x14ac:dyDescent="0.25">
      <c r="D61" s="44" t="s">
        <v>163</v>
      </c>
      <c r="E61" s="45" t="s">
        <v>164</v>
      </c>
      <c r="F61" s="47">
        <v>0.01</v>
      </c>
      <c r="G61" s="44" t="s">
        <v>59</v>
      </c>
      <c r="H61" s="44" t="s">
        <v>59</v>
      </c>
      <c r="I61" s="46"/>
    </row>
    <row r="62" spans="4:9" hidden="1" outlineLevel="2" x14ac:dyDescent="0.25">
      <c r="D62" s="38" t="s">
        <v>126</v>
      </c>
      <c r="E62" s="38" t="s">
        <v>125</v>
      </c>
      <c r="F62" s="39">
        <v>2.2400000000000002</v>
      </c>
      <c r="G62" s="38" t="s">
        <v>59</v>
      </c>
      <c r="H62" s="38" t="s">
        <v>59</v>
      </c>
      <c r="I62" s="143">
        <v>42185</v>
      </c>
    </row>
    <row r="63" spans="4:9" hidden="1" outlineLevel="2" x14ac:dyDescent="0.25">
      <c r="D63" s="38" t="s">
        <v>126</v>
      </c>
      <c r="E63" s="38" t="s">
        <v>125</v>
      </c>
      <c r="F63" s="39">
        <v>2.36</v>
      </c>
      <c r="G63" s="38" t="s">
        <v>59</v>
      </c>
      <c r="H63" s="38" t="s">
        <v>59</v>
      </c>
      <c r="I63" s="143">
        <v>42216</v>
      </c>
    </row>
    <row r="64" spans="4:9" hidden="1" outlineLevel="2" x14ac:dyDescent="0.25">
      <c r="D64" s="38" t="s">
        <v>126</v>
      </c>
      <c r="E64" s="38" t="s">
        <v>125</v>
      </c>
      <c r="F64" s="39">
        <v>4.3</v>
      </c>
      <c r="G64" s="38" t="s">
        <v>59</v>
      </c>
      <c r="H64" s="38" t="s">
        <v>59</v>
      </c>
      <c r="I64" s="143">
        <v>42247</v>
      </c>
    </row>
    <row r="65" spans="4:9" hidden="1" outlineLevel="2" x14ac:dyDescent="0.25">
      <c r="D65" s="38" t="s">
        <v>126</v>
      </c>
      <c r="E65" s="38" t="s">
        <v>125</v>
      </c>
      <c r="F65" s="39">
        <v>3.61</v>
      </c>
      <c r="G65" s="38" t="s">
        <v>59</v>
      </c>
      <c r="H65" s="38" t="s">
        <v>59</v>
      </c>
      <c r="I65" s="143">
        <v>42277</v>
      </c>
    </row>
    <row r="66" spans="4:9" hidden="1" outlineLevel="2" x14ac:dyDescent="0.25">
      <c r="D66" s="38" t="s">
        <v>126</v>
      </c>
      <c r="E66" s="38" t="s">
        <v>125</v>
      </c>
      <c r="F66" s="39">
        <v>4.95</v>
      </c>
      <c r="G66" s="38" t="s">
        <v>59</v>
      </c>
      <c r="H66" s="38" t="s">
        <v>59</v>
      </c>
      <c r="I66" s="143">
        <v>42308</v>
      </c>
    </row>
    <row r="67" spans="4:9" hidden="1" outlineLevel="2" x14ac:dyDescent="0.25">
      <c r="D67" s="38" t="s">
        <v>126</v>
      </c>
      <c r="E67" s="38" t="s">
        <v>125</v>
      </c>
      <c r="F67" s="39">
        <v>4.7</v>
      </c>
      <c r="G67" s="38" t="s">
        <v>59</v>
      </c>
      <c r="H67" s="38" t="s">
        <v>59</v>
      </c>
      <c r="I67" s="143">
        <v>42338</v>
      </c>
    </row>
    <row r="68" spans="4:9" hidden="1" outlineLevel="2" x14ac:dyDescent="0.25">
      <c r="D68" s="38" t="s">
        <v>126</v>
      </c>
      <c r="E68" s="38" t="s">
        <v>125</v>
      </c>
      <c r="F68" s="39">
        <v>1.02</v>
      </c>
      <c r="G68" s="38" t="s">
        <v>59</v>
      </c>
      <c r="H68" s="38" t="s">
        <v>59</v>
      </c>
      <c r="I68" s="143">
        <v>42369</v>
      </c>
    </row>
    <row r="69" spans="4:9" outlineLevel="1" collapsed="1" x14ac:dyDescent="0.25">
      <c r="D69" s="44" t="s">
        <v>126</v>
      </c>
      <c r="E69" s="45" t="s">
        <v>125</v>
      </c>
      <c r="F69" s="47">
        <v>23.18</v>
      </c>
      <c r="G69" s="44" t="s">
        <v>59</v>
      </c>
      <c r="H69" s="44" t="s">
        <v>59</v>
      </c>
      <c r="I69" s="46"/>
    </row>
    <row r="70" spans="4:9" hidden="1" outlineLevel="2" x14ac:dyDescent="0.25">
      <c r="D70" s="38" t="s">
        <v>165</v>
      </c>
      <c r="E70" s="38" t="s">
        <v>166</v>
      </c>
      <c r="F70" s="39">
        <v>0.56000000000000005</v>
      </c>
      <c r="G70" s="38" t="s">
        <v>59</v>
      </c>
      <c r="H70" s="38" t="s">
        <v>59</v>
      </c>
      <c r="I70" s="143">
        <v>42185</v>
      </c>
    </row>
    <row r="71" spans="4:9" outlineLevel="1" collapsed="1" x14ac:dyDescent="0.25">
      <c r="D71" s="44" t="s">
        <v>165</v>
      </c>
      <c r="E71" s="45" t="s">
        <v>166</v>
      </c>
      <c r="F71" s="47">
        <v>0.56000000000000005</v>
      </c>
      <c r="G71" s="44" t="s">
        <v>59</v>
      </c>
      <c r="H71" s="44" t="s">
        <v>59</v>
      </c>
      <c r="I71" s="46"/>
    </row>
    <row r="72" spans="4:9" hidden="1" outlineLevel="2" x14ac:dyDescent="0.25">
      <c r="D72" s="38" t="s">
        <v>124</v>
      </c>
      <c r="E72" s="38" t="s">
        <v>123</v>
      </c>
      <c r="F72" s="39">
        <v>3.12</v>
      </c>
      <c r="G72" s="38" t="s">
        <v>59</v>
      </c>
      <c r="H72" s="38" t="s">
        <v>59</v>
      </c>
      <c r="I72" s="143">
        <v>42185</v>
      </c>
    </row>
    <row r="73" spans="4:9" hidden="1" outlineLevel="2" x14ac:dyDescent="0.25">
      <c r="D73" s="38" t="s">
        <v>124</v>
      </c>
      <c r="E73" s="38" t="s">
        <v>123</v>
      </c>
      <c r="F73" s="39">
        <v>0.04</v>
      </c>
      <c r="G73" s="38" t="s">
        <v>59</v>
      </c>
      <c r="H73" s="38" t="s">
        <v>59</v>
      </c>
      <c r="I73" s="143">
        <v>42216</v>
      </c>
    </row>
    <row r="74" spans="4:9" hidden="1" outlineLevel="2" x14ac:dyDescent="0.25">
      <c r="D74" s="38" t="s">
        <v>124</v>
      </c>
      <c r="E74" s="38" t="s">
        <v>123</v>
      </c>
      <c r="F74" s="39">
        <v>-2.37</v>
      </c>
      <c r="G74" s="38" t="s">
        <v>59</v>
      </c>
      <c r="H74" s="38" t="s">
        <v>59</v>
      </c>
      <c r="I74" s="143">
        <v>42247</v>
      </c>
    </row>
    <row r="75" spans="4:9" hidden="1" outlineLevel="2" x14ac:dyDescent="0.25">
      <c r="D75" s="38" t="s">
        <v>124</v>
      </c>
      <c r="E75" s="38" t="s">
        <v>123</v>
      </c>
      <c r="F75" s="39">
        <v>-0.38</v>
      </c>
      <c r="G75" s="38" t="s">
        <v>59</v>
      </c>
      <c r="H75" s="38" t="s">
        <v>59</v>
      </c>
      <c r="I75" s="143">
        <v>42277</v>
      </c>
    </row>
    <row r="76" spans="4:9" hidden="1" outlineLevel="2" x14ac:dyDescent="0.25">
      <c r="D76" s="38" t="s">
        <v>124</v>
      </c>
      <c r="E76" s="38" t="s">
        <v>123</v>
      </c>
      <c r="F76" s="39">
        <v>0.04</v>
      </c>
      <c r="G76" s="38" t="s">
        <v>59</v>
      </c>
      <c r="H76" s="38" t="s">
        <v>59</v>
      </c>
      <c r="I76" s="143">
        <v>42308</v>
      </c>
    </row>
    <row r="77" spans="4:9" hidden="1" outlineLevel="2" x14ac:dyDescent="0.25">
      <c r="D77" s="38" t="s">
        <v>124</v>
      </c>
      <c r="E77" s="38" t="s">
        <v>123</v>
      </c>
      <c r="F77" s="39">
        <v>0.1</v>
      </c>
      <c r="G77" s="38" t="s">
        <v>59</v>
      </c>
      <c r="H77" s="38" t="s">
        <v>59</v>
      </c>
      <c r="I77" s="143">
        <v>42338</v>
      </c>
    </row>
    <row r="78" spans="4:9" hidden="1" outlineLevel="2" x14ac:dyDescent="0.25">
      <c r="D78" s="38" t="s">
        <v>124</v>
      </c>
      <c r="E78" s="38" t="s">
        <v>123</v>
      </c>
      <c r="F78" s="39">
        <v>0.02</v>
      </c>
      <c r="G78" s="38" t="s">
        <v>59</v>
      </c>
      <c r="H78" s="38" t="s">
        <v>59</v>
      </c>
      <c r="I78" s="143">
        <v>42369</v>
      </c>
    </row>
    <row r="79" spans="4:9" outlineLevel="1" collapsed="1" x14ac:dyDescent="0.25">
      <c r="D79" s="44" t="s">
        <v>124</v>
      </c>
      <c r="E79" s="45" t="s">
        <v>123</v>
      </c>
      <c r="F79" s="47">
        <v>0.56999999999999995</v>
      </c>
      <c r="G79" s="44" t="s">
        <v>59</v>
      </c>
      <c r="H79" s="44" t="s">
        <v>59</v>
      </c>
      <c r="I79" s="46"/>
    </row>
    <row r="80" spans="4:9" hidden="1" outlineLevel="2" x14ac:dyDescent="0.25">
      <c r="D80" s="38" t="s">
        <v>122</v>
      </c>
      <c r="E80" s="38" t="s">
        <v>121</v>
      </c>
      <c r="F80" s="39">
        <v>16.100000000000001</v>
      </c>
      <c r="G80" s="38" t="s">
        <v>59</v>
      </c>
      <c r="H80" s="38" t="s">
        <v>59</v>
      </c>
      <c r="I80" s="143">
        <v>42185</v>
      </c>
    </row>
    <row r="81" spans="4:9" hidden="1" outlineLevel="2" x14ac:dyDescent="0.25">
      <c r="D81" s="38" t="s">
        <v>122</v>
      </c>
      <c r="E81" s="38" t="s">
        <v>121</v>
      </c>
      <c r="F81" s="39">
        <v>12.71</v>
      </c>
      <c r="G81" s="38" t="s">
        <v>59</v>
      </c>
      <c r="H81" s="38" t="s">
        <v>59</v>
      </c>
      <c r="I81" s="143">
        <v>42216</v>
      </c>
    </row>
    <row r="82" spans="4:9" hidden="1" outlineLevel="2" x14ac:dyDescent="0.25">
      <c r="D82" s="38" t="s">
        <v>122</v>
      </c>
      <c r="E82" s="38" t="s">
        <v>121</v>
      </c>
      <c r="F82" s="39">
        <v>34.29</v>
      </c>
      <c r="G82" s="38" t="s">
        <v>59</v>
      </c>
      <c r="H82" s="38" t="s">
        <v>59</v>
      </c>
      <c r="I82" s="143">
        <v>42247</v>
      </c>
    </row>
    <row r="83" spans="4:9" hidden="1" outlineLevel="2" x14ac:dyDescent="0.25">
      <c r="D83" s="38" t="s">
        <v>122</v>
      </c>
      <c r="E83" s="38" t="s">
        <v>121</v>
      </c>
      <c r="F83" s="39">
        <v>25.32</v>
      </c>
      <c r="G83" s="38" t="s">
        <v>59</v>
      </c>
      <c r="H83" s="38" t="s">
        <v>59</v>
      </c>
      <c r="I83" s="143">
        <v>42277</v>
      </c>
    </row>
    <row r="84" spans="4:9" hidden="1" outlineLevel="2" x14ac:dyDescent="0.25">
      <c r="D84" s="38" t="s">
        <v>122</v>
      </c>
      <c r="E84" s="38" t="s">
        <v>121</v>
      </c>
      <c r="F84" s="39">
        <v>44.52</v>
      </c>
      <c r="G84" s="38" t="s">
        <v>59</v>
      </c>
      <c r="H84" s="38" t="s">
        <v>59</v>
      </c>
      <c r="I84" s="143">
        <v>42308</v>
      </c>
    </row>
    <row r="85" spans="4:9" hidden="1" outlineLevel="2" x14ac:dyDescent="0.25">
      <c r="D85" s="38" t="s">
        <v>122</v>
      </c>
      <c r="E85" s="38" t="s">
        <v>121</v>
      </c>
      <c r="F85" s="39">
        <v>50.33</v>
      </c>
      <c r="G85" s="38" t="s">
        <v>59</v>
      </c>
      <c r="H85" s="38" t="s">
        <v>59</v>
      </c>
      <c r="I85" s="143">
        <v>42338</v>
      </c>
    </row>
    <row r="86" spans="4:9" hidden="1" outlineLevel="2" x14ac:dyDescent="0.25">
      <c r="D86" s="38" t="s">
        <v>122</v>
      </c>
      <c r="E86" s="38" t="s">
        <v>121</v>
      </c>
      <c r="F86" s="39">
        <v>9.8800000000000008</v>
      </c>
      <c r="G86" s="38" t="s">
        <v>59</v>
      </c>
      <c r="H86" s="38" t="s">
        <v>59</v>
      </c>
      <c r="I86" s="143">
        <v>42369</v>
      </c>
    </row>
    <row r="87" spans="4:9" outlineLevel="1" collapsed="1" x14ac:dyDescent="0.25">
      <c r="D87" s="44" t="s">
        <v>122</v>
      </c>
      <c r="E87" s="45" t="s">
        <v>121</v>
      </c>
      <c r="F87" s="47">
        <v>193.15</v>
      </c>
      <c r="G87" s="44" t="s">
        <v>59</v>
      </c>
      <c r="H87" s="44" t="s">
        <v>59</v>
      </c>
      <c r="I87" s="46"/>
    </row>
    <row r="88" spans="4:9" hidden="1" outlineLevel="2" x14ac:dyDescent="0.25">
      <c r="D88" s="38" t="s">
        <v>120</v>
      </c>
      <c r="E88" s="38" t="s">
        <v>119</v>
      </c>
      <c r="F88" s="39">
        <v>20.309999999999999</v>
      </c>
      <c r="G88" s="38" t="s">
        <v>59</v>
      </c>
      <c r="H88" s="38" t="s">
        <v>59</v>
      </c>
      <c r="I88" s="143">
        <v>42185</v>
      </c>
    </row>
    <row r="89" spans="4:9" hidden="1" outlineLevel="2" x14ac:dyDescent="0.25">
      <c r="D89" s="38" t="s">
        <v>120</v>
      </c>
      <c r="E89" s="38" t="s">
        <v>119</v>
      </c>
      <c r="F89" s="39">
        <v>19.89</v>
      </c>
      <c r="G89" s="38" t="s">
        <v>59</v>
      </c>
      <c r="H89" s="38" t="s">
        <v>59</v>
      </c>
      <c r="I89" s="143">
        <v>42216</v>
      </c>
    </row>
    <row r="90" spans="4:9" hidden="1" outlineLevel="2" x14ac:dyDescent="0.25">
      <c r="D90" s="38" t="s">
        <v>120</v>
      </c>
      <c r="E90" s="38" t="s">
        <v>119</v>
      </c>
      <c r="F90" s="39">
        <v>36.880000000000003</v>
      </c>
      <c r="G90" s="38" t="s">
        <v>59</v>
      </c>
      <c r="H90" s="38" t="s">
        <v>59</v>
      </c>
      <c r="I90" s="143">
        <v>42247</v>
      </c>
    </row>
    <row r="91" spans="4:9" hidden="1" outlineLevel="2" x14ac:dyDescent="0.25">
      <c r="D91" s="38" t="s">
        <v>120</v>
      </c>
      <c r="E91" s="38" t="s">
        <v>119</v>
      </c>
      <c r="F91" s="39">
        <v>32.299999999999997</v>
      </c>
      <c r="G91" s="38" t="s">
        <v>59</v>
      </c>
      <c r="H91" s="38" t="s">
        <v>59</v>
      </c>
      <c r="I91" s="143">
        <v>42277</v>
      </c>
    </row>
    <row r="92" spans="4:9" hidden="1" outlineLevel="2" x14ac:dyDescent="0.25">
      <c r="D92" s="38" t="s">
        <v>120</v>
      </c>
      <c r="E92" s="38" t="s">
        <v>119</v>
      </c>
      <c r="F92" s="39">
        <v>45.33</v>
      </c>
      <c r="G92" s="38" t="s">
        <v>59</v>
      </c>
      <c r="H92" s="38" t="s">
        <v>59</v>
      </c>
      <c r="I92" s="143">
        <v>42308</v>
      </c>
    </row>
    <row r="93" spans="4:9" hidden="1" outlineLevel="2" x14ac:dyDescent="0.25">
      <c r="D93" s="38" t="s">
        <v>120</v>
      </c>
      <c r="E93" s="38" t="s">
        <v>119</v>
      </c>
      <c r="F93" s="39">
        <v>53.13</v>
      </c>
      <c r="G93" s="38" t="s">
        <v>59</v>
      </c>
      <c r="H93" s="38" t="s">
        <v>59</v>
      </c>
      <c r="I93" s="143">
        <v>42338</v>
      </c>
    </row>
    <row r="94" spans="4:9" hidden="1" outlineLevel="2" x14ac:dyDescent="0.25">
      <c r="D94" s="38" t="s">
        <v>120</v>
      </c>
      <c r="E94" s="38" t="s">
        <v>119</v>
      </c>
      <c r="F94" s="39">
        <v>12.1</v>
      </c>
      <c r="G94" s="38" t="s">
        <v>59</v>
      </c>
      <c r="H94" s="38" t="s">
        <v>59</v>
      </c>
      <c r="I94" s="143">
        <v>42369</v>
      </c>
    </row>
    <row r="95" spans="4:9" outlineLevel="1" collapsed="1" x14ac:dyDescent="0.25">
      <c r="D95" s="44" t="s">
        <v>120</v>
      </c>
      <c r="E95" s="45" t="s">
        <v>119</v>
      </c>
      <c r="F95" s="47">
        <v>219.94</v>
      </c>
      <c r="G95" s="44" t="s">
        <v>59</v>
      </c>
      <c r="H95" s="44" t="s">
        <v>59</v>
      </c>
      <c r="I95" s="46"/>
    </row>
    <row r="96" spans="4:9" hidden="1" outlineLevel="2" x14ac:dyDescent="0.25">
      <c r="D96" s="38" t="s">
        <v>118</v>
      </c>
      <c r="E96" s="38" t="s">
        <v>117</v>
      </c>
      <c r="F96" s="39">
        <v>80.16</v>
      </c>
      <c r="G96" s="38" t="s">
        <v>59</v>
      </c>
      <c r="H96" s="38" t="s">
        <v>59</v>
      </c>
      <c r="I96" s="143">
        <v>42185</v>
      </c>
    </row>
    <row r="97" spans="4:9" hidden="1" outlineLevel="2" x14ac:dyDescent="0.25">
      <c r="D97" s="38" t="s">
        <v>118</v>
      </c>
      <c r="E97" s="38" t="s">
        <v>117</v>
      </c>
      <c r="F97" s="39">
        <v>78.510000000000005</v>
      </c>
      <c r="G97" s="38" t="s">
        <v>59</v>
      </c>
      <c r="H97" s="38" t="s">
        <v>59</v>
      </c>
      <c r="I97" s="143">
        <v>42216</v>
      </c>
    </row>
    <row r="98" spans="4:9" hidden="1" outlineLevel="2" x14ac:dyDescent="0.25">
      <c r="D98" s="38" t="s">
        <v>118</v>
      </c>
      <c r="E98" s="38" t="s">
        <v>117</v>
      </c>
      <c r="F98" s="39">
        <v>145.6</v>
      </c>
      <c r="G98" s="38" t="s">
        <v>59</v>
      </c>
      <c r="H98" s="38" t="s">
        <v>59</v>
      </c>
      <c r="I98" s="143">
        <v>42247</v>
      </c>
    </row>
    <row r="99" spans="4:9" hidden="1" outlineLevel="2" x14ac:dyDescent="0.25">
      <c r="D99" s="38" t="s">
        <v>118</v>
      </c>
      <c r="E99" s="38" t="s">
        <v>117</v>
      </c>
      <c r="F99" s="39">
        <v>127.49</v>
      </c>
      <c r="G99" s="38" t="s">
        <v>59</v>
      </c>
      <c r="H99" s="38" t="s">
        <v>59</v>
      </c>
      <c r="I99" s="143">
        <v>42277</v>
      </c>
    </row>
    <row r="100" spans="4:9" hidden="1" outlineLevel="2" x14ac:dyDescent="0.25">
      <c r="D100" s="38" t="s">
        <v>118</v>
      </c>
      <c r="E100" s="38" t="s">
        <v>117</v>
      </c>
      <c r="F100" s="39">
        <v>178.93</v>
      </c>
      <c r="G100" s="38" t="s">
        <v>59</v>
      </c>
      <c r="H100" s="38" t="s">
        <v>59</v>
      </c>
      <c r="I100" s="143">
        <v>42308</v>
      </c>
    </row>
    <row r="101" spans="4:9" hidden="1" outlineLevel="2" x14ac:dyDescent="0.25">
      <c r="D101" s="38" t="s">
        <v>118</v>
      </c>
      <c r="E101" s="38" t="s">
        <v>117</v>
      </c>
      <c r="F101" s="39">
        <v>209.73</v>
      </c>
      <c r="G101" s="38" t="s">
        <v>59</v>
      </c>
      <c r="H101" s="38" t="s">
        <v>59</v>
      </c>
      <c r="I101" s="143">
        <v>42338</v>
      </c>
    </row>
    <row r="102" spans="4:9" hidden="1" outlineLevel="2" x14ac:dyDescent="0.25">
      <c r="D102" s="38" t="s">
        <v>118</v>
      </c>
      <c r="E102" s="38" t="s">
        <v>117</v>
      </c>
      <c r="F102" s="39">
        <v>47.75</v>
      </c>
      <c r="G102" s="38" t="s">
        <v>59</v>
      </c>
      <c r="H102" s="38" t="s">
        <v>59</v>
      </c>
      <c r="I102" s="143">
        <v>42369</v>
      </c>
    </row>
    <row r="103" spans="4:9" outlineLevel="1" collapsed="1" x14ac:dyDescent="0.25">
      <c r="D103" s="44" t="s">
        <v>118</v>
      </c>
      <c r="E103" s="45" t="s">
        <v>117</v>
      </c>
      <c r="F103" s="47">
        <v>868.17</v>
      </c>
      <c r="G103" s="44" t="s">
        <v>59</v>
      </c>
      <c r="H103" s="44" t="s">
        <v>59</v>
      </c>
      <c r="I103" s="46"/>
    </row>
    <row r="104" spans="4:9" hidden="1" outlineLevel="2" x14ac:dyDescent="0.25">
      <c r="D104" s="38" t="s">
        <v>116</v>
      </c>
      <c r="E104" s="38" t="s">
        <v>115</v>
      </c>
      <c r="F104" s="39">
        <v>33.130000000000003</v>
      </c>
      <c r="G104" s="38" t="s">
        <v>59</v>
      </c>
      <c r="H104" s="38" t="s">
        <v>59</v>
      </c>
      <c r="I104" s="143">
        <v>42185</v>
      </c>
    </row>
    <row r="105" spans="4:9" hidden="1" outlineLevel="2" x14ac:dyDescent="0.25">
      <c r="D105" s="38" t="s">
        <v>116</v>
      </c>
      <c r="E105" s="38" t="s">
        <v>115</v>
      </c>
      <c r="F105" s="39">
        <v>32.450000000000003</v>
      </c>
      <c r="G105" s="38" t="s">
        <v>59</v>
      </c>
      <c r="H105" s="38" t="s">
        <v>59</v>
      </c>
      <c r="I105" s="143">
        <v>42216</v>
      </c>
    </row>
    <row r="106" spans="4:9" hidden="1" outlineLevel="2" x14ac:dyDescent="0.25">
      <c r="D106" s="38" t="s">
        <v>116</v>
      </c>
      <c r="E106" s="38" t="s">
        <v>115</v>
      </c>
      <c r="F106" s="39">
        <v>58.7</v>
      </c>
      <c r="G106" s="38" t="s">
        <v>59</v>
      </c>
      <c r="H106" s="38" t="s">
        <v>59</v>
      </c>
      <c r="I106" s="143">
        <v>42247</v>
      </c>
    </row>
    <row r="107" spans="4:9" hidden="1" outlineLevel="2" x14ac:dyDescent="0.25">
      <c r="D107" s="38" t="s">
        <v>116</v>
      </c>
      <c r="E107" s="38" t="s">
        <v>115</v>
      </c>
      <c r="F107" s="39">
        <v>52.66</v>
      </c>
      <c r="G107" s="38" t="s">
        <v>59</v>
      </c>
      <c r="H107" s="38" t="s">
        <v>59</v>
      </c>
      <c r="I107" s="143">
        <v>42277</v>
      </c>
    </row>
    <row r="108" spans="4:9" hidden="1" outlineLevel="2" x14ac:dyDescent="0.25">
      <c r="D108" s="38" t="s">
        <v>116</v>
      </c>
      <c r="E108" s="38" t="s">
        <v>115</v>
      </c>
      <c r="F108" s="39">
        <v>73.8</v>
      </c>
      <c r="G108" s="38" t="s">
        <v>59</v>
      </c>
      <c r="H108" s="38" t="s">
        <v>59</v>
      </c>
      <c r="I108" s="143">
        <v>42308</v>
      </c>
    </row>
    <row r="109" spans="4:9" hidden="1" outlineLevel="2" x14ac:dyDescent="0.25">
      <c r="D109" s="38" t="s">
        <v>116</v>
      </c>
      <c r="E109" s="38" t="s">
        <v>115</v>
      </c>
      <c r="F109" s="39">
        <v>84.02</v>
      </c>
      <c r="G109" s="38" t="s">
        <v>59</v>
      </c>
      <c r="H109" s="38" t="s">
        <v>59</v>
      </c>
      <c r="I109" s="143">
        <v>42338</v>
      </c>
    </row>
    <row r="110" spans="4:9" hidden="1" outlineLevel="2" x14ac:dyDescent="0.25">
      <c r="D110" s="38" t="s">
        <v>116</v>
      </c>
      <c r="E110" s="38" t="s">
        <v>115</v>
      </c>
      <c r="F110" s="39">
        <v>19.61</v>
      </c>
      <c r="G110" s="38" t="s">
        <v>59</v>
      </c>
      <c r="H110" s="38" t="s">
        <v>59</v>
      </c>
      <c r="I110" s="143">
        <v>42369</v>
      </c>
    </row>
    <row r="111" spans="4:9" outlineLevel="1" collapsed="1" x14ac:dyDescent="0.25">
      <c r="D111" s="44" t="s">
        <v>116</v>
      </c>
      <c r="E111" s="45" t="s">
        <v>115</v>
      </c>
      <c r="F111" s="47">
        <v>354.37</v>
      </c>
      <c r="G111" s="44" t="s">
        <v>59</v>
      </c>
      <c r="H111" s="44" t="s">
        <v>59</v>
      </c>
      <c r="I111" s="46"/>
    </row>
    <row r="112" spans="4:9" hidden="1" outlineLevel="2" x14ac:dyDescent="0.25">
      <c r="D112" s="38" t="s">
        <v>114</v>
      </c>
      <c r="E112" s="38" t="s">
        <v>113</v>
      </c>
      <c r="F112" s="39">
        <v>22.02</v>
      </c>
      <c r="G112" s="38" t="s">
        <v>59</v>
      </c>
      <c r="H112" s="38" t="s">
        <v>59</v>
      </c>
      <c r="I112" s="143">
        <v>42185</v>
      </c>
    </row>
    <row r="113" spans="4:9" hidden="1" outlineLevel="2" x14ac:dyDescent="0.25">
      <c r="D113" s="38" t="s">
        <v>114</v>
      </c>
      <c r="E113" s="38" t="s">
        <v>113</v>
      </c>
      <c r="F113" s="39">
        <v>21.56</v>
      </c>
      <c r="G113" s="38" t="s">
        <v>59</v>
      </c>
      <c r="H113" s="38" t="s">
        <v>59</v>
      </c>
      <c r="I113" s="143">
        <v>42216</v>
      </c>
    </row>
    <row r="114" spans="4:9" hidden="1" outlineLevel="2" x14ac:dyDescent="0.25">
      <c r="D114" s="38" t="s">
        <v>114</v>
      </c>
      <c r="E114" s="38" t="s">
        <v>113</v>
      </c>
      <c r="F114" s="39">
        <v>39</v>
      </c>
      <c r="G114" s="38" t="s">
        <v>59</v>
      </c>
      <c r="H114" s="38" t="s">
        <v>59</v>
      </c>
      <c r="I114" s="143">
        <v>42247</v>
      </c>
    </row>
    <row r="115" spans="4:9" hidden="1" outlineLevel="2" x14ac:dyDescent="0.25">
      <c r="D115" s="38" t="s">
        <v>114</v>
      </c>
      <c r="E115" s="38" t="s">
        <v>113</v>
      </c>
      <c r="F115" s="39">
        <v>34.99</v>
      </c>
      <c r="G115" s="38" t="s">
        <v>59</v>
      </c>
      <c r="H115" s="38" t="s">
        <v>59</v>
      </c>
      <c r="I115" s="143">
        <v>42277</v>
      </c>
    </row>
    <row r="116" spans="4:9" hidden="1" outlineLevel="2" x14ac:dyDescent="0.25">
      <c r="D116" s="38" t="s">
        <v>114</v>
      </c>
      <c r="E116" s="38" t="s">
        <v>113</v>
      </c>
      <c r="F116" s="39">
        <v>49.04</v>
      </c>
      <c r="G116" s="38" t="s">
        <v>59</v>
      </c>
      <c r="H116" s="38" t="s">
        <v>59</v>
      </c>
      <c r="I116" s="143">
        <v>42308</v>
      </c>
    </row>
    <row r="117" spans="4:9" hidden="1" outlineLevel="2" x14ac:dyDescent="0.25">
      <c r="D117" s="38" t="s">
        <v>114</v>
      </c>
      <c r="E117" s="38" t="s">
        <v>113</v>
      </c>
      <c r="F117" s="39">
        <v>55.84</v>
      </c>
      <c r="G117" s="38" t="s">
        <v>59</v>
      </c>
      <c r="H117" s="38" t="s">
        <v>59</v>
      </c>
      <c r="I117" s="143">
        <v>42338</v>
      </c>
    </row>
    <row r="118" spans="4:9" hidden="1" outlineLevel="2" x14ac:dyDescent="0.25">
      <c r="D118" s="38" t="s">
        <v>114</v>
      </c>
      <c r="E118" s="38" t="s">
        <v>113</v>
      </c>
      <c r="F118" s="39">
        <v>13.03</v>
      </c>
      <c r="G118" s="38" t="s">
        <v>59</v>
      </c>
      <c r="H118" s="38" t="s">
        <v>59</v>
      </c>
      <c r="I118" s="143">
        <v>42369</v>
      </c>
    </row>
    <row r="119" spans="4:9" outlineLevel="1" collapsed="1" x14ac:dyDescent="0.25">
      <c r="D119" s="44" t="s">
        <v>114</v>
      </c>
      <c r="E119" s="45" t="s">
        <v>113</v>
      </c>
      <c r="F119" s="47">
        <v>235.48</v>
      </c>
      <c r="G119" s="44" t="s">
        <v>59</v>
      </c>
      <c r="H119" s="44" t="s">
        <v>59</v>
      </c>
      <c r="I119" s="46"/>
    </row>
    <row r="120" spans="4:9" hidden="1" outlineLevel="2" x14ac:dyDescent="0.25">
      <c r="D120" s="38" t="s">
        <v>112</v>
      </c>
      <c r="E120" s="38" t="s">
        <v>111</v>
      </c>
      <c r="F120" s="39">
        <v>1.76</v>
      </c>
      <c r="G120" s="38" t="s">
        <v>59</v>
      </c>
      <c r="H120" s="38" t="s">
        <v>59</v>
      </c>
      <c r="I120" s="143">
        <v>42185</v>
      </c>
    </row>
    <row r="121" spans="4:9" hidden="1" outlineLevel="2" x14ac:dyDescent="0.25">
      <c r="D121" s="38" t="s">
        <v>112</v>
      </c>
      <c r="E121" s="38" t="s">
        <v>111</v>
      </c>
      <c r="F121" s="39">
        <v>1.83</v>
      </c>
      <c r="G121" s="38" t="s">
        <v>59</v>
      </c>
      <c r="H121" s="38" t="s">
        <v>59</v>
      </c>
      <c r="I121" s="143">
        <v>42216</v>
      </c>
    </row>
    <row r="122" spans="4:9" hidden="1" outlineLevel="2" x14ac:dyDescent="0.25">
      <c r="D122" s="38" t="s">
        <v>112</v>
      </c>
      <c r="E122" s="38" t="s">
        <v>111</v>
      </c>
      <c r="F122" s="39">
        <v>3.51</v>
      </c>
      <c r="G122" s="38" t="s">
        <v>59</v>
      </c>
      <c r="H122" s="38" t="s">
        <v>59</v>
      </c>
      <c r="I122" s="143">
        <v>42247</v>
      </c>
    </row>
    <row r="123" spans="4:9" hidden="1" outlineLevel="2" x14ac:dyDescent="0.25">
      <c r="D123" s="38" t="s">
        <v>112</v>
      </c>
      <c r="E123" s="38" t="s">
        <v>111</v>
      </c>
      <c r="F123" s="39">
        <v>3.08</v>
      </c>
      <c r="G123" s="38" t="s">
        <v>59</v>
      </c>
      <c r="H123" s="38" t="s">
        <v>59</v>
      </c>
      <c r="I123" s="143">
        <v>42277</v>
      </c>
    </row>
    <row r="124" spans="4:9" hidden="1" outlineLevel="2" x14ac:dyDescent="0.25">
      <c r="D124" s="38" t="s">
        <v>112</v>
      </c>
      <c r="E124" s="38" t="s">
        <v>111</v>
      </c>
      <c r="F124" s="39">
        <v>6.89</v>
      </c>
      <c r="G124" s="38" t="s">
        <v>59</v>
      </c>
      <c r="H124" s="38" t="s">
        <v>59</v>
      </c>
      <c r="I124" s="143">
        <v>42308</v>
      </c>
    </row>
    <row r="125" spans="4:9" hidden="1" outlineLevel="2" x14ac:dyDescent="0.25">
      <c r="D125" s="38" t="s">
        <v>112</v>
      </c>
      <c r="E125" s="38" t="s">
        <v>111</v>
      </c>
      <c r="F125" s="39">
        <v>1.47</v>
      </c>
      <c r="G125" s="38" t="s">
        <v>59</v>
      </c>
      <c r="H125" s="38" t="s">
        <v>59</v>
      </c>
      <c r="I125" s="143">
        <v>42338</v>
      </c>
    </row>
    <row r="126" spans="4:9" hidden="1" outlineLevel="2" x14ac:dyDescent="0.25">
      <c r="D126" s="38" t="s">
        <v>112</v>
      </c>
      <c r="E126" s="38" t="s">
        <v>111</v>
      </c>
      <c r="F126" s="39">
        <v>1.37</v>
      </c>
      <c r="G126" s="38" t="s">
        <v>59</v>
      </c>
      <c r="H126" s="38" t="s">
        <v>59</v>
      </c>
      <c r="I126" s="143">
        <v>42369</v>
      </c>
    </row>
    <row r="127" spans="4:9" outlineLevel="1" collapsed="1" x14ac:dyDescent="0.25">
      <c r="D127" s="44" t="s">
        <v>112</v>
      </c>
      <c r="E127" s="45" t="s">
        <v>111</v>
      </c>
      <c r="F127" s="47">
        <v>19.91</v>
      </c>
      <c r="G127" s="44" t="s">
        <v>59</v>
      </c>
      <c r="H127" s="44" t="s">
        <v>59</v>
      </c>
      <c r="I127" s="46"/>
    </row>
    <row r="128" spans="4:9" hidden="1" outlineLevel="2" x14ac:dyDescent="0.25">
      <c r="D128" s="38" t="s">
        <v>110</v>
      </c>
      <c r="E128" s="38" t="s">
        <v>109</v>
      </c>
      <c r="F128" s="39">
        <v>3.17</v>
      </c>
      <c r="G128" s="38" t="s">
        <v>59</v>
      </c>
      <c r="H128" s="38" t="s">
        <v>59</v>
      </c>
      <c r="I128" s="143">
        <v>42247</v>
      </c>
    </row>
    <row r="129" spans="4:9" hidden="1" outlineLevel="2" x14ac:dyDescent="0.25">
      <c r="D129" s="38" t="s">
        <v>110</v>
      </c>
      <c r="E129" s="38" t="s">
        <v>109</v>
      </c>
      <c r="F129" s="39">
        <v>1.44</v>
      </c>
      <c r="G129" s="38" t="s">
        <v>59</v>
      </c>
      <c r="H129" s="38" t="s">
        <v>59</v>
      </c>
      <c r="I129" s="143">
        <v>42277</v>
      </c>
    </row>
    <row r="130" spans="4:9" hidden="1" outlineLevel="2" x14ac:dyDescent="0.25">
      <c r="D130" s="38" t="s">
        <v>110</v>
      </c>
      <c r="E130" s="38" t="s">
        <v>109</v>
      </c>
      <c r="F130" s="39">
        <v>0.69</v>
      </c>
      <c r="G130" s="38" t="s">
        <v>59</v>
      </c>
      <c r="H130" s="38" t="s">
        <v>59</v>
      </c>
      <c r="I130" s="143">
        <v>42308</v>
      </c>
    </row>
    <row r="131" spans="4:9" hidden="1" outlineLevel="2" x14ac:dyDescent="0.25">
      <c r="D131" s="38" t="s">
        <v>110</v>
      </c>
      <c r="E131" s="38" t="s">
        <v>109</v>
      </c>
      <c r="F131" s="39">
        <v>2.81</v>
      </c>
      <c r="G131" s="38" t="s">
        <v>59</v>
      </c>
      <c r="H131" s="38" t="s">
        <v>59</v>
      </c>
      <c r="I131" s="143">
        <v>42338</v>
      </c>
    </row>
    <row r="132" spans="4:9" hidden="1" outlineLevel="2" x14ac:dyDescent="0.25">
      <c r="D132" s="38" t="s">
        <v>110</v>
      </c>
      <c r="E132" s="38" t="s">
        <v>109</v>
      </c>
      <c r="F132" s="39">
        <v>0.44</v>
      </c>
      <c r="G132" s="38" t="s">
        <v>59</v>
      </c>
      <c r="H132" s="38" t="s">
        <v>59</v>
      </c>
      <c r="I132" s="143">
        <v>42369</v>
      </c>
    </row>
    <row r="133" spans="4:9" outlineLevel="1" collapsed="1" x14ac:dyDescent="0.25">
      <c r="D133" s="44" t="s">
        <v>110</v>
      </c>
      <c r="E133" s="45" t="s">
        <v>109</v>
      </c>
      <c r="F133" s="47">
        <v>8.5500000000000007</v>
      </c>
      <c r="G133" s="44" t="s">
        <v>59</v>
      </c>
      <c r="H133" s="44" t="s">
        <v>59</v>
      </c>
      <c r="I133" s="46"/>
    </row>
    <row r="134" spans="4:9" hidden="1" outlineLevel="2" x14ac:dyDescent="0.25">
      <c r="D134" s="38" t="s">
        <v>108</v>
      </c>
      <c r="E134" s="38" t="s">
        <v>107</v>
      </c>
      <c r="F134" s="39">
        <v>1.5</v>
      </c>
      <c r="G134" s="38" t="s">
        <v>59</v>
      </c>
      <c r="H134" s="38" t="s">
        <v>59</v>
      </c>
      <c r="I134" s="143">
        <v>42185</v>
      </c>
    </row>
    <row r="135" spans="4:9" hidden="1" outlineLevel="2" x14ac:dyDescent="0.25">
      <c r="D135" s="38" t="s">
        <v>108</v>
      </c>
      <c r="E135" s="38" t="s">
        <v>107</v>
      </c>
      <c r="F135" s="39">
        <v>1.99</v>
      </c>
      <c r="G135" s="38" t="s">
        <v>59</v>
      </c>
      <c r="H135" s="38" t="s">
        <v>59</v>
      </c>
      <c r="I135" s="143">
        <v>42216</v>
      </c>
    </row>
    <row r="136" spans="4:9" hidden="1" outlineLevel="2" x14ac:dyDescent="0.25">
      <c r="D136" s="38" t="s">
        <v>108</v>
      </c>
      <c r="E136" s="38" t="s">
        <v>107</v>
      </c>
      <c r="F136" s="39">
        <v>3.88</v>
      </c>
      <c r="G136" s="38" t="s">
        <v>59</v>
      </c>
      <c r="H136" s="38" t="s">
        <v>59</v>
      </c>
      <c r="I136" s="143">
        <v>42247</v>
      </c>
    </row>
    <row r="137" spans="4:9" hidden="1" outlineLevel="2" x14ac:dyDescent="0.25">
      <c r="D137" s="38" t="s">
        <v>108</v>
      </c>
      <c r="E137" s="38" t="s">
        <v>107</v>
      </c>
      <c r="F137" s="39">
        <v>1.99</v>
      </c>
      <c r="G137" s="38" t="s">
        <v>59</v>
      </c>
      <c r="H137" s="38" t="s">
        <v>59</v>
      </c>
      <c r="I137" s="143">
        <v>42277</v>
      </c>
    </row>
    <row r="138" spans="4:9" hidden="1" outlineLevel="2" x14ac:dyDescent="0.25">
      <c r="D138" s="38" t="s">
        <v>108</v>
      </c>
      <c r="E138" s="38" t="s">
        <v>107</v>
      </c>
      <c r="F138" s="39">
        <v>6.27</v>
      </c>
      <c r="G138" s="38" t="s">
        <v>59</v>
      </c>
      <c r="H138" s="38" t="s">
        <v>59</v>
      </c>
      <c r="I138" s="143">
        <v>42308</v>
      </c>
    </row>
    <row r="139" spans="4:9" hidden="1" outlineLevel="2" x14ac:dyDescent="0.25">
      <c r="D139" s="38" t="s">
        <v>108</v>
      </c>
      <c r="E139" s="38" t="s">
        <v>107</v>
      </c>
      <c r="F139" s="39">
        <v>1.08</v>
      </c>
      <c r="G139" s="38" t="s">
        <v>59</v>
      </c>
      <c r="H139" s="38" t="s">
        <v>59</v>
      </c>
      <c r="I139" s="143">
        <v>42338</v>
      </c>
    </row>
    <row r="140" spans="4:9" hidden="1" outlineLevel="2" x14ac:dyDescent="0.25">
      <c r="D140" s="38" t="s">
        <v>108</v>
      </c>
      <c r="E140" s="38" t="s">
        <v>107</v>
      </c>
      <c r="F140" s="39">
        <v>1</v>
      </c>
      <c r="G140" s="38" t="s">
        <v>59</v>
      </c>
      <c r="H140" s="38" t="s">
        <v>59</v>
      </c>
      <c r="I140" s="143">
        <v>42369</v>
      </c>
    </row>
    <row r="141" spans="4:9" outlineLevel="1" collapsed="1" x14ac:dyDescent="0.25">
      <c r="D141" s="44" t="s">
        <v>108</v>
      </c>
      <c r="E141" s="45" t="s">
        <v>107</v>
      </c>
      <c r="F141" s="47">
        <v>17.71</v>
      </c>
      <c r="G141" s="44" t="s">
        <v>59</v>
      </c>
      <c r="H141" s="44" t="s">
        <v>59</v>
      </c>
      <c r="I141" s="46"/>
    </row>
    <row r="142" spans="4:9" hidden="1" outlineLevel="2" x14ac:dyDescent="0.25">
      <c r="D142" s="38" t="s">
        <v>106</v>
      </c>
      <c r="E142" s="38" t="s">
        <v>105</v>
      </c>
      <c r="F142" s="39">
        <v>0.19</v>
      </c>
      <c r="G142" s="38" t="s">
        <v>59</v>
      </c>
      <c r="H142" s="38" t="s">
        <v>59</v>
      </c>
      <c r="I142" s="143">
        <v>42247</v>
      </c>
    </row>
    <row r="143" spans="4:9" hidden="1" outlineLevel="2" x14ac:dyDescent="0.25">
      <c r="D143" s="38" t="s">
        <v>106</v>
      </c>
      <c r="E143" s="38" t="s">
        <v>105</v>
      </c>
      <c r="F143" s="39">
        <v>0.01</v>
      </c>
      <c r="G143" s="38" t="s">
        <v>59</v>
      </c>
      <c r="H143" s="38" t="s">
        <v>59</v>
      </c>
      <c r="I143" s="143">
        <v>42277</v>
      </c>
    </row>
    <row r="144" spans="4:9" hidden="1" outlineLevel="2" x14ac:dyDescent="0.25">
      <c r="D144" s="38" t="s">
        <v>106</v>
      </c>
      <c r="E144" s="38" t="s">
        <v>105</v>
      </c>
      <c r="F144" s="39">
        <v>0.54</v>
      </c>
      <c r="G144" s="38" t="s">
        <v>59</v>
      </c>
      <c r="H144" s="38" t="s">
        <v>59</v>
      </c>
      <c r="I144" s="143">
        <v>42308</v>
      </c>
    </row>
    <row r="145" spans="4:9" hidden="1" outlineLevel="2" x14ac:dyDescent="0.25">
      <c r="D145" s="38" t="s">
        <v>106</v>
      </c>
      <c r="E145" s="38" t="s">
        <v>105</v>
      </c>
      <c r="F145" s="39">
        <v>0.12</v>
      </c>
      <c r="G145" s="38" t="s">
        <v>59</v>
      </c>
      <c r="H145" s="38" t="s">
        <v>59</v>
      </c>
      <c r="I145" s="143">
        <v>42369</v>
      </c>
    </row>
    <row r="146" spans="4:9" outlineLevel="1" collapsed="1" x14ac:dyDescent="0.25">
      <c r="D146" s="44" t="s">
        <v>106</v>
      </c>
      <c r="E146" s="45" t="s">
        <v>105</v>
      </c>
      <c r="F146" s="47">
        <v>0.86</v>
      </c>
      <c r="G146" s="44" t="s">
        <v>59</v>
      </c>
      <c r="H146" s="44" t="s">
        <v>59</v>
      </c>
      <c r="I146" s="46"/>
    </row>
    <row r="147" spans="4:9" hidden="1" outlineLevel="2" x14ac:dyDescent="0.25">
      <c r="D147" s="38" t="s">
        <v>167</v>
      </c>
      <c r="E147" s="38" t="s">
        <v>168</v>
      </c>
      <c r="F147" s="39">
        <v>1.68</v>
      </c>
      <c r="G147" s="38" t="s">
        <v>59</v>
      </c>
      <c r="H147" s="38" t="s">
        <v>59</v>
      </c>
      <c r="I147" s="143">
        <v>42308</v>
      </c>
    </row>
    <row r="148" spans="4:9" hidden="1" outlineLevel="2" x14ac:dyDescent="0.25">
      <c r="D148" s="38" t="s">
        <v>167</v>
      </c>
      <c r="E148" s="38" t="s">
        <v>168</v>
      </c>
      <c r="F148" s="39">
        <v>2.16</v>
      </c>
      <c r="G148" s="38" t="s">
        <v>59</v>
      </c>
      <c r="H148" s="38" t="s">
        <v>59</v>
      </c>
      <c r="I148" s="143">
        <v>42338</v>
      </c>
    </row>
    <row r="149" spans="4:9" outlineLevel="1" collapsed="1" x14ac:dyDescent="0.25">
      <c r="D149" s="44" t="s">
        <v>167</v>
      </c>
      <c r="E149" s="45" t="s">
        <v>168</v>
      </c>
      <c r="F149" s="47">
        <v>3.84</v>
      </c>
      <c r="G149" s="44" t="s">
        <v>59</v>
      </c>
      <c r="H149" s="44" t="s">
        <v>59</v>
      </c>
      <c r="I149" s="46"/>
    </row>
    <row r="150" spans="4:9" hidden="1" outlineLevel="2" x14ac:dyDescent="0.25">
      <c r="D150" s="38" t="s">
        <v>104</v>
      </c>
      <c r="E150" s="38" t="s">
        <v>103</v>
      </c>
      <c r="F150" s="39">
        <v>39.53</v>
      </c>
      <c r="G150" s="38" t="s">
        <v>59</v>
      </c>
      <c r="H150" s="38" t="s">
        <v>59</v>
      </c>
      <c r="I150" s="143">
        <v>42185</v>
      </c>
    </row>
    <row r="151" spans="4:9" hidden="1" outlineLevel="2" x14ac:dyDescent="0.25">
      <c r="D151" s="38" t="s">
        <v>104</v>
      </c>
      <c r="E151" s="38" t="s">
        <v>103</v>
      </c>
      <c r="F151" s="39">
        <v>39.53</v>
      </c>
      <c r="G151" s="38" t="s">
        <v>59</v>
      </c>
      <c r="H151" s="38" t="s">
        <v>59</v>
      </c>
      <c r="I151" s="143">
        <v>42185</v>
      </c>
    </row>
    <row r="152" spans="4:9" hidden="1" outlineLevel="2" x14ac:dyDescent="0.25">
      <c r="D152" s="38" t="s">
        <v>104</v>
      </c>
      <c r="E152" s="38" t="s">
        <v>103</v>
      </c>
      <c r="F152" s="39">
        <v>39.53</v>
      </c>
      <c r="G152" s="38" t="s">
        <v>59</v>
      </c>
      <c r="H152" s="38" t="s">
        <v>59</v>
      </c>
      <c r="I152" s="143">
        <v>42185</v>
      </c>
    </row>
    <row r="153" spans="4:9" hidden="1" outlineLevel="2" x14ac:dyDescent="0.25">
      <c r="D153" s="38" t="s">
        <v>104</v>
      </c>
      <c r="E153" s="38" t="s">
        <v>103</v>
      </c>
      <c r="F153" s="39">
        <v>39.53</v>
      </c>
      <c r="G153" s="38" t="s">
        <v>59</v>
      </c>
      <c r="H153" s="38" t="s">
        <v>59</v>
      </c>
      <c r="I153" s="143">
        <v>42185</v>
      </c>
    </row>
    <row r="154" spans="4:9" hidden="1" outlineLevel="2" x14ac:dyDescent="0.25">
      <c r="D154" s="38" t="s">
        <v>104</v>
      </c>
      <c r="E154" s="38" t="s">
        <v>103</v>
      </c>
      <c r="F154" s="39">
        <v>39.53</v>
      </c>
      <c r="G154" s="38" t="s">
        <v>59</v>
      </c>
      <c r="H154" s="38" t="s">
        <v>59</v>
      </c>
      <c r="I154" s="143">
        <v>42185</v>
      </c>
    </row>
    <row r="155" spans="4:9" hidden="1" outlineLevel="2" x14ac:dyDescent="0.25">
      <c r="D155" s="38" t="s">
        <v>104</v>
      </c>
      <c r="E155" s="38" t="s">
        <v>103</v>
      </c>
      <c r="F155" s="39">
        <v>39.33</v>
      </c>
      <c r="G155" s="38" t="s">
        <v>59</v>
      </c>
      <c r="H155" s="38" t="s">
        <v>59</v>
      </c>
      <c r="I155" s="143">
        <v>42216</v>
      </c>
    </row>
    <row r="156" spans="4:9" hidden="1" outlineLevel="2" x14ac:dyDescent="0.25">
      <c r="D156" s="38" t="s">
        <v>104</v>
      </c>
      <c r="E156" s="38" t="s">
        <v>103</v>
      </c>
      <c r="F156" s="39">
        <v>39.33</v>
      </c>
      <c r="G156" s="38" t="s">
        <v>59</v>
      </c>
      <c r="H156" s="38" t="s">
        <v>59</v>
      </c>
      <c r="I156" s="143">
        <v>42216</v>
      </c>
    </row>
    <row r="157" spans="4:9" hidden="1" outlineLevel="2" x14ac:dyDescent="0.25">
      <c r="D157" s="38" t="s">
        <v>104</v>
      </c>
      <c r="E157" s="38" t="s">
        <v>103</v>
      </c>
      <c r="F157" s="39">
        <v>39.33</v>
      </c>
      <c r="G157" s="38" t="s">
        <v>59</v>
      </c>
      <c r="H157" s="38" t="s">
        <v>59</v>
      </c>
      <c r="I157" s="143">
        <v>42216</v>
      </c>
    </row>
    <row r="158" spans="4:9" hidden="1" outlineLevel="2" x14ac:dyDescent="0.25">
      <c r="D158" s="38" t="s">
        <v>104</v>
      </c>
      <c r="E158" s="38" t="s">
        <v>103</v>
      </c>
      <c r="F158" s="39">
        <v>39.33</v>
      </c>
      <c r="G158" s="38" t="s">
        <v>59</v>
      </c>
      <c r="H158" s="38" t="s">
        <v>59</v>
      </c>
      <c r="I158" s="143">
        <v>42216</v>
      </c>
    </row>
    <row r="159" spans="4:9" hidden="1" outlineLevel="2" x14ac:dyDescent="0.25">
      <c r="D159" s="38" t="s">
        <v>104</v>
      </c>
      <c r="E159" s="38" t="s">
        <v>103</v>
      </c>
      <c r="F159" s="39">
        <v>39.33</v>
      </c>
      <c r="G159" s="38" t="s">
        <v>59</v>
      </c>
      <c r="H159" s="38" t="s">
        <v>59</v>
      </c>
      <c r="I159" s="143">
        <v>42216</v>
      </c>
    </row>
    <row r="160" spans="4:9" hidden="1" outlineLevel="2" x14ac:dyDescent="0.25">
      <c r="D160" s="38" t="s">
        <v>104</v>
      </c>
      <c r="E160" s="38" t="s">
        <v>103</v>
      </c>
      <c r="F160" s="39">
        <v>78.66</v>
      </c>
      <c r="G160" s="38" t="s">
        <v>59</v>
      </c>
      <c r="H160" s="38" t="s">
        <v>59</v>
      </c>
      <c r="I160" s="143">
        <v>42247</v>
      </c>
    </row>
    <row r="161" spans="4:9" hidden="1" outlineLevel="2" x14ac:dyDescent="0.25">
      <c r="D161" s="38" t="s">
        <v>104</v>
      </c>
      <c r="E161" s="38" t="s">
        <v>103</v>
      </c>
      <c r="F161" s="39">
        <v>39.33</v>
      </c>
      <c r="G161" s="38" t="s">
        <v>59</v>
      </c>
      <c r="H161" s="38" t="s">
        <v>59</v>
      </c>
      <c r="I161" s="143">
        <v>42247</v>
      </c>
    </row>
    <row r="162" spans="4:9" hidden="1" outlineLevel="2" x14ac:dyDescent="0.25">
      <c r="D162" s="38" t="s">
        <v>104</v>
      </c>
      <c r="E162" s="38" t="s">
        <v>103</v>
      </c>
      <c r="F162" s="39">
        <v>39.33</v>
      </c>
      <c r="G162" s="38" t="s">
        <v>59</v>
      </c>
      <c r="H162" s="38" t="s">
        <v>59</v>
      </c>
      <c r="I162" s="143">
        <v>42247</v>
      </c>
    </row>
    <row r="163" spans="4:9" hidden="1" outlineLevel="2" x14ac:dyDescent="0.25">
      <c r="D163" s="38" t="s">
        <v>104</v>
      </c>
      <c r="E163" s="38" t="s">
        <v>103</v>
      </c>
      <c r="F163" s="39">
        <v>39.33</v>
      </c>
      <c r="G163" s="38" t="s">
        <v>59</v>
      </c>
      <c r="H163" s="38" t="s">
        <v>59</v>
      </c>
      <c r="I163" s="143">
        <v>42247</v>
      </c>
    </row>
    <row r="164" spans="4:9" hidden="1" outlineLevel="2" x14ac:dyDescent="0.25">
      <c r="D164" s="38" t="s">
        <v>104</v>
      </c>
      <c r="E164" s="38" t="s">
        <v>103</v>
      </c>
      <c r="F164" s="39">
        <v>39.33</v>
      </c>
      <c r="G164" s="38" t="s">
        <v>59</v>
      </c>
      <c r="H164" s="38" t="s">
        <v>59</v>
      </c>
      <c r="I164" s="143">
        <v>42247</v>
      </c>
    </row>
    <row r="165" spans="4:9" hidden="1" outlineLevel="2" x14ac:dyDescent="0.25">
      <c r="D165" s="38" t="s">
        <v>104</v>
      </c>
      <c r="E165" s="38" t="s">
        <v>103</v>
      </c>
      <c r="F165" s="39">
        <v>39.33</v>
      </c>
      <c r="G165" s="38" t="s">
        <v>59</v>
      </c>
      <c r="H165" s="38" t="s">
        <v>59</v>
      </c>
      <c r="I165" s="143">
        <v>42247</v>
      </c>
    </row>
    <row r="166" spans="4:9" hidden="1" outlineLevel="2" x14ac:dyDescent="0.25">
      <c r="D166" s="38" t="s">
        <v>104</v>
      </c>
      <c r="E166" s="38" t="s">
        <v>103</v>
      </c>
      <c r="F166" s="39">
        <v>39.33</v>
      </c>
      <c r="G166" s="38" t="s">
        <v>59</v>
      </c>
      <c r="H166" s="38" t="s">
        <v>59</v>
      </c>
      <c r="I166" s="143">
        <v>42247</v>
      </c>
    </row>
    <row r="167" spans="4:9" hidden="1" outlineLevel="2" x14ac:dyDescent="0.25">
      <c r="D167" s="38" t="s">
        <v>104</v>
      </c>
      <c r="E167" s="38" t="s">
        <v>103</v>
      </c>
      <c r="F167" s="39">
        <v>39.33</v>
      </c>
      <c r="G167" s="38" t="s">
        <v>59</v>
      </c>
      <c r="H167" s="38" t="s">
        <v>59</v>
      </c>
      <c r="I167" s="143">
        <v>42247</v>
      </c>
    </row>
    <row r="168" spans="4:9" hidden="1" outlineLevel="2" x14ac:dyDescent="0.25">
      <c r="D168" s="38" t="s">
        <v>104</v>
      </c>
      <c r="E168" s="38" t="s">
        <v>103</v>
      </c>
      <c r="F168" s="39">
        <v>39.33</v>
      </c>
      <c r="G168" s="38" t="s">
        <v>59</v>
      </c>
      <c r="H168" s="38" t="s">
        <v>59</v>
      </c>
      <c r="I168" s="143">
        <v>42277</v>
      </c>
    </row>
    <row r="169" spans="4:9" hidden="1" outlineLevel="2" x14ac:dyDescent="0.25">
      <c r="D169" s="38" t="s">
        <v>104</v>
      </c>
      <c r="E169" s="38" t="s">
        <v>103</v>
      </c>
      <c r="F169" s="39">
        <v>78.66</v>
      </c>
      <c r="G169" s="38" t="s">
        <v>59</v>
      </c>
      <c r="H169" s="38" t="s">
        <v>59</v>
      </c>
      <c r="I169" s="143">
        <v>42277</v>
      </c>
    </row>
    <row r="170" spans="4:9" hidden="1" outlineLevel="2" x14ac:dyDescent="0.25">
      <c r="D170" s="38" t="s">
        <v>104</v>
      </c>
      <c r="E170" s="38" t="s">
        <v>103</v>
      </c>
      <c r="F170" s="39">
        <v>39.33</v>
      </c>
      <c r="G170" s="38" t="s">
        <v>59</v>
      </c>
      <c r="H170" s="38" t="s">
        <v>59</v>
      </c>
      <c r="I170" s="143">
        <v>42277</v>
      </c>
    </row>
    <row r="171" spans="4:9" hidden="1" outlineLevel="2" x14ac:dyDescent="0.25">
      <c r="D171" s="38" t="s">
        <v>104</v>
      </c>
      <c r="E171" s="38" t="s">
        <v>103</v>
      </c>
      <c r="F171" s="39">
        <v>39.33</v>
      </c>
      <c r="G171" s="38" t="s">
        <v>59</v>
      </c>
      <c r="H171" s="38" t="s">
        <v>59</v>
      </c>
      <c r="I171" s="143">
        <v>42277</v>
      </c>
    </row>
    <row r="172" spans="4:9" hidden="1" outlineLevel="2" x14ac:dyDescent="0.25">
      <c r="D172" s="38" t="s">
        <v>104</v>
      </c>
      <c r="E172" s="38" t="s">
        <v>103</v>
      </c>
      <c r="F172" s="39">
        <v>39.33</v>
      </c>
      <c r="G172" s="38" t="s">
        <v>59</v>
      </c>
      <c r="H172" s="38" t="s">
        <v>59</v>
      </c>
      <c r="I172" s="143">
        <v>42277</v>
      </c>
    </row>
    <row r="173" spans="4:9" hidden="1" outlineLevel="2" x14ac:dyDescent="0.25">
      <c r="D173" s="38" t="s">
        <v>104</v>
      </c>
      <c r="E173" s="38" t="s">
        <v>103</v>
      </c>
      <c r="F173" s="39">
        <v>39.33</v>
      </c>
      <c r="G173" s="38" t="s">
        <v>59</v>
      </c>
      <c r="H173" s="38" t="s">
        <v>59</v>
      </c>
      <c r="I173" s="143">
        <v>42248</v>
      </c>
    </row>
    <row r="174" spans="4:9" hidden="1" outlineLevel="2" x14ac:dyDescent="0.25">
      <c r="D174" s="38" t="s">
        <v>104</v>
      </c>
      <c r="E174" s="38" t="s">
        <v>103</v>
      </c>
      <c r="F174" s="39">
        <v>39.33</v>
      </c>
      <c r="G174" s="38" t="s">
        <v>59</v>
      </c>
      <c r="H174" s="38" t="s">
        <v>59</v>
      </c>
      <c r="I174" s="143">
        <v>42248</v>
      </c>
    </row>
    <row r="175" spans="4:9" hidden="1" outlineLevel="2" x14ac:dyDescent="0.25">
      <c r="D175" s="38" t="s">
        <v>104</v>
      </c>
      <c r="E175" s="38" t="s">
        <v>103</v>
      </c>
      <c r="F175" s="39">
        <v>39.33</v>
      </c>
      <c r="G175" s="38" t="s">
        <v>59</v>
      </c>
      <c r="H175" s="38" t="s">
        <v>59</v>
      </c>
      <c r="I175" s="143">
        <v>42308</v>
      </c>
    </row>
    <row r="176" spans="4:9" hidden="1" outlineLevel="2" x14ac:dyDescent="0.25">
      <c r="D176" s="38" t="s">
        <v>104</v>
      </c>
      <c r="E176" s="38" t="s">
        <v>103</v>
      </c>
      <c r="F176" s="39">
        <v>39.33</v>
      </c>
      <c r="G176" s="38" t="s">
        <v>59</v>
      </c>
      <c r="H176" s="38" t="s">
        <v>59</v>
      </c>
      <c r="I176" s="143">
        <v>42308</v>
      </c>
    </row>
    <row r="177" spans="4:9" hidden="1" outlineLevel="2" x14ac:dyDescent="0.25">
      <c r="D177" s="38" t="s">
        <v>104</v>
      </c>
      <c r="E177" s="38" t="s">
        <v>103</v>
      </c>
      <c r="F177" s="39">
        <v>39.33</v>
      </c>
      <c r="G177" s="38" t="s">
        <v>59</v>
      </c>
      <c r="H177" s="38" t="s">
        <v>59</v>
      </c>
      <c r="I177" s="143">
        <v>42308</v>
      </c>
    </row>
    <row r="178" spans="4:9" hidden="1" outlineLevel="2" x14ac:dyDescent="0.25">
      <c r="D178" s="38" t="s">
        <v>104</v>
      </c>
      <c r="E178" s="38" t="s">
        <v>103</v>
      </c>
      <c r="F178" s="39">
        <v>39.33</v>
      </c>
      <c r="G178" s="38" t="s">
        <v>59</v>
      </c>
      <c r="H178" s="38" t="s">
        <v>59</v>
      </c>
      <c r="I178" s="143">
        <v>42308</v>
      </c>
    </row>
    <row r="179" spans="4:9" hidden="1" outlineLevel="2" x14ac:dyDescent="0.25">
      <c r="D179" s="38" t="s">
        <v>104</v>
      </c>
      <c r="E179" s="38" t="s">
        <v>103</v>
      </c>
      <c r="F179" s="39">
        <v>39.33</v>
      </c>
      <c r="G179" s="38" t="s">
        <v>59</v>
      </c>
      <c r="H179" s="38" t="s">
        <v>59</v>
      </c>
      <c r="I179" s="143">
        <v>42308</v>
      </c>
    </row>
    <row r="180" spans="4:9" hidden="1" outlineLevel="2" x14ac:dyDescent="0.25">
      <c r="D180" s="38" t="s">
        <v>104</v>
      </c>
      <c r="E180" s="38" t="s">
        <v>103</v>
      </c>
      <c r="F180" s="39">
        <v>39.33</v>
      </c>
      <c r="G180" s="38" t="s">
        <v>59</v>
      </c>
      <c r="H180" s="38" t="s">
        <v>59</v>
      </c>
      <c r="I180" s="143">
        <v>42308</v>
      </c>
    </row>
    <row r="181" spans="4:9" hidden="1" outlineLevel="2" x14ac:dyDescent="0.25">
      <c r="D181" s="38" t="s">
        <v>104</v>
      </c>
      <c r="E181" s="38" t="s">
        <v>103</v>
      </c>
      <c r="F181" s="39">
        <v>39.33</v>
      </c>
      <c r="G181" s="38" t="s">
        <v>59</v>
      </c>
      <c r="H181" s="38" t="s">
        <v>59</v>
      </c>
      <c r="I181" s="143">
        <v>42308</v>
      </c>
    </row>
    <row r="182" spans="4:9" hidden="1" outlineLevel="2" x14ac:dyDescent="0.25">
      <c r="D182" s="38" t="s">
        <v>104</v>
      </c>
      <c r="E182" s="38" t="s">
        <v>103</v>
      </c>
      <c r="F182" s="39">
        <v>39.33</v>
      </c>
      <c r="G182" s="38" t="s">
        <v>59</v>
      </c>
      <c r="H182" s="38" t="s">
        <v>59</v>
      </c>
      <c r="I182" s="143">
        <v>42308</v>
      </c>
    </row>
    <row r="183" spans="4:9" hidden="1" outlineLevel="2" x14ac:dyDescent="0.25">
      <c r="D183" s="38" t="s">
        <v>104</v>
      </c>
      <c r="E183" s="38" t="s">
        <v>103</v>
      </c>
      <c r="F183" s="39">
        <v>39.33</v>
      </c>
      <c r="G183" s="38" t="s">
        <v>59</v>
      </c>
      <c r="H183" s="38" t="s">
        <v>59</v>
      </c>
      <c r="I183" s="143">
        <v>42308</v>
      </c>
    </row>
    <row r="184" spans="4:9" hidden="1" outlineLevel="2" x14ac:dyDescent="0.25">
      <c r="D184" s="38" t="s">
        <v>104</v>
      </c>
      <c r="E184" s="38" t="s">
        <v>103</v>
      </c>
      <c r="F184" s="39">
        <v>39.33</v>
      </c>
      <c r="G184" s="38" t="s">
        <v>59</v>
      </c>
      <c r="H184" s="38" t="s">
        <v>59</v>
      </c>
      <c r="I184" s="143">
        <v>42308</v>
      </c>
    </row>
    <row r="185" spans="4:9" hidden="1" outlineLevel="2" x14ac:dyDescent="0.25">
      <c r="D185" s="38" t="s">
        <v>104</v>
      </c>
      <c r="E185" s="38" t="s">
        <v>103</v>
      </c>
      <c r="F185" s="39">
        <v>39.33</v>
      </c>
      <c r="G185" s="38" t="s">
        <v>59</v>
      </c>
      <c r="H185" s="38" t="s">
        <v>59</v>
      </c>
      <c r="I185" s="143">
        <v>42308</v>
      </c>
    </row>
    <row r="186" spans="4:9" hidden="1" outlineLevel="2" x14ac:dyDescent="0.25">
      <c r="D186" s="38" t="s">
        <v>104</v>
      </c>
      <c r="E186" s="38" t="s">
        <v>103</v>
      </c>
      <c r="F186" s="39">
        <v>39.15</v>
      </c>
      <c r="G186" s="38" t="s">
        <v>59</v>
      </c>
      <c r="H186" s="38" t="s">
        <v>59</v>
      </c>
      <c r="I186" s="143">
        <v>42338</v>
      </c>
    </row>
    <row r="187" spans="4:9" hidden="1" outlineLevel="2" x14ac:dyDescent="0.25">
      <c r="D187" s="38" t="s">
        <v>104</v>
      </c>
      <c r="E187" s="38" t="s">
        <v>103</v>
      </c>
      <c r="F187" s="39">
        <v>39.15</v>
      </c>
      <c r="G187" s="38" t="s">
        <v>59</v>
      </c>
      <c r="H187" s="38" t="s">
        <v>59</v>
      </c>
      <c r="I187" s="143">
        <v>42338</v>
      </c>
    </row>
    <row r="188" spans="4:9" hidden="1" outlineLevel="2" x14ac:dyDescent="0.25">
      <c r="D188" s="38" t="s">
        <v>104</v>
      </c>
      <c r="E188" s="38" t="s">
        <v>103</v>
      </c>
      <c r="F188" s="39">
        <v>78.3</v>
      </c>
      <c r="G188" s="38" t="s">
        <v>59</v>
      </c>
      <c r="H188" s="38" t="s">
        <v>59</v>
      </c>
      <c r="I188" s="143">
        <v>42338</v>
      </c>
    </row>
    <row r="189" spans="4:9" hidden="1" outlineLevel="2" x14ac:dyDescent="0.25">
      <c r="D189" s="38" t="s">
        <v>104</v>
      </c>
      <c r="E189" s="38" t="s">
        <v>103</v>
      </c>
      <c r="F189" s="39">
        <v>78.3</v>
      </c>
      <c r="G189" s="38" t="s">
        <v>59</v>
      </c>
      <c r="H189" s="38" t="s">
        <v>59</v>
      </c>
      <c r="I189" s="143">
        <v>42338</v>
      </c>
    </row>
    <row r="190" spans="4:9" hidden="1" outlineLevel="2" x14ac:dyDescent="0.25">
      <c r="D190" s="38" t="s">
        <v>104</v>
      </c>
      <c r="E190" s="38" t="s">
        <v>103</v>
      </c>
      <c r="F190" s="39">
        <v>39.15</v>
      </c>
      <c r="G190" s="38" t="s">
        <v>59</v>
      </c>
      <c r="H190" s="38" t="s">
        <v>59</v>
      </c>
      <c r="I190" s="143">
        <v>42338</v>
      </c>
    </row>
    <row r="191" spans="4:9" hidden="1" outlineLevel="2" x14ac:dyDescent="0.25">
      <c r="D191" s="38" t="s">
        <v>104</v>
      </c>
      <c r="E191" s="38" t="s">
        <v>103</v>
      </c>
      <c r="F191" s="39">
        <v>39.15</v>
      </c>
      <c r="G191" s="38" t="s">
        <v>59</v>
      </c>
      <c r="H191" s="38" t="s">
        <v>59</v>
      </c>
      <c r="I191" s="143">
        <v>42338</v>
      </c>
    </row>
    <row r="192" spans="4:9" hidden="1" outlineLevel="2" x14ac:dyDescent="0.25">
      <c r="D192" s="38" t="s">
        <v>104</v>
      </c>
      <c r="E192" s="38" t="s">
        <v>103</v>
      </c>
      <c r="F192" s="39">
        <v>39.15</v>
      </c>
      <c r="G192" s="38" t="s">
        <v>59</v>
      </c>
      <c r="H192" s="38" t="s">
        <v>59</v>
      </c>
      <c r="I192" s="143">
        <v>42338</v>
      </c>
    </row>
    <row r="193" spans="4:9" hidden="1" outlineLevel="2" x14ac:dyDescent="0.25">
      <c r="D193" s="38" t="s">
        <v>104</v>
      </c>
      <c r="E193" s="38" t="s">
        <v>103</v>
      </c>
      <c r="F193" s="39">
        <v>78.3</v>
      </c>
      <c r="G193" s="38" t="s">
        <v>59</v>
      </c>
      <c r="H193" s="38" t="s">
        <v>59</v>
      </c>
      <c r="I193" s="143">
        <v>42338</v>
      </c>
    </row>
    <row r="194" spans="4:9" hidden="1" outlineLevel="2" x14ac:dyDescent="0.25">
      <c r="D194" s="38" t="s">
        <v>104</v>
      </c>
      <c r="E194" s="38" t="s">
        <v>103</v>
      </c>
      <c r="F194" s="39">
        <v>39.15</v>
      </c>
      <c r="G194" s="38" t="s">
        <v>59</v>
      </c>
      <c r="H194" s="38" t="s">
        <v>59</v>
      </c>
      <c r="I194" s="143">
        <v>42309</v>
      </c>
    </row>
    <row r="195" spans="4:9" hidden="1" outlineLevel="2" x14ac:dyDescent="0.25">
      <c r="D195" s="38" t="s">
        <v>104</v>
      </c>
      <c r="E195" s="38" t="s">
        <v>103</v>
      </c>
      <c r="F195" s="39">
        <v>39.15</v>
      </c>
      <c r="G195" s="38" t="s">
        <v>59</v>
      </c>
      <c r="H195" s="38" t="s">
        <v>59</v>
      </c>
      <c r="I195" s="143">
        <v>42309</v>
      </c>
    </row>
    <row r="196" spans="4:9" hidden="1" outlineLevel="2" x14ac:dyDescent="0.25">
      <c r="D196" s="38" t="s">
        <v>104</v>
      </c>
      <c r="E196" s="38" t="s">
        <v>103</v>
      </c>
      <c r="F196" s="39">
        <v>39.15</v>
      </c>
      <c r="G196" s="38" t="s">
        <v>59</v>
      </c>
      <c r="H196" s="38" t="s">
        <v>59</v>
      </c>
      <c r="I196" s="143">
        <v>42369</v>
      </c>
    </row>
    <row r="197" spans="4:9" hidden="1" outlineLevel="2" x14ac:dyDescent="0.25">
      <c r="D197" s="38" t="s">
        <v>104</v>
      </c>
      <c r="E197" s="38" t="s">
        <v>103</v>
      </c>
      <c r="F197" s="39">
        <v>39.15</v>
      </c>
      <c r="G197" s="38" t="s">
        <v>59</v>
      </c>
      <c r="H197" s="38" t="s">
        <v>59</v>
      </c>
      <c r="I197" s="143">
        <v>42369</v>
      </c>
    </row>
    <row r="198" spans="4:9" hidden="1" outlineLevel="2" x14ac:dyDescent="0.25">
      <c r="D198" s="38" t="s">
        <v>104</v>
      </c>
      <c r="E198" s="38" t="s">
        <v>103</v>
      </c>
      <c r="F198" s="39">
        <v>39.15</v>
      </c>
      <c r="G198" s="38" t="s">
        <v>59</v>
      </c>
      <c r="H198" s="38" t="s">
        <v>59</v>
      </c>
      <c r="I198" s="143">
        <v>42339</v>
      </c>
    </row>
    <row r="199" spans="4:9" outlineLevel="1" collapsed="1" x14ac:dyDescent="0.25">
      <c r="D199" s="44" t="s">
        <v>104</v>
      </c>
      <c r="E199" s="45" t="s">
        <v>103</v>
      </c>
      <c r="F199" s="47">
        <v>2121.94</v>
      </c>
      <c r="G199" s="44" t="s">
        <v>59</v>
      </c>
      <c r="H199" s="44" t="s">
        <v>59</v>
      </c>
      <c r="I199" s="46"/>
    </row>
    <row r="200" spans="4:9" ht="13.8" thickBot="1" x14ac:dyDescent="0.3">
      <c r="D200" s="41" t="s">
        <v>59</v>
      </c>
      <c r="E200" s="41" t="s">
        <v>59</v>
      </c>
      <c r="F200" s="57">
        <v>-87547.62</v>
      </c>
      <c r="G200" s="41" t="s">
        <v>59</v>
      </c>
      <c r="H200" s="41" t="s">
        <v>59</v>
      </c>
      <c r="I200" s="43"/>
    </row>
    <row r="201" spans="4:9" ht="13.8" thickTop="1" x14ac:dyDescent="0.25"/>
    <row r="202" spans="4:9" x14ac:dyDescent="0.25">
      <c r="E202" s="45" t="s">
        <v>157</v>
      </c>
      <c r="F202" s="49">
        <f>F16</f>
        <v>223.11</v>
      </c>
    </row>
    <row r="203" spans="4:9" x14ac:dyDescent="0.25">
      <c r="E203" s="45" t="s">
        <v>162</v>
      </c>
      <c r="F203" s="50">
        <f>F20</f>
        <v>7524.13</v>
      </c>
    </row>
    <row r="204" spans="4:9" x14ac:dyDescent="0.25">
      <c r="E204" s="45" t="s">
        <v>153</v>
      </c>
      <c r="F204" s="50">
        <f>F22</f>
        <v>1483.5</v>
      </c>
    </row>
    <row r="205" spans="4:9" x14ac:dyDescent="0.25">
      <c r="E205" s="45" t="s">
        <v>149</v>
      </c>
      <c r="F205" s="50">
        <f>F28</f>
        <v>33932.57</v>
      </c>
    </row>
    <row r="206" spans="4:9" x14ac:dyDescent="0.25">
      <c r="E206" s="45" t="s">
        <v>131</v>
      </c>
      <c r="F206" s="50">
        <f>F38</f>
        <v>1417.81</v>
      </c>
    </row>
    <row r="207" spans="4:9" x14ac:dyDescent="0.25">
      <c r="E207" s="45" t="s">
        <v>129</v>
      </c>
      <c r="F207" s="50">
        <f>F46</f>
        <v>25.58</v>
      </c>
    </row>
    <row r="208" spans="4:9" x14ac:dyDescent="0.25">
      <c r="E208" s="45" t="s">
        <v>127</v>
      </c>
      <c r="F208" s="50">
        <f>F51</f>
        <v>0.64</v>
      </c>
    </row>
    <row r="209" spans="5:6" x14ac:dyDescent="0.25">
      <c r="E209" s="45" t="s">
        <v>144</v>
      </c>
      <c r="F209" s="50">
        <f>F56</f>
        <v>2.39</v>
      </c>
    </row>
    <row r="210" spans="5:6" x14ac:dyDescent="0.25">
      <c r="E210" s="45" t="s">
        <v>142</v>
      </c>
      <c r="F210" s="50">
        <f>F59</f>
        <v>0.03</v>
      </c>
    </row>
    <row r="211" spans="5:6" x14ac:dyDescent="0.25">
      <c r="E211" s="45" t="s">
        <v>164</v>
      </c>
      <c r="F211" s="50">
        <f>F61</f>
        <v>0.01</v>
      </c>
    </row>
    <row r="212" spans="5:6" x14ac:dyDescent="0.25">
      <c r="E212" s="45" t="s">
        <v>125</v>
      </c>
      <c r="F212" s="50">
        <f>F69</f>
        <v>23.18</v>
      </c>
    </row>
    <row r="213" spans="5:6" x14ac:dyDescent="0.25">
      <c r="E213" s="45" t="s">
        <v>166</v>
      </c>
      <c r="F213" s="50">
        <f>F71</f>
        <v>0.56000000000000005</v>
      </c>
    </row>
    <row r="214" spans="5:6" x14ac:dyDescent="0.25">
      <c r="E214" s="45" t="s">
        <v>123</v>
      </c>
      <c r="F214" s="50">
        <f>F79</f>
        <v>0.56999999999999995</v>
      </c>
    </row>
    <row r="215" spans="5:6" x14ac:dyDescent="0.25">
      <c r="E215" s="45" t="s">
        <v>121</v>
      </c>
      <c r="F215" s="50">
        <f>F87</f>
        <v>193.15</v>
      </c>
    </row>
    <row r="216" spans="5:6" x14ac:dyDescent="0.25">
      <c r="E216" s="45" t="s">
        <v>119</v>
      </c>
      <c r="F216" s="50">
        <f>F95</f>
        <v>219.94</v>
      </c>
    </row>
    <row r="217" spans="5:6" x14ac:dyDescent="0.25">
      <c r="E217" s="45" t="s">
        <v>117</v>
      </c>
      <c r="F217" s="50">
        <f>F103</f>
        <v>868.17</v>
      </c>
    </row>
    <row r="218" spans="5:6" x14ac:dyDescent="0.25">
      <c r="E218" s="45" t="s">
        <v>115</v>
      </c>
      <c r="F218" s="50">
        <f>F111</f>
        <v>354.37</v>
      </c>
    </row>
    <row r="219" spans="5:6" x14ac:dyDescent="0.25">
      <c r="E219" s="45" t="s">
        <v>113</v>
      </c>
      <c r="F219" s="50">
        <f>F119</f>
        <v>235.48</v>
      </c>
    </row>
    <row r="220" spans="5:6" x14ac:dyDescent="0.25">
      <c r="E220" s="45" t="s">
        <v>111</v>
      </c>
      <c r="F220" s="50">
        <f>F127</f>
        <v>19.91</v>
      </c>
    </row>
    <row r="221" spans="5:6" x14ac:dyDescent="0.25">
      <c r="E221" s="45" t="s">
        <v>109</v>
      </c>
      <c r="F221" s="50">
        <f>F133</f>
        <v>8.5500000000000007</v>
      </c>
    </row>
    <row r="222" spans="5:6" x14ac:dyDescent="0.25">
      <c r="E222" s="45" t="s">
        <v>107</v>
      </c>
      <c r="F222" s="50">
        <f>F141</f>
        <v>17.71</v>
      </c>
    </row>
    <row r="223" spans="5:6" x14ac:dyDescent="0.25">
      <c r="E223" s="45" t="s">
        <v>105</v>
      </c>
      <c r="F223" s="50">
        <f>F146</f>
        <v>0.86</v>
      </c>
    </row>
    <row r="224" spans="5:6" x14ac:dyDescent="0.25">
      <c r="E224" s="45" t="s">
        <v>168</v>
      </c>
      <c r="F224" s="50">
        <f>F149</f>
        <v>3.84</v>
      </c>
    </row>
    <row r="225" spans="5:6" x14ac:dyDescent="0.25">
      <c r="E225" s="45" t="s">
        <v>103</v>
      </c>
      <c r="F225" s="50">
        <f>F199</f>
        <v>2121.94</v>
      </c>
    </row>
    <row r="226" spans="5:6" ht="13.8" thickBot="1" x14ac:dyDescent="0.3">
      <c r="E226" s="51" t="s">
        <v>169</v>
      </c>
      <c r="F226" s="52">
        <f>SUM(F202:F225)</f>
        <v>48678.000000000007</v>
      </c>
    </row>
    <row r="227" spans="5:6" ht="13.8" thickTop="1" x14ac:dyDescent="0.25"/>
  </sheetData>
  <mergeCells count="1">
    <mergeCell ref="D1:I1"/>
  </mergeCells>
  <pageMargins left="0.75" right="0.75" top="1" bottom="1" header="0.5" footer="0.5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D1" zoomScaleNormal="100" workbookViewId="0">
      <selection activeCell="L30" sqref="L30"/>
    </sheetView>
  </sheetViews>
  <sheetFormatPr defaultColWidth="8.88671875" defaultRowHeight="13.2" x14ac:dyDescent="0.25"/>
  <cols>
    <col min="1" max="1" width="11" style="38" bestFit="1" customWidth="1"/>
    <col min="2" max="2" width="18.109375" style="38" customWidth="1"/>
    <col min="3" max="3" width="19.77734375" style="38" customWidth="1"/>
    <col min="4" max="4" width="33.21875" style="38" customWidth="1"/>
    <col min="5" max="5" width="6" style="38" customWidth="1"/>
    <col min="6" max="6" width="6.6640625" style="38" customWidth="1"/>
    <col min="7" max="7" width="15.44140625" style="38" bestFit="1" customWidth="1"/>
    <col min="8" max="8" width="32.6640625" style="38" customWidth="1"/>
    <col min="9" max="9" width="9" style="38" bestFit="1" customWidth="1"/>
    <col min="10" max="10" width="11.44140625" style="38" bestFit="1" customWidth="1"/>
    <col min="11" max="16384" width="8.88671875" style="38"/>
  </cols>
  <sheetData>
    <row r="1" spans="1:15" ht="15.6" x14ac:dyDescent="0.25">
      <c r="A1" s="206" t="s">
        <v>221</v>
      </c>
      <c r="B1" s="206"/>
      <c r="C1" s="206"/>
      <c r="D1" s="206"/>
      <c r="E1" s="206"/>
      <c r="F1" s="206"/>
      <c r="G1" s="206"/>
      <c r="H1" s="206"/>
      <c r="O1" s="191"/>
    </row>
    <row r="2" spans="1:15" ht="15.6" x14ac:dyDescent="0.3">
      <c r="H2" s="188" t="s">
        <v>234</v>
      </c>
      <c r="O2" s="191"/>
    </row>
    <row r="3" spans="1:15" ht="15.6" x14ac:dyDescent="0.3">
      <c r="H3" s="188" t="s">
        <v>228</v>
      </c>
    </row>
    <row r="4" spans="1:15" ht="14.4" x14ac:dyDescent="0.3">
      <c r="H4" s="93"/>
    </row>
    <row r="5" spans="1:15" ht="14.4" x14ac:dyDescent="0.3">
      <c r="A5" s="97"/>
      <c r="B5" s="98"/>
      <c r="C5" s="98"/>
      <c r="D5" s="98"/>
      <c r="E5" s="98"/>
      <c r="F5" s="98"/>
      <c r="G5" s="98"/>
      <c r="H5" s="99"/>
      <c r="I5" s="101"/>
    </row>
    <row r="6" spans="1:15" ht="14.4" x14ac:dyDescent="0.3">
      <c r="A6" s="100"/>
      <c r="B6" s="101"/>
      <c r="C6" s="101"/>
      <c r="D6" s="101"/>
      <c r="E6" s="101"/>
      <c r="F6" s="101"/>
      <c r="G6" s="101"/>
      <c r="H6" s="102"/>
      <c r="I6" s="101"/>
    </row>
    <row r="7" spans="1:15" x14ac:dyDescent="0.25">
      <c r="A7" s="103" t="s">
        <v>102</v>
      </c>
      <c r="B7" s="101"/>
      <c r="C7" s="101"/>
      <c r="D7" s="101"/>
      <c r="E7" s="101"/>
      <c r="F7" s="101"/>
      <c r="G7" s="101"/>
      <c r="H7" s="104"/>
      <c r="I7" s="101"/>
    </row>
    <row r="8" spans="1:15" x14ac:dyDescent="0.25">
      <c r="A8" s="103" t="s">
        <v>101</v>
      </c>
      <c r="B8" s="105"/>
      <c r="C8" s="105"/>
      <c r="D8" s="105"/>
      <c r="E8" s="101"/>
      <c r="F8" s="101"/>
      <c r="G8" s="101"/>
      <c r="H8" s="104"/>
      <c r="I8" s="101"/>
    </row>
    <row r="9" spans="1:15" x14ac:dyDescent="0.25">
      <c r="A9" s="103"/>
      <c r="B9" s="105"/>
      <c r="C9" s="105"/>
      <c r="D9" s="105" t="s">
        <v>100</v>
      </c>
      <c r="E9" s="101"/>
      <c r="F9" s="101"/>
      <c r="G9" s="101"/>
      <c r="H9" s="104"/>
      <c r="I9" s="101"/>
    </row>
    <row r="10" spans="1:15" x14ac:dyDescent="0.25">
      <c r="A10" s="100"/>
      <c r="B10" s="101"/>
      <c r="C10" s="101"/>
      <c r="D10" s="101"/>
      <c r="E10" s="101"/>
      <c r="F10" s="101"/>
      <c r="G10" s="101"/>
      <c r="H10" s="104"/>
      <c r="I10" s="101"/>
    </row>
    <row r="11" spans="1:15" x14ac:dyDescent="0.25">
      <c r="A11" s="103" t="s">
        <v>99</v>
      </c>
      <c r="B11" s="101"/>
      <c r="C11" s="101"/>
      <c r="D11" s="101"/>
      <c r="E11" s="101"/>
      <c r="F11" s="101"/>
      <c r="G11" s="101"/>
      <c r="H11" s="104"/>
      <c r="I11" s="101"/>
    </row>
    <row r="12" spans="1:15" ht="25.05" customHeight="1" x14ac:dyDescent="0.25">
      <c r="A12" s="149" t="s">
        <v>98</v>
      </c>
      <c r="B12" s="149" t="s">
        <v>97</v>
      </c>
      <c r="C12" s="149" t="s">
        <v>96</v>
      </c>
      <c r="D12" s="149" t="s">
        <v>95</v>
      </c>
      <c r="E12" s="150" t="s">
        <v>94</v>
      </c>
      <c r="F12" s="150" t="s">
        <v>6</v>
      </c>
      <c r="G12" s="149" t="s">
        <v>92</v>
      </c>
      <c r="H12" s="149" t="s">
        <v>91</v>
      </c>
      <c r="I12" s="101"/>
    </row>
    <row r="13" spans="1:15" x14ac:dyDescent="0.25">
      <c r="A13" s="100" t="s">
        <v>90</v>
      </c>
      <c r="B13" s="101" t="s">
        <v>67</v>
      </c>
      <c r="C13" s="101" t="s">
        <v>89</v>
      </c>
      <c r="D13" s="101" t="s">
        <v>88</v>
      </c>
      <c r="E13" s="101" t="s">
        <v>59</v>
      </c>
      <c r="F13" s="101" t="s">
        <v>59</v>
      </c>
      <c r="G13" s="106">
        <v>-34853.1</v>
      </c>
      <c r="H13" s="104" t="s">
        <v>87</v>
      </c>
      <c r="I13" s="101"/>
    </row>
    <row r="14" spans="1:15" x14ac:dyDescent="0.25">
      <c r="A14" s="119" t="s">
        <v>86</v>
      </c>
      <c r="B14" s="120" t="s">
        <v>62</v>
      </c>
      <c r="C14" s="120" t="s">
        <v>61</v>
      </c>
      <c r="D14" s="120" t="s">
        <v>60</v>
      </c>
      <c r="E14" s="120" t="s">
        <v>59</v>
      </c>
      <c r="F14" s="120" t="s">
        <v>59</v>
      </c>
      <c r="G14" s="121">
        <v>87547.62</v>
      </c>
      <c r="H14" s="151" t="s">
        <v>85</v>
      </c>
      <c r="I14" s="101"/>
    </row>
    <row r="15" spans="1:15" x14ac:dyDescent="0.25">
      <c r="A15" s="100" t="s">
        <v>84</v>
      </c>
      <c r="B15" s="101" t="s">
        <v>62</v>
      </c>
      <c r="C15" s="101" t="s">
        <v>83</v>
      </c>
      <c r="D15" s="101" t="s">
        <v>82</v>
      </c>
      <c r="E15" s="101" t="s">
        <v>59</v>
      </c>
      <c r="F15" s="101" t="s">
        <v>59</v>
      </c>
      <c r="G15" s="106">
        <v>44165.5</v>
      </c>
      <c r="H15" s="104" t="s">
        <v>81</v>
      </c>
      <c r="I15" s="101"/>
    </row>
    <row r="16" spans="1:15" x14ac:dyDescent="0.25">
      <c r="A16" s="100" t="s">
        <v>80</v>
      </c>
      <c r="B16" s="101" t="s">
        <v>67</v>
      </c>
      <c r="C16" s="101" t="s">
        <v>79</v>
      </c>
      <c r="D16" s="101" t="s">
        <v>78</v>
      </c>
      <c r="E16" s="101" t="s">
        <v>59</v>
      </c>
      <c r="F16" s="101" t="s">
        <v>59</v>
      </c>
      <c r="G16" s="106">
        <v>-44165.5</v>
      </c>
      <c r="H16" s="104" t="s">
        <v>77</v>
      </c>
    </row>
    <row r="17" spans="1:10" x14ac:dyDescent="0.25">
      <c r="A17" s="100" t="s">
        <v>76</v>
      </c>
      <c r="B17" s="101" t="s">
        <v>67</v>
      </c>
      <c r="C17" s="101" t="s">
        <v>75</v>
      </c>
      <c r="D17" s="101" t="s">
        <v>74</v>
      </c>
      <c r="E17" s="101" t="s">
        <v>59</v>
      </c>
      <c r="F17" s="101" t="s">
        <v>59</v>
      </c>
      <c r="G17" s="106">
        <v>-16848.38</v>
      </c>
      <c r="H17" s="104" t="s">
        <v>73</v>
      </c>
    </row>
    <row r="18" spans="1:10" x14ac:dyDescent="0.25">
      <c r="A18" s="119" t="s">
        <v>72</v>
      </c>
      <c r="B18" s="120" t="s">
        <v>67</v>
      </c>
      <c r="C18" s="120" t="s">
        <v>71</v>
      </c>
      <c r="D18" s="120" t="s">
        <v>70</v>
      </c>
      <c r="E18" s="120" t="s">
        <v>59</v>
      </c>
      <c r="F18" s="120" t="s">
        <v>59</v>
      </c>
      <c r="G18" s="121">
        <v>-52694.52</v>
      </c>
      <c r="H18" s="151" t="s">
        <v>69</v>
      </c>
    </row>
    <row r="19" spans="1:10" x14ac:dyDescent="0.25">
      <c r="A19" s="152" t="s">
        <v>68</v>
      </c>
      <c r="B19" s="153" t="s">
        <v>67</v>
      </c>
      <c r="C19" s="153" t="s">
        <v>66</v>
      </c>
      <c r="D19" s="153" t="s">
        <v>65</v>
      </c>
      <c r="E19" s="153" t="s">
        <v>59</v>
      </c>
      <c r="F19" s="153" t="s">
        <v>59</v>
      </c>
      <c r="G19" s="154">
        <v>-12536</v>
      </c>
      <c r="H19" s="155" t="s">
        <v>64</v>
      </c>
    </row>
    <row r="20" spans="1:10" x14ac:dyDescent="0.25">
      <c r="A20" s="152" t="s">
        <v>63</v>
      </c>
      <c r="B20" s="153" t="s">
        <v>62</v>
      </c>
      <c r="C20" s="153" t="s">
        <v>61</v>
      </c>
      <c r="D20" s="153" t="s">
        <v>60</v>
      </c>
      <c r="E20" s="153" t="s">
        <v>59</v>
      </c>
      <c r="F20" s="153" t="s">
        <v>59</v>
      </c>
      <c r="G20" s="154">
        <v>29384.38</v>
      </c>
      <c r="H20" s="155" t="s">
        <v>58</v>
      </c>
    </row>
    <row r="21" spans="1:10" x14ac:dyDescent="0.25">
      <c r="A21" s="100"/>
      <c r="B21" s="101"/>
      <c r="C21" s="101"/>
      <c r="D21" s="101"/>
      <c r="E21" s="101"/>
      <c r="F21" s="101"/>
      <c r="G21" s="156">
        <f>G20-G19</f>
        <v>41920.380000000005</v>
      </c>
      <c r="H21" s="104"/>
    </row>
    <row r="22" spans="1:10" x14ac:dyDescent="0.25">
      <c r="A22" s="107"/>
      <c r="B22" s="108"/>
      <c r="C22" s="108"/>
      <c r="D22" s="108"/>
      <c r="E22" s="108"/>
      <c r="F22" s="108"/>
      <c r="G22" s="108"/>
      <c r="H22" s="109"/>
    </row>
    <row r="23" spans="1:10" x14ac:dyDescent="0.25">
      <c r="J23" s="39"/>
    </row>
    <row r="24" spans="1:10" x14ac:dyDescent="0.25">
      <c r="J24" s="39"/>
    </row>
    <row r="25" spans="1:10" x14ac:dyDescent="0.25">
      <c r="E25" s="53"/>
      <c r="F25" s="53"/>
      <c r="G25" s="54">
        <f>G14</f>
        <v>87547.62</v>
      </c>
      <c r="J25" s="39"/>
    </row>
    <row r="26" spans="1:10" x14ac:dyDescent="0.25">
      <c r="E26" s="53"/>
      <c r="F26" s="53"/>
      <c r="G26" s="55">
        <f>G18</f>
        <v>-52694.52</v>
      </c>
      <c r="J26" s="39"/>
    </row>
    <row r="27" spans="1:10" ht="13.8" thickBot="1" x14ac:dyDescent="0.3">
      <c r="G27" s="52">
        <f>SUM(G25:G26)</f>
        <v>34853.1</v>
      </c>
      <c r="J27" s="50"/>
    </row>
    <row r="28" spans="1:10" ht="13.8" thickTop="1" x14ac:dyDescent="0.25"/>
    <row r="34" spans="7:7" ht="13.8" thickBot="1" x14ac:dyDescent="0.3">
      <c r="G34" s="56">
        <f>G13</f>
        <v>-34853.1</v>
      </c>
    </row>
    <row r="35" spans="7:7" ht="13.8" thickTop="1" x14ac:dyDescent="0.25"/>
    <row r="39" spans="7:7" x14ac:dyDescent="0.25">
      <c r="G39" s="79"/>
    </row>
    <row r="40" spans="7:7" x14ac:dyDescent="0.25">
      <c r="G40" s="49"/>
    </row>
    <row r="41" spans="7:7" x14ac:dyDescent="0.25">
      <c r="G41" s="49"/>
    </row>
    <row r="43" spans="7:7" x14ac:dyDescent="0.25">
      <c r="G43" s="79"/>
    </row>
    <row r="44" spans="7:7" x14ac:dyDescent="0.25">
      <c r="G44" s="49"/>
    </row>
    <row r="45" spans="7:7" x14ac:dyDescent="0.25">
      <c r="G45" s="49"/>
    </row>
    <row r="48" spans="7:7" x14ac:dyDescent="0.25">
      <c r="G48" s="79"/>
    </row>
    <row r="49" spans="7:7" x14ac:dyDescent="0.25">
      <c r="G49" s="49"/>
    </row>
    <row r="52" spans="7:7" x14ac:dyDescent="0.25">
      <c r="G52" s="49"/>
    </row>
    <row r="53" spans="7:7" x14ac:dyDescent="0.25">
      <c r="G53" s="49"/>
    </row>
    <row r="54" spans="7:7" x14ac:dyDescent="0.25">
      <c r="G54" s="49"/>
    </row>
  </sheetData>
  <mergeCells count="1">
    <mergeCell ref="A1:H1"/>
  </mergeCells>
  <pageMargins left="0.75" right="0.75" top="1" bottom="1" header="0.5" footer="0.5"/>
  <pageSetup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O1" sqref="O1:Q2"/>
    </sheetView>
  </sheetViews>
  <sheetFormatPr defaultColWidth="8.88671875" defaultRowHeight="13.2" x14ac:dyDescent="0.25"/>
  <cols>
    <col min="1" max="1" width="11" style="38" bestFit="1" customWidth="1"/>
    <col min="2" max="2" width="11.33203125" style="38" customWidth="1"/>
    <col min="3" max="3" width="10" style="38" bestFit="1" customWidth="1"/>
    <col min="4" max="4" width="21" style="38" bestFit="1" customWidth="1"/>
    <col min="5" max="5" width="6" style="38" customWidth="1"/>
    <col min="6" max="6" width="6.6640625" style="38" customWidth="1"/>
    <col min="7" max="7" width="13.44140625" style="38" customWidth="1"/>
    <col min="8" max="8" width="46.6640625" style="38" customWidth="1"/>
    <col min="9" max="16384" width="8.88671875" style="38"/>
  </cols>
  <sheetData>
    <row r="1" spans="1:15" ht="15.6" x14ac:dyDescent="0.25">
      <c r="A1" s="206" t="s">
        <v>222</v>
      </c>
      <c r="B1" s="206"/>
      <c r="C1" s="206"/>
      <c r="D1" s="206"/>
      <c r="E1" s="206"/>
      <c r="F1" s="206"/>
      <c r="G1" s="206"/>
      <c r="H1" s="206"/>
      <c r="O1" s="191"/>
    </row>
    <row r="2" spans="1:15" ht="15.6" x14ac:dyDescent="0.3">
      <c r="H2" s="188" t="s">
        <v>234</v>
      </c>
      <c r="O2" s="191"/>
    </row>
    <row r="3" spans="1:15" ht="15.6" x14ac:dyDescent="0.3">
      <c r="H3" s="188" t="s">
        <v>229</v>
      </c>
    </row>
    <row r="4" spans="1:15" ht="14.4" x14ac:dyDescent="0.3">
      <c r="H4" s="93"/>
    </row>
    <row r="5" spans="1:15" ht="14.4" x14ac:dyDescent="0.3">
      <c r="A5" s="101"/>
      <c r="B5" s="101"/>
      <c r="C5" s="101"/>
      <c r="D5" s="101"/>
      <c r="E5" s="101"/>
      <c r="F5" s="101"/>
      <c r="G5" s="101"/>
      <c r="H5" s="118"/>
      <c r="I5" s="101"/>
    </row>
    <row r="6" spans="1:15" ht="14.4" x14ac:dyDescent="0.3">
      <c r="A6" s="97"/>
      <c r="B6" s="98"/>
      <c r="C6" s="98"/>
      <c r="D6" s="98"/>
      <c r="E6" s="98"/>
      <c r="F6" s="98"/>
      <c r="G6" s="98"/>
      <c r="H6" s="99"/>
      <c r="I6" s="101"/>
    </row>
    <row r="7" spans="1:15" x14ac:dyDescent="0.25">
      <c r="A7" s="103" t="s">
        <v>170</v>
      </c>
      <c r="B7" s="101"/>
      <c r="C7" s="101"/>
      <c r="D7" s="101"/>
      <c r="E7" s="101"/>
      <c r="F7" s="101"/>
      <c r="G7" s="101"/>
      <c r="H7" s="104"/>
      <c r="I7" s="101"/>
    </row>
    <row r="8" spans="1:15" x14ac:dyDescent="0.25">
      <c r="A8" s="103" t="s">
        <v>171</v>
      </c>
      <c r="B8" s="105"/>
      <c r="C8" s="105"/>
      <c r="D8" s="105"/>
      <c r="E8" s="101"/>
      <c r="F8" s="101"/>
      <c r="G8" s="101"/>
      <c r="H8" s="104"/>
      <c r="I8" s="101"/>
    </row>
    <row r="9" spans="1:15" x14ac:dyDescent="0.25">
      <c r="A9" s="103"/>
      <c r="B9" s="105"/>
      <c r="C9" s="105"/>
      <c r="D9" s="105" t="s">
        <v>100</v>
      </c>
      <c r="E9" s="101"/>
      <c r="F9" s="101"/>
      <c r="G9" s="101"/>
      <c r="H9" s="104"/>
      <c r="I9" s="101"/>
    </row>
    <row r="10" spans="1:15" x14ac:dyDescent="0.25">
      <c r="A10" s="100"/>
      <c r="B10" s="101"/>
      <c r="C10" s="101"/>
      <c r="D10" s="101"/>
      <c r="E10" s="101"/>
      <c r="F10" s="101"/>
      <c r="G10" s="101"/>
      <c r="H10" s="104"/>
      <c r="I10" s="101"/>
    </row>
    <row r="11" spans="1:15" x14ac:dyDescent="0.25">
      <c r="A11" s="103" t="s">
        <v>99</v>
      </c>
      <c r="B11" s="101"/>
      <c r="C11" s="101"/>
      <c r="D11" s="101"/>
      <c r="E11" s="101"/>
      <c r="F11" s="101"/>
      <c r="G11" s="101"/>
      <c r="H11" s="104"/>
      <c r="I11" s="101"/>
    </row>
    <row r="12" spans="1:15" ht="25.05" customHeight="1" x14ac:dyDescent="0.25">
      <c r="A12" s="40" t="s">
        <v>98</v>
      </c>
      <c r="B12" s="40" t="s">
        <v>97</v>
      </c>
      <c r="C12" s="40" t="s">
        <v>96</v>
      </c>
      <c r="D12" s="40" t="s">
        <v>95</v>
      </c>
      <c r="E12" s="91" t="s">
        <v>94</v>
      </c>
      <c r="F12" s="91" t="s">
        <v>6</v>
      </c>
      <c r="G12" s="40" t="s">
        <v>92</v>
      </c>
      <c r="H12" s="40" t="s">
        <v>91</v>
      </c>
      <c r="I12" s="101"/>
    </row>
    <row r="13" spans="1:15" x14ac:dyDescent="0.25">
      <c r="A13" s="100" t="s">
        <v>90</v>
      </c>
      <c r="B13" s="101" t="s">
        <v>62</v>
      </c>
      <c r="C13" s="101" t="s">
        <v>75</v>
      </c>
      <c r="D13" s="101" t="s">
        <v>74</v>
      </c>
      <c r="E13" s="101" t="s">
        <v>59</v>
      </c>
      <c r="F13" s="101" t="s">
        <v>59</v>
      </c>
      <c r="G13" s="106">
        <v>16848.38</v>
      </c>
      <c r="H13" s="104" t="s">
        <v>172</v>
      </c>
      <c r="I13" s="101"/>
    </row>
    <row r="14" spans="1:15" x14ac:dyDescent="0.25">
      <c r="A14" s="100" t="s">
        <v>86</v>
      </c>
      <c r="B14" s="101" t="s">
        <v>67</v>
      </c>
      <c r="C14" s="101" t="s">
        <v>173</v>
      </c>
      <c r="D14" s="101" t="s">
        <v>174</v>
      </c>
      <c r="E14" s="101" t="s">
        <v>59</v>
      </c>
      <c r="F14" s="101" t="s">
        <v>59</v>
      </c>
      <c r="G14" s="106">
        <v>-16848.38</v>
      </c>
      <c r="H14" s="104" t="s">
        <v>172</v>
      </c>
      <c r="I14" s="101"/>
    </row>
    <row r="15" spans="1:15" x14ac:dyDescent="0.25">
      <c r="A15" s="100" t="s">
        <v>84</v>
      </c>
      <c r="B15" s="101" t="s">
        <v>62</v>
      </c>
      <c r="C15" s="101" t="s">
        <v>89</v>
      </c>
      <c r="D15" s="101" t="s">
        <v>88</v>
      </c>
      <c r="E15" s="101" t="s">
        <v>59</v>
      </c>
      <c r="F15" s="101" t="s">
        <v>59</v>
      </c>
      <c r="G15" s="106">
        <v>34853.1</v>
      </c>
      <c r="H15" s="104" t="s">
        <v>175</v>
      </c>
      <c r="I15" s="101"/>
    </row>
    <row r="16" spans="1:15" x14ac:dyDescent="0.25">
      <c r="A16" s="100" t="s">
        <v>80</v>
      </c>
      <c r="B16" s="101" t="s">
        <v>67</v>
      </c>
      <c r="C16" s="101" t="s">
        <v>176</v>
      </c>
      <c r="D16" s="101" t="s">
        <v>177</v>
      </c>
      <c r="E16" s="101" t="s">
        <v>59</v>
      </c>
      <c r="F16" s="101" t="s">
        <v>59</v>
      </c>
      <c r="G16" s="106">
        <v>-34853.1</v>
      </c>
      <c r="H16" s="104" t="s">
        <v>175</v>
      </c>
    </row>
    <row r="17" spans="1:8" x14ac:dyDescent="0.25">
      <c r="A17" s="100"/>
      <c r="B17" s="101"/>
      <c r="C17" s="101"/>
      <c r="D17" s="101"/>
      <c r="E17" s="101"/>
      <c r="F17" s="101"/>
      <c r="G17" s="101"/>
      <c r="H17" s="104"/>
    </row>
    <row r="18" spans="1:8" x14ac:dyDescent="0.25">
      <c r="A18" s="100"/>
      <c r="B18" s="101"/>
      <c r="C18" s="101"/>
      <c r="D18" s="101"/>
      <c r="E18" s="101"/>
      <c r="F18" s="101"/>
      <c r="G18" s="101"/>
      <c r="H18" s="104"/>
    </row>
    <row r="19" spans="1:8" x14ac:dyDescent="0.25">
      <c r="A19" s="100"/>
      <c r="B19" s="101"/>
      <c r="C19" s="101"/>
      <c r="D19" s="101"/>
      <c r="E19" s="101"/>
      <c r="F19" s="101"/>
      <c r="G19" s="101"/>
      <c r="H19" s="104"/>
    </row>
    <row r="20" spans="1:8" x14ac:dyDescent="0.25">
      <c r="A20" s="107"/>
      <c r="B20" s="108"/>
      <c r="C20" s="108"/>
      <c r="D20" s="108"/>
      <c r="E20" s="108"/>
      <c r="F20" s="108"/>
      <c r="G20" s="108"/>
      <c r="H20" s="109"/>
    </row>
  </sheetData>
  <mergeCells count="1">
    <mergeCell ref="A1:H1"/>
  </mergeCells>
  <pageMargins left="0.75" right="0.75" top="1" bottom="1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Normal="100" workbookViewId="0">
      <pane xSplit="2" ySplit="9" topLeftCell="F10" activePane="bottomRight" state="frozen"/>
      <selection activeCell="S7" sqref="S7"/>
      <selection pane="topRight" activeCell="S7" sqref="S7"/>
      <selection pane="bottomLeft" activeCell="S7" sqref="S7"/>
      <selection pane="bottomRight" activeCell="O2" sqref="O2:Q3"/>
    </sheetView>
  </sheetViews>
  <sheetFormatPr defaultColWidth="8.88671875" defaultRowHeight="13.2" x14ac:dyDescent="0.25"/>
  <cols>
    <col min="1" max="1" width="43.6640625" style="58" customWidth="1"/>
    <col min="2" max="2" width="25" style="58" customWidth="1"/>
    <col min="3" max="3" width="17.6640625" style="58" customWidth="1"/>
    <col min="4" max="4" width="16.21875" style="58" customWidth="1"/>
    <col min="5" max="5" width="22.77734375" style="58" customWidth="1"/>
    <col min="6" max="6" width="24.33203125" style="58" customWidth="1"/>
    <col min="7" max="7" width="6.6640625" style="58" customWidth="1"/>
    <col min="8" max="9" width="8.88671875" style="58"/>
    <col min="10" max="10" width="13.6640625" style="58" bestFit="1" customWidth="1"/>
    <col min="11" max="11" width="8.88671875" style="58"/>
    <col min="12" max="12" width="9.33203125" style="58" bestFit="1" customWidth="1"/>
    <col min="13" max="16384" width="8.88671875" style="58"/>
  </cols>
  <sheetData>
    <row r="1" spans="1:15" ht="15.6" x14ac:dyDescent="0.3">
      <c r="F1" s="188" t="s">
        <v>234</v>
      </c>
    </row>
    <row r="2" spans="1:15" ht="15.6" x14ac:dyDescent="0.3">
      <c r="C2" s="221" t="s">
        <v>233</v>
      </c>
      <c r="F2" s="188" t="s">
        <v>230</v>
      </c>
      <c r="O2" s="190"/>
    </row>
    <row r="3" spans="1:15" ht="20.25" customHeight="1" x14ac:dyDescent="0.3">
      <c r="A3" s="115"/>
      <c r="B3" s="192"/>
      <c r="C3" s="207" t="s">
        <v>196</v>
      </c>
      <c r="D3" s="208"/>
      <c r="E3" s="207" t="s">
        <v>195</v>
      </c>
      <c r="F3" s="209"/>
      <c r="O3" s="190"/>
    </row>
    <row r="4" spans="1:15" ht="20.25" customHeight="1" x14ac:dyDescent="0.25">
      <c r="A4" s="115"/>
      <c r="B4" s="193"/>
      <c r="C4" s="210" t="s">
        <v>194</v>
      </c>
      <c r="D4" s="211"/>
      <c r="E4" s="210" t="s">
        <v>193</v>
      </c>
      <c r="F4" s="212"/>
      <c r="G4" s="64"/>
      <c r="H4" s="64"/>
      <c r="I4" s="64"/>
    </row>
    <row r="5" spans="1:15" ht="20.25" customHeight="1" thickBot="1" x14ac:dyDescent="0.3">
      <c r="A5" s="115"/>
      <c r="B5" s="194"/>
      <c r="C5" s="213" t="s">
        <v>192</v>
      </c>
      <c r="D5" s="214"/>
      <c r="E5" s="77"/>
      <c r="F5" s="76"/>
      <c r="G5" s="64"/>
      <c r="H5" s="64"/>
      <c r="I5" s="64"/>
    </row>
    <row r="6" spans="1:15" x14ac:dyDescent="0.25">
      <c r="A6" s="115"/>
      <c r="B6" s="194"/>
      <c r="C6" s="75">
        <v>18700041</v>
      </c>
      <c r="D6" s="75">
        <v>18700071</v>
      </c>
      <c r="E6" s="75">
        <v>25600081</v>
      </c>
      <c r="F6" s="157">
        <v>25600111</v>
      </c>
      <c r="G6" s="64"/>
      <c r="H6" s="64"/>
      <c r="I6" s="64"/>
    </row>
    <row r="7" spans="1:15" ht="26.4" x14ac:dyDescent="0.25">
      <c r="A7" s="115"/>
      <c r="B7" s="194"/>
      <c r="C7" s="74" t="s">
        <v>191</v>
      </c>
      <c r="D7" s="74" t="s">
        <v>190</v>
      </c>
      <c r="E7" s="74" t="s">
        <v>191</v>
      </c>
      <c r="F7" s="158" t="s">
        <v>190</v>
      </c>
      <c r="G7" s="64"/>
      <c r="H7" s="64"/>
      <c r="I7" s="64"/>
    </row>
    <row r="8" spans="1:15" x14ac:dyDescent="0.25">
      <c r="A8" s="115"/>
      <c r="B8" s="194"/>
      <c r="C8" s="73" t="s">
        <v>189</v>
      </c>
      <c r="D8" s="73" t="s">
        <v>188</v>
      </c>
      <c r="E8" s="73" t="s">
        <v>187</v>
      </c>
      <c r="F8" s="159" t="s">
        <v>186</v>
      </c>
      <c r="G8" s="64"/>
      <c r="H8" s="64"/>
      <c r="I8" s="64"/>
    </row>
    <row r="9" spans="1:15" ht="19.5" customHeight="1" thickBot="1" x14ac:dyDescent="0.3">
      <c r="A9" s="115"/>
      <c r="B9" s="195"/>
      <c r="C9" s="72"/>
      <c r="D9" s="72"/>
      <c r="E9" s="72"/>
      <c r="F9" s="160"/>
      <c r="G9" s="64"/>
      <c r="H9" s="64"/>
      <c r="I9" s="64"/>
      <c r="J9" s="71"/>
    </row>
    <row r="10" spans="1:15" ht="25.05" customHeight="1" x14ac:dyDescent="0.25">
      <c r="A10" s="115"/>
      <c r="B10" s="196" t="s">
        <v>185</v>
      </c>
      <c r="C10" s="70">
        <v>147667.37</v>
      </c>
      <c r="D10" s="67">
        <v>0</v>
      </c>
      <c r="E10" s="70">
        <v>-225344.43</v>
      </c>
      <c r="F10" s="161">
        <v>0</v>
      </c>
      <c r="G10" s="116"/>
      <c r="H10" s="64"/>
      <c r="I10" s="64"/>
    </row>
    <row r="11" spans="1:15" ht="26.4" x14ac:dyDescent="0.25">
      <c r="A11" s="115"/>
      <c r="B11" s="69" t="s">
        <v>184</v>
      </c>
      <c r="C11" s="69"/>
      <c r="D11" s="67"/>
      <c r="E11" s="66"/>
      <c r="F11" s="66"/>
      <c r="G11" s="64"/>
      <c r="H11" s="64"/>
      <c r="I11" s="64"/>
    </row>
    <row r="12" spans="1:15" x14ac:dyDescent="0.25">
      <c r="A12" s="115"/>
      <c r="B12" s="197" t="s">
        <v>183</v>
      </c>
      <c r="C12" s="67"/>
      <c r="D12" s="67">
        <v>397945.35</v>
      </c>
      <c r="E12" s="66"/>
      <c r="F12" s="66">
        <v>-1899023.2</v>
      </c>
      <c r="G12" s="64"/>
      <c r="H12" s="64"/>
      <c r="I12" s="64"/>
    </row>
    <row r="13" spans="1:15" x14ac:dyDescent="0.25">
      <c r="A13" s="115"/>
      <c r="B13" s="197" t="s">
        <v>182</v>
      </c>
      <c r="C13" s="67"/>
      <c r="D13" s="67">
        <v>-10602.5</v>
      </c>
      <c r="E13" s="66"/>
      <c r="F13" s="66">
        <v>100737.43</v>
      </c>
    </row>
    <row r="14" spans="1:15" x14ac:dyDescent="0.25">
      <c r="A14" s="115"/>
      <c r="B14" s="197">
        <v>41090</v>
      </c>
      <c r="C14" s="67"/>
      <c r="D14" s="67">
        <v>-11054.05</v>
      </c>
      <c r="E14" s="66"/>
      <c r="F14" s="66">
        <v>52750.64</v>
      </c>
    </row>
    <row r="15" spans="1:15" x14ac:dyDescent="0.25">
      <c r="A15" s="115"/>
      <c r="B15" s="197">
        <v>41121</v>
      </c>
      <c r="C15" s="67"/>
      <c r="D15" s="67">
        <f t="shared" ref="D15:D46" si="0">D14</f>
        <v>-11054.05</v>
      </c>
      <c r="E15" s="66"/>
      <c r="F15" s="66">
        <f t="shared" ref="F15:F46" si="1">F14</f>
        <v>52750.64</v>
      </c>
    </row>
    <row r="16" spans="1:15" x14ac:dyDescent="0.25">
      <c r="A16" s="115"/>
      <c r="B16" s="197">
        <v>41152</v>
      </c>
      <c r="C16" s="67"/>
      <c r="D16" s="67">
        <f t="shared" si="0"/>
        <v>-11054.05</v>
      </c>
      <c r="E16" s="66">
        <v>-833.59</v>
      </c>
      <c r="F16" s="66">
        <f t="shared" si="1"/>
        <v>52750.64</v>
      </c>
    </row>
    <row r="17" spans="1:6" ht="12.6" customHeight="1" x14ac:dyDescent="0.25">
      <c r="A17" s="115"/>
      <c r="B17" s="197">
        <v>41182</v>
      </c>
      <c r="C17" s="67"/>
      <c r="D17" s="67">
        <f t="shared" si="0"/>
        <v>-11054.05</v>
      </c>
      <c r="E17" s="66"/>
      <c r="F17" s="66">
        <f t="shared" si="1"/>
        <v>52750.64</v>
      </c>
    </row>
    <row r="18" spans="1:6" x14ac:dyDescent="0.25">
      <c r="A18" s="115"/>
      <c r="B18" s="197">
        <v>41213</v>
      </c>
      <c r="C18" s="67"/>
      <c r="D18" s="67">
        <f t="shared" si="0"/>
        <v>-11054.05</v>
      </c>
      <c r="E18" s="66"/>
      <c r="F18" s="66">
        <f t="shared" si="1"/>
        <v>52750.64</v>
      </c>
    </row>
    <row r="19" spans="1:6" x14ac:dyDescent="0.25">
      <c r="A19" s="115"/>
      <c r="B19" s="197">
        <v>41243</v>
      </c>
      <c r="C19" s="67"/>
      <c r="D19" s="67">
        <f t="shared" si="0"/>
        <v>-11054.05</v>
      </c>
      <c r="E19" s="66"/>
      <c r="F19" s="66">
        <f t="shared" si="1"/>
        <v>52750.64</v>
      </c>
    </row>
    <row r="20" spans="1:6" x14ac:dyDescent="0.25">
      <c r="A20" s="115"/>
      <c r="B20" s="197">
        <v>41274</v>
      </c>
      <c r="C20" s="67"/>
      <c r="D20" s="67">
        <f t="shared" si="0"/>
        <v>-11054.05</v>
      </c>
      <c r="E20" s="66">
        <v>-6966.25</v>
      </c>
      <c r="F20" s="66">
        <f t="shared" si="1"/>
        <v>52750.64</v>
      </c>
    </row>
    <row r="21" spans="1:6" x14ac:dyDescent="0.25">
      <c r="A21" s="115"/>
      <c r="B21" s="197">
        <v>41305</v>
      </c>
      <c r="C21" s="67"/>
      <c r="D21" s="67">
        <f t="shared" si="0"/>
        <v>-11054.05</v>
      </c>
      <c r="E21" s="66"/>
      <c r="F21" s="66">
        <f t="shared" si="1"/>
        <v>52750.64</v>
      </c>
    </row>
    <row r="22" spans="1:6" x14ac:dyDescent="0.25">
      <c r="A22" s="115"/>
      <c r="B22" s="198">
        <v>41333</v>
      </c>
      <c r="C22" s="67"/>
      <c r="D22" s="67">
        <f t="shared" si="0"/>
        <v>-11054.05</v>
      </c>
      <c r="E22" s="66"/>
      <c r="F22" s="66">
        <f t="shared" si="1"/>
        <v>52750.64</v>
      </c>
    </row>
    <row r="23" spans="1:6" x14ac:dyDescent="0.25">
      <c r="A23" s="115"/>
      <c r="B23" s="197">
        <v>41364</v>
      </c>
      <c r="C23" s="67"/>
      <c r="D23" s="67">
        <f t="shared" si="0"/>
        <v>-11054.05</v>
      </c>
      <c r="E23" s="66"/>
      <c r="F23" s="66">
        <f t="shared" si="1"/>
        <v>52750.64</v>
      </c>
    </row>
    <row r="24" spans="1:6" x14ac:dyDescent="0.25">
      <c r="A24" s="115"/>
      <c r="B24" s="197">
        <v>41394</v>
      </c>
      <c r="C24" s="67">
        <v>199.95</v>
      </c>
      <c r="D24" s="67">
        <f t="shared" si="0"/>
        <v>-11054.05</v>
      </c>
      <c r="E24" s="66"/>
      <c r="F24" s="66">
        <f t="shared" si="1"/>
        <v>52750.64</v>
      </c>
    </row>
    <row r="25" spans="1:6" x14ac:dyDescent="0.25">
      <c r="A25" s="115"/>
      <c r="B25" s="197">
        <v>41425</v>
      </c>
      <c r="C25" s="67">
        <v>-199.95</v>
      </c>
      <c r="D25" s="67">
        <f t="shared" si="0"/>
        <v>-11054.05</v>
      </c>
      <c r="E25" s="66"/>
      <c r="F25" s="66">
        <f t="shared" si="1"/>
        <v>52750.64</v>
      </c>
    </row>
    <row r="26" spans="1:6" x14ac:dyDescent="0.25">
      <c r="A26" s="115"/>
      <c r="B26" s="197">
        <v>41455</v>
      </c>
      <c r="C26" s="67">
        <v>8406.7800000000007</v>
      </c>
      <c r="D26" s="67">
        <f t="shared" si="0"/>
        <v>-11054.05</v>
      </c>
      <c r="E26" s="66">
        <v>-2415.0500000000002</v>
      </c>
      <c r="F26" s="66">
        <f t="shared" si="1"/>
        <v>52750.64</v>
      </c>
    </row>
    <row r="27" spans="1:6" x14ac:dyDescent="0.25">
      <c r="A27" s="115"/>
      <c r="B27" s="197">
        <v>41486</v>
      </c>
      <c r="C27" s="67">
        <v>-8406.7800000000007</v>
      </c>
      <c r="D27" s="67">
        <f t="shared" si="0"/>
        <v>-11054.05</v>
      </c>
      <c r="E27" s="66"/>
      <c r="F27" s="66">
        <f t="shared" si="1"/>
        <v>52750.64</v>
      </c>
    </row>
    <row r="28" spans="1:6" x14ac:dyDescent="0.25">
      <c r="A28" s="115"/>
      <c r="B28" s="197">
        <v>41517</v>
      </c>
      <c r="C28" s="67"/>
      <c r="D28" s="67">
        <f t="shared" si="0"/>
        <v>-11054.05</v>
      </c>
      <c r="E28" s="66"/>
      <c r="F28" s="66">
        <f t="shared" si="1"/>
        <v>52750.64</v>
      </c>
    </row>
    <row r="29" spans="1:6" x14ac:dyDescent="0.25">
      <c r="A29" s="115"/>
      <c r="B29" s="197">
        <v>41547</v>
      </c>
      <c r="C29" s="67"/>
      <c r="D29" s="67">
        <f t="shared" si="0"/>
        <v>-11054.05</v>
      </c>
      <c r="E29" s="66"/>
      <c r="F29" s="66">
        <f t="shared" si="1"/>
        <v>52750.64</v>
      </c>
    </row>
    <row r="30" spans="1:6" x14ac:dyDescent="0.25">
      <c r="A30" s="115"/>
      <c r="B30" s="197">
        <v>41578</v>
      </c>
      <c r="C30" s="67"/>
      <c r="D30" s="67">
        <f t="shared" si="0"/>
        <v>-11054.05</v>
      </c>
      <c r="E30" s="66">
        <v>-92074.02</v>
      </c>
      <c r="F30" s="66">
        <f t="shared" si="1"/>
        <v>52750.64</v>
      </c>
    </row>
    <row r="31" spans="1:6" x14ac:dyDescent="0.25">
      <c r="A31" s="115"/>
      <c r="B31" s="197">
        <v>41608</v>
      </c>
      <c r="C31" s="67">
        <v>-6954.6</v>
      </c>
      <c r="D31" s="67">
        <f t="shared" si="0"/>
        <v>-11054.05</v>
      </c>
      <c r="E31" s="66"/>
      <c r="F31" s="66">
        <f t="shared" si="1"/>
        <v>52750.64</v>
      </c>
    </row>
    <row r="32" spans="1:6" x14ac:dyDescent="0.25">
      <c r="A32" s="115"/>
      <c r="B32" s="197">
        <v>41639</v>
      </c>
      <c r="C32" s="67">
        <v>7482.9</v>
      </c>
      <c r="D32" s="67">
        <f t="shared" si="0"/>
        <v>-11054.05</v>
      </c>
      <c r="E32" s="66">
        <v>-6954.6</v>
      </c>
      <c r="F32" s="66">
        <f t="shared" si="1"/>
        <v>52750.64</v>
      </c>
    </row>
    <row r="33" spans="1:12" x14ac:dyDescent="0.25">
      <c r="A33" s="115"/>
      <c r="B33" s="197">
        <v>41670</v>
      </c>
      <c r="C33" s="67">
        <v>-528.29999999999995</v>
      </c>
      <c r="D33" s="67">
        <f t="shared" si="0"/>
        <v>-11054.05</v>
      </c>
      <c r="E33" s="66">
        <v>-20216.21</v>
      </c>
      <c r="F33" s="66">
        <f t="shared" si="1"/>
        <v>52750.64</v>
      </c>
    </row>
    <row r="34" spans="1:12" x14ac:dyDescent="0.25">
      <c r="A34" s="115"/>
      <c r="B34" s="198">
        <v>41698</v>
      </c>
      <c r="C34" s="67"/>
      <c r="D34" s="67">
        <f t="shared" si="0"/>
        <v>-11054.05</v>
      </c>
      <c r="E34" s="66"/>
      <c r="F34" s="66">
        <f t="shared" si="1"/>
        <v>52750.64</v>
      </c>
    </row>
    <row r="35" spans="1:12" x14ac:dyDescent="0.25">
      <c r="A35" s="115"/>
      <c r="B35" s="197">
        <v>41729</v>
      </c>
      <c r="C35" s="67"/>
      <c r="D35" s="67">
        <f t="shared" si="0"/>
        <v>-11054.05</v>
      </c>
      <c r="E35" s="66"/>
      <c r="F35" s="66">
        <f t="shared" si="1"/>
        <v>52750.64</v>
      </c>
    </row>
    <row r="36" spans="1:12" x14ac:dyDescent="0.25">
      <c r="A36" s="115"/>
      <c r="B36" s="197">
        <v>41759</v>
      </c>
      <c r="C36" s="67"/>
      <c r="D36" s="67">
        <f t="shared" si="0"/>
        <v>-11054.05</v>
      </c>
      <c r="E36" s="66"/>
      <c r="F36" s="66">
        <f t="shared" si="1"/>
        <v>52750.64</v>
      </c>
    </row>
    <row r="37" spans="1:12" x14ac:dyDescent="0.25">
      <c r="A37" s="115"/>
      <c r="B37" s="197">
        <v>41790</v>
      </c>
      <c r="C37" s="67"/>
      <c r="D37" s="67">
        <f t="shared" si="0"/>
        <v>-11054.05</v>
      </c>
      <c r="E37" s="66"/>
      <c r="F37" s="66">
        <f t="shared" si="1"/>
        <v>52750.64</v>
      </c>
    </row>
    <row r="38" spans="1:12" x14ac:dyDescent="0.25">
      <c r="A38" s="115"/>
      <c r="B38" s="197">
        <v>41820</v>
      </c>
      <c r="C38" s="67"/>
      <c r="D38" s="67">
        <f t="shared" si="0"/>
        <v>-11054.05</v>
      </c>
      <c r="E38" s="66"/>
      <c r="F38" s="66">
        <f t="shared" si="1"/>
        <v>52750.64</v>
      </c>
    </row>
    <row r="39" spans="1:12" x14ac:dyDescent="0.25">
      <c r="A39" s="115"/>
      <c r="B39" s="197">
        <v>41851</v>
      </c>
      <c r="C39" s="67"/>
      <c r="D39" s="67">
        <f t="shared" si="0"/>
        <v>-11054.05</v>
      </c>
      <c r="E39" s="66"/>
      <c r="F39" s="66">
        <f t="shared" si="1"/>
        <v>52750.64</v>
      </c>
      <c r="L39" s="68"/>
    </row>
    <row r="40" spans="1:12" x14ac:dyDescent="0.25">
      <c r="A40" s="115"/>
      <c r="B40" s="197">
        <v>41882</v>
      </c>
      <c r="C40" s="67"/>
      <c r="D40" s="67">
        <f t="shared" si="0"/>
        <v>-11054.05</v>
      </c>
      <c r="E40" s="66"/>
      <c r="F40" s="66">
        <f t="shared" si="1"/>
        <v>52750.64</v>
      </c>
    </row>
    <row r="41" spans="1:12" x14ac:dyDescent="0.25">
      <c r="A41" s="115"/>
      <c r="B41" s="197">
        <v>41912</v>
      </c>
      <c r="C41" s="67">
        <v>280361.65999999997</v>
      </c>
      <c r="D41" s="67">
        <f t="shared" si="0"/>
        <v>-11054.05</v>
      </c>
      <c r="E41" s="66"/>
      <c r="F41" s="66">
        <f t="shared" si="1"/>
        <v>52750.64</v>
      </c>
    </row>
    <row r="42" spans="1:12" x14ac:dyDescent="0.25">
      <c r="A42" s="115"/>
      <c r="B42" s="197">
        <v>41943</v>
      </c>
      <c r="C42" s="67"/>
      <c r="D42" s="67">
        <f t="shared" si="0"/>
        <v>-11054.05</v>
      </c>
      <c r="E42" s="66">
        <v>-21761.43</v>
      </c>
      <c r="F42" s="66">
        <f t="shared" si="1"/>
        <v>52750.64</v>
      </c>
      <c r="L42" s="68"/>
    </row>
    <row r="43" spans="1:12" x14ac:dyDescent="0.25">
      <c r="A43" s="115"/>
      <c r="B43" s="197">
        <v>41973</v>
      </c>
      <c r="C43" s="67"/>
      <c r="D43" s="67">
        <f t="shared" si="0"/>
        <v>-11054.05</v>
      </c>
      <c r="E43" s="66"/>
      <c r="F43" s="66">
        <f t="shared" si="1"/>
        <v>52750.64</v>
      </c>
    </row>
    <row r="44" spans="1:12" x14ac:dyDescent="0.25">
      <c r="A44" s="115"/>
      <c r="B44" s="197">
        <v>42004</v>
      </c>
      <c r="C44" s="67">
        <v>1695.34</v>
      </c>
      <c r="D44" s="67">
        <f t="shared" si="0"/>
        <v>-11054.05</v>
      </c>
      <c r="E44" s="66">
        <v>-242247.38</v>
      </c>
      <c r="F44" s="66">
        <f t="shared" si="1"/>
        <v>52750.64</v>
      </c>
    </row>
    <row r="45" spans="1:12" x14ac:dyDescent="0.25">
      <c r="A45" s="115"/>
      <c r="B45" s="197">
        <v>42035</v>
      </c>
      <c r="C45" s="67"/>
      <c r="D45" s="67">
        <f t="shared" si="0"/>
        <v>-11054.05</v>
      </c>
      <c r="E45" s="66"/>
      <c r="F45" s="66">
        <f t="shared" si="1"/>
        <v>52750.64</v>
      </c>
    </row>
    <row r="46" spans="1:12" x14ac:dyDescent="0.25">
      <c r="A46" s="115"/>
      <c r="B46" s="198">
        <v>42063</v>
      </c>
      <c r="C46" s="67">
        <v>-280361.65999999997</v>
      </c>
      <c r="D46" s="67">
        <f t="shared" si="0"/>
        <v>-11054.05</v>
      </c>
      <c r="E46" s="66"/>
      <c r="F46" s="66">
        <f t="shared" si="1"/>
        <v>52750.64</v>
      </c>
    </row>
    <row r="47" spans="1:12" x14ac:dyDescent="0.25">
      <c r="A47" s="115"/>
      <c r="B47" s="197">
        <v>42094</v>
      </c>
      <c r="C47" s="67"/>
      <c r="D47" s="67">
        <f t="shared" ref="D47:D64" si="2">D46</f>
        <v>-11054.05</v>
      </c>
      <c r="E47" s="66"/>
      <c r="F47" s="66">
        <f t="shared" ref="F47:F80" si="3">F46</f>
        <v>52750.64</v>
      </c>
    </row>
    <row r="48" spans="1:12" x14ac:dyDescent="0.25">
      <c r="A48" s="115"/>
      <c r="B48" s="197">
        <v>42124</v>
      </c>
      <c r="C48" s="67"/>
      <c r="D48" s="67">
        <f t="shared" si="2"/>
        <v>-11054.05</v>
      </c>
      <c r="E48" s="66"/>
      <c r="F48" s="66">
        <f t="shared" si="3"/>
        <v>52750.64</v>
      </c>
    </row>
    <row r="49" spans="1:14" x14ac:dyDescent="0.25">
      <c r="A49" s="115"/>
      <c r="B49" s="197">
        <v>42155</v>
      </c>
      <c r="C49" s="67">
        <v>124876.29</v>
      </c>
      <c r="D49" s="67">
        <f t="shared" si="2"/>
        <v>-11054.05</v>
      </c>
      <c r="E49" s="66">
        <v>44550.42</v>
      </c>
      <c r="F49" s="66">
        <f t="shared" si="3"/>
        <v>52750.64</v>
      </c>
    </row>
    <row r="50" spans="1:14" x14ac:dyDescent="0.25">
      <c r="A50" s="115"/>
      <c r="B50" s="197">
        <v>42185</v>
      </c>
      <c r="C50" s="67">
        <v>696.23</v>
      </c>
      <c r="D50" s="67">
        <f t="shared" si="2"/>
        <v>-11054.05</v>
      </c>
      <c r="E50" s="66">
        <v>-47862.87</v>
      </c>
      <c r="F50" s="66">
        <f t="shared" si="3"/>
        <v>52750.64</v>
      </c>
    </row>
    <row r="51" spans="1:14" x14ac:dyDescent="0.25">
      <c r="A51" s="115"/>
      <c r="B51" s="197">
        <v>42216</v>
      </c>
      <c r="C51" s="67">
        <v>0</v>
      </c>
      <c r="D51" s="67">
        <f t="shared" si="2"/>
        <v>-11054.05</v>
      </c>
      <c r="E51" s="66"/>
      <c r="F51" s="66">
        <f t="shared" si="3"/>
        <v>52750.64</v>
      </c>
      <c r="N51" s="68"/>
    </row>
    <row r="52" spans="1:14" x14ac:dyDescent="0.25">
      <c r="A52" s="115"/>
      <c r="B52" s="197">
        <v>42247</v>
      </c>
      <c r="C52" s="67">
        <v>0</v>
      </c>
      <c r="D52" s="67">
        <f t="shared" si="2"/>
        <v>-11054.05</v>
      </c>
      <c r="E52" s="66">
        <v>-3110497.16</v>
      </c>
      <c r="F52" s="66">
        <f t="shared" si="3"/>
        <v>52750.64</v>
      </c>
    </row>
    <row r="53" spans="1:14" x14ac:dyDescent="0.25">
      <c r="A53" s="115"/>
      <c r="B53" s="197">
        <v>42277</v>
      </c>
      <c r="C53" s="67">
        <v>97.69</v>
      </c>
      <c r="D53" s="67">
        <f t="shared" si="2"/>
        <v>-11054.05</v>
      </c>
      <c r="E53" s="66">
        <v>145</v>
      </c>
      <c r="F53" s="66">
        <f t="shared" si="3"/>
        <v>52750.64</v>
      </c>
    </row>
    <row r="54" spans="1:14" x14ac:dyDescent="0.25">
      <c r="A54" s="115"/>
      <c r="B54" s="197">
        <v>42308</v>
      </c>
      <c r="C54" s="67">
        <v>47237.41</v>
      </c>
      <c r="D54" s="67">
        <f t="shared" si="2"/>
        <v>-11054.05</v>
      </c>
      <c r="E54" s="66"/>
      <c r="F54" s="66">
        <f t="shared" si="3"/>
        <v>52750.64</v>
      </c>
    </row>
    <row r="55" spans="1:14" x14ac:dyDescent="0.25">
      <c r="A55" s="115"/>
      <c r="B55" s="197">
        <v>42338</v>
      </c>
      <c r="C55" s="67">
        <v>0</v>
      </c>
      <c r="D55" s="67">
        <f t="shared" si="2"/>
        <v>-11054.05</v>
      </c>
      <c r="E55" s="66">
        <v>-87038</v>
      </c>
      <c r="F55" s="66">
        <f t="shared" si="3"/>
        <v>52750.64</v>
      </c>
    </row>
    <row r="56" spans="1:14" x14ac:dyDescent="0.25">
      <c r="A56" s="115"/>
      <c r="B56" s="197">
        <v>42369</v>
      </c>
      <c r="C56" s="67">
        <v>5706.73</v>
      </c>
      <c r="D56" s="67">
        <f t="shared" si="2"/>
        <v>-11054.05</v>
      </c>
      <c r="E56" s="88">
        <v>-34853.1</v>
      </c>
      <c r="F56" s="66">
        <f t="shared" si="3"/>
        <v>52750.64</v>
      </c>
    </row>
    <row r="57" spans="1:14" x14ac:dyDescent="0.25">
      <c r="A57" s="115"/>
      <c r="B57" s="197">
        <v>42400</v>
      </c>
      <c r="C57" s="67">
        <v>105.94</v>
      </c>
      <c r="D57" s="67">
        <f t="shared" si="2"/>
        <v>-11054.05</v>
      </c>
      <c r="E57" s="66">
        <v>-55704.29</v>
      </c>
      <c r="F57" s="66">
        <f t="shared" si="3"/>
        <v>52750.64</v>
      </c>
    </row>
    <row r="58" spans="1:14" x14ac:dyDescent="0.25">
      <c r="A58" s="115"/>
      <c r="B58" s="198">
        <v>42429</v>
      </c>
      <c r="C58" s="67">
        <v>132.28</v>
      </c>
      <c r="D58" s="67">
        <f t="shared" si="2"/>
        <v>-11054.05</v>
      </c>
      <c r="E58" s="66">
        <v>-2628.51</v>
      </c>
      <c r="F58" s="66">
        <f t="shared" si="3"/>
        <v>52750.64</v>
      </c>
    </row>
    <row r="59" spans="1:14" x14ac:dyDescent="0.25">
      <c r="A59" s="115"/>
      <c r="B59" s="197">
        <v>42460</v>
      </c>
      <c r="C59" s="67"/>
      <c r="D59" s="67">
        <f t="shared" si="2"/>
        <v>-11054.05</v>
      </c>
      <c r="E59" s="66">
        <v>0</v>
      </c>
      <c r="F59" s="66">
        <f t="shared" si="3"/>
        <v>52750.64</v>
      </c>
    </row>
    <row r="60" spans="1:14" x14ac:dyDescent="0.25">
      <c r="A60" s="115"/>
      <c r="B60" s="197">
        <v>42490</v>
      </c>
      <c r="C60" s="67"/>
      <c r="D60" s="67">
        <f t="shared" si="2"/>
        <v>-11054.05</v>
      </c>
      <c r="E60" s="66">
        <v>-64806.63</v>
      </c>
      <c r="F60" s="66">
        <f t="shared" si="3"/>
        <v>52750.64</v>
      </c>
    </row>
    <row r="61" spans="1:14" x14ac:dyDescent="0.25">
      <c r="A61" s="115"/>
      <c r="B61" s="197">
        <v>42521</v>
      </c>
      <c r="C61" s="67"/>
      <c r="D61" s="67">
        <f t="shared" si="2"/>
        <v>-11054.05</v>
      </c>
      <c r="E61" s="66">
        <v>-19538.12</v>
      </c>
      <c r="F61" s="66">
        <f t="shared" si="3"/>
        <v>52750.64</v>
      </c>
    </row>
    <row r="62" spans="1:14" x14ac:dyDescent="0.25">
      <c r="A62" s="115"/>
      <c r="B62" s="197">
        <v>42551</v>
      </c>
      <c r="C62" s="67"/>
      <c r="D62" s="67">
        <f t="shared" si="2"/>
        <v>-11054.05</v>
      </c>
      <c r="E62" s="66">
        <v>0</v>
      </c>
      <c r="F62" s="66">
        <f t="shared" si="3"/>
        <v>52750.64</v>
      </c>
    </row>
    <row r="63" spans="1:14" x14ac:dyDescent="0.25">
      <c r="A63" s="115"/>
      <c r="B63" s="197">
        <v>42582</v>
      </c>
      <c r="C63" s="67"/>
      <c r="D63" s="67">
        <f t="shared" si="2"/>
        <v>-11054.05</v>
      </c>
      <c r="E63" s="66">
        <v>0</v>
      </c>
      <c r="F63" s="66">
        <f t="shared" si="3"/>
        <v>52750.64</v>
      </c>
    </row>
    <row r="64" spans="1:14" x14ac:dyDescent="0.25">
      <c r="A64" s="115"/>
      <c r="B64" s="197">
        <v>42613</v>
      </c>
      <c r="C64" s="67"/>
      <c r="D64" s="67">
        <f t="shared" si="2"/>
        <v>-11054.05</v>
      </c>
      <c r="E64" s="66">
        <v>-5127.74</v>
      </c>
      <c r="F64" s="66">
        <f t="shared" si="3"/>
        <v>52750.64</v>
      </c>
    </row>
    <row r="65" spans="1:6" x14ac:dyDescent="0.25">
      <c r="A65" s="115"/>
      <c r="B65" s="197">
        <v>42643</v>
      </c>
      <c r="C65" s="67"/>
      <c r="D65" s="67">
        <f>D32</f>
        <v>-11054.05</v>
      </c>
      <c r="E65" s="66"/>
      <c r="F65" s="66">
        <f t="shared" si="3"/>
        <v>52750.64</v>
      </c>
    </row>
    <row r="66" spans="1:6" x14ac:dyDescent="0.25">
      <c r="A66" s="115"/>
      <c r="B66" s="197">
        <v>42674</v>
      </c>
      <c r="C66" s="67"/>
      <c r="D66" s="67">
        <f>D65</f>
        <v>-11054.05</v>
      </c>
      <c r="E66" s="66"/>
      <c r="F66" s="66">
        <f t="shared" si="3"/>
        <v>52750.64</v>
      </c>
    </row>
    <row r="67" spans="1:6" x14ac:dyDescent="0.25">
      <c r="A67" s="115"/>
      <c r="B67" s="198">
        <v>42704</v>
      </c>
      <c r="C67" s="67"/>
      <c r="D67" s="67">
        <f>D66</f>
        <v>-11054.05</v>
      </c>
      <c r="E67" s="66"/>
      <c r="F67" s="66">
        <f t="shared" si="3"/>
        <v>52750.64</v>
      </c>
    </row>
    <row r="68" spans="1:6" x14ac:dyDescent="0.25">
      <c r="A68" s="115"/>
      <c r="B68" s="197">
        <v>42735</v>
      </c>
      <c r="C68" s="67"/>
      <c r="D68" s="67">
        <f>D35</f>
        <v>-11054.05</v>
      </c>
      <c r="E68" s="66"/>
      <c r="F68" s="66">
        <f t="shared" si="3"/>
        <v>52750.64</v>
      </c>
    </row>
    <row r="69" spans="1:6" x14ac:dyDescent="0.25">
      <c r="A69" s="115"/>
      <c r="B69" s="197">
        <v>42766</v>
      </c>
      <c r="C69" s="67"/>
      <c r="D69" s="67">
        <f t="shared" ref="D69:D80" si="4">D68</f>
        <v>-11054.05</v>
      </c>
      <c r="E69" s="66"/>
      <c r="F69" s="66">
        <f t="shared" si="3"/>
        <v>52750.64</v>
      </c>
    </row>
    <row r="70" spans="1:6" x14ac:dyDescent="0.25">
      <c r="A70" s="115"/>
      <c r="B70" s="197">
        <v>42794</v>
      </c>
      <c r="C70" s="67"/>
      <c r="D70" s="67">
        <f t="shared" si="4"/>
        <v>-11054.05</v>
      </c>
      <c r="E70" s="66"/>
      <c r="F70" s="66">
        <f t="shared" si="3"/>
        <v>52750.64</v>
      </c>
    </row>
    <row r="71" spans="1:6" x14ac:dyDescent="0.25">
      <c r="A71" s="115"/>
      <c r="B71" s="197">
        <v>42795</v>
      </c>
      <c r="C71" s="67"/>
      <c r="D71" s="67">
        <f t="shared" si="4"/>
        <v>-11054.05</v>
      </c>
      <c r="E71" s="66"/>
      <c r="F71" s="66">
        <f t="shared" si="3"/>
        <v>52750.64</v>
      </c>
    </row>
    <row r="72" spans="1:6" x14ac:dyDescent="0.25">
      <c r="A72" s="115"/>
      <c r="B72" s="197">
        <v>42826</v>
      </c>
      <c r="C72" s="67"/>
      <c r="D72" s="67">
        <f t="shared" si="4"/>
        <v>-11054.05</v>
      </c>
      <c r="E72" s="66"/>
      <c r="F72" s="66">
        <f t="shared" si="3"/>
        <v>52750.64</v>
      </c>
    </row>
    <row r="73" spans="1:6" x14ac:dyDescent="0.25">
      <c r="A73" s="115"/>
      <c r="B73" s="197">
        <v>42856</v>
      </c>
      <c r="C73" s="67"/>
      <c r="D73" s="67">
        <f t="shared" si="4"/>
        <v>-11054.05</v>
      </c>
      <c r="E73" s="66"/>
      <c r="F73" s="66">
        <f t="shared" si="3"/>
        <v>52750.64</v>
      </c>
    </row>
    <row r="74" spans="1:6" x14ac:dyDescent="0.25">
      <c r="A74" s="115"/>
      <c r="B74" s="197">
        <v>42887</v>
      </c>
      <c r="C74" s="67"/>
      <c r="D74" s="67">
        <f t="shared" si="4"/>
        <v>-11054.05</v>
      </c>
      <c r="E74" s="66"/>
      <c r="F74" s="66">
        <f t="shared" si="3"/>
        <v>52750.64</v>
      </c>
    </row>
    <row r="75" spans="1:6" x14ac:dyDescent="0.25">
      <c r="A75" s="115"/>
      <c r="B75" s="197">
        <v>42917</v>
      </c>
      <c r="C75" s="67"/>
      <c r="D75" s="67">
        <f t="shared" si="4"/>
        <v>-11054.05</v>
      </c>
      <c r="E75" s="66"/>
      <c r="F75" s="66">
        <f t="shared" si="3"/>
        <v>52750.64</v>
      </c>
    </row>
    <row r="76" spans="1:6" x14ac:dyDescent="0.25">
      <c r="A76" s="115"/>
      <c r="B76" s="197">
        <v>42948</v>
      </c>
      <c r="C76" s="67"/>
      <c r="D76" s="67">
        <f t="shared" si="4"/>
        <v>-11054.05</v>
      </c>
      <c r="E76" s="66"/>
      <c r="F76" s="66">
        <f t="shared" si="3"/>
        <v>52750.64</v>
      </c>
    </row>
    <row r="77" spans="1:6" x14ac:dyDescent="0.25">
      <c r="A77" s="115"/>
      <c r="B77" s="197">
        <v>42979</v>
      </c>
      <c r="C77" s="67"/>
      <c r="D77" s="67">
        <f t="shared" si="4"/>
        <v>-11054.05</v>
      </c>
      <c r="E77" s="66"/>
      <c r="F77" s="66">
        <f t="shared" si="3"/>
        <v>52750.64</v>
      </c>
    </row>
    <row r="78" spans="1:6" x14ac:dyDescent="0.25">
      <c r="A78" s="115"/>
      <c r="B78" s="197">
        <v>43009</v>
      </c>
      <c r="C78" s="67"/>
      <c r="D78" s="67">
        <f t="shared" si="4"/>
        <v>-11054.05</v>
      </c>
      <c r="E78" s="66"/>
      <c r="F78" s="66">
        <f t="shared" si="3"/>
        <v>52750.64</v>
      </c>
    </row>
    <row r="79" spans="1:6" x14ac:dyDescent="0.25">
      <c r="A79" s="115"/>
      <c r="B79" s="197">
        <v>43040</v>
      </c>
      <c r="C79" s="67"/>
      <c r="D79" s="67">
        <f t="shared" si="4"/>
        <v>-11054.05</v>
      </c>
      <c r="E79" s="66"/>
      <c r="F79" s="66">
        <f t="shared" si="3"/>
        <v>52750.64</v>
      </c>
    </row>
    <row r="80" spans="1:6" x14ac:dyDescent="0.25">
      <c r="A80" s="115"/>
      <c r="B80" s="197">
        <v>43070</v>
      </c>
      <c r="C80" s="67"/>
      <c r="D80" s="67">
        <f t="shared" si="4"/>
        <v>-11054.05</v>
      </c>
      <c r="E80" s="66"/>
      <c r="F80" s="66">
        <f t="shared" si="3"/>
        <v>52750.64</v>
      </c>
    </row>
    <row r="81" spans="1:6" ht="13.8" thickBot="1" x14ac:dyDescent="0.3">
      <c r="A81" s="115"/>
      <c r="B81" s="199" t="s">
        <v>181</v>
      </c>
      <c r="C81" s="65">
        <f>SUM(C10:C80)</f>
        <v>328215.27999999997</v>
      </c>
      <c r="D81" s="65">
        <f>SUM(D10:D80)</f>
        <v>-353278.49999999959</v>
      </c>
      <c r="E81" s="65">
        <f>SUM(E10:E80)</f>
        <v>-4002173.9600000004</v>
      </c>
      <c r="F81" s="65">
        <f>SUM(F10:F80)</f>
        <v>1736007.1099999975</v>
      </c>
    </row>
    <row r="82" spans="1:6" x14ac:dyDescent="0.25">
      <c r="A82" s="115"/>
      <c r="B82" s="200"/>
      <c r="C82" s="162"/>
      <c r="D82" s="163"/>
      <c r="E82" s="64"/>
      <c r="F82" s="164"/>
    </row>
    <row r="83" spans="1:6" x14ac:dyDescent="0.25">
      <c r="A83" s="115"/>
      <c r="B83" s="201"/>
      <c r="C83" s="62"/>
      <c r="D83" s="62"/>
      <c r="E83" s="62"/>
      <c r="F83" s="165"/>
    </row>
    <row r="84" spans="1:6" x14ac:dyDescent="0.25">
      <c r="A84" s="115"/>
      <c r="B84" s="201"/>
      <c r="C84" s="62" t="s">
        <v>180</v>
      </c>
      <c r="D84" s="62"/>
      <c r="E84" s="62"/>
      <c r="F84" s="166">
        <f>D81</f>
        <v>-353278.49999999959</v>
      </c>
    </row>
    <row r="85" spans="1:6" x14ac:dyDescent="0.25">
      <c r="A85" s="115"/>
      <c r="B85" s="201"/>
      <c r="C85" s="62" t="s">
        <v>179</v>
      </c>
      <c r="D85" s="62"/>
      <c r="E85" s="62"/>
      <c r="F85" s="167">
        <f>F81</f>
        <v>1736007.1099999975</v>
      </c>
    </row>
    <row r="86" spans="1:6" x14ac:dyDescent="0.25">
      <c r="A86" s="115"/>
      <c r="B86" s="201"/>
      <c r="C86" s="62"/>
      <c r="D86" s="62"/>
      <c r="E86" s="62"/>
      <c r="F86" s="168"/>
    </row>
    <row r="87" spans="1:6" x14ac:dyDescent="0.25">
      <c r="A87" s="115"/>
      <c r="B87" s="202"/>
      <c r="C87" s="169" t="s">
        <v>178</v>
      </c>
      <c r="D87" s="117"/>
      <c r="E87" s="169"/>
      <c r="F87" s="170">
        <f>SUM(F84:F85)</f>
        <v>1382728.609999998</v>
      </c>
    </row>
    <row r="88" spans="1:6" x14ac:dyDescent="0.25">
      <c r="B88" s="61"/>
      <c r="C88" s="61"/>
      <c r="E88" s="61"/>
      <c r="F88" s="62"/>
    </row>
    <row r="89" spans="1:6" x14ac:dyDescent="0.25">
      <c r="B89" s="61"/>
      <c r="C89" s="61"/>
      <c r="D89" s="61"/>
      <c r="E89" s="61"/>
      <c r="F89" s="63"/>
    </row>
    <row r="90" spans="1:6" x14ac:dyDescent="0.25">
      <c r="B90" s="61"/>
      <c r="C90" s="61"/>
      <c r="D90" s="61"/>
      <c r="E90" s="61"/>
      <c r="F90" s="62"/>
    </row>
    <row r="91" spans="1:6" x14ac:dyDescent="0.25">
      <c r="B91" s="61"/>
      <c r="C91" s="61"/>
      <c r="D91" s="61"/>
      <c r="E91" s="61"/>
      <c r="F91" s="62"/>
    </row>
    <row r="92" spans="1:6" x14ac:dyDescent="0.25">
      <c r="B92" s="61"/>
      <c r="C92" s="61"/>
      <c r="D92" s="60"/>
      <c r="E92" s="60"/>
      <c r="F92" s="59"/>
    </row>
  </sheetData>
  <mergeCells count="5">
    <mergeCell ref="C3:D3"/>
    <mergeCell ref="E3:F3"/>
    <mergeCell ref="C4:D4"/>
    <mergeCell ref="E4:F4"/>
    <mergeCell ref="C5:D5"/>
  </mergeCells>
  <pageMargins left="0.2" right="0.21" top="0.91" bottom="1" header="0.5" footer="0.5"/>
  <pageSetup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B1" zoomScaleNormal="100" zoomScaleSheetLayoutView="90" workbookViewId="0">
      <selection activeCell="C1" sqref="C1"/>
    </sheetView>
  </sheetViews>
  <sheetFormatPr defaultColWidth="9.109375" defaultRowHeight="13.2" x14ac:dyDescent="0.25"/>
  <cols>
    <col min="1" max="1" width="8.5546875" style="2" bestFit="1" customWidth="1"/>
    <col min="2" max="2" width="62.5546875" style="1" customWidth="1"/>
    <col min="3" max="3" width="25.109375" style="1" customWidth="1"/>
    <col min="4" max="4" width="9.109375" style="1"/>
    <col min="5" max="5" width="6" style="1" customWidth="1"/>
    <col min="6" max="6" width="6.6640625" style="1" customWidth="1"/>
    <col min="7" max="16384" width="9.109375" style="1"/>
  </cols>
  <sheetData>
    <row r="1" spans="1:15" ht="15.6" x14ac:dyDescent="0.3">
      <c r="C1" s="188" t="s">
        <v>234</v>
      </c>
    </row>
    <row r="2" spans="1:15" ht="15.6" x14ac:dyDescent="0.3">
      <c r="B2" s="222" t="s">
        <v>232</v>
      </c>
      <c r="C2" s="188" t="s">
        <v>231</v>
      </c>
      <c r="O2" s="189"/>
    </row>
    <row r="3" spans="1:15" ht="15.6" x14ac:dyDescent="0.3">
      <c r="A3" s="215" t="s">
        <v>56</v>
      </c>
      <c r="B3" s="216"/>
      <c r="C3" s="217"/>
      <c r="O3" s="189"/>
    </row>
    <row r="4" spans="1:15" x14ac:dyDescent="0.25">
      <c r="A4" s="185"/>
      <c r="B4" s="186"/>
      <c r="C4" s="187"/>
    </row>
    <row r="5" spans="1:15" x14ac:dyDescent="0.25">
      <c r="A5" s="185"/>
      <c r="B5" s="186"/>
      <c r="C5" s="187"/>
    </row>
    <row r="6" spans="1:15" x14ac:dyDescent="0.25">
      <c r="A6" s="185"/>
      <c r="B6" s="186"/>
      <c r="C6" s="187"/>
      <c r="D6" s="110"/>
      <c r="E6" s="110"/>
      <c r="F6" s="110"/>
      <c r="G6" s="110"/>
      <c r="H6" s="110"/>
      <c r="I6" s="110"/>
    </row>
    <row r="7" spans="1:15" x14ac:dyDescent="0.25">
      <c r="A7" s="185"/>
      <c r="B7" s="186"/>
      <c r="C7" s="187"/>
      <c r="D7" s="110"/>
      <c r="E7" s="110"/>
      <c r="F7" s="110"/>
      <c r="G7" s="110"/>
      <c r="H7" s="110"/>
      <c r="I7" s="110"/>
    </row>
    <row r="8" spans="1:15" x14ac:dyDescent="0.25">
      <c r="A8" s="218" t="s">
        <v>57</v>
      </c>
      <c r="B8" s="219"/>
      <c r="C8" s="220"/>
      <c r="D8" s="110"/>
      <c r="E8" s="110"/>
      <c r="F8" s="110"/>
      <c r="G8" s="110"/>
      <c r="H8" s="110"/>
      <c r="I8" s="110"/>
    </row>
    <row r="9" spans="1:15" x14ac:dyDescent="0.25">
      <c r="A9" s="112"/>
      <c r="B9" s="110"/>
      <c r="C9" s="111"/>
      <c r="D9" s="110"/>
      <c r="E9" s="110"/>
      <c r="F9" s="110"/>
      <c r="G9" s="110"/>
      <c r="H9" s="110"/>
      <c r="I9" s="110"/>
    </row>
    <row r="10" spans="1:15" s="6" customFormat="1" ht="26.4" x14ac:dyDescent="0.25">
      <c r="A10" s="19"/>
      <c r="B10" s="223" t="s">
        <v>1</v>
      </c>
      <c r="C10" s="223" t="s">
        <v>16</v>
      </c>
      <c r="D10" s="113"/>
      <c r="E10" s="113"/>
      <c r="F10" s="113"/>
      <c r="G10" s="113"/>
      <c r="H10" s="113"/>
      <c r="I10" s="113"/>
    </row>
    <row r="11" spans="1:15" x14ac:dyDescent="0.25">
      <c r="A11" s="181"/>
      <c r="B11" s="184"/>
      <c r="C11" s="111"/>
      <c r="D11" s="110"/>
      <c r="E11" s="110"/>
      <c r="F11" s="110"/>
      <c r="G11" s="110"/>
      <c r="H11" s="110"/>
      <c r="I11" s="110"/>
    </row>
    <row r="12" spans="1:15" x14ac:dyDescent="0.25">
      <c r="A12" s="182" t="s">
        <v>17</v>
      </c>
      <c r="B12" s="224" t="s">
        <v>18</v>
      </c>
      <c r="C12" s="171">
        <v>1950</v>
      </c>
      <c r="D12" s="110"/>
      <c r="E12" s="110"/>
      <c r="F12" s="110"/>
      <c r="G12" s="110"/>
      <c r="H12" s="110"/>
      <c r="I12" s="110"/>
    </row>
    <row r="13" spans="1:15" x14ac:dyDescent="0.25">
      <c r="A13" s="182"/>
      <c r="B13" s="224"/>
      <c r="C13" s="172">
        <v>1984</v>
      </c>
      <c r="D13" s="110"/>
      <c r="E13" s="110"/>
      <c r="F13" s="110"/>
      <c r="G13" s="110"/>
      <c r="H13" s="110"/>
      <c r="I13" s="110"/>
    </row>
    <row r="14" spans="1:15" ht="25.05" customHeight="1" x14ac:dyDescent="0.25">
      <c r="A14" s="182" t="s">
        <v>19</v>
      </c>
      <c r="B14" s="224" t="s">
        <v>55</v>
      </c>
      <c r="C14" s="171">
        <v>2015</v>
      </c>
      <c r="D14" s="110"/>
      <c r="E14" s="114"/>
      <c r="F14" s="114"/>
      <c r="G14" s="110"/>
      <c r="H14" s="110"/>
      <c r="I14" s="110"/>
    </row>
    <row r="15" spans="1:15" x14ac:dyDescent="0.25">
      <c r="A15" s="182"/>
      <c r="B15" s="224"/>
      <c r="C15" s="172"/>
      <c r="D15" s="110"/>
      <c r="E15" s="110"/>
      <c r="F15" s="110"/>
      <c r="G15" s="110"/>
      <c r="H15" s="110"/>
      <c r="I15" s="110"/>
    </row>
    <row r="16" spans="1:15" x14ac:dyDescent="0.25">
      <c r="A16" s="182" t="s">
        <v>20</v>
      </c>
      <c r="B16" s="224" t="s">
        <v>21</v>
      </c>
      <c r="C16" s="171">
        <v>2015</v>
      </c>
      <c r="D16" s="110"/>
      <c r="E16" s="110"/>
      <c r="F16" s="110"/>
      <c r="G16" s="110"/>
      <c r="H16" s="110"/>
      <c r="I16" s="110"/>
    </row>
    <row r="17" spans="1:3" x14ac:dyDescent="0.25">
      <c r="A17" s="182"/>
      <c r="B17" s="224"/>
      <c r="C17" s="173"/>
    </row>
    <row r="18" spans="1:3" x14ac:dyDescent="0.25">
      <c r="A18" s="182" t="s">
        <v>22</v>
      </c>
      <c r="B18" s="224" t="s">
        <v>48</v>
      </c>
      <c r="C18" s="174">
        <f>-'Doc # 9300001823'!G18</f>
        <v>52694.52</v>
      </c>
    </row>
    <row r="19" spans="1:3" x14ac:dyDescent="0.25">
      <c r="A19" s="182"/>
      <c r="B19" s="224"/>
      <c r="C19" s="175"/>
    </row>
    <row r="20" spans="1:3" x14ac:dyDescent="0.25">
      <c r="A20" s="182" t="s">
        <v>23</v>
      </c>
      <c r="B20" s="224" t="s">
        <v>24</v>
      </c>
      <c r="C20" s="176">
        <v>0</v>
      </c>
    </row>
    <row r="21" spans="1:3" x14ac:dyDescent="0.25">
      <c r="A21" s="182"/>
      <c r="B21" s="224"/>
      <c r="C21" s="175"/>
    </row>
    <row r="22" spans="1:3" x14ac:dyDescent="0.25">
      <c r="A22" s="182" t="s">
        <v>25</v>
      </c>
      <c r="B22" s="224" t="s">
        <v>26</v>
      </c>
      <c r="C22" s="174">
        <f>'Order 152003533 2015'!F226</f>
        <v>48678.000000000007</v>
      </c>
    </row>
    <row r="23" spans="1:3" x14ac:dyDescent="0.25">
      <c r="A23" s="182"/>
      <c r="B23" s="224"/>
      <c r="C23" s="175"/>
    </row>
    <row r="24" spans="1:3" x14ac:dyDescent="0.25">
      <c r="A24" s="182" t="s">
        <v>27</v>
      </c>
      <c r="B24" s="224" t="s">
        <v>28</v>
      </c>
      <c r="C24" s="174">
        <f>-'Order 152003533 2015'!F30</f>
        <v>136225.62</v>
      </c>
    </row>
    <row r="25" spans="1:3" x14ac:dyDescent="0.25">
      <c r="A25" s="182"/>
      <c r="B25" s="224"/>
      <c r="C25" s="175"/>
    </row>
    <row r="26" spans="1:3" x14ac:dyDescent="0.25">
      <c r="A26" s="182" t="s">
        <v>29</v>
      </c>
      <c r="B26" s="224" t="s">
        <v>30</v>
      </c>
      <c r="C26" s="177">
        <f>+C24-SUM(C18:C22)</f>
        <v>34853.099999999991</v>
      </c>
    </row>
    <row r="27" spans="1:3" x14ac:dyDescent="0.25">
      <c r="A27" s="182"/>
      <c r="B27" s="224"/>
      <c r="C27" s="175"/>
    </row>
    <row r="28" spans="1:3" x14ac:dyDescent="0.25">
      <c r="A28" s="182" t="s">
        <v>31</v>
      </c>
      <c r="B28" s="224" t="s">
        <v>32</v>
      </c>
      <c r="C28" s="172">
        <f>+C16-C12</f>
        <v>65</v>
      </c>
    </row>
    <row r="29" spans="1:3" x14ac:dyDescent="0.25">
      <c r="A29" s="182"/>
      <c r="B29" s="224"/>
      <c r="C29" s="172"/>
    </row>
    <row r="30" spans="1:3" x14ac:dyDescent="0.25">
      <c r="A30" s="182" t="s">
        <v>33</v>
      </c>
      <c r="B30" s="224" t="s">
        <v>34</v>
      </c>
      <c r="C30" s="172">
        <f>C14-C12</f>
        <v>65</v>
      </c>
    </row>
    <row r="31" spans="1:3" x14ac:dyDescent="0.25">
      <c r="A31" s="182"/>
      <c r="B31" s="224"/>
      <c r="C31" s="172"/>
    </row>
    <row r="32" spans="1:3" x14ac:dyDescent="0.25">
      <c r="A32" s="182" t="s">
        <v>35</v>
      </c>
      <c r="B32" s="224" t="s">
        <v>36</v>
      </c>
      <c r="C32" s="172">
        <f>C16-C14</f>
        <v>0</v>
      </c>
    </row>
    <row r="33" spans="1:3" x14ac:dyDescent="0.25">
      <c r="A33" s="182"/>
      <c r="B33" s="224"/>
      <c r="C33" s="172"/>
    </row>
    <row r="34" spans="1:3" x14ac:dyDescent="0.25">
      <c r="A34" s="182" t="s">
        <v>37</v>
      </c>
      <c r="B34" s="224" t="s">
        <v>38</v>
      </c>
      <c r="C34" s="178">
        <f>C30/C28</f>
        <v>1</v>
      </c>
    </row>
    <row r="35" spans="1:3" x14ac:dyDescent="0.25">
      <c r="A35" s="182"/>
      <c r="B35" s="224"/>
      <c r="C35" s="172"/>
    </row>
    <row r="36" spans="1:3" x14ac:dyDescent="0.25">
      <c r="A36" s="182" t="s">
        <v>39</v>
      </c>
      <c r="B36" s="224" t="s">
        <v>40</v>
      </c>
      <c r="C36" s="179">
        <f>ROUND(C26*C34,2)</f>
        <v>34853.1</v>
      </c>
    </row>
    <row r="37" spans="1:3" x14ac:dyDescent="0.25">
      <c r="A37" s="182"/>
      <c r="B37" s="224"/>
      <c r="C37" s="172"/>
    </row>
    <row r="38" spans="1:3" x14ac:dyDescent="0.25">
      <c r="A38" s="182" t="s">
        <v>41</v>
      </c>
      <c r="B38" s="224" t="s">
        <v>42</v>
      </c>
      <c r="C38" s="178">
        <f>C32/C28</f>
        <v>0</v>
      </c>
    </row>
    <row r="39" spans="1:3" x14ac:dyDescent="0.25">
      <c r="A39" s="182"/>
      <c r="B39" s="224"/>
      <c r="C39" s="172"/>
    </row>
    <row r="40" spans="1:3" x14ac:dyDescent="0.25">
      <c r="A40" s="182" t="s">
        <v>43</v>
      </c>
      <c r="B40" s="224" t="s">
        <v>50</v>
      </c>
      <c r="C40" s="179">
        <f>ROUND(C26*C38,2)</f>
        <v>0</v>
      </c>
    </row>
    <row r="41" spans="1:3" x14ac:dyDescent="0.25">
      <c r="A41" s="182"/>
      <c r="B41" s="224"/>
      <c r="C41" s="172"/>
    </row>
    <row r="42" spans="1:3" x14ac:dyDescent="0.25">
      <c r="A42" s="183" t="s">
        <v>44</v>
      </c>
      <c r="B42" s="225" t="s">
        <v>45</v>
      </c>
      <c r="C42" s="180">
        <f>C36+C40+C18+C20+C22</f>
        <v>136225.62</v>
      </c>
    </row>
    <row r="43" spans="1:3" x14ac:dyDescent="0.25">
      <c r="A43" s="20"/>
      <c r="C43" s="2"/>
    </row>
    <row r="44" spans="1:3" x14ac:dyDescent="0.25">
      <c r="A44" s="22"/>
      <c r="B44" s="23"/>
    </row>
    <row r="45" spans="1:3" x14ac:dyDescent="0.25">
      <c r="B45" s="24"/>
    </row>
  </sheetData>
  <mergeCells count="2">
    <mergeCell ref="A3:C3"/>
    <mergeCell ref="A8:C8"/>
  </mergeCells>
  <pageMargins left="0.75" right="0.75" top="1" bottom="1" header="0.5" footer="0.5"/>
  <pageSetup scale="90" orientation="portrait" r:id="rId1"/>
  <headerFooter alignWithMargins="0"/>
  <colBreaks count="1" manualBreakCount="1">
    <brk id="3" min="2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O2"/>
  <sheetViews>
    <sheetView workbookViewId="0">
      <selection activeCell="S7" sqref="S7"/>
    </sheetView>
  </sheetViews>
  <sheetFormatPr defaultRowHeight="13.2" x14ac:dyDescent="0.25"/>
  <sheetData>
    <row r="1" spans="15:15" ht="15.6" x14ac:dyDescent="0.3">
      <c r="O1" s="189" t="s">
        <v>224</v>
      </c>
    </row>
    <row r="2" spans="15:15" ht="15.6" x14ac:dyDescent="0.3">
      <c r="O2" s="189" t="s">
        <v>225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27D484D-89B2-487D-84A4-4BBED4BC971A}"/>
</file>

<file path=customXml/itemProps2.xml><?xml version="1.0" encoding="utf-8"?>
<ds:datastoreItem xmlns:ds="http://schemas.openxmlformats.org/officeDocument/2006/customXml" ds:itemID="{067AB63E-BB03-4E1D-AB1F-AD7DB68913EB}"/>
</file>

<file path=customXml/itemProps3.xml><?xml version="1.0" encoding="utf-8"?>
<ds:datastoreItem xmlns:ds="http://schemas.openxmlformats.org/officeDocument/2006/customXml" ds:itemID="{92E84A5F-85CF-4803-B06A-E3C489C922D3}"/>
</file>

<file path=customXml/itemProps4.xml><?xml version="1.0" encoding="utf-8"?>
<ds:datastoreItem xmlns:ds="http://schemas.openxmlformats.org/officeDocument/2006/customXml" ds:itemID="{91E4C12E-316B-43E1-B8E9-74FF7DEA9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Summary</vt:lpstr>
      <vt:lpstr>T accounts</vt:lpstr>
      <vt:lpstr>Doc #9300001351</vt:lpstr>
      <vt:lpstr>Order 152003533 2015</vt:lpstr>
      <vt:lpstr>Doc # 9300001823</vt:lpstr>
      <vt:lpstr>Doc # 100257325</vt:lpstr>
      <vt:lpstr>Adj 6.13E Def G &amp; L</vt:lpstr>
      <vt:lpstr>Electric Gain</vt:lpstr>
      <vt:lpstr>Sheet3</vt:lpstr>
      <vt:lpstr>Sheet4</vt:lpstr>
      <vt:lpstr>'Adj 6.13E Def G &amp; L'!Print_Area</vt:lpstr>
      <vt:lpstr>'Doc # 100257325'!Print_Area</vt:lpstr>
      <vt:lpstr>'Doc # 9300001823'!Print_Area</vt:lpstr>
      <vt:lpstr>'Electric Gain'!Print_Area</vt:lpstr>
      <vt:lpstr>'Order 152003533 2015'!Print_Area</vt:lpstr>
      <vt:lpstr>Summary!Print_Area</vt:lpstr>
    </vt:vector>
  </TitlesOfParts>
  <Company>Montana Power Company CPD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whsecoop</dc:creator>
  <cp:lastModifiedBy>Puget Sound Energy</cp:lastModifiedBy>
  <cp:lastPrinted>2017-08-04T00:10:02Z</cp:lastPrinted>
  <dcterms:created xsi:type="dcterms:W3CDTF">2001-08-27T21:33:05Z</dcterms:created>
  <dcterms:modified xsi:type="dcterms:W3CDTF">2017-08-04T00:16:23Z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