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0985" windowHeight="9555"/>
  </bookViews>
  <sheets>
    <sheet name="UG-100468 Base" sheetId="1" r:id="rId1"/>
  </sheets>
  <definedNames>
    <definedName name="_xlnm.Print_Titles" localSheetId="0">'UG-100468 Base'!$1:$3</definedName>
    <definedName name="Revenue_Run_Customers" localSheetId="0">#REF!</definedName>
    <definedName name="Revenue_Run_Therms" localSheetId="0">#REF!</definedName>
    <definedName name="WC_Unb_Calc" localSheetId="0">#REF!</definedName>
  </definedNames>
  <calcPr calcId="125725" calcMode="manual"/>
</workbook>
</file>

<file path=xl/calcChain.xml><?xml version="1.0" encoding="utf-8"?>
<calcChain xmlns="http://schemas.openxmlformats.org/spreadsheetml/2006/main">
  <c r="G10" i="1"/>
  <c r="H10"/>
  <c r="I10"/>
  <c r="J10"/>
  <c r="K10"/>
  <c r="L10"/>
  <c r="M10"/>
  <c r="N10"/>
  <c r="O10"/>
  <c r="P10"/>
  <c r="Q10"/>
  <c r="F10"/>
  <c r="P66"/>
  <c r="O66"/>
  <c r="N66"/>
  <c r="M66"/>
  <c r="L66"/>
  <c r="K66"/>
  <c r="J66"/>
  <c r="I66"/>
  <c r="H66"/>
  <c r="G66"/>
  <c r="F66"/>
  <c r="E66"/>
  <c r="Q65"/>
  <c r="Q64"/>
  <c r="Q63"/>
  <c r="Q62"/>
  <c r="Q66" s="1"/>
  <c r="P48"/>
  <c r="P57" s="1"/>
  <c r="O48"/>
  <c r="O56" s="1"/>
  <c r="N48"/>
  <c r="N57" s="1"/>
  <c r="M48"/>
  <c r="M56" s="1"/>
  <c r="L48"/>
  <c r="L57" s="1"/>
  <c r="K48"/>
  <c r="K56" s="1"/>
  <c r="J48"/>
  <c r="J57" s="1"/>
  <c r="I48"/>
  <c r="I56" s="1"/>
  <c r="H48"/>
  <c r="H57" s="1"/>
  <c r="G48"/>
  <c r="G56" s="1"/>
  <c r="F48"/>
  <c r="F57" s="1"/>
  <c r="E48"/>
  <c r="E56" s="1"/>
  <c r="Q47"/>
  <c r="Q46"/>
  <c r="Q42"/>
  <c r="F24"/>
  <c r="F26" s="1"/>
  <c r="Q18"/>
  <c r="P18"/>
  <c r="O18"/>
  <c r="N18"/>
  <c r="M18"/>
  <c r="L18"/>
  <c r="K18"/>
  <c r="J18"/>
  <c r="I18"/>
  <c r="H18"/>
  <c r="G18"/>
  <c r="F18"/>
  <c r="E18"/>
  <c r="D14"/>
  <c r="Q12"/>
  <c r="P12"/>
  <c r="O12"/>
  <c r="N12"/>
  <c r="M12"/>
  <c r="L12"/>
  <c r="K12"/>
  <c r="J12"/>
  <c r="I12"/>
  <c r="H12"/>
  <c r="G12"/>
  <c r="F12"/>
  <c r="E12" s="1"/>
  <c r="Q11"/>
  <c r="P11"/>
  <c r="O11"/>
  <c r="N11"/>
  <c r="M11"/>
  <c r="L11"/>
  <c r="K11"/>
  <c r="J11"/>
  <c r="I11"/>
  <c r="H11"/>
  <c r="G11"/>
  <c r="F11"/>
  <c r="E11"/>
  <c r="E10"/>
  <c r="E55" l="1"/>
  <c r="G55"/>
  <c r="I55"/>
  <c r="K55"/>
  <c r="M55"/>
  <c r="O55"/>
  <c r="F56"/>
  <c r="Q56" s="1"/>
  <c r="H56"/>
  <c r="J56"/>
  <c r="L56"/>
  <c r="N56"/>
  <c r="P56"/>
  <c r="E57"/>
  <c r="G57"/>
  <c r="I57"/>
  <c r="K57"/>
  <c r="M57"/>
  <c r="O57"/>
  <c r="Q48"/>
  <c r="F55"/>
  <c r="F58" s="1"/>
  <c r="G13" s="1"/>
  <c r="G14" s="1"/>
  <c r="G19" s="1"/>
  <c r="H55"/>
  <c r="H58" s="1"/>
  <c r="I13" s="1"/>
  <c r="I14" s="1"/>
  <c r="I19" s="1"/>
  <c r="J55"/>
  <c r="J58" s="1"/>
  <c r="K13" s="1"/>
  <c r="K14" s="1"/>
  <c r="K19" s="1"/>
  <c r="L55"/>
  <c r="L58" s="1"/>
  <c r="M13" s="1"/>
  <c r="M14" s="1"/>
  <c r="M19" s="1"/>
  <c r="N55"/>
  <c r="N58" s="1"/>
  <c r="O13" s="1"/>
  <c r="O14" s="1"/>
  <c r="O19" s="1"/>
  <c r="P55"/>
  <c r="P58" s="1"/>
  <c r="Q13" s="1"/>
  <c r="Q14" s="1"/>
  <c r="Q19" s="1"/>
  <c r="E58" l="1"/>
  <c r="F13" s="1"/>
  <c r="Q55"/>
  <c r="Q58" s="1"/>
  <c r="Q57"/>
  <c r="M58"/>
  <c r="N13" s="1"/>
  <c r="N14" s="1"/>
  <c r="N19" s="1"/>
  <c r="I58"/>
  <c r="J13" s="1"/>
  <c r="J14" s="1"/>
  <c r="J19" s="1"/>
  <c r="O58"/>
  <c r="P13" s="1"/>
  <c r="P14" s="1"/>
  <c r="P19" s="1"/>
  <c r="K58"/>
  <c r="L13" s="1"/>
  <c r="L14" s="1"/>
  <c r="L19" s="1"/>
  <c r="G58"/>
  <c r="H13" s="1"/>
  <c r="H14" s="1"/>
  <c r="H19" s="1"/>
  <c r="E13" l="1"/>
  <c r="E14" s="1"/>
  <c r="E19" s="1"/>
  <c r="F14"/>
  <c r="F19" s="1"/>
</calcChain>
</file>

<file path=xl/sharedStrings.xml><?xml version="1.0" encoding="utf-8"?>
<sst xmlns="http://schemas.openxmlformats.org/spreadsheetml/2006/main" count="85" uniqueCount="73">
  <si>
    <t>Avista Utilities</t>
  </si>
  <si>
    <t xml:space="preserve">Washington - Gas - Test Year Calculations for Decoupling </t>
  </si>
  <si>
    <t>12 Months Ended December 2009 - Docket No. UG-100468</t>
  </si>
  <si>
    <t xml:space="preserve">12 MONTHS ENDED DECEMBER 2009 TEST YEAR BASE </t>
  </si>
  <si>
    <t>Settlement Docket No. UG-100468</t>
  </si>
  <si>
    <t>Schedule 101</t>
  </si>
  <si>
    <t>Per PDE(1)</t>
  </si>
  <si>
    <t>Annual 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</si>
  <si>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</si>
  <si>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</si>
  <si>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</si>
  <si>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</si>
  <si>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</si>
  <si>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</si>
  <si>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</si>
  <si>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</si>
  <si>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</si>
  <si>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</si>
  <si>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</si>
  <si>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</si>
  <si>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Therms</t>
  </si>
  <si>
    <t>Usage from Revenue Run(2)</t>
  </si>
  <si>
    <t>Ded: Prior Mo. Unbilled(2)</t>
  </si>
  <si>
    <t>Add: Current Mo. Unbilled(2)</t>
  </si>
  <si>
    <t>Add: Weather Adjustment(2)</t>
  </si>
  <si>
    <t xml:space="preserve">   Test Year Monthly Therms</t>
  </si>
  <si>
    <t>Customers / Billings</t>
  </si>
  <si>
    <t>Test Yr Customers/Billings(2)</t>
  </si>
  <si>
    <t>Test Year Average Use/Cust</t>
  </si>
  <si>
    <t>Sch 101 Base Rate/therm(3)</t>
  </si>
  <si>
    <t>Times:  1 minus Revenue Related Items (4)</t>
  </si>
  <si>
    <t>Revenue prior to gross up</t>
  </si>
  <si>
    <t>Less: Weighted Average Gas Cost/therm(5)</t>
  </si>
  <si>
    <t xml:space="preserve">   Margin Rate/therm</t>
  </si>
  <si>
    <t>(1) From Ehrbar workpapers in Docket No. UG-100468  PDE-G -1, PDE-G-16, and PDE-G-17</t>
  </si>
  <si>
    <t xml:space="preserve">(2) From Monthly Data below </t>
  </si>
  <si>
    <t>(3) From Docket No. UG-100468 Settlement Stipulation Appendix 4, page 5</t>
  </si>
  <si>
    <t>(4) From Docket No. UG-100468 Andrews Exhibit EMA-3, page 4, line 7</t>
  </si>
  <si>
    <t>(5) From Schedule 156 purchased gas cost per therm rate (15th revision sheet effective 11/1/2009)</t>
  </si>
  <si>
    <t>UG-100468 Weather Normalization and Unbilled Calculation</t>
  </si>
  <si>
    <t>12 Months Ended December 2009 Monthly Data</t>
  </si>
  <si>
    <t>Revenue Run Therms</t>
  </si>
  <si>
    <t>Total</t>
  </si>
  <si>
    <t>Total 101 (6)</t>
  </si>
  <si>
    <t>Weather Normalization</t>
  </si>
  <si>
    <t>Normal Degree Days (30 Year Average 1980 - 2009)</t>
  </si>
  <si>
    <t>Actual Degree Days</t>
  </si>
  <si>
    <t>Degree Day Adjustment (1,7)</t>
  </si>
  <si>
    <t>Monthly</t>
  </si>
  <si>
    <t>Res 101</t>
  </si>
  <si>
    <t>Use/DD/Cust(7)</t>
  </si>
  <si>
    <t>Com 101</t>
  </si>
  <si>
    <t>Ind 101</t>
  </si>
  <si>
    <t>Sch. 101</t>
  </si>
  <si>
    <t xml:space="preserve">  Total 101</t>
  </si>
  <si>
    <t>Revenue Run Customers (Meters Billed)</t>
  </si>
  <si>
    <t>Class</t>
  </si>
  <si>
    <t>Residential 101</t>
  </si>
  <si>
    <t>01</t>
  </si>
  <si>
    <t>(8)</t>
  </si>
  <si>
    <t>Commercial 101</t>
  </si>
  <si>
    <t>21</t>
  </si>
  <si>
    <t>Industrial 101</t>
  </si>
  <si>
    <t>31</t>
  </si>
  <si>
    <t>Interdepartmental 101</t>
  </si>
  <si>
    <t>80</t>
  </si>
  <si>
    <t xml:space="preserve">   Total</t>
  </si>
  <si>
    <t>Monthly Unbilled Calculation</t>
  </si>
  <si>
    <t>WA101 (9)</t>
  </si>
  <si>
    <t>(6) From Knox workpapers in Docket No. UG-100468, TLK-R-120</t>
  </si>
  <si>
    <t>(7) From Knox workpapers in Docket No. UG-100468, TLK-R-53</t>
  </si>
  <si>
    <t>(8) From Knox workpapers in Docket No. UG-100468, TLK-R-23</t>
  </si>
  <si>
    <t>(9) From Knox workpapers in Docket No. UG-100468, TLK-R-6 with monthly columns expanded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</si>
</sst>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_(* #,##0.00000_);_(* \(#,##0.00000\);_(* &quot;-&quot;??_);_(@_)"/>
    <numFmt numFmtId="167" formatCode="&quot;$&quot;#,##0.000000_);\(&quot;$&quot;#,##0.000000\)"/>
    <numFmt numFmtId="168" formatCode="0.0000%"/>
    <numFmt numFmtId="169" formatCode="0.0000"/>
    <numFmt numFmtId="170" formatCode="0.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 val="singleAccounting"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2" fillId="0" borderId="0" xfId="2" applyFont="1"/>
    <xf numFmtId="0" fontId="1" fillId="0" borderId="0" xfId="2"/>
    <xf numFmtId="0" fontId="5" fillId="0" borderId="0" xfId="2" applyFont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64" fontId="7" fillId="0" borderId="0" xfId="3" applyNumberFormat="1" applyFont="1" applyFill="1"/>
    <xf numFmtId="164" fontId="7" fillId="0" borderId="0" xfId="3" applyNumberFormat="1" applyFont="1"/>
    <xf numFmtId="164" fontId="9" fillId="0" borderId="0" xfId="1" applyNumberFormat="1" applyFont="1" applyBorder="1"/>
    <xf numFmtId="164" fontId="10" fillId="0" borderId="0" xfId="3" applyNumberFormat="1" applyFont="1" applyFill="1"/>
    <xf numFmtId="164" fontId="1" fillId="0" borderId="1" xfId="2" applyNumberFormat="1" applyBorder="1"/>
    <xf numFmtId="164" fontId="1" fillId="0" borderId="0" xfId="2" applyNumberFormat="1" applyBorder="1"/>
    <xf numFmtId="164" fontId="1" fillId="0" borderId="0" xfId="2" applyNumberFormat="1"/>
    <xf numFmtId="0" fontId="7" fillId="0" borderId="0" xfId="2" applyFont="1"/>
    <xf numFmtId="165" fontId="7" fillId="0" borderId="0" xfId="4" applyNumberFormat="1" applyFont="1" applyFill="1" applyBorder="1"/>
    <xf numFmtId="166" fontId="1" fillId="0" borderId="0" xfId="1" applyNumberFormat="1" applyFont="1"/>
    <xf numFmtId="0" fontId="7" fillId="0" borderId="0" xfId="2" applyFont="1" applyFill="1"/>
    <xf numFmtId="165" fontId="7" fillId="0" borderId="1" xfId="4" applyNumberFormat="1" applyFont="1" applyFill="1" applyBorder="1"/>
    <xf numFmtId="165" fontId="1" fillId="0" borderId="0" xfId="2" applyNumberFormat="1"/>
    <xf numFmtId="166" fontId="1" fillId="0" borderId="0" xfId="2" applyNumberFormat="1"/>
    <xf numFmtId="165" fontId="2" fillId="0" borderId="1" xfId="2" applyNumberFormat="1" applyFont="1" applyFill="1" applyBorder="1"/>
    <xf numFmtId="167" fontId="1" fillId="0" borderId="0" xfId="2" applyNumberFormat="1"/>
    <xf numFmtId="168" fontId="7" fillId="0" borderId="0" xfId="5" applyNumberFormat="1" applyFont="1"/>
    <xf numFmtId="0" fontId="1" fillId="0" borderId="0" xfId="2" applyFill="1"/>
    <xf numFmtId="17" fontId="6" fillId="0" borderId="0" xfId="2" applyNumberFormat="1" applyFont="1" applyAlignment="1">
      <alignment horizontal="right"/>
    </xf>
    <xf numFmtId="0" fontId="6" fillId="0" borderId="0" xfId="2" applyFont="1" applyAlignment="1">
      <alignment horizontal="right"/>
    </xf>
    <xf numFmtId="0" fontId="11" fillId="0" borderId="0" xfId="2" applyFont="1"/>
    <xf numFmtId="164" fontId="1" fillId="0" borderId="0" xfId="1" applyNumberFormat="1" applyFont="1"/>
    <xf numFmtId="164" fontId="7" fillId="0" borderId="0" xfId="1" applyNumberFormat="1" applyFont="1"/>
    <xf numFmtId="164" fontId="1" fillId="0" borderId="1" xfId="1" applyNumberFormat="1" applyFont="1" applyBorder="1"/>
    <xf numFmtId="0" fontId="6" fillId="0" borderId="0" xfId="2" quotePrefix="1" applyFont="1" applyAlignment="1">
      <alignment horizontal="right"/>
    </xf>
    <xf numFmtId="169" fontId="1" fillId="0" borderId="0" xfId="2" applyNumberFormat="1"/>
    <xf numFmtId="0" fontId="6" fillId="0" borderId="0" xfId="2" applyFont="1"/>
    <xf numFmtId="164" fontId="7" fillId="0" borderId="1" xfId="3" applyNumberFormat="1" applyFont="1" applyBorder="1"/>
    <xf numFmtId="164" fontId="7" fillId="0" borderId="0" xfId="3" applyNumberFormat="1" applyFont="1" applyBorder="1"/>
    <xf numFmtId="17" fontId="6" fillId="0" borderId="0" xfId="2" applyNumberFormat="1" applyFont="1"/>
    <xf numFmtId="17" fontId="6" fillId="0" borderId="0" xfId="2" applyNumberFormat="1" applyFont="1" applyAlignment="1">
      <alignment horizontal="center"/>
    </xf>
    <xf numFmtId="0" fontId="1" fillId="0" borderId="0" xfId="2" quotePrefix="1" applyAlignment="1">
      <alignment horizontal="center"/>
    </xf>
    <xf numFmtId="164" fontId="7" fillId="0" borderId="0" xfId="3" quotePrefix="1" applyNumberFormat="1" applyFont="1"/>
    <xf numFmtId="0" fontId="1" fillId="0" borderId="0" xfId="2" applyAlignment="1">
      <alignment horizontal="left"/>
    </xf>
    <xf numFmtId="0" fontId="1" fillId="0" borderId="0" xfId="2" applyBorder="1"/>
    <xf numFmtId="170" fontId="7" fillId="0" borderId="0" xfId="2" applyNumberFormat="1" applyFont="1" applyBorder="1"/>
    <xf numFmtId="0" fontId="7" fillId="0" borderId="0" xfId="2" applyFont="1" applyBorder="1"/>
    <xf numFmtId="3" fontId="1" fillId="0" borderId="0" xfId="2" applyNumberFormat="1" applyBorder="1"/>
    <xf numFmtId="164" fontId="7" fillId="0" borderId="0" xfId="5" applyNumberFormat="1" applyFont="1" applyBorder="1"/>
    <xf numFmtId="10" fontId="7" fillId="0" borderId="0" xfId="5" applyNumberFormat="1" applyFont="1" applyBorder="1"/>
    <xf numFmtId="0" fontId="1" fillId="0" borderId="0" xfId="2" applyBorder="1" applyAlignment="1">
      <alignment horizontal="center"/>
    </xf>
    <xf numFmtId="0" fontId="6" fillId="0" borderId="0" xfId="2" applyFont="1" applyBorder="1" applyAlignment="1">
      <alignment horizontal="right"/>
    </xf>
    <xf numFmtId="169" fontId="1" fillId="0" borderId="0" xfId="2" applyNumberFormat="1" applyBorder="1"/>
    <xf numFmtId="0" fontId="6" fillId="0" borderId="0" xfId="2" applyFont="1" applyBorder="1"/>
    <xf numFmtId="0" fontId="5" fillId="0" borderId="0" xfId="2" applyFont="1" applyBorder="1"/>
    <xf numFmtId="0" fontId="6" fillId="0" borderId="0" xfId="2" quotePrefix="1" applyFont="1" applyBorder="1" applyAlignment="1">
      <alignment horizontal="right"/>
    </xf>
    <xf numFmtId="164" fontId="0" fillId="0" borderId="0" xfId="3" applyNumberFormat="1" applyFont="1" applyBorder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 vertical="top"/>
    </xf>
  </cellXfs>
  <cellStyles count="7">
    <cellStyle name="Comma" xfId="1" builtinId="3"/>
    <cellStyle name="Comma 2" xfId="3"/>
    <cellStyle name="Currency 2" xfId="4"/>
    <cellStyle name="Normal" xfId="0" builtinId="0"/>
    <cellStyle name="Normal 2" xfId="2"/>
    <cellStyle name="Normal 3" xfId="6"/>
    <cellStyle name="Percent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5"/>
  </sheetPr>
  <dimension ref="A1:Q86"/>
  <sheetViews>
    <sheetView tabSelected="1" topLeftCell="A10" zoomScaleNormal="100" workbookViewId="0">
      <selection activeCell="F26" sqref="F26"/>
    </sheetView>
  </sheetViews>
  <sheetFormatPr defaultRowHeight="12.75"/>
  <cols>
    <col min="1" max="1" width="2.85546875" style="2" customWidth="1"/>
    <col min="2" max="2" width="19.5703125" style="2" customWidth="1"/>
    <col min="3" max="3" width="6.42578125" style="2" customWidth="1"/>
    <col min="4" max="4" width="15.28515625" style="2" customWidth="1"/>
    <col min="5" max="5" width="12.85546875" style="2" customWidth="1"/>
    <col min="6" max="6" width="13.140625" style="2" customWidth="1"/>
    <col min="7" max="7" width="12.5703125" style="2" customWidth="1"/>
    <col min="8" max="8" width="12.7109375" style="2" customWidth="1"/>
    <col min="9" max="9" width="12.140625" style="2" customWidth="1"/>
    <col min="10" max="10" width="12.7109375" style="2" customWidth="1"/>
    <col min="11" max="11" width="11.5703125" style="2" customWidth="1"/>
    <col min="12" max="13" width="11.42578125" style="2" customWidth="1"/>
    <col min="14" max="14" width="11.28515625" style="2" customWidth="1"/>
    <col min="15" max="15" width="11.42578125" style="2" customWidth="1"/>
    <col min="16" max="16" width="11.85546875" style="2" customWidth="1"/>
    <col min="17" max="17" width="12.7109375" style="2" customWidth="1"/>
    <col min="18" max="18" width="14" style="2" bestFit="1" customWidth="1"/>
    <col min="19" max="19" width="12.85546875" style="2" bestFit="1" customWidth="1"/>
    <col min="20" max="20" width="14" style="2" bestFit="1" customWidth="1"/>
    <col min="21" max="16384" width="9.140625" style="2"/>
  </cols>
  <sheetData>
    <row r="1" spans="1:17">
      <c r="A1" s="1" t="s">
        <v>0</v>
      </c>
    </row>
    <row r="2" spans="1:17">
      <c r="A2" s="1" t="s">
        <v>1</v>
      </c>
    </row>
    <row r="3" spans="1:17">
      <c r="A3" s="1" t="s">
        <v>2</v>
      </c>
    </row>
    <row r="4" spans="1:17" ht="25.5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7" ht="20.25">
      <c r="A5" s="54" t="s">
        <v>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>
      <c r="A6" s="1"/>
    </row>
    <row r="8" spans="1:17">
      <c r="A8" s="3" t="s">
        <v>5</v>
      </c>
      <c r="D8" s="4" t="s">
        <v>6</v>
      </c>
      <c r="E8" s="3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5" t="s">
        <v>14</v>
      </c>
      <c r="M8" s="5" t="s">
        <v>15</v>
      </c>
      <c r="N8" s="5" t="s">
        <v>16</v>
      </c>
      <c r="O8" s="5" t="s">
        <v>17</v>
      </c>
      <c r="P8" s="5" t="s">
        <v>18</v>
      </c>
      <c r="Q8" s="5" t="s">
        <v>19</v>
      </c>
    </row>
    <row r="9" spans="1:17">
      <c r="A9" s="3" t="s">
        <v>20</v>
      </c>
    </row>
    <row r="10" spans="1:17" ht="15">
      <c r="A10" s="2" t="s">
        <v>21</v>
      </c>
      <c r="D10" s="6">
        <v>124216208</v>
      </c>
      <c r="E10" s="7">
        <f>SUM(F10:Q10)</f>
        <v>124216208</v>
      </c>
      <c r="F10" s="8">
        <f>E42</f>
        <v>24885757</v>
      </c>
      <c r="G10" s="8">
        <f t="shared" ref="G10:Q10" si="0">F42</f>
        <v>21106338</v>
      </c>
      <c r="H10" s="8">
        <f t="shared" si="0"/>
        <v>17754612</v>
      </c>
      <c r="I10" s="8">
        <f t="shared" si="0"/>
        <v>12666299</v>
      </c>
      <c r="J10" s="8">
        <f t="shared" si="0"/>
        <v>7615545</v>
      </c>
      <c r="K10" s="8">
        <f t="shared" si="0"/>
        <v>3714717</v>
      </c>
      <c r="L10" s="8">
        <f t="shared" si="0"/>
        <v>2373945</v>
      </c>
      <c r="M10" s="8">
        <f t="shared" si="0"/>
        <v>2111270</v>
      </c>
      <c r="N10" s="8">
        <f t="shared" si="0"/>
        <v>2274191</v>
      </c>
      <c r="O10" s="8">
        <f t="shared" si="0"/>
        <v>4129665</v>
      </c>
      <c r="P10" s="8">
        <f t="shared" si="0"/>
        <v>9700573</v>
      </c>
      <c r="Q10" s="8">
        <f t="shared" si="0"/>
        <v>15883296</v>
      </c>
    </row>
    <row r="11" spans="1:17">
      <c r="A11" s="2" t="s">
        <v>22</v>
      </c>
      <c r="D11" s="6">
        <v>-15919236</v>
      </c>
      <c r="E11" s="7">
        <f>SUM(F11:Q11)</f>
        <v>-80466703</v>
      </c>
      <c r="F11" s="7">
        <f>-E71</f>
        <v>-15919236</v>
      </c>
      <c r="G11" s="7">
        <f t="shared" ref="G11:Q11" si="1">-F71</f>
        <v>-13556027</v>
      </c>
      <c r="H11" s="7">
        <f t="shared" si="1"/>
        <v>-9801943</v>
      </c>
      <c r="I11" s="7">
        <f t="shared" si="1"/>
        <v>-9117730</v>
      </c>
      <c r="J11" s="7">
        <f t="shared" si="1"/>
        <v>-5222312</v>
      </c>
      <c r="K11" s="7">
        <f t="shared" si="1"/>
        <v>-2486077</v>
      </c>
      <c r="L11" s="7">
        <f t="shared" si="1"/>
        <v>-1639848</v>
      </c>
      <c r="M11" s="7">
        <f t="shared" si="1"/>
        <v>-1405084</v>
      </c>
      <c r="N11" s="7">
        <f t="shared" si="1"/>
        <v>-1544210</v>
      </c>
      <c r="O11" s="7">
        <f t="shared" si="1"/>
        <v>-1964249</v>
      </c>
      <c r="P11" s="7">
        <f t="shared" si="1"/>
        <v>-7223636</v>
      </c>
      <c r="Q11" s="7">
        <f t="shared" si="1"/>
        <v>-10586351</v>
      </c>
    </row>
    <row r="12" spans="1:17">
      <c r="A12" s="2" t="s">
        <v>23</v>
      </c>
      <c r="D12" s="6">
        <v>17648827</v>
      </c>
      <c r="E12" s="7">
        <f>SUM(F12:Q12)</f>
        <v>82196294</v>
      </c>
      <c r="F12" s="7">
        <f>F71</f>
        <v>13556027</v>
      </c>
      <c r="G12" s="7">
        <f t="shared" ref="G12:Q12" si="2">G71</f>
        <v>9801943</v>
      </c>
      <c r="H12" s="7">
        <f t="shared" si="2"/>
        <v>9117730</v>
      </c>
      <c r="I12" s="7">
        <f t="shared" si="2"/>
        <v>5222312</v>
      </c>
      <c r="J12" s="7">
        <f t="shared" si="2"/>
        <v>2486077</v>
      </c>
      <c r="K12" s="7">
        <f t="shared" si="2"/>
        <v>1639848</v>
      </c>
      <c r="L12" s="7">
        <f t="shared" si="2"/>
        <v>1405084</v>
      </c>
      <c r="M12" s="7">
        <f t="shared" si="2"/>
        <v>1544210</v>
      </c>
      <c r="N12" s="7">
        <f t="shared" si="2"/>
        <v>1964249</v>
      </c>
      <c r="O12" s="7">
        <f t="shared" si="2"/>
        <v>7223636</v>
      </c>
      <c r="P12" s="7">
        <f t="shared" si="2"/>
        <v>10586351</v>
      </c>
      <c r="Q12" s="7">
        <f t="shared" si="2"/>
        <v>17648827</v>
      </c>
    </row>
    <row r="13" spans="1:17" ht="15">
      <c r="A13" s="2" t="s">
        <v>24</v>
      </c>
      <c r="D13" s="9">
        <v>-6829575</v>
      </c>
      <c r="E13" s="7">
        <f>SUM(F13:Q13)</f>
        <v>-6829575</v>
      </c>
      <c r="F13" s="7">
        <f>E58</f>
        <v>-1357367</v>
      </c>
      <c r="G13" s="7">
        <f t="shared" ref="G13:Q13" si="3">F58</f>
        <v>-710932</v>
      </c>
      <c r="H13" s="7">
        <f t="shared" si="3"/>
        <v>-2583342</v>
      </c>
      <c r="I13" s="7">
        <f t="shared" si="3"/>
        <v>-595333</v>
      </c>
      <c r="J13" s="7">
        <f t="shared" si="3"/>
        <v>270319</v>
      </c>
      <c r="K13" s="7">
        <f t="shared" si="3"/>
        <v>674950</v>
      </c>
      <c r="L13" s="7">
        <f t="shared" si="3"/>
        <v>0</v>
      </c>
      <c r="M13" s="7">
        <f t="shared" si="3"/>
        <v>0</v>
      </c>
      <c r="N13" s="7">
        <f t="shared" si="3"/>
        <v>0</v>
      </c>
      <c r="O13" s="7">
        <f t="shared" si="3"/>
        <v>-1734191</v>
      </c>
      <c r="P13" s="7">
        <f t="shared" si="3"/>
        <v>747742</v>
      </c>
      <c r="Q13" s="7">
        <f t="shared" si="3"/>
        <v>-1541421</v>
      </c>
    </row>
    <row r="14" spans="1:17">
      <c r="A14" s="2" t="s">
        <v>25</v>
      </c>
      <c r="D14" s="6">
        <f t="shared" ref="D14:Q14" si="4">SUM(D10:D13)</f>
        <v>119116224</v>
      </c>
      <c r="E14" s="10">
        <f t="shared" si="4"/>
        <v>119116224</v>
      </c>
      <c r="F14" s="10">
        <f t="shared" si="4"/>
        <v>21165181</v>
      </c>
      <c r="G14" s="10">
        <f t="shared" si="4"/>
        <v>16641322</v>
      </c>
      <c r="H14" s="10">
        <f t="shared" si="4"/>
        <v>14487057</v>
      </c>
      <c r="I14" s="10">
        <f t="shared" si="4"/>
        <v>8175548</v>
      </c>
      <c r="J14" s="10">
        <f t="shared" si="4"/>
        <v>5149629</v>
      </c>
      <c r="K14" s="10">
        <f t="shared" si="4"/>
        <v>3543438</v>
      </c>
      <c r="L14" s="10">
        <f t="shared" si="4"/>
        <v>2139181</v>
      </c>
      <c r="M14" s="10">
        <f t="shared" si="4"/>
        <v>2250396</v>
      </c>
      <c r="N14" s="10">
        <f t="shared" si="4"/>
        <v>2694230</v>
      </c>
      <c r="O14" s="10">
        <f t="shared" si="4"/>
        <v>7654861</v>
      </c>
      <c r="P14" s="10">
        <f t="shared" si="4"/>
        <v>13811030</v>
      </c>
      <c r="Q14" s="10">
        <f t="shared" si="4"/>
        <v>21404351</v>
      </c>
    </row>
    <row r="15" spans="1:17">
      <c r="D15" s="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D16" s="7"/>
      <c r="E16" s="12"/>
    </row>
    <row r="17" spans="1:17">
      <c r="A17" s="3" t="s">
        <v>26</v>
      </c>
      <c r="D17" s="7"/>
    </row>
    <row r="18" spans="1:17">
      <c r="A18" s="2" t="s">
        <v>27</v>
      </c>
      <c r="D18" s="7">
        <v>1722614</v>
      </c>
      <c r="E18" s="7">
        <f>SUM(F18:Q18)</f>
        <v>1722614</v>
      </c>
      <c r="F18" s="11">
        <f>E66</f>
        <v>143747</v>
      </c>
      <c r="G18" s="11">
        <f t="shared" ref="G18:Q18" si="5">F66</f>
        <v>143734</v>
      </c>
      <c r="H18" s="11">
        <f t="shared" si="5"/>
        <v>143649</v>
      </c>
      <c r="I18" s="11">
        <f t="shared" si="5"/>
        <v>143462</v>
      </c>
      <c r="J18" s="11">
        <f t="shared" si="5"/>
        <v>143299</v>
      </c>
      <c r="K18" s="11">
        <f t="shared" si="5"/>
        <v>143101</v>
      </c>
      <c r="L18" s="11">
        <f t="shared" si="5"/>
        <v>143012</v>
      </c>
      <c r="M18" s="11">
        <f t="shared" si="5"/>
        <v>143096</v>
      </c>
      <c r="N18" s="11">
        <f t="shared" si="5"/>
        <v>143401</v>
      </c>
      <c r="O18" s="11">
        <f t="shared" si="5"/>
        <v>143630</v>
      </c>
      <c r="P18" s="11">
        <f t="shared" si="5"/>
        <v>144120</v>
      </c>
      <c r="Q18" s="11">
        <f t="shared" si="5"/>
        <v>144363</v>
      </c>
    </row>
    <row r="19" spans="1:17">
      <c r="A19" s="2" t="s">
        <v>28</v>
      </c>
      <c r="D19" s="7"/>
      <c r="E19" s="11">
        <f>E14/E18</f>
        <v>69.148528921743349</v>
      </c>
      <c r="F19" s="11">
        <f>F14/F18</f>
        <v>147.23911455543421</v>
      </c>
      <c r="G19" s="11">
        <f t="shared" ref="G19:Q19" si="6">G14/G18</f>
        <v>115.77860492298274</v>
      </c>
      <c r="H19" s="11">
        <f t="shared" si="6"/>
        <v>100.85038531420336</v>
      </c>
      <c r="I19" s="11">
        <f t="shared" si="6"/>
        <v>56.987550710292624</v>
      </c>
      <c r="J19" s="11">
        <f t="shared" si="6"/>
        <v>35.936252172031907</v>
      </c>
      <c r="K19" s="11">
        <f t="shared" si="6"/>
        <v>24.76179761147721</v>
      </c>
      <c r="L19" s="11">
        <f t="shared" si="6"/>
        <v>14.958052471121304</v>
      </c>
      <c r="M19" s="11">
        <f t="shared" si="6"/>
        <v>15.7264773299044</v>
      </c>
      <c r="N19" s="11">
        <f t="shared" si="6"/>
        <v>18.78808376510624</v>
      </c>
      <c r="O19" s="11">
        <f t="shared" si="6"/>
        <v>53.295697277727491</v>
      </c>
      <c r="P19" s="11">
        <f t="shared" si="6"/>
        <v>95.830072162087149</v>
      </c>
      <c r="Q19" s="11">
        <f t="shared" si="6"/>
        <v>148.26756855981102</v>
      </c>
    </row>
    <row r="20" spans="1:17">
      <c r="D20" s="7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ht="15">
      <c r="D21" s="7"/>
      <c r="E21"/>
      <c r="F21" s="11" t="s">
        <v>5</v>
      </c>
      <c r="G2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ht="15">
      <c r="A22" s="13" t="s">
        <v>29</v>
      </c>
      <c r="E22"/>
      <c r="F22" s="14">
        <v>0.89276</v>
      </c>
      <c r="G22"/>
      <c r="H22" s="15"/>
      <c r="I22" s="15"/>
    </row>
    <row r="23" spans="1:17" ht="15">
      <c r="A23" s="13" t="s">
        <v>30</v>
      </c>
      <c r="E23"/>
      <c r="F23" s="16">
        <v>0.955843</v>
      </c>
      <c r="G23"/>
      <c r="H23" s="15"/>
      <c r="I23" s="15"/>
    </row>
    <row r="24" spans="1:17" ht="15">
      <c r="A24" s="13" t="s">
        <v>31</v>
      </c>
      <c r="E24"/>
      <c r="F24" s="17">
        <f>F22*F23</f>
        <v>0.85333839668</v>
      </c>
      <c r="G24"/>
      <c r="H24" s="15"/>
      <c r="I24" s="15"/>
      <c r="J24" s="18"/>
    </row>
    <row r="25" spans="1:17" ht="15">
      <c r="A25" s="13" t="s">
        <v>32</v>
      </c>
      <c r="E25"/>
      <c r="F25" s="14">
        <v>0.58245999999999998</v>
      </c>
      <c r="G25"/>
      <c r="H25" s="19"/>
    </row>
    <row r="26" spans="1:17" ht="15">
      <c r="A26" s="1" t="s">
        <v>33</v>
      </c>
      <c r="E26"/>
      <c r="F26" s="20">
        <f>F24-F25</f>
        <v>0.27087839668000002</v>
      </c>
      <c r="G26"/>
      <c r="I26" s="18"/>
      <c r="J26" s="21"/>
    </row>
    <row r="27" spans="1:17">
      <c r="D27" s="22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30" spans="1:17">
      <c r="A30" s="16" t="s">
        <v>34</v>
      </c>
      <c r="B30" s="23"/>
    </row>
    <row r="31" spans="1:17">
      <c r="A31" s="16" t="s">
        <v>35</v>
      </c>
      <c r="B31" s="23"/>
    </row>
    <row r="32" spans="1:17">
      <c r="A32" s="16" t="s">
        <v>36</v>
      </c>
      <c r="B32" s="23"/>
    </row>
    <row r="33" spans="1:17">
      <c r="A33" s="16" t="s">
        <v>37</v>
      </c>
      <c r="B33" s="23"/>
    </row>
    <row r="34" spans="1:17">
      <c r="A34" s="16" t="s">
        <v>38</v>
      </c>
      <c r="B34" s="23"/>
    </row>
    <row r="35" spans="1:17">
      <c r="A35" s="16"/>
      <c r="B35" s="23"/>
    </row>
    <row r="36" spans="1:17" ht="25.5">
      <c r="A36" s="53" t="s">
        <v>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</row>
    <row r="37" spans="1:17" ht="20.25">
      <c r="A37" s="54" t="s">
        <v>39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</row>
    <row r="39" spans="1:17">
      <c r="A39" s="1" t="s">
        <v>40</v>
      </c>
    </row>
    <row r="40" spans="1:17">
      <c r="A40" s="1"/>
    </row>
    <row r="41" spans="1:17">
      <c r="A41" s="1"/>
      <c r="B41" s="1" t="s">
        <v>41</v>
      </c>
      <c r="E41" s="24">
        <v>39814</v>
      </c>
      <c r="F41" s="24">
        <v>39845</v>
      </c>
      <c r="G41" s="24">
        <v>39873</v>
      </c>
      <c r="H41" s="24">
        <v>39904</v>
      </c>
      <c r="I41" s="24">
        <v>39934</v>
      </c>
      <c r="J41" s="24">
        <v>39965</v>
      </c>
      <c r="K41" s="24">
        <v>39995</v>
      </c>
      <c r="L41" s="24">
        <v>40026</v>
      </c>
      <c r="M41" s="24">
        <v>40057</v>
      </c>
      <c r="N41" s="24">
        <v>40087</v>
      </c>
      <c r="O41" s="24">
        <v>40118</v>
      </c>
      <c r="P41" s="24">
        <v>40148</v>
      </c>
      <c r="Q41" s="25" t="s">
        <v>42</v>
      </c>
    </row>
    <row r="42" spans="1:17">
      <c r="A42" s="1"/>
      <c r="B42" s="2" t="s">
        <v>43</v>
      </c>
      <c r="E42" s="7">
        <v>24885757</v>
      </c>
      <c r="F42" s="7">
        <v>21106338</v>
      </c>
      <c r="G42" s="7">
        <v>17754612</v>
      </c>
      <c r="H42" s="7">
        <v>12666299</v>
      </c>
      <c r="I42" s="7">
        <v>7615545</v>
      </c>
      <c r="J42" s="7">
        <v>3714717</v>
      </c>
      <c r="K42" s="7">
        <v>2373945</v>
      </c>
      <c r="L42" s="7">
        <v>2111270</v>
      </c>
      <c r="M42" s="7">
        <v>2274191</v>
      </c>
      <c r="N42" s="7">
        <v>4129665</v>
      </c>
      <c r="O42" s="7">
        <v>9700573</v>
      </c>
      <c r="P42" s="7">
        <v>15883296</v>
      </c>
      <c r="Q42" s="7">
        <f>SUM(E42:P42)</f>
        <v>124216208</v>
      </c>
    </row>
    <row r="44" spans="1:17">
      <c r="B44" s="3" t="s">
        <v>44</v>
      </c>
    </row>
    <row r="45" spans="1:17">
      <c r="E45" s="24">
        <v>39814</v>
      </c>
      <c r="F45" s="24">
        <v>39845</v>
      </c>
      <c r="G45" s="24">
        <v>39873</v>
      </c>
      <c r="H45" s="24">
        <v>39904</v>
      </c>
      <c r="I45" s="24">
        <v>39934</v>
      </c>
      <c r="J45" s="24">
        <v>39965</v>
      </c>
      <c r="K45" s="24">
        <v>39995</v>
      </c>
      <c r="L45" s="24">
        <v>40026</v>
      </c>
      <c r="M45" s="24">
        <v>40057</v>
      </c>
      <c r="N45" s="24">
        <v>40087</v>
      </c>
      <c r="O45" s="24">
        <v>40118</v>
      </c>
      <c r="P45" s="24">
        <v>40148</v>
      </c>
      <c r="Q45" s="25" t="s">
        <v>42</v>
      </c>
    </row>
    <row r="46" spans="1:17">
      <c r="B46" s="26" t="s">
        <v>45</v>
      </c>
      <c r="E46" s="27">
        <v>1120</v>
      </c>
      <c r="F46" s="27">
        <v>913</v>
      </c>
      <c r="G46" s="27">
        <v>776</v>
      </c>
      <c r="H46" s="27">
        <v>542</v>
      </c>
      <c r="I46" s="27">
        <v>323</v>
      </c>
      <c r="J46" s="27">
        <v>143</v>
      </c>
      <c r="K46" s="27">
        <v>35</v>
      </c>
      <c r="L46" s="27">
        <v>34</v>
      </c>
      <c r="M46" s="27">
        <v>185</v>
      </c>
      <c r="N46" s="27">
        <v>540</v>
      </c>
      <c r="O46" s="27">
        <v>889</v>
      </c>
      <c r="P46" s="27">
        <v>1157</v>
      </c>
      <c r="Q46" s="28">
        <f>SUM(E46:P46)</f>
        <v>6657</v>
      </c>
    </row>
    <row r="47" spans="1:17">
      <c r="B47" s="2" t="s">
        <v>46</v>
      </c>
      <c r="E47" s="27">
        <v>1204</v>
      </c>
      <c r="F47" s="27">
        <v>957</v>
      </c>
      <c r="G47" s="27">
        <v>936</v>
      </c>
      <c r="H47" s="27">
        <v>586</v>
      </c>
      <c r="I47" s="27">
        <v>303</v>
      </c>
      <c r="J47" s="27">
        <v>93</v>
      </c>
      <c r="K47" s="27">
        <v>17</v>
      </c>
      <c r="L47" s="27">
        <v>23</v>
      </c>
      <c r="M47" s="27">
        <v>103</v>
      </c>
      <c r="N47" s="27">
        <v>668</v>
      </c>
      <c r="O47" s="27">
        <v>834</v>
      </c>
      <c r="P47" s="27">
        <v>1252</v>
      </c>
      <c r="Q47" s="28">
        <f>SUM(E47:P47)</f>
        <v>6976</v>
      </c>
    </row>
    <row r="48" spans="1:17">
      <c r="B48" s="1" t="s">
        <v>47</v>
      </c>
      <c r="E48" s="29">
        <f>E46-E47</f>
        <v>-84</v>
      </c>
      <c r="F48" s="29">
        <f>F46-F47</f>
        <v>-44</v>
      </c>
      <c r="G48" s="29">
        <f>G46-G47</f>
        <v>-160</v>
      </c>
      <c r="H48" s="29">
        <f>H46-H47</f>
        <v>-44</v>
      </c>
      <c r="I48" s="29">
        <f t="shared" ref="I48:P48" si="7">I46-I47</f>
        <v>20</v>
      </c>
      <c r="J48" s="29">
        <f t="shared" si="7"/>
        <v>50</v>
      </c>
      <c r="K48" s="29">
        <f t="shared" si="7"/>
        <v>18</v>
      </c>
      <c r="L48" s="29">
        <f t="shared" si="7"/>
        <v>11</v>
      </c>
      <c r="M48" s="29">
        <f t="shared" si="7"/>
        <v>82</v>
      </c>
      <c r="N48" s="29">
        <f t="shared" si="7"/>
        <v>-128</v>
      </c>
      <c r="O48" s="29">
        <f t="shared" si="7"/>
        <v>55</v>
      </c>
      <c r="P48" s="29">
        <f t="shared" si="7"/>
        <v>-95</v>
      </c>
      <c r="Q48" s="29">
        <f>SUM(E48:P48)</f>
        <v>-319</v>
      </c>
    </row>
    <row r="49" spans="2:17">
      <c r="B49" s="1"/>
      <c r="C49" s="30"/>
      <c r="D49" s="4" t="s">
        <v>48</v>
      </c>
    </row>
    <row r="50" spans="2:17">
      <c r="B50" s="2" t="s">
        <v>49</v>
      </c>
      <c r="D50" s="25" t="s">
        <v>50</v>
      </c>
      <c r="E50" s="31">
        <v>0.1002</v>
      </c>
      <c r="F50" s="31">
        <v>0.1002</v>
      </c>
      <c r="G50" s="31">
        <v>0.1002</v>
      </c>
      <c r="H50" s="31">
        <v>8.77E-2</v>
      </c>
      <c r="I50" s="31">
        <v>8.77E-2</v>
      </c>
      <c r="J50" s="31">
        <v>8.77E-2</v>
      </c>
      <c r="K50" s="31">
        <v>0</v>
      </c>
      <c r="L50" s="31">
        <v>0</v>
      </c>
      <c r="M50" s="31">
        <v>0</v>
      </c>
      <c r="N50" s="31">
        <v>8.77E-2</v>
      </c>
      <c r="O50" s="31">
        <v>8.77E-2</v>
      </c>
      <c r="P50" s="31">
        <v>0.1002</v>
      </c>
    </row>
    <row r="51" spans="2:17">
      <c r="B51" s="2" t="s">
        <v>51</v>
      </c>
      <c r="D51" s="25" t="s">
        <v>50</v>
      </c>
      <c r="E51" s="31">
        <v>0.2467</v>
      </c>
      <c r="F51" s="31">
        <v>0.2467</v>
      </c>
      <c r="G51" s="31">
        <v>0.2467</v>
      </c>
      <c r="H51" s="31">
        <v>0.16700000000000001</v>
      </c>
      <c r="I51" s="31">
        <v>0.16700000000000001</v>
      </c>
      <c r="J51" s="31">
        <v>0.16700000000000001</v>
      </c>
      <c r="K51" s="31">
        <v>0</v>
      </c>
      <c r="L51" s="31">
        <v>0</v>
      </c>
      <c r="M51" s="31">
        <v>0</v>
      </c>
      <c r="N51" s="31">
        <v>0.16700000000000001</v>
      </c>
      <c r="O51" s="31">
        <v>0.16700000000000001</v>
      </c>
      <c r="P51" s="31">
        <v>0.2467</v>
      </c>
    </row>
    <row r="52" spans="2:17">
      <c r="B52" s="2" t="s">
        <v>52</v>
      </c>
      <c r="D52" s="25" t="s">
        <v>50</v>
      </c>
      <c r="E52" s="31">
        <v>0.42659999999999998</v>
      </c>
      <c r="F52" s="31">
        <v>0.42659999999999998</v>
      </c>
      <c r="G52" s="31">
        <v>0.42659999999999998</v>
      </c>
      <c r="H52" s="31">
        <v>0.29609999999999997</v>
      </c>
      <c r="I52" s="31">
        <v>0.29609999999999997</v>
      </c>
      <c r="J52" s="31">
        <v>0.29609999999999997</v>
      </c>
      <c r="K52" s="31">
        <v>0</v>
      </c>
      <c r="L52" s="31">
        <v>0</v>
      </c>
      <c r="M52" s="31">
        <v>0</v>
      </c>
      <c r="N52" s="31">
        <v>0.29609999999999997</v>
      </c>
      <c r="O52" s="31">
        <v>0.29609999999999997</v>
      </c>
      <c r="P52" s="31">
        <v>0.42659999999999998</v>
      </c>
    </row>
    <row r="53" spans="2:17">
      <c r="C53" s="32"/>
    </row>
    <row r="54" spans="2:17">
      <c r="B54" s="3" t="s">
        <v>53</v>
      </c>
      <c r="C54" s="32"/>
      <c r="D54" s="32"/>
    </row>
    <row r="55" spans="2:17">
      <c r="B55" s="2" t="s">
        <v>49</v>
      </c>
      <c r="E55" s="7">
        <f t="shared" ref="E55:P55" si="8">ROUND(E$48*E50*E62,0)</f>
        <v>-1109528</v>
      </c>
      <c r="F55" s="7">
        <f t="shared" si="8"/>
        <v>-581150</v>
      </c>
      <c r="G55" s="7">
        <f t="shared" si="8"/>
        <v>-2112216</v>
      </c>
      <c r="H55" s="7">
        <f t="shared" si="8"/>
        <v>-507737</v>
      </c>
      <c r="I55" s="7">
        <f t="shared" si="8"/>
        <v>230511</v>
      </c>
      <c r="J55" s="7">
        <f t="shared" si="8"/>
        <v>575387</v>
      </c>
      <c r="K55" s="7">
        <f t="shared" si="8"/>
        <v>0</v>
      </c>
      <c r="L55" s="7">
        <f t="shared" si="8"/>
        <v>0</v>
      </c>
      <c r="M55" s="7">
        <f t="shared" si="8"/>
        <v>0</v>
      </c>
      <c r="N55" s="7">
        <f t="shared" si="8"/>
        <v>-1478524</v>
      </c>
      <c r="O55" s="7">
        <f t="shared" si="8"/>
        <v>637401</v>
      </c>
      <c r="P55" s="7">
        <f t="shared" si="8"/>
        <v>-1260401</v>
      </c>
      <c r="Q55" s="7">
        <f>SUM(E55:P55)</f>
        <v>-5606257</v>
      </c>
    </row>
    <row r="56" spans="2:17">
      <c r="B56" s="2" t="s">
        <v>51</v>
      </c>
      <c r="E56" s="7">
        <f t="shared" ref="E56:P56" si="9">ROUND(E$48*E51*E63,0)</f>
        <v>-244757</v>
      </c>
      <c r="F56" s="7">
        <f t="shared" si="9"/>
        <v>-128130</v>
      </c>
      <c r="G56" s="7">
        <f t="shared" si="9"/>
        <v>-465256</v>
      </c>
      <c r="H56" s="7">
        <f t="shared" si="9"/>
        <v>-86515</v>
      </c>
      <c r="I56" s="7">
        <f t="shared" si="9"/>
        <v>39305</v>
      </c>
      <c r="J56" s="7">
        <f t="shared" si="9"/>
        <v>98305</v>
      </c>
      <c r="K56" s="7">
        <f t="shared" si="9"/>
        <v>0</v>
      </c>
      <c r="L56" s="7">
        <f t="shared" si="9"/>
        <v>0</v>
      </c>
      <c r="M56" s="7">
        <f t="shared" si="9"/>
        <v>0</v>
      </c>
      <c r="N56" s="7">
        <f t="shared" si="9"/>
        <v>-252408</v>
      </c>
      <c r="O56" s="7">
        <f t="shared" si="9"/>
        <v>108989</v>
      </c>
      <c r="P56" s="7">
        <f t="shared" si="9"/>
        <v>-277535</v>
      </c>
      <c r="Q56" s="7">
        <f>SUM(E56:P56)</f>
        <v>-1208002</v>
      </c>
    </row>
    <row r="57" spans="2:17">
      <c r="B57" s="2" t="s">
        <v>52</v>
      </c>
      <c r="E57" s="7">
        <f t="shared" ref="E57:P57" si="10">ROUND(E$48*E52*E64,0)</f>
        <v>-3082</v>
      </c>
      <c r="F57" s="7">
        <f t="shared" si="10"/>
        <v>-1652</v>
      </c>
      <c r="G57" s="7">
        <f t="shared" si="10"/>
        <v>-5870</v>
      </c>
      <c r="H57" s="7">
        <f t="shared" si="10"/>
        <v>-1081</v>
      </c>
      <c r="I57" s="7">
        <f t="shared" si="10"/>
        <v>503</v>
      </c>
      <c r="J57" s="7">
        <f t="shared" si="10"/>
        <v>1258</v>
      </c>
      <c r="K57" s="7">
        <f t="shared" si="10"/>
        <v>0</v>
      </c>
      <c r="L57" s="7">
        <f t="shared" si="10"/>
        <v>0</v>
      </c>
      <c r="M57" s="7">
        <f t="shared" si="10"/>
        <v>0</v>
      </c>
      <c r="N57" s="7">
        <f t="shared" si="10"/>
        <v>-3259</v>
      </c>
      <c r="O57" s="7">
        <f t="shared" si="10"/>
        <v>1352</v>
      </c>
      <c r="P57" s="7">
        <f t="shared" si="10"/>
        <v>-3485</v>
      </c>
      <c r="Q57" s="7">
        <f>SUM(E57:P57)</f>
        <v>-15316</v>
      </c>
    </row>
    <row r="58" spans="2:17">
      <c r="B58" s="2" t="s">
        <v>54</v>
      </c>
      <c r="E58" s="33">
        <f>SUM(E55:E57)</f>
        <v>-1357367</v>
      </c>
      <c r="F58" s="33">
        <f>SUM(F55:F57)</f>
        <v>-710932</v>
      </c>
      <c r="G58" s="33">
        <f>SUM(G55:G57)</f>
        <v>-2583342</v>
      </c>
      <c r="H58" s="33">
        <f t="shared" ref="H58:Q58" si="11">SUM(H55:H57)</f>
        <v>-595333</v>
      </c>
      <c r="I58" s="33">
        <f t="shared" si="11"/>
        <v>270319</v>
      </c>
      <c r="J58" s="33">
        <f t="shared" si="11"/>
        <v>674950</v>
      </c>
      <c r="K58" s="33">
        <f t="shared" si="11"/>
        <v>0</v>
      </c>
      <c r="L58" s="33">
        <f t="shared" si="11"/>
        <v>0</v>
      </c>
      <c r="M58" s="33">
        <f t="shared" si="11"/>
        <v>0</v>
      </c>
      <c r="N58" s="33">
        <f t="shared" si="11"/>
        <v>-1734191</v>
      </c>
      <c r="O58" s="33">
        <f t="shared" si="11"/>
        <v>747742</v>
      </c>
      <c r="P58" s="33">
        <f t="shared" si="11"/>
        <v>-1541421</v>
      </c>
      <c r="Q58" s="33">
        <f t="shared" si="11"/>
        <v>-6829575</v>
      </c>
    </row>
    <row r="59" spans="2:17"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2:17">
      <c r="B60" s="1" t="s">
        <v>55</v>
      </c>
    </row>
    <row r="61" spans="2:17">
      <c r="B61" s="1"/>
      <c r="C61" s="2" t="s">
        <v>56</v>
      </c>
      <c r="D61" s="35"/>
      <c r="E61" s="35">
        <v>39814</v>
      </c>
      <c r="F61" s="35">
        <v>39845</v>
      </c>
      <c r="G61" s="35">
        <v>39873</v>
      </c>
      <c r="H61" s="35">
        <v>39904</v>
      </c>
      <c r="I61" s="35">
        <v>39934</v>
      </c>
      <c r="J61" s="35">
        <v>39965</v>
      </c>
      <c r="K61" s="35">
        <v>39995</v>
      </c>
      <c r="L61" s="35">
        <v>40026</v>
      </c>
      <c r="M61" s="35">
        <v>40057</v>
      </c>
      <c r="N61" s="35">
        <v>40087</v>
      </c>
      <c r="O61" s="35">
        <v>40118</v>
      </c>
      <c r="P61" s="35">
        <v>40148</v>
      </c>
      <c r="Q61" s="36" t="s">
        <v>7</v>
      </c>
    </row>
    <row r="62" spans="2:17">
      <c r="B62" s="2" t="s">
        <v>57</v>
      </c>
      <c r="C62" s="37" t="s">
        <v>58</v>
      </c>
      <c r="D62" s="38" t="s">
        <v>59</v>
      </c>
      <c r="E62" s="7">
        <v>131823</v>
      </c>
      <c r="F62" s="7">
        <v>131816</v>
      </c>
      <c r="G62" s="7">
        <v>131750</v>
      </c>
      <c r="H62" s="7">
        <v>131579</v>
      </c>
      <c r="I62" s="7">
        <v>131420</v>
      </c>
      <c r="J62" s="7">
        <v>131217</v>
      </c>
      <c r="K62" s="7">
        <v>131144</v>
      </c>
      <c r="L62" s="7">
        <v>131208</v>
      </c>
      <c r="M62" s="7">
        <v>131483</v>
      </c>
      <c r="N62" s="7">
        <v>131710</v>
      </c>
      <c r="O62" s="7">
        <v>132145</v>
      </c>
      <c r="P62" s="7">
        <v>132409</v>
      </c>
      <c r="Q62" s="7">
        <f>SUM(E62:P62)</f>
        <v>1579704</v>
      </c>
    </row>
    <row r="63" spans="2:17">
      <c r="B63" s="2" t="s">
        <v>60</v>
      </c>
      <c r="C63" s="37" t="s">
        <v>61</v>
      </c>
      <c r="D63" s="38" t="s">
        <v>59</v>
      </c>
      <c r="E63" s="7">
        <v>11811</v>
      </c>
      <c r="F63" s="7">
        <v>11804</v>
      </c>
      <c r="G63" s="7">
        <v>11787</v>
      </c>
      <c r="H63" s="7">
        <v>11774</v>
      </c>
      <c r="I63" s="7">
        <v>11768</v>
      </c>
      <c r="J63" s="7">
        <v>11773</v>
      </c>
      <c r="K63" s="7">
        <v>11757</v>
      </c>
      <c r="L63" s="7">
        <v>11776</v>
      </c>
      <c r="M63" s="7">
        <v>11805</v>
      </c>
      <c r="N63" s="7">
        <v>11808</v>
      </c>
      <c r="O63" s="7">
        <v>11866</v>
      </c>
      <c r="P63" s="7">
        <v>11842</v>
      </c>
      <c r="Q63" s="7">
        <f>SUM(E63:P63)</f>
        <v>141571</v>
      </c>
    </row>
    <row r="64" spans="2:17">
      <c r="B64" s="2" t="s">
        <v>62</v>
      </c>
      <c r="C64" s="37" t="s">
        <v>63</v>
      </c>
      <c r="D64" s="38" t="s">
        <v>59</v>
      </c>
      <c r="E64" s="7">
        <v>86</v>
      </c>
      <c r="F64" s="7">
        <v>88</v>
      </c>
      <c r="G64" s="7">
        <v>86</v>
      </c>
      <c r="H64" s="7">
        <v>83</v>
      </c>
      <c r="I64" s="7">
        <v>85</v>
      </c>
      <c r="J64" s="7">
        <v>85</v>
      </c>
      <c r="K64" s="7">
        <v>85</v>
      </c>
      <c r="L64" s="7">
        <v>86</v>
      </c>
      <c r="M64" s="7">
        <v>87</v>
      </c>
      <c r="N64" s="7">
        <v>86</v>
      </c>
      <c r="O64" s="7">
        <v>83</v>
      </c>
      <c r="P64" s="7">
        <v>86</v>
      </c>
      <c r="Q64" s="7">
        <f>SUM(E64:P64)</f>
        <v>1026</v>
      </c>
    </row>
    <row r="65" spans="1:17">
      <c r="B65" s="2" t="s">
        <v>64</v>
      </c>
      <c r="C65" s="37" t="s">
        <v>65</v>
      </c>
      <c r="D65" s="38" t="s">
        <v>59</v>
      </c>
      <c r="E65" s="7">
        <v>27</v>
      </c>
      <c r="F65" s="7">
        <v>26</v>
      </c>
      <c r="G65" s="7">
        <v>26</v>
      </c>
      <c r="H65" s="7">
        <v>26</v>
      </c>
      <c r="I65" s="7">
        <v>26</v>
      </c>
      <c r="J65" s="7">
        <v>26</v>
      </c>
      <c r="K65" s="7">
        <v>26</v>
      </c>
      <c r="L65" s="7">
        <v>26</v>
      </c>
      <c r="M65" s="7">
        <v>26</v>
      </c>
      <c r="N65" s="7">
        <v>26</v>
      </c>
      <c r="O65" s="7">
        <v>26</v>
      </c>
      <c r="P65" s="7">
        <v>26</v>
      </c>
      <c r="Q65" s="7">
        <f>SUM(E65:P65)</f>
        <v>313</v>
      </c>
    </row>
    <row r="66" spans="1:17">
      <c r="B66" s="2" t="s">
        <v>66</v>
      </c>
      <c r="D66" s="38"/>
      <c r="E66" s="10">
        <f>SUM(E62:E65)</f>
        <v>143747</v>
      </c>
      <c r="F66" s="10">
        <f>SUM(F62:F65)</f>
        <v>143734</v>
      </c>
      <c r="G66" s="10">
        <f>SUM(G62:G65)</f>
        <v>143649</v>
      </c>
      <c r="H66" s="10">
        <f>SUM(H62:H65)</f>
        <v>143462</v>
      </c>
      <c r="I66" s="10">
        <f t="shared" ref="I66:Q66" si="12">SUM(I62:I65)</f>
        <v>143299</v>
      </c>
      <c r="J66" s="10">
        <f t="shared" si="12"/>
        <v>143101</v>
      </c>
      <c r="K66" s="10">
        <f t="shared" si="12"/>
        <v>143012</v>
      </c>
      <c r="L66" s="10">
        <f t="shared" si="12"/>
        <v>143096</v>
      </c>
      <c r="M66" s="10">
        <f t="shared" si="12"/>
        <v>143401</v>
      </c>
      <c r="N66" s="10">
        <f t="shared" si="12"/>
        <v>143630</v>
      </c>
      <c r="O66" s="10">
        <f t="shared" si="12"/>
        <v>144120</v>
      </c>
      <c r="P66" s="10">
        <f t="shared" si="12"/>
        <v>144363</v>
      </c>
      <c r="Q66" s="10">
        <f t="shared" si="12"/>
        <v>1722614</v>
      </c>
    </row>
    <row r="68" spans="1:17">
      <c r="B68" s="3" t="s">
        <v>67</v>
      </c>
      <c r="E68" s="34"/>
    </row>
    <row r="69" spans="1:17">
      <c r="B69" s="39"/>
      <c r="E69" s="35">
        <v>39783</v>
      </c>
      <c r="F69" s="35">
        <v>39814</v>
      </c>
      <c r="G69" s="35">
        <v>39845</v>
      </c>
      <c r="H69" s="35">
        <v>39873</v>
      </c>
      <c r="I69" s="35">
        <v>39904</v>
      </c>
      <c r="J69" s="35">
        <v>39934</v>
      </c>
      <c r="K69" s="35">
        <v>39965</v>
      </c>
      <c r="L69" s="35">
        <v>39995</v>
      </c>
      <c r="M69" s="35">
        <v>40026</v>
      </c>
      <c r="N69" s="35">
        <v>40057</v>
      </c>
      <c r="O69" s="35">
        <v>40087</v>
      </c>
      <c r="P69" s="35">
        <v>40118</v>
      </c>
      <c r="Q69" s="35">
        <v>40148</v>
      </c>
    </row>
    <row r="70" spans="1:17">
      <c r="B70" s="40"/>
      <c r="C70" s="40"/>
      <c r="D70" s="40"/>
      <c r="E70" s="41"/>
      <c r="F70" s="42"/>
      <c r="G70" s="41"/>
      <c r="H70" s="40"/>
      <c r="I70" s="41"/>
      <c r="J70" s="42"/>
      <c r="K70" s="41"/>
      <c r="L70" s="41"/>
      <c r="M70" s="41"/>
      <c r="N70" s="41"/>
      <c r="O70" s="41"/>
      <c r="P70" s="41"/>
      <c r="Q70" s="41"/>
    </row>
    <row r="71" spans="1:17">
      <c r="B71" s="40"/>
      <c r="C71" s="40"/>
      <c r="D71" s="43" t="s">
        <v>68</v>
      </c>
      <c r="E71" s="44">
        <v>15919236</v>
      </c>
      <c r="F71" s="44">
        <v>13556027</v>
      </c>
      <c r="G71" s="44">
        <v>9801943</v>
      </c>
      <c r="H71" s="44">
        <v>9117730</v>
      </c>
      <c r="I71" s="44">
        <v>5222312</v>
      </c>
      <c r="J71" s="44">
        <v>2486077</v>
      </c>
      <c r="K71" s="44">
        <v>1639848</v>
      </c>
      <c r="L71" s="44">
        <v>1405084</v>
      </c>
      <c r="M71" s="44">
        <v>1544210</v>
      </c>
      <c r="N71" s="44">
        <v>1964249</v>
      </c>
      <c r="O71" s="44">
        <v>7223636</v>
      </c>
      <c r="P71" s="44">
        <v>10586351</v>
      </c>
      <c r="Q71" s="44">
        <v>17648827</v>
      </c>
    </row>
    <row r="72" spans="1:17">
      <c r="B72" s="40"/>
      <c r="C72" s="40"/>
      <c r="D72" s="40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</row>
    <row r="73" spans="1:17">
      <c r="B73" s="40"/>
      <c r="C73" s="40"/>
      <c r="D73" s="40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</row>
    <row r="74" spans="1:17">
      <c r="B74" s="40"/>
      <c r="C74" s="46"/>
      <c r="D74" s="47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1:17">
      <c r="B75" s="40"/>
      <c r="C75" s="46"/>
      <c r="D75" s="47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1:17">
      <c r="A76" s="2" t="s">
        <v>69</v>
      </c>
      <c r="B76" s="40"/>
      <c r="C76" s="46"/>
      <c r="D76" s="47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1:17">
      <c r="A77" s="2" t="s">
        <v>70</v>
      </c>
      <c r="B77" s="40"/>
      <c r="C77" s="40"/>
      <c r="D77" s="49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</row>
    <row r="78" spans="1:17">
      <c r="A78" s="2" t="s">
        <v>71</v>
      </c>
      <c r="B78" s="50"/>
      <c r="C78" s="51"/>
      <c r="D78" s="47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</row>
    <row r="79" spans="1:17">
      <c r="A79" s="2" t="s">
        <v>72</v>
      </c>
      <c r="B79" s="40"/>
      <c r="C79" s="40"/>
      <c r="D79" s="40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>
      <c r="B80" s="40"/>
      <c r="C80" s="40"/>
      <c r="D80" s="40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2:17">
      <c r="B81" s="40"/>
      <c r="C81" s="40"/>
      <c r="D81" s="40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</row>
    <row r="82" spans="2:17">
      <c r="B82" s="40"/>
      <c r="C82" s="40"/>
      <c r="D82" s="40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</row>
    <row r="83" spans="2:17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2:17">
      <c r="B84" s="40"/>
      <c r="C84" s="40"/>
      <c r="D84" s="40"/>
      <c r="E84" s="11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11"/>
    </row>
    <row r="85" spans="2:17" ht="15">
      <c r="B85" s="40"/>
      <c r="C85" s="40"/>
      <c r="D85" s="40"/>
      <c r="E85" s="52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52"/>
    </row>
    <row r="86" spans="2:17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</row>
  </sheetData>
  <mergeCells count="4">
    <mergeCell ref="A4:Q4"/>
    <mergeCell ref="A5:Q5"/>
    <mergeCell ref="A36:Q36"/>
    <mergeCell ref="A37:Q37"/>
  </mergeCells>
  <printOptions horizontalCentered="1" verticalCentered="1"/>
  <pageMargins left="0.25" right="0.25" top="0.25" bottom="0.25" header="0.5" footer="0.5"/>
  <pageSetup scale="65" orientation="landscape" r:id="rId1"/>
  <headerFooter scaleWithDoc="0" alignWithMargins="0">
    <oddHeader>&amp;CAVISTA UTILITIES&amp;RAPPENDIX 3</oddHeader>
    <oddFooter>&amp;RPage &amp;P of &amp;N</oddFooter>
  </headerFooter>
  <rowBreaks count="1" manualBreakCount="1">
    <brk id="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Agreement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2010-03-23T07:00:00+00:00</OpenedDate>
    <Date1 xmlns="dc463f71-b30c-4ab2-9473-d307f9d35888">2010-08-24T07:00:00+00:00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100467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30B3ED862F30408938449DB841F55F" ma:contentTypeVersion="131" ma:contentTypeDescription="" ma:contentTypeScope="" ma:versionID="0b4ab380bcce52aca8f4e79cc1e6ae6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EDA3935-B5BB-4134-A702-EB30712BA436}"/>
</file>

<file path=customXml/itemProps2.xml><?xml version="1.0" encoding="utf-8"?>
<ds:datastoreItem xmlns:ds="http://schemas.openxmlformats.org/officeDocument/2006/customXml" ds:itemID="{74691C3E-873B-4B1C-B46B-DDB3F021B449}"/>
</file>

<file path=customXml/itemProps3.xml><?xml version="1.0" encoding="utf-8"?>
<ds:datastoreItem xmlns:ds="http://schemas.openxmlformats.org/officeDocument/2006/customXml" ds:itemID="{036CFDC6-AA30-4073-A279-6375A1E0D8AF}"/>
</file>

<file path=customXml/itemProps4.xml><?xml version="1.0" encoding="utf-8"?>
<ds:datastoreItem xmlns:ds="http://schemas.openxmlformats.org/officeDocument/2006/customXml" ds:itemID="{EE80483C-1AD8-4744-84F0-FB6EE33848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UG-100468 Base</vt:lpstr>
      <vt:lpstr>'UG-100468 Base'!Print_Titles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AVISTA</cp:lastModifiedBy>
  <cp:lastPrinted>2010-08-16T22:09:26Z</cp:lastPrinted>
  <dcterms:created xsi:type="dcterms:W3CDTF">2010-08-13T22:15:13Z</dcterms:created>
  <dcterms:modified xsi:type="dcterms:W3CDTF">2010-08-16T22:09:47Z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0x0101006E56B4D1795A2E4DB2F0B01679ED314A002530B3ED862F30408938449DB841F55F</vt:lpwstr>
  </property>
  <property fmtid="{D5CDD505-2E9C-101B-9397-08002B2CF9AE}" pid="3" name="_docset_NoMedatataSyncRequired">
    <vt:lpwstr>False</vt:lpwstr>
  </property>
</Properties>
</file>