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uzmj\Desktop\BDJ\"/>
    </mc:Choice>
  </mc:AlternateContent>
  <xr:revisionPtr revIDLastSave="0" documentId="13_ncr:1_{EDEC88A7-DD6B-4CB2-ACD9-5CE3DEC65CF9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Exh BDJ-5 p1" sheetId="1" r:id="rId1"/>
  </sheets>
  <definedNames>
    <definedName name="_xlnm.Print_Area" localSheetId="0">'Exh BDJ-5 p1'!$A$1:$H$50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1" l="1"/>
  <c r="F45" i="1"/>
  <c r="E46" i="1"/>
  <c r="D44" i="1"/>
  <c r="D40" i="1"/>
  <c r="E36" i="1"/>
  <c r="F33" i="1"/>
  <c r="F31" i="1"/>
  <c r="F29" i="1"/>
  <c r="E29" i="1"/>
  <c r="D34" i="1"/>
  <c r="D27" i="1"/>
  <c r="E22" i="1"/>
  <c r="E23" i="1" s="1"/>
  <c r="F18" i="1"/>
  <c r="F16" i="1"/>
  <c r="F14" i="1"/>
  <c r="E15" i="1"/>
  <c r="E16" i="1" s="1"/>
  <c r="E17" i="1" s="1"/>
  <c r="E18" i="1" s="1"/>
  <c r="E19" i="1" s="1"/>
  <c r="D20" i="1"/>
  <c r="E11" i="1"/>
  <c r="E12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G10" i="1"/>
  <c r="F48" i="1"/>
  <c r="G48" i="1" s="1"/>
  <c r="H49" i="1" s="1"/>
  <c r="D13" i="1"/>
  <c r="G16" i="1" l="1"/>
  <c r="G18" i="1"/>
  <c r="G15" i="1"/>
  <c r="E24" i="1"/>
  <c r="E25" i="1" s="1"/>
  <c r="G24" i="1"/>
  <c r="E30" i="1"/>
  <c r="E31" i="1" s="1"/>
  <c r="G29" i="1"/>
  <c r="E37" i="1"/>
  <c r="E38" i="1" s="1"/>
  <c r="F11" i="1"/>
  <c r="G11" i="1" s="1"/>
  <c r="G14" i="1"/>
  <c r="F22" i="1"/>
  <c r="G22" i="1" s="1"/>
  <c r="F24" i="1"/>
  <c r="F26" i="1"/>
  <c r="F35" i="1"/>
  <c r="G35" i="1" s="1"/>
  <c r="F37" i="1"/>
  <c r="F39" i="1"/>
  <c r="D42" i="1"/>
  <c r="G45" i="1"/>
  <c r="D47" i="1"/>
  <c r="D50" i="1" s="1"/>
  <c r="F15" i="1"/>
  <c r="F17" i="1"/>
  <c r="G17" i="1" s="1"/>
  <c r="F19" i="1"/>
  <c r="G19" i="1" s="1"/>
  <c r="F28" i="1"/>
  <c r="G28" i="1" s="1"/>
  <c r="F30" i="1"/>
  <c r="F32" i="1"/>
  <c r="F41" i="1"/>
  <c r="G41" i="1" s="1"/>
  <c r="H42" i="1" s="1"/>
  <c r="F46" i="1"/>
  <c r="G46" i="1" s="1"/>
  <c r="F12" i="1"/>
  <c r="G12" i="1" s="1"/>
  <c r="F21" i="1"/>
  <c r="G21" i="1" s="1"/>
  <c r="F23" i="1"/>
  <c r="G23" i="1" s="1"/>
  <c r="F25" i="1"/>
  <c r="F36" i="1"/>
  <c r="G36" i="1" s="1"/>
  <c r="F38" i="1"/>
  <c r="F43" i="1"/>
  <c r="G43" i="1" s="1"/>
  <c r="H44" i="1" s="1"/>
  <c r="G37" i="1" l="1"/>
  <c r="H13" i="1"/>
  <c r="G30" i="1"/>
  <c r="H20" i="1"/>
  <c r="G38" i="1"/>
  <c r="E39" i="1"/>
  <c r="G39" i="1" s="1"/>
  <c r="E32" i="1"/>
  <c r="G31" i="1"/>
  <c r="H47" i="1"/>
  <c r="E26" i="1"/>
  <c r="G26" i="1" s="1"/>
  <c r="G25" i="1"/>
  <c r="H27" i="1" s="1"/>
  <c r="H40" i="1" l="1"/>
  <c r="E33" i="1"/>
  <c r="G33" i="1" s="1"/>
  <c r="G32" i="1"/>
  <c r="G50" i="1" s="1"/>
  <c r="H34" i="1" l="1"/>
  <c r="H50" i="1" s="1"/>
</calcChain>
</file>

<file path=xl/sharedStrings.xml><?xml version="1.0" encoding="utf-8"?>
<sst xmlns="http://schemas.openxmlformats.org/spreadsheetml/2006/main" count="60" uniqueCount="34">
  <si>
    <t>Puget Sound Energy</t>
  </si>
  <si>
    <t>Schedule 139 Green Direct</t>
  </si>
  <si>
    <t>Demand Portion of Power Costs in PCA Baseline Rate</t>
  </si>
  <si>
    <t>Phase 1 + Phase 2</t>
  </si>
  <si>
    <t>Line No.</t>
  </si>
  <si>
    <t>Tariff</t>
  </si>
  <si>
    <t>Resource</t>
  </si>
  <si>
    <t>Billed kWh July 2019 to June 2020</t>
  </si>
  <si>
    <t>Schedule 95 Rate</t>
  </si>
  <si>
    <t>Change in Sch 139 Credit</t>
  </si>
  <si>
    <t>Sch 139 Surplus Rev Req</t>
  </si>
  <si>
    <t>a</t>
  </si>
  <si>
    <t>b</t>
  </si>
  <si>
    <t>c</t>
  </si>
  <si>
    <t>d</t>
  </si>
  <si>
    <t>e</t>
  </si>
  <si>
    <t>f = 
(d + e) * c</t>
  </si>
  <si>
    <t>g</t>
  </si>
  <si>
    <t>7 Total</t>
  </si>
  <si>
    <t>24 Total</t>
  </si>
  <si>
    <t>25 Total</t>
  </si>
  <si>
    <t>26 Total</t>
  </si>
  <si>
    <t>31 Total</t>
  </si>
  <si>
    <t>43 Total</t>
  </si>
  <si>
    <t>46 Total</t>
  </si>
  <si>
    <t>49 Total</t>
  </si>
  <si>
    <t>56 Total</t>
  </si>
  <si>
    <t>Grand Total</t>
  </si>
  <si>
    <t>13902SW10</t>
  </si>
  <si>
    <t>13902SW20</t>
  </si>
  <si>
    <t>13903SW10</t>
  </si>
  <si>
    <t>13902SW15</t>
  </si>
  <si>
    <t>13903SW15</t>
  </si>
  <si>
    <t>13903SW18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</si>
</sst>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.000000_);_(&quot;$&quot;* \(#,##0.000000\);_(&quot;$&quot;* &quot;-&quot;??_);_(@_)"/>
    <numFmt numFmtId="165" formatCode="_(&quot;$&quot;* #,##0_);_(&quot;$&quot;* \(#,##0\);_(&quot;$&quot;* &quot;-&quot;??_);_(@_)"/>
    <numFmt numFmtId="166" formatCode="_(&quot;$&quot;* #,##0.0000000_);_(&quot;$&quot;* \(#,##0.0000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quotePrefix="1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quotePrefix="1" applyFont="1" applyFill="1" applyBorder="1" applyAlignment="1">
      <alignment horizontal="center" wrapText="1"/>
    </xf>
    <xf numFmtId="9" fontId="2" fillId="0" borderId="4" xfId="0" quotePrefix="1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9" fontId="2" fillId="0" borderId="0" xfId="0" quotePrefix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1" fontId="3" fillId="0" borderId="0" xfId="0" applyNumberFormat="1" applyFont="1"/>
    <xf numFmtId="164" fontId="3" fillId="0" borderId="0" xfId="1" applyNumberFormat="1" applyFont="1"/>
    <xf numFmtId="165" fontId="3" fillId="0" borderId="0" xfId="1" applyNumberFormat="1" applyFont="1"/>
    <xf numFmtId="166" fontId="3" fillId="0" borderId="0" xfId="1" applyNumberFormat="1" applyFont="1"/>
    <xf numFmtId="165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="90" zoomScaleNormal="90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F14" sqref="F14"/>
    </sheetView>
  </sheetViews>
  <sheetFormatPr defaultColWidth="9.109375" defaultRowHeight="13.8" x14ac:dyDescent="0.25"/>
  <cols>
    <col min="1" max="1" width="9.109375" style="1"/>
    <col min="2" max="2" width="15.44140625" style="1" bestFit="1" customWidth="1"/>
    <col min="3" max="3" width="12.88671875" style="1" bestFit="1" customWidth="1"/>
    <col min="4" max="4" width="14.88671875" style="1" bestFit="1" customWidth="1"/>
    <col min="5" max="5" width="14.44140625" style="1" bestFit="1" customWidth="1"/>
    <col min="6" max="6" width="14.6640625" style="1" bestFit="1" customWidth="1"/>
    <col min="7" max="8" width="14.33203125" style="1" bestFit="1" customWidth="1"/>
    <col min="9" max="9" width="9.109375" style="1"/>
    <col min="10" max="10" width="13.44140625" style="1" bestFit="1" customWidth="1"/>
    <col min="11" max="16384" width="9.109375" style="1"/>
  </cols>
  <sheetData>
    <row r="1" spans="1:10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10" x14ac:dyDescent="0.25">
      <c r="A2" s="17" t="s">
        <v>1</v>
      </c>
      <c r="B2" s="17"/>
      <c r="C2" s="17"/>
      <c r="D2" s="17"/>
      <c r="E2" s="17"/>
      <c r="F2" s="17"/>
      <c r="G2" s="17"/>
      <c r="H2" s="17"/>
    </row>
    <row r="3" spans="1:10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0" ht="14.4" thickBot="1" x14ac:dyDescent="0.3"/>
    <row r="5" spans="1:10" ht="14.4" thickBot="1" x14ac:dyDescent="0.3">
      <c r="B5" s="18" t="s">
        <v>3</v>
      </c>
      <c r="C5" s="19"/>
      <c r="D5" s="19"/>
      <c r="E5" s="19"/>
      <c r="F5" s="19"/>
      <c r="G5" s="19"/>
      <c r="H5" s="20"/>
    </row>
    <row r="6" spans="1:10" ht="15" customHeight="1" x14ac:dyDescent="0.25">
      <c r="A6" s="2"/>
      <c r="B6" s="3"/>
      <c r="C6" s="3"/>
      <c r="D6" s="3"/>
      <c r="E6" s="3"/>
      <c r="F6" s="4"/>
      <c r="G6" s="5"/>
      <c r="H6" s="5"/>
    </row>
    <row r="7" spans="1:10" ht="41.4" x14ac:dyDescent="0.25">
      <c r="A7" s="6" t="s">
        <v>4</v>
      </c>
      <c r="B7" s="6" t="s">
        <v>5</v>
      </c>
      <c r="C7" s="6" t="s">
        <v>6</v>
      </c>
      <c r="D7" s="7" t="s">
        <v>7</v>
      </c>
      <c r="E7" s="7" t="s">
        <v>8</v>
      </c>
      <c r="F7" s="8" t="s">
        <v>9</v>
      </c>
      <c r="G7" s="8" t="s">
        <v>10</v>
      </c>
      <c r="H7" s="8" t="s">
        <v>10</v>
      </c>
    </row>
    <row r="8" spans="1:10" ht="27.6" x14ac:dyDescent="0.25">
      <c r="A8" s="3"/>
      <c r="B8" s="3" t="s">
        <v>11</v>
      </c>
      <c r="C8" s="3" t="s">
        <v>12</v>
      </c>
      <c r="D8" s="3" t="s">
        <v>13</v>
      </c>
      <c r="E8" s="9" t="s">
        <v>14</v>
      </c>
      <c r="F8" s="10" t="s">
        <v>15</v>
      </c>
      <c r="G8" s="9" t="s">
        <v>16</v>
      </c>
      <c r="H8" s="9" t="s">
        <v>17</v>
      </c>
    </row>
    <row r="10" spans="1:10" x14ac:dyDescent="0.25">
      <c r="A10" s="11">
        <v>1</v>
      </c>
      <c r="B10" s="1">
        <v>7</v>
      </c>
      <c r="C10" s="1" t="s">
        <v>28</v>
      </c>
      <c r="D10" s="12">
        <v>12276</v>
      </c>
      <c r="E10" s="13">
        <v>3.8006673077336907E-3</v>
      </c>
      <c r="F10" s="13">
        <v>-2.2399999999999989E-3</v>
      </c>
      <c r="G10" s="14">
        <f>ROUND(SUM(E10,F10)*D10,0)</f>
        <v>19</v>
      </c>
      <c r="J10" s="15"/>
    </row>
    <row r="11" spans="1:10" x14ac:dyDescent="0.25">
      <c r="A11" s="11">
        <f>+A10+1</f>
        <v>2</v>
      </c>
      <c r="B11" s="1">
        <v>7</v>
      </c>
      <c r="C11" s="1" t="s">
        <v>29</v>
      </c>
      <c r="D11" s="12">
        <v>950</v>
      </c>
      <c r="E11" s="13">
        <f>+E10</f>
        <v>3.8006673077336907E-3</v>
      </c>
      <c r="F11" s="13">
        <f>$F$10</f>
        <v>-2.2399999999999989E-3</v>
      </c>
      <c r="G11" s="14">
        <f t="shared" ref="G11:G46" si="0">ROUND(SUM(E11,F11)*D11,0)</f>
        <v>1</v>
      </c>
      <c r="J11" s="13"/>
    </row>
    <row r="12" spans="1:10" x14ac:dyDescent="0.25">
      <c r="A12" s="11">
        <f t="shared" ref="A12:A50" si="1">+A11+1</f>
        <v>3</v>
      </c>
      <c r="B12" s="1">
        <v>7</v>
      </c>
      <c r="C12" s="1" t="s">
        <v>30</v>
      </c>
      <c r="D12" s="12">
        <v>219154</v>
      </c>
      <c r="E12" s="13">
        <f>+E11</f>
        <v>3.8006673077336907E-3</v>
      </c>
      <c r="F12" s="13">
        <f>$F$10</f>
        <v>-2.2399999999999989E-3</v>
      </c>
      <c r="G12" s="14">
        <f t="shared" si="0"/>
        <v>342</v>
      </c>
      <c r="J12" s="13"/>
    </row>
    <row r="13" spans="1:10" x14ac:dyDescent="0.25">
      <c r="A13" s="11">
        <f t="shared" si="1"/>
        <v>4</v>
      </c>
      <c r="B13" s="1" t="s">
        <v>18</v>
      </c>
      <c r="D13" s="12">
        <f>SUM(D10:D12)</f>
        <v>232380</v>
      </c>
      <c r="E13" s="13"/>
      <c r="F13" s="13"/>
      <c r="G13" s="14"/>
      <c r="H13" s="14">
        <f>SUM(G10:G12)</f>
        <v>362</v>
      </c>
      <c r="J13" s="13"/>
    </row>
    <row r="14" spans="1:10" x14ac:dyDescent="0.25">
      <c r="A14" s="11">
        <f t="shared" si="1"/>
        <v>5</v>
      </c>
      <c r="B14" s="1">
        <v>24</v>
      </c>
      <c r="C14" s="1" t="s">
        <v>28</v>
      </c>
      <c r="D14" s="12">
        <v>19851115</v>
      </c>
      <c r="E14" s="13">
        <v>4.474952916930613E-3</v>
      </c>
      <c r="F14" s="13">
        <f t="shared" ref="F14:F19" si="2">$F$10</f>
        <v>-2.2399999999999989E-3</v>
      </c>
      <c r="G14" s="14">
        <f t="shared" si="0"/>
        <v>44366</v>
      </c>
      <c r="H14" s="14"/>
      <c r="J14" s="13"/>
    </row>
    <row r="15" spans="1:10" x14ac:dyDescent="0.25">
      <c r="A15" s="11">
        <f t="shared" si="1"/>
        <v>6</v>
      </c>
      <c r="B15" s="1">
        <v>24</v>
      </c>
      <c r="C15" s="1" t="s">
        <v>31</v>
      </c>
      <c r="D15" s="12">
        <v>1286627</v>
      </c>
      <c r="E15" s="13">
        <f>+E14</f>
        <v>4.474952916930613E-3</v>
      </c>
      <c r="F15" s="13">
        <f t="shared" si="2"/>
        <v>-2.2399999999999989E-3</v>
      </c>
      <c r="G15" s="14">
        <f t="shared" si="0"/>
        <v>2876</v>
      </c>
      <c r="H15" s="14"/>
      <c r="J15" s="13"/>
    </row>
    <row r="16" spans="1:10" x14ac:dyDescent="0.25">
      <c r="A16" s="11">
        <f t="shared" si="1"/>
        <v>7</v>
      </c>
      <c r="B16" s="1">
        <v>24</v>
      </c>
      <c r="C16" s="1" t="s">
        <v>29</v>
      </c>
      <c r="D16" s="12">
        <v>13939582</v>
      </c>
      <c r="E16" s="13">
        <f t="shared" ref="E16:E19" si="3">+E15</f>
        <v>4.474952916930613E-3</v>
      </c>
      <c r="F16" s="13">
        <f t="shared" si="2"/>
        <v>-2.2399999999999989E-3</v>
      </c>
      <c r="G16" s="14">
        <f t="shared" si="0"/>
        <v>31154</v>
      </c>
      <c r="H16" s="14"/>
      <c r="J16" s="13"/>
    </row>
    <row r="17" spans="1:10" x14ac:dyDescent="0.25">
      <c r="A17" s="11">
        <f t="shared" si="1"/>
        <v>8</v>
      </c>
      <c r="B17" s="1">
        <v>24</v>
      </c>
      <c r="C17" s="1" t="s">
        <v>30</v>
      </c>
      <c r="D17" s="12">
        <v>128762542</v>
      </c>
      <c r="E17" s="13">
        <f t="shared" si="3"/>
        <v>4.474952916930613E-3</v>
      </c>
      <c r="F17" s="13">
        <f t="shared" si="2"/>
        <v>-2.2399999999999989E-3</v>
      </c>
      <c r="G17" s="14">
        <f t="shared" si="0"/>
        <v>287778</v>
      </c>
      <c r="H17" s="14"/>
      <c r="J17" s="13"/>
    </row>
    <row r="18" spans="1:10" x14ac:dyDescent="0.25">
      <c r="A18" s="11">
        <f t="shared" si="1"/>
        <v>9</v>
      </c>
      <c r="B18" s="1">
        <v>24</v>
      </c>
      <c r="C18" s="1" t="s">
        <v>32</v>
      </c>
      <c r="D18" s="12">
        <v>16733481</v>
      </c>
      <c r="E18" s="13">
        <f t="shared" si="3"/>
        <v>4.474952916930613E-3</v>
      </c>
      <c r="F18" s="13">
        <f t="shared" si="2"/>
        <v>-2.2399999999999989E-3</v>
      </c>
      <c r="G18" s="14">
        <f t="shared" si="0"/>
        <v>37399</v>
      </c>
      <c r="H18" s="14"/>
      <c r="J18" s="13"/>
    </row>
    <row r="19" spans="1:10" x14ac:dyDescent="0.25">
      <c r="A19" s="11">
        <f t="shared" si="1"/>
        <v>10</v>
      </c>
      <c r="B19" s="1">
        <v>24</v>
      </c>
      <c r="C19" s="1" t="s">
        <v>33</v>
      </c>
      <c r="D19" s="12">
        <v>119378797</v>
      </c>
      <c r="E19" s="13">
        <f t="shared" si="3"/>
        <v>4.474952916930613E-3</v>
      </c>
      <c r="F19" s="13">
        <f t="shared" si="2"/>
        <v>-2.2399999999999989E-3</v>
      </c>
      <c r="G19" s="14">
        <f t="shared" si="0"/>
        <v>266806</v>
      </c>
      <c r="H19" s="14"/>
      <c r="J19" s="13"/>
    </row>
    <row r="20" spans="1:10" x14ac:dyDescent="0.25">
      <c r="A20" s="11">
        <f t="shared" si="1"/>
        <v>11</v>
      </c>
      <c r="B20" s="1" t="s">
        <v>19</v>
      </c>
      <c r="D20" s="12">
        <f>SUM(D14:D19)</f>
        <v>299952144</v>
      </c>
      <c r="E20" s="13"/>
      <c r="F20" s="13"/>
      <c r="G20" s="14"/>
      <c r="H20" s="14">
        <f>SUM(G14:G19)</f>
        <v>670379</v>
      </c>
      <c r="J20" s="13"/>
    </row>
    <row r="21" spans="1:10" x14ac:dyDescent="0.25">
      <c r="A21" s="11">
        <f t="shared" si="1"/>
        <v>12</v>
      </c>
      <c r="B21" s="1">
        <v>25</v>
      </c>
      <c r="C21" s="1" t="s">
        <v>28</v>
      </c>
      <c r="D21" s="12">
        <v>34489778</v>
      </c>
      <c r="E21" s="13">
        <v>4.0045982938020754E-3</v>
      </c>
      <c r="F21" s="13">
        <f t="shared" ref="F21:F26" si="4">$F$10</f>
        <v>-2.2399999999999989E-3</v>
      </c>
      <c r="G21" s="14">
        <f t="shared" si="0"/>
        <v>60861</v>
      </c>
      <c r="H21" s="14"/>
      <c r="J21" s="13"/>
    </row>
    <row r="22" spans="1:10" x14ac:dyDescent="0.25">
      <c r="A22" s="11">
        <f t="shared" si="1"/>
        <v>13</v>
      </c>
      <c r="B22" s="1">
        <v>25</v>
      </c>
      <c r="C22" s="1" t="s">
        <v>31</v>
      </c>
      <c r="D22" s="12">
        <v>2567360</v>
      </c>
      <c r="E22" s="13">
        <f>+E21</f>
        <v>4.0045982938020754E-3</v>
      </c>
      <c r="F22" s="13">
        <f t="shared" si="4"/>
        <v>-2.2399999999999989E-3</v>
      </c>
      <c r="G22" s="14">
        <f t="shared" si="0"/>
        <v>4530</v>
      </c>
      <c r="H22" s="14"/>
      <c r="J22" s="13"/>
    </row>
    <row r="23" spans="1:10" x14ac:dyDescent="0.25">
      <c r="A23" s="11">
        <f t="shared" si="1"/>
        <v>14</v>
      </c>
      <c r="B23" s="1">
        <v>25</v>
      </c>
      <c r="C23" s="1" t="s">
        <v>29</v>
      </c>
      <c r="D23" s="12">
        <v>22271871</v>
      </c>
      <c r="E23" s="13">
        <f t="shared" ref="E23:E26" si="5">+E22</f>
        <v>4.0045982938020754E-3</v>
      </c>
      <c r="F23" s="13">
        <f t="shared" si="4"/>
        <v>-2.2399999999999989E-3</v>
      </c>
      <c r="G23" s="14">
        <f t="shared" si="0"/>
        <v>39301</v>
      </c>
      <c r="H23" s="14"/>
      <c r="J23" s="13"/>
    </row>
    <row r="24" spans="1:10" x14ac:dyDescent="0.25">
      <c r="A24" s="11">
        <f t="shared" si="1"/>
        <v>15</v>
      </c>
      <c r="B24" s="1">
        <v>25</v>
      </c>
      <c r="C24" s="1" t="s">
        <v>30</v>
      </c>
      <c r="D24" s="12">
        <v>15146072.066999998</v>
      </c>
      <c r="E24" s="13">
        <f t="shared" si="5"/>
        <v>4.0045982938020754E-3</v>
      </c>
      <c r="F24" s="13">
        <f t="shared" si="4"/>
        <v>-2.2399999999999989E-3</v>
      </c>
      <c r="G24" s="14">
        <f t="shared" si="0"/>
        <v>26727</v>
      </c>
      <c r="H24" s="14"/>
      <c r="J24" s="13"/>
    </row>
    <row r="25" spans="1:10" x14ac:dyDescent="0.25">
      <c r="A25" s="11">
        <f t="shared" si="1"/>
        <v>16</v>
      </c>
      <c r="B25" s="1">
        <v>25</v>
      </c>
      <c r="C25" s="1" t="s">
        <v>32</v>
      </c>
      <c r="D25" s="12">
        <v>5197067</v>
      </c>
      <c r="E25" s="13">
        <f t="shared" si="5"/>
        <v>4.0045982938020754E-3</v>
      </c>
      <c r="F25" s="13">
        <f t="shared" si="4"/>
        <v>-2.2399999999999989E-3</v>
      </c>
      <c r="G25" s="14">
        <f t="shared" si="0"/>
        <v>9171</v>
      </c>
      <c r="H25" s="14"/>
      <c r="J25" s="13"/>
    </row>
    <row r="26" spans="1:10" x14ac:dyDescent="0.25">
      <c r="A26" s="11">
        <f t="shared" si="1"/>
        <v>17</v>
      </c>
      <c r="B26" s="1">
        <v>25</v>
      </c>
      <c r="C26" s="1" t="s">
        <v>33</v>
      </c>
      <c r="D26" s="12">
        <v>3105262</v>
      </c>
      <c r="E26" s="13">
        <f t="shared" si="5"/>
        <v>4.0045982938020754E-3</v>
      </c>
      <c r="F26" s="13">
        <f t="shared" si="4"/>
        <v>-2.2399999999999989E-3</v>
      </c>
      <c r="G26" s="14">
        <f t="shared" si="0"/>
        <v>5480</v>
      </c>
      <c r="H26" s="14"/>
      <c r="J26" s="13"/>
    </row>
    <row r="27" spans="1:10" x14ac:dyDescent="0.25">
      <c r="A27" s="11">
        <f t="shared" si="1"/>
        <v>18</v>
      </c>
      <c r="B27" s="1" t="s">
        <v>20</v>
      </c>
      <c r="D27" s="12">
        <f>SUM(D21:D26)</f>
        <v>82777410.067000002</v>
      </c>
      <c r="E27" s="13"/>
      <c r="F27" s="13"/>
      <c r="G27" s="14"/>
      <c r="H27" s="14">
        <f>SUM(G21:G26)</f>
        <v>146070</v>
      </c>
      <c r="J27" s="13"/>
    </row>
    <row r="28" spans="1:10" x14ac:dyDescent="0.25">
      <c r="A28" s="11">
        <f t="shared" si="1"/>
        <v>19</v>
      </c>
      <c r="B28" s="1">
        <v>26</v>
      </c>
      <c r="C28" s="1" t="s">
        <v>28</v>
      </c>
      <c r="D28" s="12">
        <v>47638522</v>
      </c>
      <c r="E28" s="13">
        <v>3.9529057083394267E-3</v>
      </c>
      <c r="F28" s="13">
        <f t="shared" ref="F28:F33" si="6">$F$10</f>
        <v>-2.2399999999999989E-3</v>
      </c>
      <c r="G28" s="14">
        <f t="shared" si="0"/>
        <v>81600</v>
      </c>
      <c r="H28" s="14"/>
      <c r="J28" s="13"/>
    </row>
    <row r="29" spans="1:10" x14ac:dyDescent="0.25">
      <c r="A29" s="11">
        <f t="shared" si="1"/>
        <v>20</v>
      </c>
      <c r="B29" s="1">
        <v>26</v>
      </c>
      <c r="C29" s="1" t="s">
        <v>31</v>
      </c>
      <c r="D29" s="12">
        <v>12063140</v>
      </c>
      <c r="E29" s="13">
        <f>+E28</f>
        <v>3.9529057083394267E-3</v>
      </c>
      <c r="F29" s="13">
        <f t="shared" si="6"/>
        <v>-2.2399999999999989E-3</v>
      </c>
      <c r="G29" s="14">
        <f t="shared" si="0"/>
        <v>20663</v>
      </c>
      <c r="H29" s="14"/>
      <c r="J29" s="13"/>
    </row>
    <row r="30" spans="1:10" x14ac:dyDescent="0.25">
      <c r="A30" s="11">
        <f t="shared" si="1"/>
        <v>21</v>
      </c>
      <c r="B30" s="1">
        <v>26</v>
      </c>
      <c r="C30" s="1" t="s">
        <v>29</v>
      </c>
      <c r="D30" s="12">
        <v>1816680</v>
      </c>
      <c r="E30" s="13">
        <f t="shared" ref="E30:E33" si="7">+E29</f>
        <v>3.9529057083394267E-3</v>
      </c>
      <c r="F30" s="13">
        <f t="shared" si="6"/>
        <v>-2.2399999999999989E-3</v>
      </c>
      <c r="G30" s="14">
        <f t="shared" si="0"/>
        <v>3112</v>
      </c>
      <c r="H30" s="14"/>
      <c r="J30" s="13"/>
    </row>
    <row r="31" spans="1:10" x14ac:dyDescent="0.25">
      <c r="A31" s="11">
        <f t="shared" si="1"/>
        <v>22</v>
      </c>
      <c r="B31" s="1">
        <v>26</v>
      </c>
      <c r="C31" s="1" t="s">
        <v>30</v>
      </c>
      <c r="D31" s="12">
        <v>19900255.100000001</v>
      </c>
      <c r="E31" s="13">
        <f t="shared" si="7"/>
        <v>3.9529057083394267E-3</v>
      </c>
      <c r="F31" s="13">
        <f t="shared" si="6"/>
        <v>-2.2399999999999989E-3</v>
      </c>
      <c r="G31" s="14">
        <f t="shared" si="0"/>
        <v>34087</v>
      </c>
      <c r="H31" s="14"/>
      <c r="J31" s="13"/>
    </row>
    <row r="32" spans="1:10" x14ac:dyDescent="0.25">
      <c r="A32" s="11">
        <f t="shared" si="1"/>
        <v>23</v>
      </c>
      <c r="B32" s="1">
        <v>26</v>
      </c>
      <c r="C32" s="1" t="s">
        <v>32</v>
      </c>
      <c r="D32" s="12">
        <v>1134408</v>
      </c>
      <c r="E32" s="13">
        <f t="shared" si="7"/>
        <v>3.9529057083394267E-3</v>
      </c>
      <c r="F32" s="13">
        <f t="shared" si="6"/>
        <v>-2.2399999999999989E-3</v>
      </c>
      <c r="G32" s="14">
        <f t="shared" si="0"/>
        <v>1943</v>
      </c>
      <c r="H32" s="14"/>
      <c r="J32" s="13"/>
    </row>
    <row r="33" spans="1:10" x14ac:dyDescent="0.25">
      <c r="A33" s="11">
        <f t="shared" si="1"/>
        <v>24</v>
      </c>
      <c r="B33" s="1">
        <v>26</v>
      </c>
      <c r="C33" s="1" t="s">
        <v>33</v>
      </c>
      <c r="D33" s="12">
        <v>2501209</v>
      </c>
      <c r="E33" s="13">
        <f t="shared" si="7"/>
        <v>3.9529057083394267E-3</v>
      </c>
      <c r="F33" s="13">
        <f t="shared" si="6"/>
        <v>-2.2399999999999989E-3</v>
      </c>
      <c r="G33" s="14">
        <f t="shared" si="0"/>
        <v>4284</v>
      </c>
      <c r="H33" s="14"/>
      <c r="J33" s="13"/>
    </row>
    <row r="34" spans="1:10" x14ac:dyDescent="0.25">
      <c r="A34" s="11">
        <f t="shared" si="1"/>
        <v>25</v>
      </c>
      <c r="B34" s="1" t="s">
        <v>21</v>
      </c>
      <c r="D34" s="12">
        <f>SUM(D28:D33)</f>
        <v>85054214.099999994</v>
      </c>
      <c r="E34" s="13"/>
      <c r="F34" s="13"/>
      <c r="G34" s="14"/>
      <c r="H34" s="14">
        <f>SUM(G28:G33)</f>
        <v>145689</v>
      </c>
      <c r="J34" s="13"/>
    </row>
    <row r="35" spans="1:10" x14ac:dyDescent="0.25">
      <c r="A35" s="11">
        <f t="shared" si="1"/>
        <v>26</v>
      </c>
      <c r="B35" s="1">
        <v>31</v>
      </c>
      <c r="C35" s="1" t="s">
        <v>28</v>
      </c>
      <c r="D35" s="12">
        <v>26141541</v>
      </c>
      <c r="E35" s="13">
        <v>3.8297106313332678E-3</v>
      </c>
      <c r="F35" s="13">
        <f t="shared" ref="F35:F39" si="8">$F$10</f>
        <v>-2.2399999999999989E-3</v>
      </c>
      <c r="G35" s="14">
        <f t="shared" si="0"/>
        <v>41557</v>
      </c>
      <c r="H35" s="14"/>
      <c r="J35" s="13"/>
    </row>
    <row r="36" spans="1:10" x14ac:dyDescent="0.25">
      <c r="A36" s="11">
        <f t="shared" si="1"/>
        <v>27</v>
      </c>
      <c r="B36" s="1">
        <v>31</v>
      </c>
      <c r="C36" s="1" t="s">
        <v>29</v>
      </c>
      <c r="D36" s="12">
        <v>23368572</v>
      </c>
      <c r="E36" s="13">
        <f>+E35</f>
        <v>3.8297106313332678E-3</v>
      </c>
      <c r="F36" s="13">
        <f t="shared" si="8"/>
        <v>-2.2399999999999989E-3</v>
      </c>
      <c r="G36" s="14">
        <f t="shared" si="0"/>
        <v>37149</v>
      </c>
      <c r="H36" s="14"/>
      <c r="J36" s="13"/>
    </row>
    <row r="37" spans="1:10" x14ac:dyDescent="0.25">
      <c r="A37" s="11">
        <f t="shared" si="1"/>
        <v>28</v>
      </c>
      <c r="B37" s="1">
        <v>31</v>
      </c>
      <c r="C37" s="1" t="s">
        <v>30</v>
      </c>
      <c r="D37" s="12">
        <v>20373987</v>
      </c>
      <c r="E37" s="13">
        <f t="shared" ref="E37:E39" si="9">+E36</f>
        <v>3.8297106313332678E-3</v>
      </c>
      <c r="F37" s="13">
        <f t="shared" si="8"/>
        <v>-2.2399999999999989E-3</v>
      </c>
      <c r="G37" s="14">
        <f t="shared" si="0"/>
        <v>32389</v>
      </c>
      <c r="H37" s="14"/>
      <c r="J37" s="13"/>
    </row>
    <row r="38" spans="1:10" x14ac:dyDescent="0.25">
      <c r="A38" s="11">
        <f t="shared" si="1"/>
        <v>29</v>
      </c>
      <c r="B38" s="1">
        <v>31</v>
      </c>
      <c r="C38" s="1" t="s">
        <v>32</v>
      </c>
      <c r="D38" s="12">
        <v>45294</v>
      </c>
      <c r="E38" s="13">
        <f t="shared" si="9"/>
        <v>3.8297106313332678E-3</v>
      </c>
      <c r="F38" s="13">
        <f t="shared" si="8"/>
        <v>-2.2399999999999989E-3</v>
      </c>
      <c r="G38" s="14">
        <f t="shared" si="0"/>
        <v>72</v>
      </c>
      <c r="H38" s="14"/>
      <c r="J38" s="13"/>
    </row>
    <row r="39" spans="1:10" x14ac:dyDescent="0.25">
      <c r="A39" s="11">
        <f t="shared" si="1"/>
        <v>30</v>
      </c>
      <c r="B39" s="1">
        <v>31</v>
      </c>
      <c r="C39" s="1" t="s">
        <v>33</v>
      </c>
      <c r="D39" s="12">
        <v>502981</v>
      </c>
      <c r="E39" s="13">
        <f t="shared" si="9"/>
        <v>3.8297106313332678E-3</v>
      </c>
      <c r="F39" s="13">
        <f t="shared" si="8"/>
        <v>-2.2399999999999989E-3</v>
      </c>
      <c r="G39" s="14">
        <f t="shared" si="0"/>
        <v>800</v>
      </c>
      <c r="H39" s="14"/>
      <c r="J39" s="13"/>
    </row>
    <row r="40" spans="1:10" x14ac:dyDescent="0.25">
      <c r="A40" s="11">
        <f t="shared" si="1"/>
        <v>31</v>
      </c>
      <c r="B40" s="1" t="s">
        <v>22</v>
      </c>
      <c r="D40" s="12">
        <f>SUM(D35:D39)</f>
        <v>70432375</v>
      </c>
      <c r="E40" s="13"/>
      <c r="F40" s="13"/>
      <c r="G40" s="14"/>
      <c r="H40" s="14">
        <f>SUM(G35:G39)</f>
        <v>111967</v>
      </c>
      <c r="J40" s="13"/>
    </row>
    <row r="41" spans="1:10" x14ac:dyDescent="0.25">
      <c r="A41" s="11">
        <f t="shared" si="1"/>
        <v>32</v>
      </c>
      <c r="B41" s="1">
        <v>43</v>
      </c>
      <c r="C41" s="1" t="s">
        <v>30</v>
      </c>
      <c r="D41" s="12">
        <v>1472003</v>
      </c>
      <c r="E41" s="13">
        <v>2.9049734240539763E-3</v>
      </c>
      <c r="F41" s="13">
        <f>$F$10</f>
        <v>-2.2399999999999989E-3</v>
      </c>
      <c r="G41" s="14">
        <f t="shared" si="0"/>
        <v>979</v>
      </c>
      <c r="H41" s="14"/>
      <c r="J41" s="13"/>
    </row>
    <row r="42" spans="1:10" x14ac:dyDescent="0.25">
      <c r="A42" s="11">
        <f t="shared" si="1"/>
        <v>33</v>
      </c>
      <c r="B42" s="1" t="s">
        <v>23</v>
      </c>
      <c r="D42" s="12">
        <f>SUM(D41)</f>
        <v>1472003</v>
      </c>
      <c r="E42" s="13"/>
      <c r="F42" s="13"/>
      <c r="G42" s="14"/>
      <c r="H42" s="14">
        <f>SUM(G41)</f>
        <v>979</v>
      </c>
      <c r="J42" s="13"/>
    </row>
    <row r="43" spans="1:10" x14ac:dyDescent="0.25">
      <c r="A43" s="11">
        <f t="shared" si="1"/>
        <v>34</v>
      </c>
      <c r="B43" s="1">
        <v>46</v>
      </c>
      <c r="C43" s="1" t="s">
        <v>29</v>
      </c>
      <c r="D43" s="12">
        <v>13118192</v>
      </c>
      <c r="E43" s="13">
        <v>3.0518875036527247E-3</v>
      </c>
      <c r="F43" s="13">
        <f>$F$10</f>
        <v>-2.2399999999999989E-3</v>
      </c>
      <c r="G43" s="14">
        <f t="shared" si="0"/>
        <v>10650</v>
      </c>
      <c r="J43" s="13"/>
    </row>
    <row r="44" spans="1:10" x14ac:dyDescent="0.25">
      <c r="A44" s="11">
        <f t="shared" si="1"/>
        <v>35</v>
      </c>
      <c r="B44" s="1" t="s">
        <v>24</v>
      </c>
      <c r="D44" s="12">
        <f>SUM(D43)</f>
        <v>13118192</v>
      </c>
      <c r="E44" s="13"/>
      <c r="F44" s="13"/>
      <c r="G44" s="14"/>
      <c r="H44" s="14">
        <f>SUM(G43)</f>
        <v>10650</v>
      </c>
      <c r="J44" s="13"/>
    </row>
    <row r="45" spans="1:10" x14ac:dyDescent="0.25">
      <c r="A45" s="11">
        <f t="shared" si="1"/>
        <v>36</v>
      </c>
      <c r="B45" s="1">
        <v>49</v>
      </c>
      <c r="C45" s="1" t="s">
        <v>28</v>
      </c>
      <c r="D45" s="12">
        <v>98878991</v>
      </c>
      <c r="E45" s="13">
        <v>4.1061754846062649E-3</v>
      </c>
      <c r="F45" s="13">
        <f t="shared" ref="F45:F46" si="10">$F$10</f>
        <v>-2.2399999999999989E-3</v>
      </c>
      <c r="G45" s="14">
        <f t="shared" si="0"/>
        <v>184526</v>
      </c>
      <c r="J45" s="13"/>
    </row>
    <row r="46" spans="1:10" x14ac:dyDescent="0.25">
      <c r="A46" s="11">
        <f t="shared" si="1"/>
        <v>37</v>
      </c>
      <c r="C46" s="1" t="s">
        <v>29</v>
      </c>
      <c r="D46" s="12">
        <v>27474183</v>
      </c>
      <c r="E46" s="13">
        <f>+E45</f>
        <v>4.1061754846062649E-3</v>
      </c>
      <c r="F46" s="13">
        <f t="shared" si="10"/>
        <v>-2.2399999999999989E-3</v>
      </c>
      <c r="G46" s="14">
        <f t="shared" si="0"/>
        <v>51272</v>
      </c>
      <c r="J46" s="13"/>
    </row>
    <row r="47" spans="1:10" x14ac:dyDescent="0.25">
      <c r="A47" s="11">
        <f t="shared" si="1"/>
        <v>38</v>
      </c>
      <c r="B47" s="1" t="s">
        <v>25</v>
      </c>
      <c r="D47" s="12">
        <f>SUM(D45:D46)</f>
        <v>126353174</v>
      </c>
      <c r="E47" s="13"/>
      <c r="F47" s="13"/>
      <c r="G47" s="14"/>
      <c r="H47" s="14">
        <f>SUM(G45:G46)</f>
        <v>235798</v>
      </c>
      <c r="J47" s="13"/>
    </row>
    <row r="48" spans="1:10" x14ac:dyDescent="0.25">
      <c r="A48" s="11">
        <f t="shared" si="1"/>
        <v>39</v>
      </c>
      <c r="B48" s="1">
        <v>56</v>
      </c>
      <c r="C48" s="1" t="s">
        <v>30</v>
      </c>
      <c r="D48" s="12">
        <v>983.91199999999969</v>
      </c>
      <c r="E48" s="13">
        <v>3.4745631257871623E-3</v>
      </c>
      <c r="F48" s="13">
        <f>$F$10</f>
        <v>-2.2399999999999989E-3</v>
      </c>
      <c r="G48" s="14">
        <f t="shared" ref="G48" si="11">ROUND(SUM(F48)*D48,0)</f>
        <v>-2</v>
      </c>
      <c r="H48" s="14"/>
      <c r="J48" s="13"/>
    </row>
    <row r="49" spans="1:8" x14ac:dyDescent="0.25">
      <c r="A49" s="11">
        <f t="shared" si="1"/>
        <v>40</v>
      </c>
      <c r="B49" s="1" t="s">
        <v>26</v>
      </c>
      <c r="D49" s="12">
        <f>SUM(D48)</f>
        <v>983.91199999999969</v>
      </c>
      <c r="E49" s="13"/>
      <c r="F49" s="13"/>
      <c r="G49" s="14"/>
      <c r="H49" s="14">
        <f>SUM(G48)</f>
        <v>-2</v>
      </c>
    </row>
    <row r="50" spans="1:8" x14ac:dyDescent="0.25">
      <c r="A50" s="11">
        <f t="shared" si="1"/>
        <v>41</v>
      </c>
      <c r="B50" s="1" t="s">
        <v>27</v>
      </c>
      <c r="D50" s="12">
        <f>SUM(D49,D47,D44,D42,D40,D34,D27,D20,D13)</f>
        <v>679392876.079</v>
      </c>
      <c r="G50" s="16">
        <f>SUM(G10:G49)</f>
        <v>1321892</v>
      </c>
      <c r="H50" s="16">
        <f>SUM(H10:H49)</f>
        <v>1321892</v>
      </c>
    </row>
    <row r="51" spans="1:8" x14ac:dyDescent="0.25">
      <c r="H51" s="16"/>
    </row>
    <row r="52" spans="1:8" x14ac:dyDescent="0.25">
      <c r="H52" s="16"/>
    </row>
  </sheetData>
  <mergeCells count="4">
    <mergeCell ref="A1:H1"/>
    <mergeCell ref="A2:H2"/>
    <mergeCell ref="A3:H3"/>
    <mergeCell ref="B5:H5"/>
  </mergeCells>
  <printOptions horizontalCentered="1"/>
  <pageMargins left="0.7" right="0.7" top="0.75" bottom="0.75" header="0.3" footer="0.3"/>
  <pageSetup scale="82" orientation="portrait" r:id="rId1"/>
  <headerFooter scaleWithDoc="0" alignWithMargins="0">
    <oddFooter>&amp;R&amp;"Times New Roman,Regular"&amp;12Exh. BDG-5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3164342-B684-4415-81B3-6AA8FB93CAEB}"/>
</file>

<file path=customXml/itemProps2.xml><?xml version="1.0" encoding="utf-8"?>
<ds:datastoreItem xmlns:ds="http://schemas.openxmlformats.org/officeDocument/2006/customXml" ds:itemID="{B527E23E-F363-4891-AF21-FBD88F27D75D}"/>
</file>

<file path=customXml/itemProps3.xml><?xml version="1.0" encoding="utf-8"?>
<ds:datastoreItem xmlns:ds="http://schemas.openxmlformats.org/officeDocument/2006/customXml" ds:itemID="{7FBC04F6-5B86-42B3-BFDC-3B643E76B76E}"/>
</file>

<file path=customXml/itemProps4.xml><?xml version="1.0" encoding="utf-8"?>
<ds:datastoreItem xmlns:ds="http://schemas.openxmlformats.org/officeDocument/2006/customXml" ds:itemID="{5213FAF2-E2F3-4B0A-9B78-BF9CC31512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BDJ-5 p1</vt:lpstr>
      <vt:lpstr>'Exh BDJ-5 p1'!Print_Area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Kuzma, Jason (BEL)</cp:lastModifiedBy>
  <cp:lastPrinted>2020-12-06T03:21:24Z</cp:lastPrinted>
  <dcterms:created xsi:type="dcterms:W3CDTF">2020-12-05T00:34:47Z</dcterms:created>
  <dcterms:modified xsi:type="dcterms:W3CDTF">2020-12-06T03:22:48Z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