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80" windowHeight="8820" tabRatio="670" activeTab="0"/>
  </bookViews>
  <sheets>
    <sheet name="Instructions" sheetId="1" r:id="rId1"/>
    <sheet name="Compliance Summary" sheetId="2" r:id="rId2"/>
    <sheet name="Facility Detail" sheetId="3" r:id="rId3"/>
    <sheet name="Generation Rollup" sheetId="4" r:id="rId4"/>
  </sheets>
  <definedNames>
    <definedName name="Facility">'Facility Detail'!$B$1039:$B$1048</definedName>
    <definedName name="LaborBonus">'Facility Detail'!$B$1028:$B$1030</definedName>
    <definedName name="_xlnm.Print_Area" localSheetId="2">'Facility Detail'!$A$1:$H$1023</definedName>
    <definedName name="_xlnm.Print_Area" localSheetId="0">'Instructions'!$A$2:$F$39</definedName>
  </definedNames>
  <calcPr fullCalcOnLoad="1"/>
</workbook>
</file>

<file path=xl/sharedStrings.xml><?xml version="1.0" encoding="utf-8"?>
<sst xmlns="http://schemas.openxmlformats.org/spreadsheetml/2006/main" count="786" uniqueCount="159">
  <si>
    <t>Eligible</t>
  </si>
  <si>
    <t>Not Eligible</t>
  </si>
  <si>
    <t>---</t>
  </si>
  <si>
    <t>Reporting Entity:</t>
  </si>
  <si>
    <t>Facility Name:</t>
  </si>
  <si>
    <t>Reporting Date:</t>
  </si>
  <si>
    <t>Utility A</t>
  </si>
  <si>
    <t>Distributed Generation Bonus</t>
  </si>
  <si>
    <t>Quantity Required for Compliance</t>
  </si>
  <si>
    <t>Start Year</t>
  </si>
  <si>
    <t>WA State RCW 19.285 Requirement</t>
  </si>
  <si>
    <t>Facility 2</t>
  </si>
  <si>
    <t>Facility 3</t>
  </si>
  <si>
    <t>Facility 4</t>
  </si>
  <si>
    <t>Facility 5</t>
  </si>
  <si>
    <t>Facility 6</t>
  </si>
  <si>
    <t>Facility 7</t>
  </si>
  <si>
    <t>Facility 8</t>
  </si>
  <si>
    <t>Facility 9</t>
  </si>
  <si>
    <t>Facility 10</t>
  </si>
  <si>
    <t>Facility 11</t>
  </si>
  <si>
    <t>Facility 12</t>
  </si>
  <si>
    <t>Facility 13</t>
  </si>
  <si>
    <t>Facility 14</t>
  </si>
  <si>
    <t>Facility 15</t>
  </si>
  <si>
    <t>Facility 16</t>
  </si>
  <si>
    <t>Facility 17</t>
  </si>
  <si>
    <t>Facility 18</t>
  </si>
  <si>
    <t>Facility 19</t>
  </si>
  <si>
    <t>Facility 20</t>
  </si>
  <si>
    <t>Facility 21</t>
  </si>
  <si>
    <t>Facility 22</t>
  </si>
  <si>
    <t>Facility 23</t>
  </si>
  <si>
    <t>Facility 24</t>
  </si>
  <si>
    <t>Facility 25</t>
  </si>
  <si>
    <t>Facility 26</t>
  </si>
  <si>
    <t>Facility 27</t>
  </si>
  <si>
    <t>Facility 28</t>
  </si>
  <si>
    <t>Facility 29</t>
  </si>
  <si>
    <t>Facility 30</t>
  </si>
  <si>
    <t>Extra Apprenticeship Credit</t>
  </si>
  <si>
    <t>Delivered Load to Retail Customers (MWh)</t>
  </si>
  <si>
    <t>Adjustment for Events Beyond Control</t>
  </si>
  <si>
    <t>Facility WREGIS ID:</t>
  </si>
  <si>
    <t>Extra Apprenticeship Credit Eligibility:</t>
  </si>
  <si>
    <t>Distributed Generation Bonus Eligibility:</t>
  </si>
  <si>
    <t>Sales and Transfers</t>
  </si>
  <si>
    <t>Net Surplus Adjustments</t>
  </si>
  <si>
    <t>RCW 19.285 Compliance Need</t>
  </si>
  <si>
    <t>Eligible Quantity Acquired</t>
  </si>
  <si>
    <t>Facility 1</t>
  </si>
  <si>
    <t>Percent of Qualifying MWh Allocated to WA</t>
  </si>
  <si>
    <t>MWh Allocated to WA Compliance</t>
  </si>
  <si>
    <t>Eligible MWh Available for RCW 19.285 Compliance</t>
  </si>
  <si>
    <t>Bonus Incentives Transferred</t>
  </si>
  <si>
    <t>Total Quantity Available for RCW 19.285 Compliance</t>
  </si>
  <si>
    <t>Percent of MWh Qualifying Under RCW 19.285</t>
  </si>
  <si>
    <t>Contribution to RCW 19.285 Compliance</t>
  </si>
  <si>
    <t>RCW 19.285 Compliance Surplus / (Deficit)</t>
  </si>
  <si>
    <t>Extra Apprenticeship Labor Bonus</t>
  </si>
  <si>
    <t>Bonus Incentive Eligibility</t>
  </si>
  <si>
    <t>REC Sales / Transfers</t>
  </si>
  <si>
    <t>Qualifying MWh Allocated to WA</t>
  </si>
  <si>
    <t>Checklist Item</t>
  </si>
  <si>
    <t>Cell/Row Description</t>
  </si>
  <si>
    <t>Units</t>
  </si>
  <si>
    <t>Cell/Row</t>
  </si>
  <si>
    <t>Comments</t>
  </si>
  <si>
    <t>Text</t>
  </si>
  <si>
    <t>Year</t>
  </si>
  <si>
    <t>Reporting Entity</t>
  </si>
  <si>
    <t>Reporting Date</t>
  </si>
  <si>
    <t>Delivered Load to Retail Customers</t>
  </si>
  <si>
    <t>MWh</t>
  </si>
  <si>
    <t>Enter the name of the reporting entity</t>
  </si>
  <si>
    <t xml:space="preserve">Enter the MWh delivered to customers </t>
  </si>
  <si>
    <t>Enter "X" When Complete</t>
  </si>
  <si>
    <t>Enter the date the report is submitted</t>
  </si>
  <si>
    <t>Quantity of RECs Sold</t>
  </si>
  <si>
    <t>Facility Name</t>
  </si>
  <si>
    <t>B2:B31</t>
  </si>
  <si>
    <t>Enter the name of the qualifying facility or contract</t>
  </si>
  <si>
    <t>WREGIS ID</t>
  </si>
  <si>
    <t>C2:C31</t>
  </si>
  <si>
    <t>Enter the WREGIS ID for the qualifying facility</t>
  </si>
  <si>
    <t>Extra Apprenticeship Credit Eligibility</t>
  </si>
  <si>
    <t>Toggle</t>
  </si>
  <si>
    <t>D2:D31</t>
  </si>
  <si>
    <t>E2:E31</t>
  </si>
  <si>
    <t>For facilities that qualify for extra apprenticeship credits select "Eligible". Select "Not Eligible for non-qualifying facilities.</t>
  </si>
  <si>
    <t>For facilities that qualify for distributed generation select "Eligible". Select "Not Eligible for non-qualifying facilities.</t>
  </si>
  <si>
    <t>Total MWh Produced from Facility</t>
  </si>
  <si>
    <t>Number</t>
  </si>
  <si>
    <t>Percent of MWh Qualifying</t>
  </si>
  <si>
    <t>D39:F39</t>
  </si>
  <si>
    <t>Quantity of RECs from MWh Sold</t>
  </si>
  <si>
    <t>%</t>
  </si>
  <si>
    <t>Percent of Qualifying MWh Allocated to WA State Compliance</t>
  </si>
  <si>
    <t>D51:F51</t>
  </si>
  <si>
    <t>2011 Surplus Applied to 2012</t>
  </si>
  <si>
    <t>2012 Surplus Applied to 2011</t>
  </si>
  <si>
    <t>2012 Surplus Applied to 2013</t>
  </si>
  <si>
    <t>2013 Surplus Applied to 2012</t>
  </si>
  <si>
    <t>Enter the amount of RECs procured in 2011 used for compliance in 2012</t>
  </si>
  <si>
    <t>Enter the amount of RECs procured in 2012 used for compliance in 2011</t>
  </si>
  <si>
    <t>Enter the amount of RECs procured in 2012 used for compliance in 2013</t>
  </si>
  <si>
    <t>Enter the amount of RECs procured in 2013 used for compliance in 2012</t>
  </si>
  <si>
    <t>Distributed Generation Eligibility</t>
  </si>
  <si>
    <t>Enter the annual amount of transferred RECs procured from bonus incentives</t>
  </si>
  <si>
    <t>Enter the percent of qualifying MWh used for compliance with RCW 19.285. Used for facilities that are utilized for RPS compliance in two or more states.</t>
  </si>
  <si>
    <t>Enter the percent of MWh produced that are eligible for meeting RCW 19.285</t>
  </si>
  <si>
    <t>Enter the annual MWh output from the qualifying facility</t>
  </si>
  <si>
    <t>"Facility Detail" Worksheet</t>
  </si>
  <si>
    <t>General Instructions:</t>
  </si>
  <si>
    <t>White shading indicate formulated cells</t>
  </si>
  <si>
    <t>Yellow shading indicate cells where inputs are entered</t>
  </si>
  <si>
    <t>Green shading indicate cells with dropdown lists</t>
  </si>
  <si>
    <t>Blue shading indicates summary calculations</t>
  </si>
  <si>
    <t>Grey shading indicates cells where information is not required</t>
  </si>
  <si>
    <t>Enter the annual amount of RECs sold.  For Multi-Jurisdictional Utilities, enter in annual WA allocated amount of RECs sold.</t>
  </si>
  <si>
    <t>Bonus Incentives Not Realized</t>
  </si>
  <si>
    <t>Total Sold / Transferred / Unrealized</t>
  </si>
  <si>
    <t>D40:F40</t>
  </si>
  <si>
    <t>D41:F41</t>
  </si>
  <si>
    <t>D52:F52</t>
  </si>
  <si>
    <t>E58</t>
  </si>
  <si>
    <t>Enter the annual MWh not produced due to events beyond control as outlined in RCW 19.285.040 (2)(i)</t>
  </si>
  <si>
    <t>Enter the annual number of bonus incentives that were not realized</t>
  </si>
  <si>
    <t>B2</t>
  </si>
  <si>
    <t>B4</t>
  </si>
  <si>
    <t>B7:E7</t>
  </si>
  <si>
    <t>Adjustments</t>
  </si>
  <si>
    <t>D50:F50</t>
  </si>
  <si>
    <t>D56</t>
  </si>
  <si>
    <t>E57</t>
  </si>
  <si>
    <t>F59</t>
  </si>
  <si>
    <t>D62:F62</t>
  </si>
  <si>
    <t>Facility Types</t>
  </si>
  <si>
    <t>Wind</t>
  </si>
  <si>
    <t>Solar</t>
  </si>
  <si>
    <t>Geothermal</t>
  </si>
  <si>
    <t>Landfill Gas</t>
  </si>
  <si>
    <t>Wave, Ocean, Tidal</t>
  </si>
  <si>
    <t>Biomass</t>
  </si>
  <si>
    <t>Sewage Treatment Gas</t>
  </si>
  <si>
    <t>Water (Incremental Hydro)</t>
  </si>
  <si>
    <t>Facility Type</t>
  </si>
  <si>
    <t>F2:F31</t>
  </si>
  <si>
    <t>Select the generation type for the qualifying facility</t>
  </si>
  <si>
    <t>Compliance Contribution by Generation Type</t>
  </si>
  <si>
    <t>Non REC Eligible Generation</t>
  </si>
  <si>
    <t>Biodiesel Fuel</t>
  </si>
  <si>
    <t>Total Quantity from Non REC Eligible Generation</t>
  </si>
  <si>
    <t>Quantity from Non REC Eligible Generation</t>
  </si>
  <si>
    <t>"Compliance Summary" Worksheet</t>
  </si>
  <si>
    <t>Instructions in the section are for the cells B2:F31.  Each row represents a different facility.</t>
  </si>
  <si>
    <t>Instructions in this section identify the input locations for the 1st facility found in the "Facility Detail" worksheet.  Inputs for facilities 2 through 30, also found in the "Facility Detail" worksheet, are identical to facility 1.</t>
  </si>
  <si>
    <t>Online Date:</t>
  </si>
  <si>
    <t>In both the "Compliance Summary" and "Facility Detail" worksheets, utilities may need to protect commercially sensitive information by use of the CONFIDENTIAL designation.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</si>
</sst>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000"/>
    <numFmt numFmtId="167" formatCode="_(* #,##0.0_);_(* \(#,##0.0\);_(* &quot;-&quot;??_);_(@_)"/>
    <numFmt numFmtId="168" formatCode="[$-409]dddd\,\ mmmm\ dd\,\ yyyy"/>
    <numFmt numFmtId="169" formatCode="[$-409]d\-mmm\-yy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mediumDashDotDot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6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10" xfId="42" applyNumberFormat="1" applyFont="1" applyFill="1" applyBorder="1" applyAlignment="1">
      <alignment horizontal="center"/>
    </xf>
    <xf numFmtId="164" fontId="2" fillId="33" borderId="11" xfId="42" applyNumberFormat="1" applyFont="1" applyFill="1" applyBorder="1" applyAlignment="1">
      <alignment horizontal="center"/>
    </xf>
    <xf numFmtId="164" fontId="2" fillId="33" borderId="12" xfId="42" applyNumberFormat="1" applyFont="1" applyFill="1" applyBorder="1" applyAlignment="1">
      <alignment horizontal="center"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42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 quotePrefix="1">
      <alignment/>
    </xf>
    <xf numFmtId="164" fontId="3" fillId="0" borderId="0" xfId="42" applyNumberFormat="1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2" fillId="0" borderId="0" xfId="58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4" fontId="2" fillId="35" borderId="0" xfId="42" applyNumberFormat="1" applyFont="1" applyFill="1" applyBorder="1" applyAlignment="1">
      <alignment/>
    </xf>
    <xf numFmtId="164" fontId="3" fillId="35" borderId="22" xfId="42" applyNumberFormat="1" applyFont="1" applyFill="1" applyBorder="1" applyAlignment="1">
      <alignment/>
    </xf>
    <xf numFmtId="164" fontId="2" fillId="36" borderId="0" xfId="42" applyNumberFormat="1" applyFont="1" applyFill="1" applyBorder="1" applyAlignment="1">
      <alignment/>
    </xf>
    <xf numFmtId="164" fontId="3" fillId="36" borderId="22" xfId="42" applyNumberFormat="1" applyFont="1" applyFill="1" applyBorder="1" applyAlignment="1">
      <alignment/>
    </xf>
    <xf numFmtId="164" fontId="3" fillId="0" borderId="22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6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7" fillId="37" borderId="24" xfId="42" applyNumberFormat="1" applyFont="1" applyFill="1" applyBorder="1" applyAlignment="1">
      <alignment/>
    </xf>
    <xf numFmtId="164" fontId="7" fillId="37" borderId="25" xfId="42" applyNumberFormat="1" applyFont="1" applyFill="1" applyBorder="1" applyAlignment="1">
      <alignment/>
    </xf>
    <xf numFmtId="164" fontId="7" fillId="37" borderId="26" xfId="42" applyNumberFormat="1" applyFont="1" applyFill="1" applyBorder="1" applyAlignment="1">
      <alignment/>
    </xf>
    <xf numFmtId="43" fontId="2" fillId="0" borderId="0" xfId="42" applyFont="1" applyAlignment="1">
      <alignment/>
    </xf>
    <xf numFmtId="43" fontId="2" fillId="0" borderId="0" xfId="58" applyNumberFormat="1" applyFont="1" applyFill="1" applyBorder="1" applyAlignment="1">
      <alignment horizontal="center"/>
    </xf>
    <xf numFmtId="164" fontId="3" fillId="36" borderId="0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28" xfId="42" applyNumberFormat="1" applyFont="1" applyFill="1" applyBorder="1" applyAlignment="1">
      <alignment/>
    </xf>
    <xf numFmtId="9" fontId="2" fillId="33" borderId="20" xfId="58" applyFont="1" applyFill="1" applyBorder="1" applyAlignment="1">
      <alignment horizontal="right"/>
    </xf>
    <xf numFmtId="9" fontId="2" fillId="33" borderId="21" xfId="58" applyFont="1" applyFill="1" applyBorder="1" applyAlignment="1">
      <alignment/>
    </xf>
    <xf numFmtId="9" fontId="2" fillId="33" borderId="27" xfId="58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164" fontId="2" fillId="33" borderId="29" xfId="42" applyNumberFormat="1" applyFont="1" applyFill="1" applyBorder="1" applyAlignment="1">
      <alignment/>
    </xf>
    <xf numFmtId="9" fontId="2" fillId="33" borderId="28" xfId="58" applyFont="1" applyFill="1" applyBorder="1" applyAlignment="1">
      <alignment horizontal="right"/>
    </xf>
    <xf numFmtId="9" fontId="2" fillId="33" borderId="29" xfId="58" applyFont="1" applyFill="1" applyBorder="1" applyAlignment="1">
      <alignment/>
    </xf>
    <xf numFmtId="9" fontId="2" fillId="33" borderId="30" xfId="58" applyFont="1" applyFill="1" applyBorder="1" applyAlignment="1">
      <alignment/>
    </xf>
    <xf numFmtId="164" fontId="2" fillId="33" borderId="20" xfId="42" applyNumberFormat="1" applyFont="1" applyFill="1" applyBorder="1" applyAlignment="1">
      <alignment/>
    </xf>
    <xf numFmtId="164" fontId="2" fillId="33" borderId="21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31" xfId="42" applyNumberFormat="1" applyFont="1" applyFill="1" applyBorder="1" applyAlignment="1">
      <alignment/>
    </xf>
    <xf numFmtId="164" fontId="2" fillId="0" borderId="21" xfId="42" applyNumberFormat="1" applyFont="1" applyFill="1" applyBorder="1" applyAlignment="1">
      <alignment/>
    </xf>
    <xf numFmtId="164" fontId="2" fillId="38" borderId="12" xfId="42" applyNumberFormat="1" applyFont="1" applyFill="1" applyBorder="1" applyAlignment="1">
      <alignment/>
    </xf>
    <xf numFmtId="164" fontId="2" fillId="38" borderId="30" xfId="42" applyNumberFormat="1" applyFont="1" applyFill="1" applyBorder="1" applyAlignment="1">
      <alignment/>
    </xf>
    <xf numFmtId="164" fontId="2" fillId="38" borderId="19" xfId="42" applyNumberFormat="1" applyFont="1" applyFill="1" applyBorder="1" applyAlignment="1">
      <alignment/>
    </xf>
    <xf numFmtId="164" fontId="2" fillId="38" borderId="20" xfId="42" applyNumberFormat="1" applyFont="1" applyFill="1" applyBorder="1" applyAlignment="1">
      <alignment/>
    </xf>
    <xf numFmtId="164" fontId="2" fillId="38" borderId="10" xfId="42" applyNumberFormat="1" applyFont="1" applyFill="1" applyBorder="1" applyAlignment="1">
      <alignment/>
    </xf>
    <xf numFmtId="164" fontId="2" fillId="38" borderId="10" xfId="42" applyNumberFormat="1" applyFont="1" applyFill="1" applyBorder="1" applyAlignment="1">
      <alignment horizontal="center"/>
    </xf>
    <xf numFmtId="164" fontId="2" fillId="38" borderId="20" xfId="42" applyNumberFormat="1" applyFont="1" applyFill="1" applyBorder="1" applyAlignment="1">
      <alignment horizontal="left" vertical="center" wrapText="1" shrinkToFit="1"/>
    </xf>
    <xf numFmtId="164" fontId="7" fillId="38" borderId="2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37" borderId="25" xfId="42" applyNumberFormat="1" applyFont="1" applyFill="1" applyBorder="1" applyAlignment="1">
      <alignment horizontal="center" vertical="center"/>
    </xf>
    <xf numFmtId="164" fontId="7" fillId="37" borderId="26" xfId="42" applyNumberFormat="1" applyFont="1" applyFill="1" applyBorder="1" applyAlignment="1">
      <alignment horizontal="center" vertical="center"/>
    </xf>
    <xf numFmtId="164" fontId="2" fillId="0" borderId="11" xfId="42" applyNumberFormat="1" applyFont="1" applyFill="1" applyBorder="1" applyAlignment="1">
      <alignment horizontal="center"/>
    </xf>
    <xf numFmtId="164" fontId="2" fillId="0" borderId="12" xfId="42" applyNumberFormat="1" applyFont="1" applyFill="1" applyBorder="1" applyAlignment="1">
      <alignment horizontal="center"/>
    </xf>
    <xf numFmtId="164" fontId="2" fillId="0" borderId="21" xfId="42" applyNumberFormat="1" applyFont="1" applyFill="1" applyBorder="1" applyAlignment="1">
      <alignment horizontal="center" vertical="center"/>
    </xf>
    <xf numFmtId="164" fontId="2" fillId="0" borderId="27" xfId="42" applyNumberFormat="1" applyFont="1" applyFill="1" applyBorder="1" applyAlignment="1">
      <alignment horizontal="center" vertical="center"/>
    </xf>
    <xf numFmtId="164" fontId="2" fillId="0" borderId="14" xfId="42" applyNumberFormat="1" applyFont="1" applyFill="1" applyBorder="1" applyAlignment="1">
      <alignment/>
    </xf>
    <xf numFmtId="164" fontId="2" fillId="0" borderId="27" xfId="42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164" fontId="2" fillId="38" borderId="33" xfId="42" applyNumberFormat="1" applyFont="1" applyFill="1" applyBorder="1" applyAlignment="1">
      <alignment/>
    </xf>
    <xf numFmtId="164" fontId="2" fillId="0" borderId="34" xfId="42" applyNumberFormat="1" applyFont="1" applyBorder="1" applyAlignment="1">
      <alignment/>
    </xf>
    <xf numFmtId="164" fontId="2" fillId="0" borderId="35" xfId="42" applyNumberFormat="1" applyFont="1" applyBorder="1" applyAlignment="1">
      <alignment/>
    </xf>
    <xf numFmtId="164" fontId="2" fillId="38" borderId="36" xfId="42" applyNumberFormat="1" applyFont="1" applyFill="1" applyBorder="1" applyAlignment="1">
      <alignment/>
    </xf>
    <xf numFmtId="164" fontId="2" fillId="38" borderId="37" xfId="42" applyNumberFormat="1" applyFont="1" applyFill="1" applyBorder="1" applyAlignment="1">
      <alignment/>
    </xf>
    <xf numFmtId="164" fontId="2" fillId="38" borderId="38" xfId="42" applyNumberFormat="1" applyFont="1" applyFill="1" applyBorder="1" applyAlignment="1">
      <alignment/>
    </xf>
    <xf numFmtId="164" fontId="2" fillId="38" borderId="31" xfId="42" applyNumberFormat="1" applyFont="1" applyFill="1" applyBorder="1" applyAlignment="1">
      <alignment/>
    </xf>
    <xf numFmtId="164" fontId="2" fillId="38" borderId="14" xfId="42" applyNumberFormat="1" applyFont="1" applyFill="1" applyBorder="1" applyAlignment="1">
      <alignment/>
    </xf>
    <xf numFmtId="164" fontId="2" fillId="38" borderId="21" xfId="42" applyNumberFormat="1" applyFont="1" applyFill="1" applyBorder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2" fillId="0" borderId="32" xfId="0" applyFont="1" applyBorder="1" applyAlignment="1">
      <alignment horizontal="left" indent="2"/>
    </xf>
    <xf numFmtId="0" fontId="2" fillId="0" borderId="32" xfId="0" applyFont="1" applyBorder="1" applyAlignment="1">
      <alignment horizontal="left" vertical="center" wrapText="1" indent="2" shrinkToFit="1"/>
    </xf>
    <xf numFmtId="0" fontId="8" fillId="0" borderId="0" xfId="0" applyFont="1" applyAlignment="1">
      <alignment/>
    </xf>
    <xf numFmtId="166" fontId="7" fillId="37" borderId="16" xfId="55" applyFont="1" applyFill="1" applyBorder="1" applyAlignment="1">
      <alignment horizontal="center" vertical="center" wrapText="1"/>
      <protection/>
    </xf>
    <xf numFmtId="166" fontId="2" fillId="0" borderId="16" xfId="55" applyFont="1" applyBorder="1" applyAlignment="1">
      <alignment vertical="center" wrapText="1"/>
      <protection/>
    </xf>
    <xf numFmtId="1" fontId="2" fillId="0" borderId="16" xfId="55" applyNumberFormat="1" applyFont="1" applyBorder="1" applyAlignment="1">
      <alignment horizontal="center" vertical="center" wrapText="1"/>
      <protection/>
    </xf>
    <xf numFmtId="166" fontId="2" fillId="0" borderId="16" xfId="55" applyFont="1" applyBorder="1" applyAlignment="1">
      <alignment horizontal="center" vertical="center" wrapText="1"/>
      <protection/>
    </xf>
    <xf numFmtId="166" fontId="2" fillId="0" borderId="16" xfId="5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164" fontId="2" fillId="33" borderId="19" xfId="42" applyNumberFormat="1" applyFont="1" applyFill="1" applyBorder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3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2" shrinkToFit="1"/>
    </xf>
    <xf numFmtId="164" fontId="2" fillId="38" borderId="28" xfId="42" applyNumberFormat="1" applyFont="1" applyFill="1" applyBorder="1" applyAlignment="1">
      <alignment horizontal="left" vertical="center" wrapText="1" shrinkToFit="1"/>
    </xf>
    <xf numFmtId="164" fontId="2" fillId="0" borderId="29" xfId="42" applyNumberFormat="1" applyFont="1" applyFill="1" applyBorder="1" applyAlignment="1">
      <alignment horizontal="center" vertical="center"/>
    </xf>
    <xf numFmtId="164" fontId="2" fillId="0" borderId="30" xfId="42" applyNumberFormat="1" applyFont="1" applyFill="1" applyBorder="1" applyAlignment="1">
      <alignment horizontal="center" vertical="center"/>
    </xf>
    <xf numFmtId="166" fontId="2" fillId="0" borderId="16" xfId="55" applyFont="1" applyFill="1" applyBorder="1" applyAlignment="1">
      <alignment vertical="center" wrapText="1"/>
      <protection/>
    </xf>
    <xf numFmtId="9" fontId="2" fillId="38" borderId="20" xfId="58" applyFont="1" applyFill="1" applyBorder="1" applyAlignment="1">
      <alignment horizontal="center"/>
    </xf>
    <xf numFmtId="9" fontId="2" fillId="0" borderId="21" xfId="58" applyFont="1" applyBorder="1" applyAlignment="1">
      <alignment horizontal="center"/>
    </xf>
    <xf numFmtId="9" fontId="2" fillId="0" borderId="27" xfId="58" applyFont="1" applyBorder="1" applyAlignment="1">
      <alignment horizontal="center"/>
    </xf>
    <xf numFmtId="164" fontId="2" fillId="0" borderId="22" xfId="42" applyNumberFormat="1" applyFont="1" applyBorder="1" applyAlignment="1">
      <alignment horizontal="center"/>
    </xf>
    <xf numFmtId="164" fontId="2" fillId="0" borderId="22" xfId="42" applyNumberFormat="1" applyFont="1" applyFill="1" applyBorder="1" applyAlignment="1">
      <alignment horizontal="center"/>
    </xf>
    <xf numFmtId="164" fontId="2" fillId="33" borderId="24" xfId="42" applyNumberFormat="1" applyFont="1" applyFill="1" applyBorder="1" applyAlignment="1">
      <alignment/>
    </xf>
    <xf numFmtId="164" fontId="2" fillId="33" borderId="25" xfId="42" applyNumberFormat="1" applyFont="1" applyFill="1" applyBorder="1" applyAlignment="1">
      <alignment/>
    </xf>
    <xf numFmtId="164" fontId="2" fillId="33" borderId="26" xfId="42" applyNumberFormat="1" applyFont="1" applyFill="1" applyBorder="1" applyAlignment="1">
      <alignment/>
    </xf>
    <xf numFmtId="164" fontId="2" fillId="38" borderId="24" xfId="42" applyNumberFormat="1" applyFont="1" applyFill="1" applyBorder="1" applyAlignment="1">
      <alignment/>
    </xf>
    <xf numFmtId="164" fontId="2" fillId="0" borderId="25" xfId="42" applyNumberFormat="1" applyFont="1" applyBorder="1" applyAlignment="1">
      <alignment/>
    </xf>
    <xf numFmtId="164" fontId="2" fillId="0" borderId="26" xfId="42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2" fillId="33" borderId="18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9" xfId="42" applyNumberFormat="1" applyFont="1" applyBorder="1" applyAlignment="1">
      <alignment/>
    </xf>
    <xf numFmtId="164" fontId="2" fillId="0" borderId="14" xfId="42" applyNumberFormat="1" applyFont="1" applyBorder="1" applyAlignment="1">
      <alignment/>
    </xf>
    <xf numFmtId="164" fontId="2" fillId="0" borderId="31" xfId="42" applyNumberFormat="1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20" xfId="42" applyNumberFormat="1" applyFont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42" applyNumberFormat="1" applyFont="1" applyAlignment="1">
      <alignment/>
    </xf>
    <xf numFmtId="166" fontId="2" fillId="0" borderId="22" xfId="55" applyFont="1" applyBorder="1" applyAlignment="1">
      <alignment horizontal="center" vertical="center" wrapText="1"/>
      <protection/>
    </xf>
    <xf numFmtId="1" fontId="2" fillId="0" borderId="22" xfId="55" applyNumberFormat="1" applyFont="1" applyBorder="1" applyAlignment="1">
      <alignment horizontal="center" vertical="center" wrapText="1"/>
      <protection/>
    </xf>
    <xf numFmtId="166" fontId="2" fillId="0" borderId="22" xfId="55" applyFont="1" applyBorder="1" applyAlignment="1">
      <alignment vertical="center" wrapText="1"/>
      <protection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/>
    </xf>
    <xf numFmtId="169" fontId="2" fillId="33" borderId="31" xfId="0" applyNumberFormat="1" applyFont="1" applyFill="1" applyBorder="1" applyAlignment="1">
      <alignment horizontal="center"/>
    </xf>
    <xf numFmtId="169" fontId="2" fillId="33" borderId="27" xfId="0" applyNumberFormat="1" applyFont="1" applyFill="1" applyBorder="1" applyAlignment="1">
      <alignment horizontal="center"/>
    </xf>
    <xf numFmtId="166" fontId="7" fillId="0" borderId="42" xfId="55" applyFont="1" applyBorder="1" applyAlignment="1">
      <alignment vertical="center" wrapText="1"/>
      <protection/>
    </xf>
    <xf numFmtId="166" fontId="7" fillId="0" borderId="43" xfId="55" applyFont="1" applyBorder="1" applyAlignment="1">
      <alignment vertical="center" wrapText="1"/>
      <protection/>
    </xf>
    <xf numFmtId="166" fontId="7" fillId="0" borderId="23" xfId="55" applyFont="1" applyBorder="1" applyAlignment="1">
      <alignment vertical="center" wrapText="1"/>
      <protection/>
    </xf>
    <xf numFmtId="43" fontId="6" fillId="33" borderId="42" xfId="0" applyNumberFormat="1" applyFont="1" applyFill="1" applyBorder="1" applyAlignment="1">
      <alignment horizontal="center" vertical="center"/>
    </xf>
    <xf numFmtId="43" fontId="6" fillId="33" borderId="43" xfId="0" applyNumberFormat="1" applyFont="1" applyFill="1" applyBorder="1" applyAlignment="1">
      <alignment horizontal="center" vertical="center"/>
    </xf>
    <xf numFmtId="43" fontId="6" fillId="33" borderId="23" xfId="0" applyNumberFormat="1" applyFont="1" applyFill="1" applyBorder="1" applyAlignment="1">
      <alignment horizontal="center" vertical="center"/>
    </xf>
    <xf numFmtId="165" fontId="4" fillId="33" borderId="42" xfId="0" applyNumberFormat="1" applyFont="1" applyFill="1" applyBorder="1" applyAlignment="1">
      <alignment horizontal="center" vertical="center"/>
    </xf>
    <xf numFmtId="165" fontId="4" fillId="33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quotePrefix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puts PSM 14-9_TEMPLA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140625" style="116" customWidth="1"/>
    <col min="2" max="2" width="10.8515625" style="116" customWidth="1"/>
    <col min="3" max="3" width="25.140625" style="116" customWidth="1"/>
    <col min="4" max="4" width="13.421875" style="116" customWidth="1"/>
    <col min="5" max="5" width="12.28125" style="116" customWidth="1"/>
    <col min="6" max="6" width="40.00390625" style="116" customWidth="1"/>
    <col min="7" max="16384" width="9.140625" style="116" customWidth="1"/>
  </cols>
  <sheetData>
    <row r="2" ht="21">
      <c r="A2" s="17" t="s">
        <v>113</v>
      </c>
    </row>
    <row r="3" ht="15">
      <c r="A3" s="1" t="s">
        <v>118</v>
      </c>
    </row>
    <row r="4" ht="15">
      <c r="A4" s="1" t="s">
        <v>115</v>
      </c>
    </row>
    <row r="5" ht="15">
      <c r="A5" s="1" t="s">
        <v>116</v>
      </c>
    </row>
    <row r="6" ht="15">
      <c r="A6" s="1" t="s">
        <v>114</v>
      </c>
    </row>
    <row r="7" ht="15">
      <c r="A7" s="1" t="s">
        <v>117</v>
      </c>
    </row>
    <row r="9" ht="21">
      <c r="A9" s="17" t="s">
        <v>154</v>
      </c>
    </row>
    <row r="11" spans="1:6" ht="30.75" customHeight="1">
      <c r="A11" s="117" t="s">
        <v>76</v>
      </c>
      <c r="B11" s="117" t="s">
        <v>63</v>
      </c>
      <c r="C11" s="117" t="s">
        <v>64</v>
      </c>
      <c r="D11" s="117" t="s">
        <v>65</v>
      </c>
      <c r="E11" s="117" t="s">
        <v>66</v>
      </c>
      <c r="F11" s="117" t="s">
        <v>67</v>
      </c>
    </row>
    <row r="12" spans="1:6" ht="15">
      <c r="A12" s="120"/>
      <c r="B12" s="119">
        <v>1</v>
      </c>
      <c r="C12" s="118" t="s">
        <v>70</v>
      </c>
      <c r="D12" s="120" t="s">
        <v>68</v>
      </c>
      <c r="E12" s="120" t="s">
        <v>128</v>
      </c>
      <c r="F12" s="118" t="s">
        <v>74</v>
      </c>
    </row>
    <row r="13" spans="1:6" ht="15">
      <c r="A13" s="120"/>
      <c r="B13" s="119">
        <v>2</v>
      </c>
      <c r="C13" s="118" t="s">
        <v>71</v>
      </c>
      <c r="D13" s="120" t="s">
        <v>69</v>
      </c>
      <c r="E13" s="121" t="s">
        <v>129</v>
      </c>
      <c r="F13" s="118" t="s">
        <v>77</v>
      </c>
    </row>
    <row r="14" spans="1:6" ht="30">
      <c r="A14" s="120"/>
      <c r="B14" s="119">
        <v>3</v>
      </c>
      <c r="C14" s="118" t="s">
        <v>72</v>
      </c>
      <c r="D14" s="120" t="s">
        <v>73</v>
      </c>
      <c r="E14" s="121" t="s">
        <v>130</v>
      </c>
      <c r="F14" s="118" t="s">
        <v>75</v>
      </c>
    </row>
    <row r="18" ht="21">
      <c r="A18" s="17" t="s">
        <v>112</v>
      </c>
    </row>
    <row r="20" spans="1:6" ht="31.5">
      <c r="A20" s="117" t="s">
        <v>76</v>
      </c>
      <c r="B20" s="117" t="s">
        <v>63</v>
      </c>
      <c r="C20" s="117" t="s">
        <v>64</v>
      </c>
      <c r="D20" s="117" t="s">
        <v>65</v>
      </c>
      <c r="E20" s="117" t="s">
        <v>66</v>
      </c>
      <c r="F20" s="117" t="s">
        <v>67</v>
      </c>
    </row>
    <row r="21" spans="1:6" ht="27" customHeight="1">
      <c r="A21" s="178" t="s">
        <v>155</v>
      </c>
      <c r="B21" s="179"/>
      <c r="C21" s="179"/>
      <c r="D21" s="179"/>
      <c r="E21" s="179"/>
      <c r="F21" s="180"/>
    </row>
    <row r="22" spans="1:6" ht="30">
      <c r="A22" s="120"/>
      <c r="B22" s="119">
        <v>1</v>
      </c>
      <c r="C22" s="118" t="s">
        <v>79</v>
      </c>
      <c r="D22" s="120" t="s">
        <v>68</v>
      </c>
      <c r="E22" s="120" t="s">
        <v>80</v>
      </c>
      <c r="F22" s="118" t="s">
        <v>81</v>
      </c>
    </row>
    <row r="23" spans="1:6" ht="30">
      <c r="A23" s="120"/>
      <c r="B23" s="119">
        <f>B22+1</f>
        <v>2</v>
      </c>
      <c r="C23" s="118" t="s">
        <v>82</v>
      </c>
      <c r="D23" s="120" t="s">
        <v>68</v>
      </c>
      <c r="E23" s="121" t="s">
        <v>83</v>
      </c>
      <c r="F23" s="118" t="s">
        <v>84</v>
      </c>
    </row>
    <row r="24" spans="1:6" ht="30">
      <c r="A24" s="120"/>
      <c r="B24" s="119">
        <f>B23+1</f>
        <v>3</v>
      </c>
      <c r="C24" s="118" t="s">
        <v>146</v>
      </c>
      <c r="D24" s="120" t="s">
        <v>86</v>
      </c>
      <c r="E24" s="121" t="s">
        <v>87</v>
      </c>
      <c r="F24" s="118" t="s">
        <v>148</v>
      </c>
    </row>
    <row r="25" spans="1:6" ht="60">
      <c r="A25" s="120"/>
      <c r="B25" s="119">
        <f>B24+1</f>
        <v>4</v>
      </c>
      <c r="C25" s="118" t="s">
        <v>85</v>
      </c>
      <c r="D25" s="120" t="s">
        <v>86</v>
      </c>
      <c r="E25" s="121" t="s">
        <v>88</v>
      </c>
      <c r="F25" s="118" t="s">
        <v>89</v>
      </c>
    </row>
    <row r="26" spans="1:6" ht="45">
      <c r="A26" s="120"/>
      <c r="B26" s="119">
        <f>B25+1</f>
        <v>5</v>
      </c>
      <c r="C26" s="118" t="s">
        <v>107</v>
      </c>
      <c r="D26" s="120" t="s">
        <v>86</v>
      </c>
      <c r="E26" s="120" t="s">
        <v>147</v>
      </c>
      <c r="F26" s="118" t="s">
        <v>90</v>
      </c>
    </row>
    <row r="27" spans="1:6" ht="15">
      <c r="A27" s="169"/>
      <c r="B27" s="170"/>
      <c r="C27" s="171"/>
      <c r="D27" s="169"/>
      <c r="E27" s="169"/>
      <c r="F27" s="171"/>
    </row>
    <row r="28" spans="1:6" ht="31.5">
      <c r="A28" s="117" t="s">
        <v>76</v>
      </c>
      <c r="B28" s="117" t="s">
        <v>63</v>
      </c>
      <c r="C28" s="117" t="s">
        <v>64</v>
      </c>
      <c r="D28" s="117" t="s">
        <v>65</v>
      </c>
      <c r="E28" s="117" t="s">
        <v>66</v>
      </c>
      <c r="F28" s="117" t="s">
        <v>67</v>
      </c>
    </row>
    <row r="29" spans="1:6" ht="48.75" customHeight="1">
      <c r="A29" s="178" t="s">
        <v>156</v>
      </c>
      <c r="B29" s="179"/>
      <c r="C29" s="179"/>
      <c r="D29" s="179"/>
      <c r="E29" s="179"/>
      <c r="F29" s="180"/>
    </row>
    <row r="30" spans="1:6" ht="30">
      <c r="A30" s="120"/>
      <c r="B30" s="119">
        <f>B26+1</f>
        <v>6</v>
      </c>
      <c r="C30" s="118" t="s">
        <v>91</v>
      </c>
      <c r="D30" s="120" t="s">
        <v>92</v>
      </c>
      <c r="E30" s="120" t="s">
        <v>94</v>
      </c>
      <c r="F30" s="118" t="s">
        <v>111</v>
      </c>
    </row>
    <row r="31" spans="1:6" ht="30">
      <c r="A31" s="120"/>
      <c r="B31" s="119">
        <f aca="true" t="shared" si="0" ref="B31:B40">B30+1</f>
        <v>7</v>
      </c>
      <c r="C31" s="118" t="s">
        <v>93</v>
      </c>
      <c r="D31" s="120" t="s">
        <v>96</v>
      </c>
      <c r="E31" s="120" t="s">
        <v>122</v>
      </c>
      <c r="F31" s="118" t="s">
        <v>110</v>
      </c>
    </row>
    <row r="32" spans="1:6" ht="60">
      <c r="A32" s="120"/>
      <c r="B32" s="119">
        <f t="shared" si="0"/>
        <v>8</v>
      </c>
      <c r="C32" s="118" t="s">
        <v>97</v>
      </c>
      <c r="D32" s="120" t="s">
        <v>96</v>
      </c>
      <c r="E32" s="120" t="s">
        <v>123</v>
      </c>
      <c r="F32" s="118" t="s">
        <v>109</v>
      </c>
    </row>
    <row r="33" spans="1:6" ht="45">
      <c r="A33" s="120"/>
      <c r="B33" s="119">
        <f t="shared" si="0"/>
        <v>9</v>
      </c>
      <c r="C33" s="118" t="s">
        <v>95</v>
      </c>
      <c r="D33" s="120" t="s">
        <v>92</v>
      </c>
      <c r="E33" s="120" t="s">
        <v>132</v>
      </c>
      <c r="F33" s="118" t="s">
        <v>119</v>
      </c>
    </row>
    <row r="34" spans="1:6" ht="30">
      <c r="A34" s="120"/>
      <c r="B34" s="119">
        <f t="shared" si="0"/>
        <v>10</v>
      </c>
      <c r="C34" s="118" t="s">
        <v>54</v>
      </c>
      <c r="D34" s="120" t="s">
        <v>92</v>
      </c>
      <c r="E34" s="120" t="s">
        <v>98</v>
      </c>
      <c r="F34" s="118" t="s">
        <v>108</v>
      </c>
    </row>
    <row r="35" spans="1:6" ht="30">
      <c r="A35" s="120"/>
      <c r="B35" s="119">
        <f t="shared" si="0"/>
        <v>11</v>
      </c>
      <c r="C35" s="118" t="s">
        <v>120</v>
      </c>
      <c r="D35" s="120" t="s">
        <v>92</v>
      </c>
      <c r="E35" s="120" t="s">
        <v>124</v>
      </c>
      <c r="F35" s="134" t="s">
        <v>127</v>
      </c>
    </row>
    <row r="36" spans="1:6" ht="30">
      <c r="A36" s="120"/>
      <c r="B36" s="119">
        <f t="shared" si="0"/>
        <v>12</v>
      </c>
      <c r="C36" s="118" t="s">
        <v>99</v>
      </c>
      <c r="D36" s="120" t="s">
        <v>92</v>
      </c>
      <c r="E36" s="120" t="s">
        <v>133</v>
      </c>
      <c r="F36" s="118" t="s">
        <v>103</v>
      </c>
    </row>
    <row r="37" spans="1:6" ht="30">
      <c r="A37" s="120"/>
      <c r="B37" s="119">
        <f t="shared" si="0"/>
        <v>13</v>
      </c>
      <c r="C37" s="118" t="s">
        <v>100</v>
      </c>
      <c r="D37" s="120" t="s">
        <v>92</v>
      </c>
      <c r="E37" s="120" t="s">
        <v>134</v>
      </c>
      <c r="F37" s="118" t="s">
        <v>104</v>
      </c>
    </row>
    <row r="38" spans="1:6" ht="30">
      <c r="A38" s="120"/>
      <c r="B38" s="119">
        <f t="shared" si="0"/>
        <v>14</v>
      </c>
      <c r="C38" s="118" t="s">
        <v>101</v>
      </c>
      <c r="D38" s="120" t="s">
        <v>92</v>
      </c>
      <c r="E38" s="120" t="s">
        <v>125</v>
      </c>
      <c r="F38" s="118" t="s">
        <v>105</v>
      </c>
    </row>
    <row r="39" spans="1:6" ht="30">
      <c r="A39" s="120"/>
      <c r="B39" s="119">
        <f t="shared" si="0"/>
        <v>15</v>
      </c>
      <c r="C39" s="118" t="s">
        <v>102</v>
      </c>
      <c r="D39" s="120" t="s">
        <v>92</v>
      </c>
      <c r="E39" s="120" t="s">
        <v>135</v>
      </c>
      <c r="F39" s="118" t="s">
        <v>106</v>
      </c>
    </row>
    <row r="40" spans="1:6" ht="45">
      <c r="A40" s="120"/>
      <c r="B40" s="119">
        <f t="shared" si="0"/>
        <v>16</v>
      </c>
      <c r="C40" s="118" t="s">
        <v>42</v>
      </c>
      <c r="D40" s="120" t="s">
        <v>92</v>
      </c>
      <c r="E40" s="120" t="s">
        <v>136</v>
      </c>
      <c r="F40" s="134" t="s">
        <v>126</v>
      </c>
    </row>
  </sheetData>
  <sheetProtection/>
  <mergeCells count="2">
    <mergeCell ref="A29:F29"/>
    <mergeCell ref="A21:F21"/>
  </mergeCells>
  <conditionalFormatting sqref="A12:A14 A21:A27 A29:A40">
    <cfRule type="cellIs" priority="1" dxfId="1" operator="equal" stopIfTrue="1">
      <formula>"X"</formula>
    </cfRule>
    <cfRule type="cellIs" priority="2" dxfId="1" operator="equal" stopIfTrue="1">
      <formula>"x"</formula>
    </cfRule>
  </conditionalFormatting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37"/>
  <sheetViews>
    <sheetView showGridLines="0" zoomScaleSheetLayoutView="115" zoomScalePageLayoutView="0" workbookViewId="0" topLeftCell="A1">
      <selection activeCell="A1" sqref="A1"/>
    </sheetView>
  </sheetViews>
  <sheetFormatPr defaultColWidth="12.140625" defaultRowHeight="12.75"/>
  <cols>
    <col min="1" max="1" width="42.421875" style="1" customWidth="1"/>
    <col min="2" max="5" width="16.421875" style="1" customWidth="1"/>
    <col min="6" max="6" width="12.140625" style="1" customWidth="1"/>
    <col min="7" max="7" width="16.57421875" style="1" customWidth="1"/>
    <col min="8" max="16384" width="12.140625" style="1" customWidth="1"/>
  </cols>
  <sheetData>
    <row r="1" ht="15">
      <c r="B1" s="16"/>
    </row>
    <row r="2" spans="1:5" ht="21">
      <c r="A2" s="17" t="s">
        <v>3</v>
      </c>
      <c r="B2" s="181" t="s">
        <v>6</v>
      </c>
      <c r="C2" s="182"/>
      <c r="D2" s="182"/>
      <c r="E2" s="183"/>
    </row>
    <row r="3" spans="2:9" ht="15">
      <c r="B3" s="16"/>
      <c r="I3" s="58"/>
    </row>
    <row r="4" spans="1:9" ht="18.75">
      <c r="A4" s="9" t="s">
        <v>5</v>
      </c>
      <c r="B4" s="184">
        <v>41061</v>
      </c>
      <c r="C4" s="185"/>
      <c r="I4" s="58"/>
    </row>
    <row r="5" spans="2:9" ht="15">
      <c r="B5" s="16"/>
      <c r="I5" s="58"/>
    </row>
    <row r="6" spans="1:13" ht="18.75">
      <c r="A6" s="9" t="s">
        <v>48</v>
      </c>
      <c r="B6" s="2">
        <f>C6-1</f>
        <v>2010</v>
      </c>
      <c r="C6" s="2">
        <f>'Facility Detail'!$B$1036</f>
        <v>2011</v>
      </c>
      <c r="D6" s="2">
        <f>C6+1</f>
        <v>2012</v>
      </c>
      <c r="E6" s="2">
        <f>D6+1</f>
        <v>2013</v>
      </c>
      <c r="F6" s="25"/>
      <c r="I6" s="58"/>
      <c r="J6" s="25"/>
      <c r="K6" s="25"/>
      <c r="L6" s="25"/>
      <c r="M6" s="25"/>
    </row>
    <row r="7" spans="1:13" ht="15">
      <c r="A7" s="114" t="s">
        <v>41</v>
      </c>
      <c r="B7" s="11"/>
      <c r="C7" s="12"/>
      <c r="D7" s="12"/>
      <c r="E7" s="13"/>
      <c r="F7" s="18"/>
      <c r="H7" s="18"/>
      <c r="I7" s="58"/>
      <c r="J7" s="18"/>
      <c r="K7" s="18"/>
      <c r="L7" s="18"/>
      <c r="M7" s="18"/>
    </row>
    <row r="8" spans="1:13" ht="15">
      <c r="A8" s="114" t="s">
        <v>10</v>
      </c>
      <c r="B8" s="135"/>
      <c r="C8" s="136">
        <v>0</v>
      </c>
      <c r="D8" s="136">
        <v>0.03</v>
      </c>
      <c r="E8" s="137">
        <v>0.03</v>
      </c>
      <c r="F8" s="26"/>
      <c r="G8" s="26"/>
      <c r="H8" s="26"/>
      <c r="I8" s="59"/>
      <c r="J8" s="26"/>
      <c r="K8" s="26"/>
      <c r="L8" s="26"/>
      <c r="M8" s="26"/>
    </row>
    <row r="9" spans="1:13" ht="15">
      <c r="A9" s="107" t="s">
        <v>8</v>
      </c>
      <c r="B9" s="139"/>
      <c r="C9" s="138">
        <f>C7*C8</f>
        <v>0</v>
      </c>
      <c r="D9" s="138">
        <f>IF(SUM(B7:C7)=0,0,AVERAGE(B7:C7)*D8)</f>
        <v>0</v>
      </c>
      <c r="E9" s="138">
        <f>IF(SUM(C7:D7)=0,0,AVERAGE(C7:D7)*E8)</f>
        <v>0</v>
      </c>
      <c r="F9" s="26"/>
      <c r="G9" s="26"/>
      <c r="H9" s="26"/>
      <c r="I9" s="26"/>
      <c r="J9" s="26"/>
      <c r="K9" s="26"/>
      <c r="L9" s="26"/>
      <c r="M9" s="26"/>
    </row>
    <row r="10" spans="6:13" ht="15">
      <c r="F10" s="27"/>
      <c r="G10" s="27"/>
      <c r="H10" s="27"/>
      <c r="I10" s="27"/>
      <c r="J10" s="27"/>
      <c r="K10" s="27"/>
      <c r="L10" s="27"/>
      <c r="M10" s="27"/>
    </row>
    <row r="11" spans="1:13" ht="18.75">
      <c r="A11" s="9" t="s">
        <v>49</v>
      </c>
      <c r="B11" s="2">
        <f>C11-1</f>
        <v>2010</v>
      </c>
      <c r="C11" s="2">
        <f>'Facility Detail'!$B$1036</f>
        <v>2011</v>
      </c>
      <c r="D11" s="2">
        <f>C11+1</f>
        <v>2012</v>
      </c>
      <c r="E11" s="2">
        <f>D11+1</f>
        <v>2013</v>
      </c>
      <c r="F11" s="27"/>
      <c r="G11" s="27"/>
      <c r="H11" s="27"/>
      <c r="I11" s="27"/>
      <c r="J11" s="27"/>
      <c r="K11" s="27"/>
      <c r="L11" s="27"/>
      <c r="M11" s="27"/>
    </row>
    <row r="12" spans="1:13" ht="15">
      <c r="A12" s="114" t="s">
        <v>62</v>
      </c>
      <c r="B12" s="84"/>
      <c r="C12" s="14">
        <f>'Facility Detail'!D42+'Facility Detail'!D75+'Facility Detail'!D108+'Facility Detail'!D141+'Facility Detail'!D174+'Facility Detail'!D207+'Facility Detail'!D240+'Facility Detail'!D273+'Facility Detail'!D306+'Facility Detail'!D339+'Facility Detail'!D372+'Facility Detail'!D405+'Facility Detail'!D438+'Facility Detail'!D471+'Facility Detail'!D504+'Facility Detail'!D537+'Facility Detail'!D570+'Facility Detail'!D603+'Facility Detail'!D636+'Facility Detail'!D669+'Facility Detail'!D702+'Facility Detail'!D735+'Facility Detail'!D768+'Facility Detail'!D801+'Facility Detail'!D834+'Facility Detail'!D867+'Facility Detail'!D900+'Facility Detail'!D933+'Facility Detail'!D966+'Facility Detail'!D999</f>
        <v>0</v>
      </c>
      <c r="D12" s="14">
        <f>'Facility Detail'!E42+'Facility Detail'!E75+'Facility Detail'!E108+'Facility Detail'!E141+'Facility Detail'!E174+'Facility Detail'!E207+'Facility Detail'!E240+'Facility Detail'!E273+'Facility Detail'!E306+'Facility Detail'!E339+'Facility Detail'!E372+'Facility Detail'!E405+'Facility Detail'!E438+'Facility Detail'!E471+'Facility Detail'!E504+'Facility Detail'!E537+'Facility Detail'!E570+'Facility Detail'!E603+'Facility Detail'!E636+'Facility Detail'!E669+'Facility Detail'!E702+'Facility Detail'!E735+'Facility Detail'!E768+'Facility Detail'!E801+'Facility Detail'!E834+'Facility Detail'!E867+'Facility Detail'!E900+'Facility Detail'!E933+'Facility Detail'!E966+'Facility Detail'!E999</f>
        <v>0</v>
      </c>
      <c r="E12" s="15">
        <f>'Facility Detail'!F42+'Facility Detail'!F75+'Facility Detail'!F108+'Facility Detail'!F141+'Facility Detail'!F174+'Facility Detail'!F207+'Facility Detail'!F240+'Facility Detail'!F273+'Facility Detail'!F306+'Facility Detail'!F339+'Facility Detail'!F372+'Facility Detail'!F405+'Facility Detail'!F438+'Facility Detail'!F471+'Facility Detail'!F504+'Facility Detail'!F537+'Facility Detail'!F570+'Facility Detail'!F603+'Facility Detail'!F636+'Facility Detail'!F669+'Facility Detail'!F702+'Facility Detail'!F735+'Facility Detail'!F768+'Facility Detail'!F801+'Facility Detail'!F834+'Facility Detail'!F867+'Facility Detail'!F900+'Facility Detail'!F933+'Facility Detail'!F966+'Facility Detail'!F999</f>
        <v>0</v>
      </c>
      <c r="F12" s="28"/>
      <c r="G12" s="28"/>
      <c r="H12" s="28"/>
      <c r="I12" s="28"/>
      <c r="J12" s="28"/>
      <c r="K12" s="28"/>
      <c r="L12" s="28"/>
      <c r="M12" s="28"/>
    </row>
    <row r="13" spans="1:13" ht="15">
      <c r="A13" s="114" t="s">
        <v>153</v>
      </c>
      <c r="B13" s="98"/>
      <c r="C13" s="99">
        <f>'Facility Detail'!D47+'Facility Detail'!D80+'Facility Detail'!D113+'Facility Detail'!D146+'Facility Detail'!D179+'Facility Detail'!D212+'Facility Detail'!D245+'Facility Detail'!D278+'Facility Detail'!D311+'Facility Detail'!D344+'Facility Detail'!D377+'Facility Detail'!D410+'Facility Detail'!D443+'Facility Detail'!D476+'Facility Detail'!D509+'Facility Detail'!D542+'Facility Detail'!D575+'Facility Detail'!D608+'Facility Detail'!D641+'Facility Detail'!D674+'Facility Detail'!D707+'Facility Detail'!D740+'Facility Detail'!D773+'Facility Detail'!D806+'Facility Detail'!D839+'Facility Detail'!D872+'Facility Detail'!D905+'Facility Detail'!D938+'Facility Detail'!D971+'Facility Detail'!D1004</f>
        <v>0</v>
      </c>
      <c r="D13" s="99">
        <f>'Facility Detail'!E47+'Facility Detail'!E80+'Facility Detail'!E113+'Facility Detail'!E146+'Facility Detail'!E179+'Facility Detail'!E212+'Facility Detail'!E245+'Facility Detail'!E278+'Facility Detail'!E311+'Facility Detail'!E344+'Facility Detail'!E377+'Facility Detail'!E410+'Facility Detail'!E443+'Facility Detail'!E476+'Facility Detail'!E509+'Facility Detail'!E542+'Facility Detail'!E575+'Facility Detail'!E608+'Facility Detail'!E641+'Facility Detail'!E674+'Facility Detail'!E707+'Facility Detail'!E740+'Facility Detail'!E773+'Facility Detail'!E806+'Facility Detail'!E839+'Facility Detail'!E872+'Facility Detail'!E905+'Facility Detail'!E938+'Facility Detail'!E971+'Facility Detail'!E1004</f>
        <v>0</v>
      </c>
      <c r="E13" s="100">
        <f>'Facility Detail'!F47+'Facility Detail'!F80+'Facility Detail'!F113+'Facility Detail'!F146+'Facility Detail'!F179+'Facility Detail'!F212+'Facility Detail'!F245+'Facility Detail'!F278+'Facility Detail'!F311+'Facility Detail'!F344+'Facility Detail'!F377+'Facility Detail'!F410+'Facility Detail'!F443+'Facility Detail'!F476+'Facility Detail'!F509+'Facility Detail'!F542+'Facility Detail'!F575+'Facility Detail'!F608+'Facility Detail'!F641+'Facility Detail'!F674+'Facility Detail'!F707+'Facility Detail'!F740+'Facility Detail'!F773+'Facility Detail'!F806+'Facility Detail'!F839+'Facility Detail'!F872+'Facility Detail'!F905+'Facility Detail'!F938+'Facility Detail'!F971+'Facility Detail'!F1004</f>
        <v>0</v>
      </c>
      <c r="F13" s="28"/>
      <c r="G13" s="28"/>
      <c r="H13" s="28"/>
      <c r="I13" s="28"/>
      <c r="J13" s="28"/>
      <c r="K13" s="28"/>
      <c r="L13" s="28"/>
      <c r="M13" s="28"/>
    </row>
    <row r="14" spans="1:13" ht="15">
      <c r="A14" s="107" t="s">
        <v>55</v>
      </c>
      <c r="B14" s="60"/>
      <c r="C14" s="60">
        <f>SUM(C12:C13)</f>
        <v>0</v>
      </c>
      <c r="D14" s="60">
        <f>SUM(D12:D13)</f>
        <v>0</v>
      </c>
      <c r="E14" s="60">
        <f>SUM(E12:E13)</f>
        <v>0</v>
      </c>
      <c r="F14" s="28"/>
      <c r="G14" s="28"/>
      <c r="H14" s="28"/>
      <c r="I14" s="28"/>
      <c r="J14" s="28"/>
      <c r="K14" s="28"/>
      <c r="L14" s="28"/>
      <c r="M14" s="28"/>
    </row>
    <row r="15" spans="1:13" ht="15">
      <c r="A15" s="6"/>
      <c r="B15" s="60"/>
      <c r="C15" s="60"/>
      <c r="D15" s="60"/>
      <c r="E15" s="60"/>
      <c r="F15" s="28"/>
      <c r="G15" s="28"/>
      <c r="H15" s="28"/>
      <c r="I15" s="28"/>
      <c r="J15" s="28"/>
      <c r="K15" s="28"/>
      <c r="L15" s="28"/>
      <c r="M15" s="28"/>
    </row>
    <row r="16" spans="1:13" ht="18.75">
      <c r="A16" s="51" t="s">
        <v>46</v>
      </c>
      <c r="B16" s="2">
        <f>C16-1</f>
        <v>2010</v>
      </c>
      <c r="C16" s="2">
        <f>'Facility Detail'!$B$1036</f>
        <v>2011</v>
      </c>
      <c r="D16" s="2">
        <f>C16+1</f>
        <v>2012</v>
      </c>
      <c r="E16" s="2">
        <f>D16+1</f>
        <v>2013</v>
      </c>
      <c r="F16" s="28"/>
      <c r="G16" s="28"/>
      <c r="H16" s="28"/>
      <c r="I16" s="28"/>
      <c r="J16" s="28"/>
      <c r="K16" s="28"/>
      <c r="L16" s="28"/>
      <c r="M16" s="28"/>
    </row>
    <row r="17" spans="1:13" ht="15">
      <c r="A17" s="114" t="str">
        <f>'Facility Detail'!B50</f>
        <v>Quantity of RECs Sold</v>
      </c>
      <c r="B17" s="85"/>
      <c r="C17" s="91">
        <f>-1*('Facility Detail'!D50+'Facility Detail'!D83+'Facility Detail'!D116+'Facility Detail'!D149+'Facility Detail'!D182+'Facility Detail'!D215+'Facility Detail'!D248+'Facility Detail'!D281+'Facility Detail'!D314+'Facility Detail'!D347+'Facility Detail'!D380+'Facility Detail'!D413+'Facility Detail'!D446+'Facility Detail'!D479+'Facility Detail'!D512+'Facility Detail'!D545+'Facility Detail'!D578+'Facility Detail'!D611+'Facility Detail'!D644+'Facility Detail'!D677+'Facility Detail'!D710+'Facility Detail'!D743+'Facility Detail'!D776+'Facility Detail'!D809+'Facility Detail'!D842+'Facility Detail'!D875+'Facility Detail'!D908+'Facility Detail'!D941+'Facility Detail'!D974+'Facility Detail'!D1007)</f>
        <v>0</v>
      </c>
      <c r="D17" s="91">
        <f>-1*('Facility Detail'!E50+'Facility Detail'!E83+'Facility Detail'!E116+'Facility Detail'!E149+'Facility Detail'!E182+'Facility Detail'!E215+'Facility Detail'!E248+'Facility Detail'!E281+'Facility Detail'!E314+'Facility Detail'!E347+'Facility Detail'!E380+'Facility Detail'!E413+'Facility Detail'!E446+'Facility Detail'!E479+'Facility Detail'!E512+'Facility Detail'!E545+'Facility Detail'!E578+'Facility Detail'!E611+'Facility Detail'!E644+'Facility Detail'!E677+'Facility Detail'!E710+'Facility Detail'!E743+'Facility Detail'!E776+'Facility Detail'!E809+'Facility Detail'!E842+'Facility Detail'!E875+'Facility Detail'!E908+'Facility Detail'!E941+'Facility Detail'!E974+'Facility Detail'!E1007)</f>
        <v>0</v>
      </c>
      <c r="E17" s="92">
        <f>-1*('Facility Detail'!F50+'Facility Detail'!F83+'Facility Detail'!F116+'Facility Detail'!F149+'Facility Detail'!F182+'Facility Detail'!F215+'Facility Detail'!F248+'Facility Detail'!F281+'Facility Detail'!F314+'Facility Detail'!F347+'Facility Detail'!F380+'Facility Detail'!F413+'Facility Detail'!F446+'Facility Detail'!F479+'Facility Detail'!F512+'Facility Detail'!F545+'Facility Detail'!F578+'Facility Detail'!F611+'Facility Detail'!F644+'Facility Detail'!F677+'Facility Detail'!F710+'Facility Detail'!F743+'Facility Detail'!F776+'Facility Detail'!F809+'Facility Detail'!F842+'Facility Detail'!F875+'Facility Detail'!F908+'Facility Detail'!F941+'Facility Detail'!F974+'Facility Detail'!F1007)</f>
        <v>0</v>
      </c>
      <c r="F17" s="18"/>
      <c r="G17" s="18"/>
      <c r="H17" s="18"/>
      <c r="I17" s="18"/>
      <c r="J17" s="18"/>
      <c r="K17" s="18"/>
      <c r="L17" s="18"/>
      <c r="M17" s="18"/>
    </row>
    <row r="18" spans="1:13" ht="15">
      <c r="A18" s="115" t="str">
        <f>'Facility Detail'!B51</f>
        <v>Bonus Incentives Transferred</v>
      </c>
      <c r="B18" s="131"/>
      <c r="C18" s="132">
        <f>-1*('Facility Detail'!D51+'Facility Detail'!D84+'Facility Detail'!D117+'Facility Detail'!D150+'Facility Detail'!D183+'Facility Detail'!D216+'Facility Detail'!D249+'Facility Detail'!D282+'Facility Detail'!D315+'Facility Detail'!D348+'Facility Detail'!D381+'Facility Detail'!D414+'Facility Detail'!D447+'Facility Detail'!D480+'Facility Detail'!D513+'Facility Detail'!D546+'Facility Detail'!D579+'Facility Detail'!D612+'Facility Detail'!D645+'Facility Detail'!D678+'Facility Detail'!D711+'Facility Detail'!D744+'Facility Detail'!D777+'Facility Detail'!D810+'Facility Detail'!D843+'Facility Detail'!D876+'Facility Detail'!D909+'Facility Detail'!D942+'Facility Detail'!D975+'Facility Detail'!D1008)</f>
        <v>0</v>
      </c>
      <c r="D18" s="132">
        <f>-1*('Facility Detail'!E51+'Facility Detail'!E84+'Facility Detail'!E117+'Facility Detail'!E150+'Facility Detail'!E183+'Facility Detail'!E216+'Facility Detail'!E249+'Facility Detail'!E282+'Facility Detail'!E315+'Facility Detail'!E348+'Facility Detail'!E381+'Facility Detail'!E414+'Facility Detail'!E447+'Facility Detail'!E480+'Facility Detail'!E513+'Facility Detail'!E546+'Facility Detail'!E579+'Facility Detail'!E612+'Facility Detail'!E645+'Facility Detail'!E678+'Facility Detail'!E711+'Facility Detail'!E744+'Facility Detail'!E777+'Facility Detail'!E810+'Facility Detail'!E843+'Facility Detail'!E876+'Facility Detail'!E909+'Facility Detail'!E942+'Facility Detail'!E975+'Facility Detail'!E1008)</f>
        <v>0</v>
      </c>
      <c r="E18" s="133">
        <f>-1*('Facility Detail'!F51+'Facility Detail'!F84+'Facility Detail'!F117+'Facility Detail'!F150+'Facility Detail'!F183+'Facility Detail'!F216+'Facility Detail'!F249+'Facility Detail'!F282+'Facility Detail'!F315+'Facility Detail'!F348+'Facility Detail'!F381+'Facility Detail'!F414+'Facility Detail'!F447+'Facility Detail'!F480+'Facility Detail'!F513+'Facility Detail'!F546+'Facility Detail'!F579+'Facility Detail'!F612+'Facility Detail'!F645+'Facility Detail'!F678+'Facility Detail'!F711+'Facility Detail'!F744+'Facility Detail'!F777+'Facility Detail'!F810+'Facility Detail'!F843+'Facility Detail'!F876+'Facility Detail'!F909+'Facility Detail'!F942+'Facility Detail'!F975+'Facility Detail'!F1008)</f>
        <v>0</v>
      </c>
      <c r="F18" s="18"/>
      <c r="G18" s="18"/>
      <c r="H18" s="18"/>
      <c r="I18" s="18"/>
      <c r="J18" s="18"/>
      <c r="K18" s="18"/>
      <c r="L18" s="18"/>
      <c r="M18" s="18"/>
    </row>
    <row r="19" spans="1:13" ht="15">
      <c r="A19" s="130" t="str">
        <f>'Facility Detail'!B52</f>
        <v>Bonus Incentives Not Realized</v>
      </c>
      <c r="B19" s="86"/>
      <c r="C19" s="93">
        <f>-1*('Facility Detail'!D52+'Facility Detail'!D85+'Facility Detail'!D118+'Facility Detail'!D151+'Facility Detail'!D184+'Facility Detail'!D217+'Facility Detail'!D250+'Facility Detail'!D283+'Facility Detail'!D316+'Facility Detail'!D349+'Facility Detail'!D382+'Facility Detail'!D415+'Facility Detail'!D448+'Facility Detail'!D481+'Facility Detail'!D514+'Facility Detail'!D547+'Facility Detail'!D580+'Facility Detail'!D613+'Facility Detail'!D646+'Facility Detail'!D679+'Facility Detail'!D712+'Facility Detail'!D745+'Facility Detail'!D778+'Facility Detail'!D811+'Facility Detail'!D844+'Facility Detail'!D877+'Facility Detail'!D910+'Facility Detail'!D943+'Facility Detail'!D976+'Facility Detail'!D1009)</f>
        <v>0</v>
      </c>
      <c r="D19" s="93">
        <f>-1*('Facility Detail'!E52+'Facility Detail'!E85+'Facility Detail'!E118+'Facility Detail'!E151+'Facility Detail'!E184+'Facility Detail'!E217+'Facility Detail'!E250+'Facility Detail'!E283+'Facility Detail'!E316+'Facility Detail'!E349+'Facility Detail'!E382+'Facility Detail'!E415+'Facility Detail'!E448+'Facility Detail'!E481+'Facility Detail'!E514+'Facility Detail'!E547+'Facility Detail'!E580+'Facility Detail'!E613+'Facility Detail'!E646+'Facility Detail'!E679+'Facility Detail'!E712+'Facility Detail'!E745+'Facility Detail'!E778+'Facility Detail'!E811+'Facility Detail'!E844+'Facility Detail'!E877+'Facility Detail'!E910+'Facility Detail'!E943+'Facility Detail'!E976+'Facility Detail'!E1009)</f>
        <v>0</v>
      </c>
      <c r="E19" s="94">
        <f>-1*('Facility Detail'!F52+'Facility Detail'!F85+'Facility Detail'!F118+'Facility Detail'!F151+'Facility Detail'!F184+'Facility Detail'!F217+'Facility Detail'!F250+'Facility Detail'!F283+'Facility Detail'!F316+'Facility Detail'!F349+'Facility Detail'!F382+'Facility Detail'!F415+'Facility Detail'!F448+'Facility Detail'!F481+'Facility Detail'!F514+'Facility Detail'!F547+'Facility Detail'!F580+'Facility Detail'!F613+'Facility Detail'!F646+'Facility Detail'!F679+'Facility Detail'!F712+'Facility Detail'!F745+'Facility Detail'!F778+'Facility Detail'!F811+'Facility Detail'!F844+'Facility Detail'!F877+'Facility Detail'!F910+'Facility Detail'!F943+'Facility Detail'!F976+'Facility Detail'!F1009)</f>
        <v>0</v>
      </c>
      <c r="F19" s="18"/>
      <c r="G19" s="18"/>
      <c r="H19" s="18"/>
      <c r="I19" s="18"/>
      <c r="J19" s="18"/>
      <c r="K19" s="18"/>
      <c r="L19" s="18"/>
      <c r="M19" s="18"/>
    </row>
    <row r="20" spans="1:13" ht="15">
      <c r="A20" s="107" t="str">
        <f>'Facility Detail'!B53</f>
        <v>Total Sold / Transferred / Unrealized</v>
      </c>
      <c r="B20" s="23"/>
      <c r="C20" s="23">
        <f>SUM(C17:C19)</f>
        <v>0</v>
      </c>
      <c r="D20" s="23">
        <f>SUM(D17:D19)</f>
        <v>0</v>
      </c>
      <c r="E20" s="23">
        <f>SUM(E17:E19)</f>
        <v>0</v>
      </c>
      <c r="F20" s="23"/>
      <c r="G20" s="23"/>
      <c r="H20" s="23"/>
      <c r="I20" s="23"/>
      <c r="J20" s="23"/>
      <c r="K20" s="23"/>
      <c r="L20" s="23"/>
      <c r="M20" s="23"/>
    </row>
    <row r="21" spans="2:13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8.75">
      <c r="A22" s="9" t="s">
        <v>131</v>
      </c>
      <c r="B22" s="2">
        <f>C22-1</f>
        <v>2010</v>
      </c>
      <c r="C22" s="2">
        <f>'Facility Detail'!$B$1036</f>
        <v>2011</v>
      </c>
      <c r="D22" s="2">
        <f>C22+1</f>
        <v>2012</v>
      </c>
      <c r="E22" s="2">
        <f>D22+1</f>
        <v>2013</v>
      </c>
      <c r="F22" s="18"/>
      <c r="G22" s="18"/>
      <c r="H22" s="18"/>
      <c r="I22" s="18"/>
      <c r="J22" s="18"/>
      <c r="K22" s="18"/>
      <c r="L22" s="18"/>
      <c r="M22" s="18"/>
    </row>
    <row r="23" spans="1:13" ht="15">
      <c r="A23" s="146" t="str">
        <f>'Facility Detail'!$B$1036&amp;" Surplus Applied to "&amp;('Facility Detail'!$B$1036+1)</f>
        <v>2011 Surplus Applied to 2012</v>
      </c>
      <c r="B23" s="101"/>
      <c r="C23" s="77">
        <f>-1*('Facility Detail'!D56+'Facility Detail'!D89+'Facility Detail'!D122+'Facility Detail'!D155+'Facility Detail'!D188+'Facility Detail'!D221+'Facility Detail'!D254+'Facility Detail'!D287+'Facility Detail'!D320+'Facility Detail'!D353+'Facility Detail'!D386+'Facility Detail'!D419+'Facility Detail'!D452+'Facility Detail'!D485+'Facility Detail'!D518+'Facility Detail'!D551+'Facility Detail'!D584+'Facility Detail'!D617+'Facility Detail'!D650+'Facility Detail'!D683+'Facility Detail'!D716+'Facility Detail'!D749+'Facility Detail'!D782+'Facility Detail'!D815+'Facility Detail'!D848+'Facility Detail'!D881+'Facility Detail'!D914+'Facility Detail'!D947+'Facility Detail'!D980+'Facility Detail'!D1013)</f>
        <v>0</v>
      </c>
      <c r="D23" s="77">
        <f>'Facility Detail'!E56+'Facility Detail'!E89+'Facility Detail'!E122+'Facility Detail'!E155+'Facility Detail'!E188+'Facility Detail'!E221+'Facility Detail'!E254+'Facility Detail'!E287+'Facility Detail'!E320+'Facility Detail'!E353+'Facility Detail'!E386+'Facility Detail'!E419+'Facility Detail'!E452+'Facility Detail'!E485+'Facility Detail'!E518+'Facility Detail'!E551+'Facility Detail'!E584+'Facility Detail'!E617+'Facility Detail'!E650+'Facility Detail'!E683+'Facility Detail'!E716+'Facility Detail'!E749+'Facility Detail'!E782+'Facility Detail'!E815+'Facility Detail'!E848+'Facility Detail'!E881+'Facility Detail'!E914+'Facility Detail'!E947+'Facility Detail'!E980+'Facility Detail'!E1013</f>
        <v>0</v>
      </c>
      <c r="E23" s="80"/>
      <c r="F23" s="18"/>
      <c r="G23" s="18"/>
      <c r="H23" s="18"/>
      <c r="I23" s="18"/>
      <c r="J23" s="18"/>
      <c r="K23" s="18"/>
      <c r="L23" s="18"/>
      <c r="M23" s="18"/>
    </row>
    <row r="24" spans="1:13" ht="15">
      <c r="A24" s="146" t="str">
        <f>('Facility Detail'!$B$1036+1)&amp;" Surplus Applied to "&amp;('Facility Detail'!$B$1036)</f>
        <v>2012 Surplus Applied to 2011</v>
      </c>
      <c r="B24" s="102"/>
      <c r="C24" s="95">
        <f>'Facility Detail'!D57+'Facility Detail'!D90+'Facility Detail'!D123+'Facility Detail'!D156+'Facility Detail'!D189+'Facility Detail'!D222+'Facility Detail'!D255+'Facility Detail'!D288+'Facility Detail'!D321+'Facility Detail'!D354+'Facility Detail'!D387+'Facility Detail'!D420+'Facility Detail'!D453+'Facility Detail'!D486+'Facility Detail'!D519+'Facility Detail'!D552+'Facility Detail'!D585+'Facility Detail'!D618+'Facility Detail'!D651+'Facility Detail'!D684+'Facility Detail'!D717+'Facility Detail'!D750+'Facility Detail'!D783+'Facility Detail'!D816+'Facility Detail'!D849+'Facility Detail'!D882+'Facility Detail'!D915+'Facility Detail'!D948+'Facility Detail'!D981+'Facility Detail'!D1014</f>
        <v>0</v>
      </c>
      <c r="D24" s="95">
        <f>-1*('Facility Detail'!E57+'Facility Detail'!E90+'Facility Detail'!E123+'Facility Detail'!E156+'Facility Detail'!E189+'Facility Detail'!E222+'Facility Detail'!E255+'Facility Detail'!E288+'Facility Detail'!E321+'Facility Detail'!E354+'Facility Detail'!E387+'Facility Detail'!E420+'Facility Detail'!E453+'Facility Detail'!E486+'Facility Detail'!E519+'Facility Detail'!E552+'Facility Detail'!E585+'Facility Detail'!E618+'Facility Detail'!E651+'Facility Detail'!E684+'Facility Detail'!E717+'Facility Detail'!E750+'Facility Detail'!E783+'Facility Detail'!E816+'Facility Detail'!E849+'Facility Detail'!E882+'Facility Detail'!E915+'Facility Detail'!E948+'Facility Detail'!E981+'Facility Detail'!E1014)</f>
        <v>0</v>
      </c>
      <c r="E24" s="104"/>
      <c r="F24" s="18"/>
      <c r="G24" s="18"/>
      <c r="H24" s="18"/>
      <c r="I24" s="18"/>
      <c r="J24" s="18"/>
      <c r="K24" s="18"/>
      <c r="L24" s="18"/>
      <c r="M24" s="18"/>
    </row>
    <row r="25" spans="1:13" ht="15">
      <c r="A25" s="146" t="str">
        <f>('Facility Detail'!$B$1036+1)&amp;" Surplus Applied to "&amp;('Facility Detail'!$B$1036+2)</f>
        <v>2012 Surplus Applied to 2013</v>
      </c>
      <c r="B25" s="102"/>
      <c r="C25" s="105"/>
      <c r="D25" s="95">
        <f>-1*('Facility Detail'!E58+'Facility Detail'!E91+'Facility Detail'!E124+'Facility Detail'!E157+'Facility Detail'!E190+'Facility Detail'!E223+'Facility Detail'!E256+'Facility Detail'!E289+'Facility Detail'!E322+'Facility Detail'!E355+'Facility Detail'!E388+'Facility Detail'!E421+'Facility Detail'!E454+'Facility Detail'!E487+'Facility Detail'!E520+'Facility Detail'!E553+'Facility Detail'!E586+'Facility Detail'!E619+'Facility Detail'!E652+'Facility Detail'!E685+'Facility Detail'!E718+'Facility Detail'!E751+'Facility Detail'!E784+'Facility Detail'!E817+'Facility Detail'!E850+'Facility Detail'!E883+'Facility Detail'!E916+'Facility Detail'!E949+'Facility Detail'!E982+'Facility Detail'!E1015)</f>
        <v>0</v>
      </c>
      <c r="E25" s="78">
        <f>'Facility Detail'!F58+'Facility Detail'!F91+'Facility Detail'!F124+'Facility Detail'!F157+'Facility Detail'!F190+'Facility Detail'!F223+'Facility Detail'!F256+'Facility Detail'!F289+'Facility Detail'!F322+'Facility Detail'!F355+'Facility Detail'!F388+'Facility Detail'!F421+'Facility Detail'!F454+'Facility Detail'!F487+'Facility Detail'!F520+'Facility Detail'!F553+'Facility Detail'!F586+'Facility Detail'!F619+'Facility Detail'!F652+'Facility Detail'!F685+'Facility Detail'!F718+'Facility Detail'!F751+'Facility Detail'!F784+'Facility Detail'!F817+'Facility Detail'!F850+'Facility Detail'!F883+'Facility Detail'!F916+'Facility Detail'!F949+'Facility Detail'!F982+'Facility Detail'!F1015</f>
        <v>0</v>
      </c>
      <c r="F25" s="18"/>
      <c r="G25" s="18"/>
      <c r="H25" s="18"/>
      <c r="I25" s="18"/>
      <c r="J25" s="18"/>
      <c r="K25" s="18"/>
      <c r="L25" s="18"/>
      <c r="M25" s="18"/>
    </row>
    <row r="26" spans="1:13" ht="15">
      <c r="A26" s="146" t="str">
        <f>('Facility Detail'!$B$1036+2)&amp;" Surplus Applied to "&amp;('Facility Detail'!$B$1036+1)</f>
        <v>2013 Surplus Applied to 2012</v>
      </c>
      <c r="B26" s="103"/>
      <c r="C26" s="106"/>
      <c r="D26" s="79">
        <f>'Facility Detail'!E59+'Facility Detail'!E92+'Facility Detail'!E125+'Facility Detail'!E158+'Facility Detail'!E191+'Facility Detail'!E224+'Facility Detail'!E257+'Facility Detail'!E290+'Facility Detail'!E323+'Facility Detail'!E356+'Facility Detail'!E389+'Facility Detail'!E422+'Facility Detail'!E455+'Facility Detail'!E488+'Facility Detail'!E521+'Facility Detail'!E554+'Facility Detail'!E587+'Facility Detail'!E620+'Facility Detail'!E653+'Facility Detail'!E686+'Facility Detail'!E719+'Facility Detail'!E752+'Facility Detail'!E785+'Facility Detail'!E818+'Facility Detail'!E851+'Facility Detail'!E884+'Facility Detail'!E917+'Facility Detail'!E950+'Facility Detail'!E983+'Facility Detail'!E1016</f>
        <v>0</v>
      </c>
      <c r="E26" s="96">
        <f>-1*('Facility Detail'!F59+'Facility Detail'!F92+'Facility Detail'!F125+'Facility Detail'!F158+'Facility Detail'!F191+'Facility Detail'!F224+'Facility Detail'!F257+'Facility Detail'!F290+'Facility Detail'!F323+'Facility Detail'!F356+'Facility Detail'!F389+'Facility Detail'!F422+'Facility Detail'!F455+'Facility Detail'!F488+'Facility Detail'!F521+'Facility Detail'!F554+'Facility Detail'!F587+'Facility Detail'!F620+'Facility Detail'!F653+'Facility Detail'!F686+'Facility Detail'!F719+'Facility Detail'!F752+'Facility Detail'!F785+'Facility Detail'!F818+'Facility Detail'!F851+'Facility Detail'!F884+'Facility Detail'!F917+'Facility Detail'!F950+'Facility Detail'!F983+'Facility Detail'!F1016)</f>
        <v>0</v>
      </c>
      <c r="F26" s="18"/>
      <c r="G26" s="18"/>
      <c r="H26" s="18"/>
      <c r="I26" s="18"/>
      <c r="J26" s="18"/>
      <c r="K26" s="18"/>
      <c r="L26" s="18"/>
      <c r="M26" s="18"/>
    </row>
    <row r="27" spans="1:13" ht="15">
      <c r="A27" s="107" t="s">
        <v>47</v>
      </c>
      <c r="B27" s="60"/>
      <c r="C27" s="60">
        <f>SUM(C23:C26)</f>
        <v>0</v>
      </c>
      <c r="D27" s="60">
        <f>SUM(D23:D26)</f>
        <v>0</v>
      </c>
      <c r="E27" s="60">
        <f>SUM(E23:E26)</f>
        <v>0</v>
      </c>
      <c r="F27" s="18"/>
      <c r="G27" s="18"/>
      <c r="H27" s="18"/>
      <c r="I27" s="18"/>
      <c r="J27" s="18"/>
      <c r="K27" s="18"/>
      <c r="L27" s="18"/>
      <c r="M27" s="18"/>
    </row>
    <row r="28" spans="2:13" ht="15">
      <c r="B28" s="60"/>
      <c r="C28" s="60"/>
      <c r="D28" s="60"/>
      <c r="E28" s="60"/>
      <c r="F28" s="18"/>
      <c r="G28" s="18"/>
      <c r="H28" s="18"/>
      <c r="I28" s="18"/>
      <c r="J28" s="18"/>
      <c r="K28" s="18"/>
      <c r="L28" s="18"/>
      <c r="M28" s="18"/>
    </row>
    <row r="29" spans="1:13" ht="15">
      <c r="A29" s="147" t="s">
        <v>42</v>
      </c>
      <c r="B29" s="143"/>
      <c r="C29" s="144">
        <f>'Facility Detail'!D62+'Facility Detail'!D95+'Facility Detail'!D128+'Facility Detail'!D161+'Facility Detail'!D194+'Facility Detail'!D227+'Facility Detail'!D260+'Facility Detail'!D293+'Facility Detail'!D326+'Facility Detail'!D359+'Facility Detail'!D392+'Facility Detail'!D425+'Facility Detail'!D458+'Facility Detail'!D491+'Facility Detail'!D524+'Facility Detail'!D557+'Facility Detail'!D590+'Facility Detail'!D623+'Facility Detail'!D656+'Facility Detail'!D689+'Facility Detail'!D722+'Facility Detail'!D755+'Facility Detail'!D788+'Facility Detail'!D821+'Facility Detail'!D854+'Facility Detail'!D887+'Facility Detail'!D920+'Facility Detail'!D953+'Facility Detail'!D986+'Facility Detail'!D1019</f>
        <v>0</v>
      </c>
      <c r="D29" s="144">
        <f>'Facility Detail'!E62+'Facility Detail'!E95+'Facility Detail'!E128+'Facility Detail'!E161+'Facility Detail'!E194+'Facility Detail'!E227+'Facility Detail'!E260+'Facility Detail'!E293+'Facility Detail'!E326+'Facility Detail'!E359+'Facility Detail'!E392+'Facility Detail'!E425+'Facility Detail'!E458+'Facility Detail'!E491+'Facility Detail'!E524+'Facility Detail'!E557+'Facility Detail'!E590+'Facility Detail'!E623+'Facility Detail'!E656+'Facility Detail'!E689+'Facility Detail'!E722+'Facility Detail'!E755+'Facility Detail'!E788+'Facility Detail'!E821+'Facility Detail'!E854+'Facility Detail'!E887+'Facility Detail'!E920+'Facility Detail'!E953+'Facility Detail'!E986+'Facility Detail'!E1019</f>
        <v>0</v>
      </c>
      <c r="E29" s="145">
        <f>'Facility Detail'!F62+'Facility Detail'!F95+'Facility Detail'!F128+'Facility Detail'!F161+'Facility Detail'!F194+'Facility Detail'!F227+'Facility Detail'!F260+'Facility Detail'!F293+'Facility Detail'!F326+'Facility Detail'!F359+'Facility Detail'!F392+'Facility Detail'!F425+'Facility Detail'!F458+'Facility Detail'!F491+'Facility Detail'!F524+'Facility Detail'!F557+'Facility Detail'!F590+'Facility Detail'!F623+'Facility Detail'!F656+'Facility Detail'!F689+'Facility Detail'!F722+'Facility Detail'!F755+'Facility Detail'!F788+'Facility Detail'!F821+'Facility Detail'!F854+'Facility Detail'!F887+'Facility Detail'!F920+'Facility Detail'!F953+'Facility Detail'!F986+'Facility Detail'!F1019</f>
        <v>0</v>
      </c>
      <c r="F29" s="18"/>
      <c r="G29" s="18"/>
      <c r="H29" s="18"/>
      <c r="I29" s="18"/>
      <c r="J29" s="18"/>
      <c r="K29" s="18"/>
      <c r="L29" s="18"/>
      <c r="M29" s="18"/>
    </row>
    <row r="30" spans="2:13" ht="15">
      <c r="B30" s="60"/>
      <c r="C30" s="60"/>
      <c r="D30" s="60"/>
      <c r="E30" s="60"/>
      <c r="F30" s="18"/>
      <c r="G30" s="18"/>
      <c r="H30" s="18"/>
      <c r="I30" s="18"/>
      <c r="J30" s="18"/>
      <c r="K30" s="18"/>
      <c r="L30" s="18"/>
      <c r="M30" s="18"/>
    </row>
    <row r="31" spans="2:13" ht="15">
      <c r="B31" s="2">
        <f>C31-1</f>
        <v>2010</v>
      </c>
      <c r="C31" s="2">
        <f>'Facility Detail'!$B$1036</f>
        <v>2011</v>
      </c>
      <c r="D31" s="2" t="str">
        <f>C31+1&amp;"*"</f>
        <v>2012*</v>
      </c>
      <c r="E31" s="2" t="str">
        <f>C31+2&amp;"*"</f>
        <v>2013*</v>
      </c>
      <c r="F31" s="18"/>
      <c r="G31" s="18"/>
      <c r="H31" s="18"/>
      <c r="I31" s="18"/>
      <c r="J31" s="18"/>
      <c r="K31" s="18"/>
      <c r="L31" s="18"/>
      <c r="M31" s="18"/>
    </row>
    <row r="32" spans="1:13" ht="32.25" customHeight="1">
      <c r="A32" s="88" t="s">
        <v>58</v>
      </c>
      <c r="B32" s="87"/>
      <c r="C32" s="89">
        <f>C14+C20-C9+C27+C29</f>
        <v>0</v>
      </c>
      <c r="D32" s="89">
        <f>D14+D20-D9+D27+D29</f>
        <v>0</v>
      </c>
      <c r="E32" s="90">
        <f>E14+E20-E9+E27+E29</f>
        <v>0</v>
      </c>
      <c r="F32" s="24"/>
      <c r="G32" s="24"/>
      <c r="H32" s="24"/>
      <c r="I32" s="24"/>
      <c r="J32" s="24"/>
      <c r="K32" s="24"/>
      <c r="L32" s="24"/>
      <c r="M32" s="24"/>
    </row>
    <row r="34" spans="1:5" ht="31.5" customHeight="1">
      <c r="A34" s="187" t="str">
        <f>"* Any surplus shown in "&amp;YEAR(B4)&amp;" or "&amp;YEAR(B4)+1&amp;" may be sold or used for compliance in subsequent years.  Compliance deficits shown"&amp;"in "&amp;YEAR(B4)+1&amp;"  may be filled by REC procurement from subsequent years."</f>
        <v>* Any surplus shown in 2012 or 2013 may be sold or used for compliance in subsequent years.  Compliance deficits shownin 2013  may be filled by REC procurement from subsequent years.</v>
      </c>
      <c r="B34" s="187"/>
      <c r="C34" s="187"/>
      <c r="D34" s="187"/>
      <c r="E34" s="187"/>
    </row>
    <row r="37" spans="1:5" ht="30.75" customHeight="1">
      <c r="A37" s="186" t="s">
        <v>158</v>
      </c>
      <c r="B37" s="186"/>
      <c r="C37" s="186"/>
      <c r="D37" s="186"/>
      <c r="E37" s="186"/>
    </row>
  </sheetData>
  <sheetProtection/>
  <mergeCells count="4">
    <mergeCell ref="B2:E2"/>
    <mergeCell ref="B4:C4"/>
    <mergeCell ref="A37:E37"/>
    <mergeCell ref="A34:E34"/>
  </mergeCells>
  <conditionalFormatting sqref="B32:M32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4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1048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1" width="5.28125" style="1" customWidth="1"/>
    <col min="2" max="2" width="27.8515625" style="1" customWidth="1"/>
    <col min="3" max="8" width="18.421875" style="1" customWidth="1"/>
    <col min="9" max="10" width="17.8515625" style="1" customWidth="1"/>
    <col min="11" max="11" width="16.421875" style="1" customWidth="1"/>
    <col min="12" max="12" width="13.7109375" style="1" customWidth="1"/>
    <col min="13" max="23" width="12.140625" style="1" customWidth="1"/>
    <col min="24" max="16384" width="9.140625" style="1" customWidth="1"/>
  </cols>
  <sheetData>
    <row r="1" spans="2:13" ht="47.25">
      <c r="B1" s="41" t="s">
        <v>4</v>
      </c>
      <c r="C1" s="41" t="s">
        <v>43</v>
      </c>
      <c r="D1" s="41" t="s">
        <v>146</v>
      </c>
      <c r="E1" s="41" t="s">
        <v>44</v>
      </c>
      <c r="F1" s="41" t="s">
        <v>45</v>
      </c>
      <c r="G1" s="41" t="s">
        <v>157</v>
      </c>
      <c r="K1" s="30"/>
      <c r="M1" s="38"/>
    </row>
    <row r="2" spans="2:13" ht="15">
      <c r="B2" s="31" t="s">
        <v>50</v>
      </c>
      <c r="C2" s="43"/>
      <c r="D2" s="34"/>
      <c r="E2" s="34" t="s">
        <v>2</v>
      </c>
      <c r="F2" s="172" t="s">
        <v>2</v>
      </c>
      <c r="G2" s="175"/>
      <c r="M2" s="29"/>
    </row>
    <row r="3" spans="2:13" ht="15">
      <c r="B3" s="32" t="s">
        <v>11</v>
      </c>
      <c r="C3" s="44"/>
      <c r="D3" s="35"/>
      <c r="E3" s="35" t="s">
        <v>2</v>
      </c>
      <c r="F3" s="173" t="s">
        <v>2</v>
      </c>
      <c r="G3" s="176"/>
      <c r="M3" s="29"/>
    </row>
    <row r="4" spans="2:13" ht="15">
      <c r="B4" s="32" t="s">
        <v>12</v>
      </c>
      <c r="C4" s="44"/>
      <c r="D4" s="35"/>
      <c r="E4" s="35" t="s">
        <v>2</v>
      </c>
      <c r="F4" s="173" t="s">
        <v>2</v>
      </c>
      <c r="G4" s="176"/>
      <c r="M4" s="29"/>
    </row>
    <row r="5" spans="2:13" ht="15">
      <c r="B5" s="32" t="s">
        <v>13</v>
      </c>
      <c r="C5" s="44"/>
      <c r="D5" s="35"/>
      <c r="E5" s="35" t="s">
        <v>2</v>
      </c>
      <c r="F5" s="173" t="s">
        <v>2</v>
      </c>
      <c r="G5" s="176"/>
      <c r="M5" s="29"/>
    </row>
    <row r="6" spans="2:13" ht="15">
      <c r="B6" s="32" t="s">
        <v>14</v>
      </c>
      <c r="C6" s="44"/>
      <c r="D6" s="35"/>
      <c r="E6" s="35" t="s">
        <v>2</v>
      </c>
      <c r="F6" s="173" t="s">
        <v>2</v>
      </c>
      <c r="G6" s="176"/>
      <c r="M6" s="29"/>
    </row>
    <row r="7" spans="2:13" ht="15">
      <c r="B7" s="32" t="s">
        <v>15</v>
      </c>
      <c r="C7" s="44"/>
      <c r="D7" s="35"/>
      <c r="E7" s="35" t="s">
        <v>2</v>
      </c>
      <c r="F7" s="173" t="s">
        <v>2</v>
      </c>
      <c r="G7" s="176"/>
      <c r="M7" s="29"/>
    </row>
    <row r="8" spans="2:13" ht="15">
      <c r="B8" s="32" t="s">
        <v>16</v>
      </c>
      <c r="C8" s="44"/>
      <c r="D8" s="35"/>
      <c r="E8" s="35" t="s">
        <v>2</v>
      </c>
      <c r="F8" s="173" t="s">
        <v>2</v>
      </c>
      <c r="G8" s="176"/>
      <c r="M8" s="29"/>
    </row>
    <row r="9" spans="2:13" ht="15">
      <c r="B9" s="32" t="s">
        <v>17</v>
      </c>
      <c r="C9" s="44"/>
      <c r="D9" s="35"/>
      <c r="E9" s="35" t="s">
        <v>2</v>
      </c>
      <c r="F9" s="173" t="s">
        <v>2</v>
      </c>
      <c r="G9" s="176"/>
      <c r="M9" s="29"/>
    </row>
    <row r="10" spans="2:13" ht="15">
      <c r="B10" s="32" t="s">
        <v>18</v>
      </c>
      <c r="C10" s="44"/>
      <c r="D10" s="35"/>
      <c r="E10" s="35" t="s">
        <v>2</v>
      </c>
      <c r="F10" s="173" t="s">
        <v>2</v>
      </c>
      <c r="G10" s="176"/>
      <c r="M10" s="29"/>
    </row>
    <row r="11" spans="2:13" ht="15">
      <c r="B11" s="32" t="s">
        <v>19</v>
      </c>
      <c r="C11" s="44"/>
      <c r="D11" s="35"/>
      <c r="E11" s="35" t="s">
        <v>2</v>
      </c>
      <c r="F11" s="173" t="s">
        <v>2</v>
      </c>
      <c r="G11" s="176"/>
      <c r="M11" s="29"/>
    </row>
    <row r="12" spans="2:13" ht="15">
      <c r="B12" s="32" t="s">
        <v>20</v>
      </c>
      <c r="C12" s="44"/>
      <c r="D12" s="35"/>
      <c r="E12" s="35" t="s">
        <v>2</v>
      </c>
      <c r="F12" s="173" t="s">
        <v>2</v>
      </c>
      <c r="G12" s="176"/>
      <c r="M12" s="29"/>
    </row>
    <row r="13" spans="2:13" ht="15">
      <c r="B13" s="32" t="s">
        <v>21</v>
      </c>
      <c r="C13" s="44"/>
      <c r="D13" s="35"/>
      <c r="E13" s="35" t="s">
        <v>2</v>
      </c>
      <c r="F13" s="173" t="s">
        <v>2</v>
      </c>
      <c r="G13" s="176"/>
      <c r="M13" s="29"/>
    </row>
    <row r="14" spans="2:13" ht="15">
      <c r="B14" s="32" t="s">
        <v>22</v>
      </c>
      <c r="C14" s="44"/>
      <c r="D14" s="35"/>
      <c r="E14" s="35" t="s">
        <v>2</v>
      </c>
      <c r="F14" s="173" t="s">
        <v>2</v>
      </c>
      <c r="G14" s="176"/>
      <c r="M14" s="29"/>
    </row>
    <row r="15" spans="2:13" ht="15">
      <c r="B15" s="32" t="s">
        <v>23</v>
      </c>
      <c r="C15" s="44"/>
      <c r="D15" s="35"/>
      <c r="E15" s="35" t="s">
        <v>2</v>
      </c>
      <c r="F15" s="173" t="s">
        <v>2</v>
      </c>
      <c r="G15" s="176"/>
      <c r="M15" s="29"/>
    </row>
    <row r="16" spans="2:13" ht="15">
      <c r="B16" s="32" t="s">
        <v>24</v>
      </c>
      <c r="C16" s="44"/>
      <c r="D16" s="35"/>
      <c r="E16" s="35" t="s">
        <v>2</v>
      </c>
      <c r="F16" s="173" t="s">
        <v>2</v>
      </c>
      <c r="G16" s="176"/>
      <c r="M16" s="29"/>
    </row>
    <row r="17" spans="2:13" ht="15">
      <c r="B17" s="32" t="s">
        <v>25</v>
      </c>
      <c r="C17" s="44"/>
      <c r="D17" s="35"/>
      <c r="E17" s="35" t="s">
        <v>2</v>
      </c>
      <c r="F17" s="173" t="s">
        <v>2</v>
      </c>
      <c r="G17" s="176"/>
      <c r="M17" s="29"/>
    </row>
    <row r="18" spans="2:13" ht="15">
      <c r="B18" s="32" t="s">
        <v>26</v>
      </c>
      <c r="C18" s="44"/>
      <c r="D18" s="35"/>
      <c r="E18" s="35" t="s">
        <v>2</v>
      </c>
      <c r="F18" s="173" t="s">
        <v>2</v>
      </c>
      <c r="G18" s="176"/>
      <c r="M18" s="29"/>
    </row>
    <row r="19" spans="2:13" ht="15">
      <c r="B19" s="32" t="s">
        <v>27</v>
      </c>
      <c r="C19" s="44"/>
      <c r="D19" s="35"/>
      <c r="E19" s="35" t="s">
        <v>2</v>
      </c>
      <c r="F19" s="173" t="s">
        <v>2</v>
      </c>
      <c r="G19" s="176"/>
      <c r="M19" s="29"/>
    </row>
    <row r="20" spans="2:13" ht="15">
      <c r="B20" s="32" t="s">
        <v>28</v>
      </c>
      <c r="C20" s="44"/>
      <c r="D20" s="35"/>
      <c r="E20" s="35" t="s">
        <v>2</v>
      </c>
      <c r="F20" s="173" t="s">
        <v>2</v>
      </c>
      <c r="G20" s="176"/>
      <c r="M20" s="29"/>
    </row>
    <row r="21" spans="2:13" ht="15">
      <c r="B21" s="32" t="s">
        <v>29</v>
      </c>
      <c r="C21" s="44"/>
      <c r="D21" s="35"/>
      <c r="E21" s="35" t="s">
        <v>2</v>
      </c>
      <c r="F21" s="173" t="s">
        <v>2</v>
      </c>
      <c r="G21" s="176"/>
      <c r="M21" s="29"/>
    </row>
    <row r="22" spans="2:13" ht="15">
      <c r="B22" s="32" t="s">
        <v>30</v>
      </c>
      <c r="C22" s="44"/>
      <c r="D22" s="35"/>
      <c r="E22" s="35" t="s">
        <v>2</v>
      </c>
      <c r="F22" s="173" t="s">
        <v>2</v>
      </c>
      <c r="G22" s="176"/>
      <c r="M22" s="29"/>
    </row>
    <row r="23" spans="2:13" ht="15">
      <c r="B23" s="32" t="s">
        <v>31</v>
      </c>
      <c r="C23" s="44"/>
      <c r="D23" s="35"/>
      <c r="E23" s="35" t="s">
        <v>2</v>
      </c>
      <c r="F23" s="173" t="s">
        <v>2</v>
      </c>
      <c r="G23" s="176"/>
      <c r="M23" s="29"/>
    </row>
    <row r="24" spans="2:13" ht="15">
      <c r="B24" s="32" t="s">
        <v>32</v>
      </c>
      <c r="C24" s="44"/>
      <c r="D24" s="35"/>
      <c r="E24" s="35" t="s">
        <v>2</v>
      </c>
      <c r="F24" s="173" t="s">
        <v>2</v>
      </c>
      <c r="G24" s="176"/>
      <c r="M24" s="29"/>
    </row>
    <row r="25" spans="2:13" ht="15">
      <c r="B25" s="32" t="s">
        <v>33</v>
      </c>
      <c r="C25" s="44"/>
      <c r="D25" s="35"/>
      <c r="E25" s="35" t="s">
        <v>2</v>
      </c>
      <c r="F25" s="173" t="s">
        <v>2</v>
      </c>
      <c r="G25" s="176"/>
      <c r="M25" s="29"/>
    </row>
    <row r="26" spans="2:13" ht="15">
      <c r="B26" s="32" t="s">
        <v>34</v>
      </c>
      <c r="C26" s="44"/>
      <c r="D26" s="35"/>
      <c r="E26" s="35" t="s">
        <v>2</v>
      </c>
      <c r="F26" s="173" t="s">
        <v>2</v>
      </c>
      <c r="G26" s="176"/>
      <c r="M26" s="29"/>
    </row>
    <row r="27" spans="2:13" ht="15">
      <c r="B27" s="32" t="s">
        <v>35</v>
      </c>
      <c r="C27" s="44"/>
      <c r="D27" s="35"/>
      <c r="E27" s="35" t="s">
        <v>2</v>
      </c>
      <c r="F27" s="173" t="s">
        <v>2</v>
      </c>
      <c r="G27" s="176"/>
      <c r="M27" s="29"/>
    </row>
    <row r="28" spans="2:13" ht="15">
      <c r="B28" s="32" t="s">
        <v>36</v>
      </c>
      <c r="C28" s="44"/>
      <c r="D28" s="35"/>
      <c r="E28" s="35" t="s">
        <v>2</v>
      </c>
      <c r="F28" s="173" t="s">
        <v>2</v>
      </c>
      <c r="G28" s="176"/>
      <c r="M28" s="29"/>
    </row>
    <row r="29" spans="2:13" ht="15">
      <c r="B29" s="32" t="s">
        <v>37</v>
      </c>
      <c r="C29" s="44"/>
      <c r="D29" s="35"/>
      <c r="E29" s="35" t="s">
        <v>2</v>
      </c>
      <c r="F29" s="173" t="s">
        <v>2</v>
      </c>
      <c r="G29" s="176"/>
      <c r="M29" s="29"/>
    </row>
    <row r="30" spans="2:13" ht="15">
      <c r="B30" s="32" t="s">
        <v>38</v>
      </c>
      <c r="C30" s="44"/>
      <c r="D30" s="35"/>
      <c r="E30" s="35" t="s">
        <v>2</v>
      </c>
      <c r="F30" s="173" t="s">
        <v>2</v>
      </c>
      <c r="G30" s="176"/>
      <c r="M30" s="29"/>
    </row>
    <row r="31" spans="2:13" ht="15">
      <c r="B31" s="33" t="s">
        <v>39</v>
      </c>
      <c r="C31" s="45"/>
      <c r="D31" s="36"/>
      <c r="E31" s="36" t="s">
        <v>2</v>
      </c>
      <c r="F31" s="174" t="s">
        <v>2</v>
      </c>
      <c r="G31" s="177"/>
      <c r="M31" s="29"/>
    </row>
    <row r="32" ht="15">
      <c r="B32" s="29"/>
    </row>
    <row r="33" spans="2:12" ht="31.5" customHeight="1" thickBot="1">
      <c r="B33" s="186" t="s">
        <v>158</v>
      </c>
      <c r="C33" s="186"/>
      <c r="D33" s="186"/>
      <c r="E33" s="186"/>
      <c r="F33" s="186"/>
      <c r="H33" s="39"/>
      <c r="I33" s="39"/>
      <c r="J33" s="39"/>
      <c r="K33" s="39"/>
      <c r="L33" s="39"/>
    </row>
    <row r="34" spans="1:12" ht="15">
      <c r="A34" s="8"/>
      <c r="B34" s="8"/>
      <c r="C34" s="8"/>
      <c r="D34" s="8"/>
      <c r="E34" s="8"/>
      <c r="F34" s="8"/>
      <c r="G34" s="8"/>
      <c r="H34" s="39"/>
      <c r="I34" s="39"/>
      <c r="J34" s="39"/>
      <c r="K34" s="39"/>
      <c r="L34" s="39"/>
    </row>
    <row r="35" spans="10:12" ht="15">
      <c r="J35" s="39"/>
      <c r="K35" s="39"/>
      <c r="L35" s="39"/>
    </row>
    <row r="36" spans="1:12" ht="21">
      <c r="A36" s="17" t="s">
        <v>4</v>
      </c>
      <c r="C36" s="52" t="str">
        <f>B2</f>
        <v>Facility 1</v>
      </c>
      <c r="D36" s="53"/>
      <c r="E36" s="27"/>
      <c r="F36" s="27"/>
      <c r="J36" s="39"/>
      <c r="K36" s="39"/>
      <c r="L36" s="39"/>
    </row>
    <row r="37" spans="10:12" ht="15">
      <c r="J37" s="39"/>
      <c r="K37" s="39"/>
      <c r="L37" s="39"/>
    </row>
    <row r="38" spans="1:12" ht="18.75">
      <c r="A38" s="9" t="s">
        <v>52</v>
      </c>
      <c r="D38" s="2">
        <f>'Facility Detail'!$B$1036</f>
        <v>2011</v>
      </c>
      <c r="E38" s="2">
        <f>D38+1</f>
        <v>2012</v>
      </c>
      <c r="F38" s="2">
        <f>E38+1</f>
        <v>2013</v>
      </c>
      <c r="G38" s="29"/>
      <c r="H38" s="29"/>
      <c r="I38" s="29"/>
      <c r="J38" s="29"/>
      <c r="K38" s="29"/>
      <c r="L38" s="39"/>
    </row>
    <row r="39" spans="2:12" ht="15">
      <c r="B39" s="111" t="str">
        <f>"Total MWh Produced / Purchased from "&amp;C36</f>
        <v>Total MWh Produced / Purchased from Facility 1</v>
      </c>
      <c r="C39" s="97"/>
      <c r="D39" s="3"/>
      <c r="E39" s="4"/>
      <c r="F39" s="5"/>
      <c r="G39" s="28"/>
      <c r="H39" s="28"/>
      <c r="I39" s="28"/>
      <c r="J39" s="28"/>
      <c r="K39" s="28"/>
      <c r="L39" s="39"/>
    </row>
    <row r="40" spans="2:12" ht="15">
      <c r="B40" s="111" t="s">
        <v>56</v>
      </c>
      <c r="C40" s="97"/>
      <c r="D40" s="71"/>
      <c r="E40" s="72"/>
      <c r="F40" s="73"/>
      <c r="G40" s="28"/>
      <c r="H40" s="28"/>
      <c r="I40" s="28"/>
      <c r="J40" s="28"/>
      <c r="K40" s="28"/>
      <c r="L40" s="39"/>
    </row>
    <row r="41" spans="2:12" ht="15">
      <c r="B41" s="111" t="s">
        <v>51</v>
      </c>
      <c r="C41" s="97"/>
      <c r="D41" s="63"/>
      <c r="E41" s="64"/>
      <c r="F41" s="65"/>
      <c r="G41" s="28"/>
      <c r="H41" s="28"/>
      <c r="I41" s="28"/>
      <c r="J41" s="28"/>
      <c r="K41" s="28"/>
      <c r="L41" s="39"/>
    </row>
    <row r="42" spans="2:12" ht="15">
      <c r="B42" s="108" t="s">
        <v>53</v>
      </c>
      <c r="C42" s="109"/>
      <c r="D42" s="47">
        <f>D39*D40*D41</f>
        <v>0</v>
      </c>
      <c r="E42" s="47">
        <f>E39*E40*E41</f>
        <v>0</v>
      </c>
      <c r="F42" s="47">
        <f>F39*F40*F41</f>
        <v>0</v>
      </c>
      <c r="G42" s="28"/>
      <c r="H42" s="28"/>
      <c r="I42" s="28"/>
      <c r="J42" s="28"/>
      <c r="K42" s="28"/>
      <c r="L42" s="39"/>
    </row>
    <row r="43" spans="2:12" ht="15">
      <c r="B43" s="27"/>
      <c r="C43" s="39"/>
      <c r="D43" s="46"/>
      <c r="E43" s="46"/>
      <c r="F43" s="46"/>
      <c r="G43" s="28"/>
      <c r="H43" s="28"/>
      <c r="I43" s="28"/>
      <c r="J43" s="28"/>
      <c r="K43" s="28"/>
      <c r="L43" s="39"/>
    </row>
    <row r="44" spans="1:12" ht="18.75">
      <c r="A44" s="54" t="s">
        <v>150</v>
      </c>
      <c r="C44" s="39"/>
      <c r="D44" s="2">
        <f>D38</f>
        <v>2011</v>
      </c>
      <c r="E44" s="2">
        <f>E38</f>
        <v>2012</v>
      </c>
      <c r="F44" s="2">
        <f>F38</f>
        <v>2013</v>
      </c>
      <c r="G44" s="28"/>
      <c r="H44" s="28"/>
      <c r="I44" s="28"/>
      <c r="J44" s="28"/>
      <c r="K44" s="28"/>
      <c r="L44" s="39"/>
    </row>
    <row r="45" spans="2:12" ht="15">
      <c r="B45" s="111" t="s">
        <v>40</v>
      </c>
      <c r="C45" s="97"/>
      <c r="D45" s="66">
        <f>IF($E2="Eligible",D42*'Facility Detail'!$B$1033,0)</f>
        <v>0</v>
      </c>
      <c r="E45" s="14">
        <f>IF($E2="Eligible",E42*'Facility Detail'!$B$1033,0)</f>
        <v>0</v>
      </c>
      <c r="F45" s="15">
        <f>IF($E2="Eligible",F42*'Facility Detail'!$B$1033,0)</f>
        <v>0</v>
      </c>
      <c r="G45" s="28"/>
      <c r="H45" s="28"/>
      <c r="I45" s="28"/>
      <c r="J45" s="28"/>
      <c r="K45" s="28"/>
      <c r="L45" s="39"/>
    </row>
    <row r="46" spans="2:12" ht="15">
      <c r="B46" s="111" t="s">
        <v>7</v>
      </c>
      <c r="C46" s="97"/>
      <c r="D46" s="67">
        <f>IF($F2="Eligible",D42,0)</f>
        <v>0</v>
      </c>
      <c r="E46" s="68">
        <f>IF($F2="Eligible",E42,0)</f>
        <v>0</v>
      </c>
      <c r="F46" s="69">
        <f>IF($F2="Eligible",F42,0)</f>
        <v>0</v>
      </c>
      <c r="G46" s="28"/>
      <c r="H46" s="28"/>
      <c r="I46" s="28"/>
      <c r="J46" s="28"/>
      <c r="K46" s="28"/>
      <c r="L46" s="39"/>
    </row>
    <row r="47" spans="2:12" ht="15">
      <c r="B47" s="110" t="s">
        <v>152</v>
      </c>
      <c r="C47" s="109"/>
      <c r="D47" s="49">
        <f>SUM(D45:D46)</f>
        <v>0</v>
      </c>
      <c r="E47" s="50">
        <f>SUM(E45:E46)</f>
        <v>0</v>
      </c>
      <c r="F47" s="50">
        <f>SUM(F45:F46)</f>
        <v>0</v>
      </c>
      <c r="G47" s="28"/>
      <c r="H47" s="28"/>
      <c r="I47" s="28"/>
      <c r="J47" s="28"/>
      <c r="K47" s="28"/>
      <c r="L47" s="39"/>
    </row>
    <row r="48" spans="2:12" ht="15">
      <c r="B48" s="39"/>
      <c r="C48" s="39"/>
      <c r="D48" s="48"/>
      <c r="E48" s="40"/>
      <c r="F48" s="40"/>
      <c r="G48" s="28"/>
      <c r="H48" s="28"/>
      <c r="I48" s="28"/>
      <c r="J48" s="28"/>
      <c r="K48" s="28"/>
      <c r="L48" s="39"/>
    </row>
    <row r="49" spans="1:12" ht="18.75">
      <c r="A49" s="51" t="s">
        <v>61</v>
      </c>
      <c r="C49" s="39"/>
      <c r="D49" s="2">
        <f>D38</f>
        <v>2011</v>
      </c>
      <c r="E49" s="2">
        <f>E38</f>
        <v>2012</v>
      </c>
      <c r="F49" s="2">
        <f>F38</f>
        <v>2013</v>
      </c>
      <c r="G49" s="28"/>
      <c r="H49" s="28"/>
      <c r="I49" s="28"/>
      <c r="J49" s="28"/>
      <c r="K49" s="28"/>
      <c r="L49" s="39"/>
    </row>
    <row r="50" spans="2:12" ht="15">
      <c r="B50" s="111" t="s">
        <v>78</v>
      </c>
      <c r="C50" s="39"/>
      <c r="D50" s="123"/>
      <c r="E50" s="124"/>
      <c r="F50" s="125"/>
      <c r="G50" s="28"/>
      <c r="H50" s="28"/>
      <c r="I50" s="28"/>
      <c r="J50" s="28"/>
      <c r="K50" s="28"/>
      <c r="L50" s="39"/>
    </row>
    <row r="51" spans="2:12" ht="15">
      <c r="B51" s="112" t="s">
        <v>54</v>
      </c>
      <c r="C51" s="122"/>
      <c r="D51" s="126"/>
      <c r="E51" s="127"/>
      <c r="F51" s="128"/>
      <c r="G51" s="28"/>
      <c r="H51" s="28"/>
      <c r="I51" s="28"/>
      <c r="J51" s="28"/>
      <c r="K51" s="28"/>
      <c r="L51" s="39"/>
    </row>
    <row r="52" spans="2:12" ht="15">
      <c r="B52" s="129" t="s">
        <v>120</v>
      </c>
      <c r="C52" s="122"/>
      <c r="D52" s="74"/>
      <c r="E52" s="75"/>
      <c r="F52" s="76"/>
      <c r="G52" s="28"/>
      <c r="H52" s="28"/>
      <c r="I52" s="28"/>
      <c r="J52" s="28"/>
      <c r="K52" s="28"/>
      <c r="L52" s="39"/>
    </row>
    <row r="53" spans="2:12" ht="15">
      <c r="B53" s="42" t="s">
        <v>121</v>
      </c>
      <c r="D53" s="7">
        <f>SUM(D50:D52)</f>
        <v>0</v>
      </c>
      <c r="E53" s="7">
        <f>SUM(E50:E52)</f>
        <v>0</v>
      </c>
      <c r="F53" s="7">
        <f>SUM(F50:F52)</f>
        <v>0</v>
      </c>
      <c r="G53" s="37"/>
      <c r="H53" s="37"/>
      <c r="I53" s="37"/>
      <c r="J53" s="37"/>
      <c r="K53" s="37"/>
      <c r="L53" s="39"/>
    </row>
    <row r="54" spans="2:12" ht="15">
      <c r="B54" s="6"/>
      <c r="D54" s="7"/>
      <c r="E54" s="7"/>
      <c r="F54" s="7"/>
      <c r="G54" s="37"/>
      <c r="H54" s="37"/>
      <c r="I54" s="37"/>
      <c r="J54" s="37"/>
      <c r="K54" s="37"/>
      <c r="L54" s="39"/>
    </row>
    <row r="55" spans="1:12" ht="18.75">
      <c r="A55" s="9" t="s">
        <v>131</v>
      </c>
      <c r="D55" s="2">
        <f>'Facility Detail'!$B$1036</f>
        <v>2011</v>
      </c>
      <c r="E55" s="2">
        <f>D55+1</f>
        <v>2012</v>
      </c>
      <c r="F55" s="2">
        <f>E55+1</f>
        <v>2013</v>
      </c>
      <c r="G55" s="37"/>
      <c r="H55" s="37"/>
      <c r="I55" s="37"/>
      <c r="J55" s="37"/>
      <c r="K55" s="37"/>
      <c r="L55" s="39"/>
    </row>
    <row r="56" spans="2:12" ht="15">
      <c r="B56" s="111" t="str">
        <f>'Facility Detail'!$B$1036&amp;" Surplus Applied to "&amp;('Facility Detail'!$B$1036+1)</f>
        <v>2011 Surplus Applied to 2012</v>
      </c>
      <c r="C56" s="97"/>
      <c r="D56" s="3"/>
      <c r="E56" s="77">
        <f>D56</f>
        <v>0</v>
      </c>
      <c r="F56" s="80"/>
      <c r="G56" s="37"/>
      <c r="H56" s="37"/>
      <c r="I56" s="37"/>
      <c r="J56" s="37"/>
      <c r="K56" s="37"/>
      <c r="L56" s="39"/>
    </row>
    <row r="57" spans="2:12" ht="15">
      <c r="B57" s="111" t="str">
        <f>('Facility Detail'!$B$1036+1)&amp;" Surplus Applied to "&amp;('Facility Detail'!$B$1036)</f>
        <v>2012 Surplus Applied to 2011</v>
      </c>
      <c r="C57" s="97"/>
      <c r="D57" s="62">
        <f>E57</f>
        <v>0</v>
      </c>
      <c r="E57" s="70"/>
      <c r="F57" s="81"/>
      <c r="G57" s="37"/>
      <c r="H57" s="37"/>
      <c r="I57" s="37"/>
      <c r="J57" s="37"/>
      <c r="K57" s="37"/>
      <c r="L57" s="39"/>
    </row>
    <row r="58" spans="2:12" ht="15">
      <c r="B58" s="111" t="str">
        <f>('Facility Detail'!$B$1036+1)&amp;" Surplus Applied to "&amp;('Facility Detail'!$B$1036+2)</f>
        <v>2012 Surplus Applied to 2013</v>
      </c>
      <c r="C58" s="97"/>
      <c r="D58" s="82"/>
      <c r="E58" s="10"/>
      <c r="F58" s="78">
        <f>E58</f>
        <v>0</v>
      </c>
      <c r="G58" s="37"/>
      <c r="H58" s="37"/>
      <c r="I58" s="37"/>
      <c r="J58" s="37"/>
      <c r="K58" s="37"/>
      <c r="L58" s="39"/>
    </row>
    <row r="59" spans="2:12" ht="15">
      <c r="B59" s="111" t="str">
        <f>('Facility Detail'!$B$1036+2)&amp;" Surplus Applied to "&amp;('Facility Detail'!$B$1036+1)</f>
        <v>2013 Surplus Applied to 2012</v>
      </c>
      <c r="C59" s="97"/>
      <c r="D59" s="83"/>
      <c r="E59" s="79">
        <f>F59</f>
        <v>0</v>
      </c>
      <c r="F59" s="61"/>
      <c r="G59" s="37"/>
      <c r="H59" s="37"/>
      <c r="I59" s="37"/>
      <c r="J59" s="37"/>
      <c r="K59" s="37"/>
      <c r="L59" s="39"/>
    </row>
    <row r="60" spans="2:12" ht="15">
      <c r="B60" s="42" t="s">
        <v>47</v>
      </c>
      <c r="D60" s="7">
        <f>D57-D56</f>
        <v>0</v>
      </c>
      <c r="E60" s="7">
        <f>E56+E59-E58-E57</f>
        <v>0</v>
      </c>
      <c r="F60" s="7">
        <f>F58-F59</f>
        <v>0</v>
      </c>
      <c r="G60" s="37"/>
      <c r="H60" s="37"/>
      <c r="I60" s="37"/>
      <c r="J60" s="37"/>
      <c r="K60" s="37"/>
      <c r="L60" s="39"/>
    </row>
    <row r="61" spans="2:12" ht="15">
      <c r="B61" s="6"/>
      <c r="D61" s="7"/>
      <c r="E61" s="7"/>
      <c r="F61" s="7"/>
      <c r="G61" s="37"/>
      <c r="H61" s="37"/>
      <c r="I61" s="37"/>
      <c r="J61" s="37"/>
      <c r="K61" s="37"/>
      <c r="L61" s="39"/>
    </row>
    <row r="62" spans="2:12" ht="15">
      <c r="B62" s="108" t="s">
        <v>42</v>
      </c>
      <c r="C62" s="97"/>
      <c r="D62" s="140"/>
      <c r="E62" s="141"/>
      <c r="F62" s="142"/>
      <c r="G62" s="37"/>
      <c r="H62" s="37"/>
      <c r="I62" s="37"/>
      <c r="J62" s="37"/>
      <c r="K62" s="37"/>
      <c r="L62" s="39"/>
    </row>
    <row r="63" spans="2:12" ht="15">
      <c r="B63" s="6"/>
      <c r="D63" s="7"/>
      <c r="E63" s="7"/>
      <c r="F63" s="7"/>
      <c r="G63" s="37"/>
      <c r="H63" s="37"/>
      <c r="I63" s="37"/>
      <c r="J63" s="37"/>
      <c r="K63" s="37"/>
      <c r="L63" s="39"/>
    </row>
    <row r="64" spans="1:12" ht="18.75">
      <c r="A64" s="51" t="s">
        <v>57</v>
      </c>
      <c r="C64" s="97"/>
      <c r="D64" s="55">
        <f>D42+D47-D53+D60+D62</f>
        <v>0</v>
      </c>
      <c r="E64" s="56">
        <f>E42+E47-E53+E60+E62</f>
        <v>0</v>
      </c>
      <c r="F64" s="57">
        <f>F42+F47-F53+F60+F62</f>
        <v>0</v>
      </c>
      <c r="G64" s="37"/>
      <c r="H64" s="37"/>
      <c r="I64" s="37"/>
      <c r="J64" s="37"/>
      <c r="K64" s="37"/>
      <c r="L64" s="39"/>
    </row>
    <row r="65" spans="2:12" ht="15">
      <c r="B65" s="6"/>
      <c r="D65" s="7"/>
      <c r="E65" s="7"/>
      <c r="F65" s="7"/>
      <c r="G65" s="37"/>
      <c r="H65" s="37"/>
      <c r="I65" s="37"/>
      <c r="J65" s="37"/>
      <c r="K65" s="37"/>
      <c r="L65" s="39"/>
    </row>
    <row r="66" spans="8:12" ht="15.75" thickBot="1">
      <c r="H66" s="39"/>
      <c r="I66" s="39"/>
      <c r="J66" s="39"/>
      <c r="K66" s="39"/>
      <c r="L66" s="39"/>
    </row>
    <row r="67" spans="1:12" ht="15">
      <c r="A67" s="8"/>
      <c r="B67" s="8"/>
      <c r="C67" s="8"/>
      <c r="D67" s="8"/>
      <c r="E67" s="8"/>
      <c r="F67" s="8"/>
      <c r="G67" s="8"/>
      <c r="H67" s="39"/>
      <c r="I67" s="39"/>
      <c r="J67" s="39"/>
      <c r="K67" s="39"/>
      <c r="L67" s="39"/>
    </row>
    <row r="68" spans="2:12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21">
      <c r="A69" s="17" t="s">
        <v>4</v>
      </c>
      <c r="B69" s="17"/>
      <c r="C69" s="52" t="str">
        <f>B3</f>
        <v>Facility 2</v>
      </c>
      <c r="D69" s="53"/>
      <c r="E69" s="27"/>
      <c r="F69" s="27"/>
      <c r="J69" s="39"/>
      <c r="K69" s="39"/>
      <c r="L69" s="39"/>
    </row>
    <row r="70" spans="10:12" ht="15">
      <c r="J70" s="39"/>
      <c r="K70" s="39"/>
      <c r="L70" s="39"/>
    </row>
    <row r="71" spans="1:12" ht="18.75">
      <c r="A71" s="9" t="s">
        <v>52</v>
      </c>
      <c r="B71" s="9"/>
      <c r="D71" s="2">
        <f>'Facility Detail'!$B$1036</f>
        <v>2011</v>
      </c>
      <c r="E71" s="2">
        <f>D71+1</f>
        <v>2012</v>
      </c>
      <c r="F71" s="2">
        <f>E71+1</f>
        <v>2013</v>
      </c>
      <c r="G71" s="29"/>
      <c r="H71" s="29"/>
      <c r="I71" s="29"/>
      <c r="J71" s="29"/>
      <c r="K71" s="29"/>
      <c r="L71" s="39"/>
    </row>
    <row r="72" spans="2:12" ht="15">
      <c r="B72" s="111" t="str">
        <f>"Total MWh Produced / Purchased from "&amp;C69</f>
        <v>Total MWh Produced / Purchased from Facility 2</v>
      </c>
      <c r="C72" s="97"/>
      <c r="D72" s="3"/>
      <c r="E72" s="4"/>
      <c r="F72" s="5"/>
      <c r="G72" s="28"/>
      <c r="H72" s="28"/>
      <c r="I72" s="28"/>
      <c r="J72" s="28"/>
      <c r="K72" s="28"/>
      <c r="L72" s="39"/>
    </row>
    <row r="73" spans="2:12" ht="15">
      <c r="B73" s="111" t="s">
        <v>56</v>
      </c>
      <c r="C73" s="97"/>
      <c r="D73" s="71"/>
      <c r="E73" s="72"/>
      <c r="F73" s="73"/>
      <c r="G73" s="28"/>
      <c r="H73" s="28"/>
      <c r="I73" s="28"/>
      <c r="J73" s="28"/>
      <c r="K73" s="28"/>
      <c r="L73" s="39"/>
    </row>
    <row r="74" spans="2:12" ht="15">
      <c r="B74" s="111" t="s">
        <v>51</v>
      </c>
      <c r="C74" s="97"/>
      <c r="D74" s="63"/>
      <c r="E74" s="64"/>
      <c r="F74" s="65"/>
      <c r="G74" s="28"/>
      <c r="H74" s="28"/>
      <c r="I74" s="28"/>
      <c r="J74" s="28"/>
      <c r="K74" s="28"/>
      <c r="L74" s="39"/>
    </row>
    <row r="75" spans="2:12" ht="15">
      <c r="B75" s="108" t="s">
        <v>53</v>
      </c>
      <c r="C75" s="109"/>
      <c r="D75" s="47">
        <f>D72*D73*D74</f>
        <v>0</v>
      </c>
      <c r="E75" s="47">
        <f>E72*E73*E74</f>
        <v>0</v>
      </c>
      <c r="F75" s="47">
        <f>F72*F73*F74</f>
        <v>0</v>
      </c>
      <c r="G75" s="28"/>
      <c r="H75" s="28"/>
      <c r="I75" s="28"/>
      <c r="J75" s="28"/>
      <c r="K75" s="28"/>
      <c r="L75" s="39"/>
    </row>
    <row r="76" spans="2:12" ht="15">
      <c r="B76" s="27"/>
      <c r="C76" s="39"/>
      <c r="D76" s="46"/>
      <c r="E76" s="46"/>
      <c r="F76" s="46"/>
      <c r="G76" s="28"/>
      <c r="H76" s="28"/>
      <c r="I76" s="28"/>
      <c r="J76" s="28"/>
      <c r="K76" s="28"/>
      <c r="L76" s="39"/>
    </row>
    <row r="77" spans="1:12" ht="18.75">
      <c r="A77" s="54" t="s">
        <v>150</v>
      </c>
      <c r="C77" s="39"/>
      <c r="D77" s="2">
        <f>'Facility Detail'!$B$1036</f>
        <v>2011</v>
      </c>
      <c r="E77" s="2">
        <f>D77+1</f>
        <v>2012</v>
      </c>
      <c r="F77" s="2">
        <f>E77+1</f>
        <v>2013</v>
      </c>
      <c r="G77" s="28"/>
      <c r="H77" s="28"/>
      <c r="I77" s="28"/>
      <c r="J77" s="28"/>
      <c r="K77" s="28"/>
      <c r="L77" s="39"/>
    </row>
    <row r="78" spans="2:12" ht="15">
      <c r="B78" s="111" t="s">
        <v>40</v>
      </c>
      <c r="C78" s="97"/>
      <c r="D78" s="66">
        <f>IF($E3="Eligible",D75*'Facility Detail'!$B$1033,0)</f>
        <v>0</v>
      </c>
      <c r="E78" s="14">
        <f>IF($E3="Eligible",E75*'Facility Detail'!$B$1033,0)</f>
        <v>0</v>
      </c>
      <c r="F78" s="15">
        <f>IF($E3="Eligible",F75*'Facility Detail'!$B$1033,0)</f>
        <v>0</v>
      </c>
      <c r="G78" s="28"/>
      <c r="H78" s="28"/>
      <c r="I78" s="28"/>
      <c r="J78" s="28"/>
      <c r="K78" s="28"/>
      <c r="L78" s="39"/>
    </row>
    <row r="79" spans="2:12" ht="15">
      <c r="B79" s="111" t="s">
        <v>7</v>
      </c>
      <c r="C79" s="97"/>
      <c r="D79" s="67">
        <f>IF($F3="Eligible",D75,0)</f>
        <v>0</v>
      </c>
      <c r="E79" s="68">
        <f>IF($F3="Eligible",E75,0)</f>
        <v>0</v>
      </c>
      <c r="F79" s="69">
        <f>IF($F3="Eligible",F75,0)</f>
        <v>0</v>
      </c>
      <c r="G79" s="28"/>
      <c r="H79" s="28"/>
      <c r="I79" s="28"/>
      <c r="J79" s="28"/>
      <c r="K79" s="28"/>
      <c r="L79" s="39"/>
    </row>
    <row r="80" spans="2:12" ht="15">
      <c r="B80" s="110" t="s">
        <v>152</v>
      </c>
      <c r="C80" s="109"/>
      <c r="D80" s="49">
        <f>SUM(D78:D79)</f>
        <v>0</v>
      </c>
      <c r="E80" s="50">
        <f>SUM(E78:E79)</f>
        <v>0</v>
      </c>
      <c r="F80" s="50">
        <f>SUM(F78:F79)</f>
        <v>0</v>
      </c>
      <c r="G80" s="28"/>
      <c r="H80" s="28"/>
      <c r="I80" s="28"/>
      <c r="J80" s="28"/>
      <c r="K80" s="28"/>
      <c r="L80" s="39"/>
    </row>
    <row r="81" spans="2:12" ht="15">
      <c r="B81" s="39"/>
      <c r="C81" s="39"/>
      <c r="D81" s="48"/>
      <c r="E81" s="40"/>
      <c r="F81" s="40"/>
      <c r="G81" s="28"/>
      <c r="H81" s="28"/>
      <c r="I81" s="28"/>
      <c r="J81" s="28"/>
      <c r="K81" s="28"/>
      <c r="L81" s="39"/>
    </row>
    <row r="82" spans="1:12" ht="18.75">
      <c r="A82" s="51" t="s">
        <v>61</v>
      </c>
      <c r="C82" s="39"/>
      <c r="D82" s="2">
        <f>'Facility Detail'!$B$1036</f>
        <v>2011</v>
      </c>
      <c r="E82" s="2">
        <f>D82+1</f>
        <v>2012</v>
      </c>
      <c r="F82" s="2">
        <f>E82+1</f>
        <v>2013</v>
      </c>
      <c r="G82" s="28"/>
      <c r="H82" s="28"/>
      <c r="I82" s="28"/>
      <c r="J82" s="28"/>
      <c r="K82" s="28"/>
      <c r="L82" s="39"/>
    </row>
    <row r="83" spans="2:12" ht="15">
      <c r="B83" s="111" t="s">
        <v>78</v>
      </c>
      <c r="C83" s="97"/>
      <c r="D83" s="123"/>
      <c r="E83" s="124"/>
      <c r="F83" s="125"/>
      <c r="G83" s="28"/>
      <c r="H83" s="28"/>
      <c r="I83" s="28"/>
      <c r="J83" s="28"/>
      <c r="K83" s="28"/>
      <c r="L83" s="39"/>
    </row>
    <row r="84" spans="2:12" ht="15">
      <c r="B84" s="112" t="s">
        <v>54</v>
      </c>
      <c r="C84" s="113"/>
      <c r="D84" s="126"/>
      <c r="E84" s="127"/>
      <c r="F84" s="128"/>
      <c r="G84" s="28"/>
      <c r="H84" s="28"/>
      <c r="I84" s="28"/>
      <c r="J84" s="28"/>
      <c r="K84" s="28"/>
      <c r="L84" s="39"/>
    </row>
    <row r="85" spans="2:12" ht="15">
      <c r="B85" s="129" t="s">
        <v>120</v>
      </c>
      <c r="C85" s="122"/>
      <c r="D85" s="74"/>
      <c r="E85" s="75"/>
      <c r="F85" s="76"/>
      <c r="G85" s="28"/>
      <c r="H85" s="28"/>
      <c r="I85" s="28"/>
      <c r="J85" s="28"/>
      <c r="K85" s="28"/>
      <c r="L85" s="39"/>
    </row>
    <row r="86" spans="2:12" ht="15">
      <c r="B86" s="42" t="s">
        <v>121</v>
      </c>
      <c r="D86" s="7">
        <f>SUM(D83:D85)</f>
        <v>0</v>
      </c>
      <c r="E86" s="7">
        <f>SUM(E83:E85)</f>
        <v>0</v>
      </c>
      <c r="F86" s="7">
        <f>SUM(F83:F85)</f>
        <v>0</v>
      </c>
      <c r="G86" s="37"/>
      <c r="H86" s="37"/>
      <c r="I86" s="37"/>
      <c r="J86" s="37"/>
      <c r="K86" s="37"/>
      <c r="L86" s="39"/>
    </row>
    <row r="87" spans="2:12" ht="15">
      <c r="B87" s="6"/>
      <c r="D87" s="7"/>
      <c r="E87" s="7"/>
      <c r="F87" s="7"/>
      <c r="G87" s="37"/>
      <c r="H87" s="37"/>
      <c r="I87" s="37"/>
      <c r="J87" s="37"/>
      <c r="K87" s="37"/>
      <c r="L87" s="39"/>
    </row>
    <row r="88" spans="1:12" ht="18.75">
      <c r="A88" s="9" t="s">
        <v>131</v>
      </c>
      <c r="D88" s="2">
        <f>'Facility Detail'!$B$1036</f>
        <v>2011</v>
      </c>
      <c r="E88" s="2">
        <f>D88+1</f>
        <v>2012</v>
      </c>
      <c r="F88" s="2">
        <f>E88+1</f>
        <v>2013</v>
      </c>
      <c r="G88" s="37"/>
      <c r="H88" s="37"/>
      <c r="I88" s="37"/>
      <c r="J88" s="37"/>
      <c r="K88" s="37"/>
      <c r="L88" s="39"/>
    </row>
    <row r="89" spans="2:12" ht="15">
      <c r="B89" s="111" t="str">
        <f>'Facility Detail'!$B$1036&amp;" Surplus Applied to "&amp;('Facility Detail'!$B$1036+1)</f>
        <v>2011 Surplus Applied to 2012</v>
      </c>
      <c r="C89" s="97"/>
      <c r="D89" s="3"/>
      <c r="E89" s="77">
        <f>D89</f>
        <v>0</v>
      </c>
      <c r="F89" s="80"/>
      <c r="G89" s="37"/>
      <c r="H89" s="37"/>
      <c r="I89" s="37"/>
      <c r="J89" s="37"/>
      <c r="K89" s="37"/>
      <c r="L89" s="39"/>
    </row>
    <row r="90" spans="2:12" ht="15">
      <c r="B90" s="111" t="str">
        <f>('Facility Detail'!$B$1036+1)&amp;" Surplus Applied to "&amp;('Facility Detail'!$B$1036)</f>
        <v>2012 Surplus Applied to 2011</v>
      </c>
      <c r="C90" s="97"/>
      <c r="D90" s="62">
        <f>E90</f>
        <v>0</v>
      </c>
      <c r="E90" s="70"/>
      <c r="F90" s="81"/>
      <c r="G90" s="37"/>
      <c r="H90" s="37"/>
      <c r="I90" s="37"/>
      <c r="J90" s="37"/>
      <c r="K90" s="37"/>
      <c r="L90" s="39"/>
    </row>
    <row r="91" spans="2:12" ht="15">
      <c r="B91" s="111" t="str">
        <f>('Facility Detail'!$B$1036+1)&amp;" Surplus Applied to "&amp;('Facility Detail'!$B$1036+2)</f>
        <v>2012 Surplus Applied to 2013</v>
      </c>
      <c r="C91" s="97"/>
      <c r="D91" s="82"/>
      <c r="E91" s="10"/>
      <c r="F91" s="78">
        <f>E91</f>
        <v>0</v>
      </c>
      <c r="G91" s="37"/>
      <c r="H91" s="37"/>
      <c r="I91" s="37"/>
      <c r="J91" s="37"/>
      <c r="K91" s="37"/>
      <c r="L91" s="39"/>
    </row>
    <row r="92" spans="2:12" ht="15">
      <c r="B92" s="111" t="str">
        <f>('Facility Detail'!$B$1036+2)&amp;" Surplus Applied to "&amp;('Facility Detail'!$B$1036+1)</f>
        <v>2013 Surplus Applied to 2012</v>
      </c>
      <c r="C92" s="97"/>
      <c r="D92" s="83"/>
      <c r="E92" s="79">
        <f>F92</f>
        <v>0</v>
      </c>
      <c r="F92" s="61"/>
      <c r="G92" s="37"/>
      <c r="H92" s="37"/>
      <c r="I92" s="37"/>
      <c r="J92" s="37"/>
      <c r="K92" s="37"/>
      <c r="L92" s="39"/>
    </row>
    <row r="93" spans="2:12" ht="15">
      <c r="B93" s="42" t="s">
        <v>47</v>
      </c>
      <c r="D93" s="7">
        <f>D90-D89</f>
        <v>0</v>
      </c>
      <c r="E93" s="7">
        <f>E89+E92-E91-E90</f>
        <v>0</v>
      </c>
      <c r="F93" s="7">
        <f>F91-F92</f>
        <v>0</v>
      </c>
      <c r="G93" s="37"/>
      <c r="H93" s="37"/>
      <c r="I93" s="37"/>
      <c r="J93" s="37"/>
      <c r="K93" s="37"/>
      <c r="L93" s="39"/>
    </row>
    <row r="94" spans="2:12" ht="15">
      <c r="B94" s="6"/>
      <c r="D94" s="7"/>
      <c r="E94" s="7"/>
      <c r="F94" s="7"/>
      <c r="G94" s="37"/>
      <c r="H94" s="37"/>
      <c r="I94" s="37"/>
      <c r="J94" s="37"/>
      <c r="K94" s="37"/>
      <c r="L94" s="39"/>
    </row>
    <row r="95" spans="2:12" ht="15">
      <c r="B95" s="108" t="s">
        <v>42</v>
      </c>
      <c r="C95" s="97"/>
      <c r="D95" s="140"/>
      <c r="E95" s="141"/>
      <c r="F95" s="142"/>
      <c r="G95" s="37"/>
      <c r="H95" s="37"/>
      <c r="I95" s="37"/>
      <c r="J95" s="37"/>
      <c r="K95" s="37"/>
      <c r="L95" s="39"/>
    </row>
    <row r="96" spans="2:12" ht="15">
      <c r="B96" s="6"/>
      <c r="D96" s="7"/>
      <c r="E96" s="7"/>
      <c r="F96" s="7"/>
      <c r="G96" s="37"/>
      <c r="H96" s="37"/>
      <c r="I96" s="37"/>
      <c r="J96" s="37"/>
      <c r="K96" s="37"/>
      <c r="L96" s="39"/>
    </row>
    <row r="97" spans="1:12" ht="18.75">
      <c r="A97" s="51" t="s">
        <v>57</v>
      </c>
      <c r="C97" s="97"/>
      <c r="D97" s="55">
        <f>D75+D80-D86+D93+D95</f>
        <v>0</v>
      </c>
      <c r="E97" s="56">
        <f>E75+E80-E86+E93+E95</f>
        <v>0</v>
      </c>
      <c r="F97" s="57">
        <f>F75+F80-F86+F93+F95</f>
        <v>0</v>
      </c>
      <c r="G97" s="37"/>
      <c r="H97" s="37"/>
      <c r="I97" s="37"/>
      <c r="J97" s="37"/>
      <c r="K97" s="37"/>
      <c r="L97" s="39"/>
    </row>
    <row r="98" spans="2:12" ht="15">
      <c r="B98" s="6"/>
      <c r="D98" s="7"/>
      <c r="E98" s="7"/>
      <c r="F98" s="7"/>
      <c r="G98" s="37"/>
      <c r="H98" s="37"/>
      <c r="I98" s="37"/>
      <c r="J98" s="37"/>
      <c r="K98" s="37"/>
      <c r="L98" s="39"/>
    </row>
    <row r="99" spans="8:12" ht="15.75" thickBot="1">
      <c r="H99" s="39"/>
      <c r="I99" s="39"/>
      <c r="J99" s="39"/>
      <c r="K99" s="39"/>
      <c r="L99" s="39"/>
    </row>
    <row r="100" spans="1:12" ht="15">
      <c r="A100" s="8"/>
      <c r="B100" s="8"/>
      <c r="C100" s="8"/>
      <c r="D100" s="8"/>
      <c r="E100" s="8"/>
      <c r="F100" s="8"/>
      <c r="G100" s="8"/>
      <c r="H100" s="39"/>
      <c r="I100" s="39"/>
      <c r="J100" s="39"/>
      <c r="K100" s="39"/>
      <c r="L100" s="39"/>
    </row>
    <row r="101" spans="2:12" ht="1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ht="21">
      <c r="A102" s="17" t="s">
        <v>4</v>
      </c>
      <c r="B102" s="17"/>
      <c r="C102" s="52" t="str">
        <f>B4</f>
        <v>Facility 3</v>
      </c>
      <c r="D102" s="53"/>
      <c r="E102" s="27"/>
      <c r="F102" s="27"/>
      <c r="J102" s="39"/>
      <c r="K102" s="39"/>
      <c r="L102" s="39"/>
    </row>
    <row r="103" spans="10:12" ht="15">
      <c r="J103" s="39"/>
      <c r="K103" s="39"/>
      <c r="L103" s="39"/>
    </row>
    <row r="104" spans="1:12" ht="18.75">
      <c r="A104" s="9" t="s">
        <v>52</v>
      </c>
      <c r="B104" s="9"/>
      <c r="D104" s="2">
        <f>'Facility Detail'!$B$1036</f>
        <v>2011</v>
      </c>
      <c r="E104" s="2">
        <f>D104+1</f>
        <v>2012</v>
      </c>
      <c r="F104" s="2">
        <f>E104+1</f>
        <v>2013</v>
      </c>
      <c r="G104" s="29"/>
      <c r="H104" s="29"/>
      <c r="I104" s="29"/>
      <c r="J104" s="29"/>
      <c r="K104" s="29"/>
      <c r="L104" s="39"/>
    </row>
    <row r="105" spans="2:12" ht="15">
      <c r="B105" s="111" t="str">
        <f>"Total MWh Produced / Purchased from "&amp;C102</f>
        <v>Total MWh Produced / Purchased from Facility 3</v>
      </c>
      <c r="C105" s="97"/>
      <c r="D105" s="3"/>
      <c r="E105" s="4"/>
      <c r="F105" s="5"/>
      <c r="G105" s="28"/>
      <c r="H105" s="28"/>
      <c r="I105" s="28"/>
      <c r="J105" s="28"/>
      <c r="K105" s="28"/>
      <c r="L105" s="39"/>
    </row>
    <row r="106" spans="2:12" ht="15">
      <c r="B106" s="111" t="s">
        <v>56</v>
      </c>
      <c r="C106" s="97"/>
      <c r="D106" s="71"/>
      <c r="E106" s="72"/>
      <c r="F106" s="73"/>
      <c r="G106" s="28"/>
      <c r="H106" s="28"/>
      <c r="I106" s="28"/>
      <c r="J106" s="28"/>
      <c r="K106" s="28"/>
      <c r="L106" s="39"/>
    </row>
    <row r="107" spans="2:12" ht="15">
      <c r="B107" s="111" t="s">
        <v>51</v>
      </c>
      <c r="C107" s="97"/>
      <c r="D107" s="63"/>
      <c r="E107" s="64"/>
      <c r="F107" s="65"/>
      <c r="G107" s="28"/>
      <c r="H107" s="28"/>
      <c r="I107" s="28"/>
      <c r="J107" s="28"/>
      <c r="K107" s="28"/>
      <c r="L107" s="39"/>
    </row>
    <row r="108" spans="2:12" ht="15">
      <c r="B108" s="108" t="s">
        <v>53</v>
      </c>
      <c r="C108" s="109"/>
      <c r="D108" s="47">
        <f>D105*D106*D107</f>
        <v>0</v>
      </c>
      <c r="E108" s="47">
        <f>E105*E106*E107</f>
        <v>0</v>
      </c>
      <c r="F108" s="47">
        <f>F105*F106*F107</f>
        <v>0</v>
      </c>
      <c r="G108" s="28"/>
      <c r="H108" s="28"/>
      <c r="I108" s="28"/>
      <c r="J108" s="28"/>
      <c r="K108" s="28"/>
      <c r="L108" s="39"/>
    </row>
    <row r="109" spans="2:12" ht="15">
      <c r="B109" s="27"/>
      <c r="C109" s="39"/>
      <c r="D109" s="46"/>
      <c r="E109" s="46"/>
      <c r="F109" s="46"/>
      <c r="G109" s="28"/>
      <c r="H109" s="28"/>
      <c r="I109" s="28"/>
      <c r="J109" s="28"/>
      <c r="K109" s="28"/>
      <c r="L109" s="39"/>
    </row>
    <row r="110" spans="1:12" ht="18.75">
      <c r="A110" s="54" t="s">
        <v>150</v>
      </c>
      <c r="C110" s="39"/>
      <c r="D110" s="2">
        <f>'Facility Detail'!$B$1036</f>
        <v>2011</v>
      </c>
      <c r="E110" s="2">
        <f>D110+1</f>
        <v>2012</v>
      </c>
      <c r="F110" s="2">
        <f>E110+1</f>
        <v>2013</v>
      </c>
      <c r="G110" s="28"/>
      <c r="H110" s="28"/>
      <c r="I110" s="28"/>
      <c r="J110" s="28"/>
      <c r="K110" s="28"/>
      <c r="L110" s="39"/>
    </row>
    <row r="111" spans="2:12" ht="15">
      <c r="B111" s="111" t="s">
        <v>40</v>
      </c>
      <c r="C111" s="97"/>
      <c r="D111" s="66">
        <f>IF($E4="Eligible",D108*'Facility Detail'!$B$1033,0)</f>
        <v>0</v>
      </c>
      <c r="E111" s="14">
        <f>IF($E4="Eligible",E108*'Facility Detail'!$B$1033,0)</f>
        <v>0</v>
      </c>
      <c r="F111" s="15">
        <f>IF($E4="Eligible",F108*'Facility Detail'!$B$1033,0)</f>
        <v>0</v>
      </c>
      <c r="G111" s="28"/>
      <c r="H111" s="28"/>
      <c r="I111" s="28"/>
      <c r="J111" s="28"/>
      <c r="K111" s="28"/>
      <c r="L111" s="39"/>
    </row>
    <row r="112" spans="2:12" ht="15">
      <c r="B112" s="111" t="s">
        <v>7</v>
      </c>
      <c r="C112" s="97"/>
      <c r="D112" s="67">
        <f>IF($F4="Eligible",D108,0)</f>
        <v>0</v>
      </c>
      <c r="E112" s="68">
        <f>IF($F4="Eligible",E108,0)</f>
        <v>0</v>
      </c>
      <c r="F112" s="69">
        <f>IF($F4="Eligible",F108,0)</f>
        <v>0</v>
      </c>
      <c r="G112" s="28"/>
      <c r="H112" s="28"/>
      <c r="I112" s="28"/>
      <c r="J112" s="28"/>
      <c r="K112" s="28"/>
      <c r="L112" s="39"/>
    </row>
    <row r="113" spans="2:12" ht="15">
      <c r="B113" s="110" t="s">
        <v>152</v>
      </c>
      <c r="C113" s="109"/>
      <c r="D113" s="49">
        <f>SUM(D111:D112)</f>
        <v>0</v>
      </c>
      <c r="E113" s="50">
        <f>SUM(E111:E112)</f>
        <v>0</v>
      </c>
      <c r="F113" s="50">
        <f>SUM(F111:F112)</f>
        <v>0</v>
      </c>
      <c r="G113" s="28"/>
      <c r="H113" s="28"/>
      <c r="I113" s="28"/>
      <c r="J113" s="28"/>
      <c r="K113" s="28"/>
      <c r="L113" s="39"/>
    </row>
    <row r="114" spans="2:12" ht="15">
      <c r="B114" s="39"/>
      <c r="C114" s="39"/>
      <c r="D114" s="48"/>
      <c r="E114" s="40"/>
      <c r="F114" s="40"/>
      <c r="G114" s="28"/>
      <c r="H114" s="28"/>
      <c r="I114" s="28"/>
      <c r="J114" s="28"/>
      <c r="K114" s="28"/>
      <c r="L114" s="39"/>
    </row>
    <row r="115" spans="1:12" ht="18.75">
      <c r="A115" s="51" t="s">
        <v>61</v>
      </c>
      <c r="C115" s="39"/>
      <c r="D115" s="2">
        <f>'Facility Detail'!$B$1036</f>
        <v>2011</v>
      </c>
      <c r="E115" s="2">
        <f>D115+1</f>
        <v>2012</v>
      </c>
      <c r="F115" s="2">
        <f>E115+1</f>
        <v>2013</v>
      </c>
      <c r="G115" s="28"/>
      <c r="H115" s="28"/>
      <c r="I115" s="28"/>
      <c r="J115" s="28"/>
      <c r="K115" s="28"/>
      <c r="L115" s="39"/>
    </row>
    <row r="116" spans="2:12" ht="15">
      <c r="B116" s="111" t="s">
        <v>78</v>
      </c>
      <c r="C116" s="97"/>
      <c r="D116" s="123"/>
      <c r="E116" s="124"/>
      <c r="F116" s="125"/>
      <c r="G116" s="28"/>
      <c r="H116" s="28"/>
      <c r="I116" s="28"/>
      <c r="J116" s="28"/>
      <c r="K116" s="28"/>
      <c r="L116" s="39"/>
    </row>
    <row r="117" spans="2:12" ht="15">
      <c r="B117" s="112" t="s">
        <v>54</v>
      </c>
      <c r="C117" s="113"/>
      <c r="D117" s="126"/>
      <c r="E117" s="127"/>
      <c r="F117" s="128"/>
      <c r="G117" s="28"/>
      <c r="H117" s="28"/>
      <c r="I117" s="28"/>
      <c r="J117" s="28"/>
      <c r="K117" s="28"/>
      <c r="L117" s="39"/>
    </row>
    <row r="118" spans="2:12" ht="15">
      <c r="B118" s="129" t="s">
        <v>120</v>
      </c>
      <c r="C118" s="122"/>
      <c r="D118" s="74"/>
      <c r="E118" s="75"/>
      <c r="F118" s="76"/>
      <c r="G118" s="28"/>
      <c r="H118" s="28"/>
      <c r="I118" s="28"/>
      <c r="J118" s="28"/>
      <c r="K118" s="28"/>
      <c r="L118" s="39"/>
    </row>
    <row r="119" spans="2:12" ht="15">
      <c r="B119" s="42" t="s">
        <v>121</v>
      </c>
      <c r="D119" s="7">
        <f>SUM(D116:D118)</f>
        <v>0</v>
      </c>
      <c r="E119" s="7">
        <f>SUM(E116:E118)</f>
        <v>0</v>
      </c>
      <c r="F119" s="7">
        <f>SUM(F116:F118)</f>
        <v>0</v>
      </c>
      <c r="G119" s="37"/>
      <c r="H119" s="37"/>
      <c r="I119" s="37"/>
      <c r="J119" s="37"/>
      <c r="K119" s="37"/>
      <c r="L119" s="39"/>
    </row>
    <row r="120" spans="2:12" ht="15">
      <c r="B120" s="6"/>
      <c r="D120" s="7"/>
      <c r="E120" s="7"/>
      <c r="F120" s="7"/>
      <c r="G120" s="37"/>
      <c r="H120" s="37"/>
      <c r="I120" s="37"/>
      <c r="J120" s="37"/>
      <c r="K120" s="37"/>
      <c r="L120" s="39"/>
    </row>
    <row r="121" spans="1:12" ht="18.75">
      <c r="A121" s="9" t="s">
        <v>131</v>
      </c>
      <c r="D121" s="2">
        <f>'Facility Detail'!$B$1036</f>
        <v>2011</v>
      </c>
      <c r="E121" s="2">
        <f>D121+1</f>
        <v>2012</v>
      </c>
      <c r="F121" s="2">
        <f>E121+1</f>
        <v>2013</v>
      </c>
      <c r="G121" s="37"/>
      <c r="H121" s="37"/>
      <c r="I121" s="37"/>
      <c r="J121" s="37"/>
      <c r="K121" s="37"/>
      <c r="L121" s="39"/>
    </row>
    <row r="122" spans="2:12" ht="15">
      <c r="B122" s="111" t="str">
        <f>'Facility Detail'!$B$1036&amp;" Surplus Applied to "&amp;('Facility Detail'!$B$1036+1)</f>
        <v>2011 Surplus Applied to 2012</v>
      </c>
      <c r="C122" s="97"/>
      <c r="D122" s="3"/>
      <c r="E122" s="77">
        <f>D122</f>
        <v>0</v>
      </c>
      <c r="F122" s="80"/>
      <c r="G122" s="37"/>
      <c r="H122" s="37"/>
      <c r="I122" s="37"/>
      <c r="J122" s="37"/>
      <c r="K122" s="37"/>
      <c r="L122" s="39"/>
    </row>
    <row r="123" spans="2:12" ht="15">
      <c r="B123" s="111" t="str">
        <f>('Facility Detail'!$B$1036+1)&amp;" Surplus Applied to "&amp;('Facility Detail'!$B$1036)</f>
        <v>2012 Surplus Applied to 2011</v>
      </c>
      <c r="C123" s="97"/>
      <c r="D123" s="62">
        <f>E123</f>
        <v>0</v>
      </c>
      <c r="E123" s="70"/>
      <c r="F123" s="81"/>
      <c r="G123" s="37"/>
      <c r="H123" s="37"/>
      <c r="I123" s="37"/>
      <c r="J123" s="37"/>
      <c r="K123" s="37"/>
      <c r="L123" s="39"/>
    </row>
    <row r="124" spans="2:12" ht="15">
      <c r="B124" s="111" t="str">
        <f>('Facility Detail'!$B$1036+1)&amp;" Surplus Applied to "&amp;('Facility Detail'!$B$1036+2)</f>
        <v>2012 Surplus Applied to 2013</v>
      </c>
      <c r="C124" s="97"/>
      <c r="D124" s="82"/>
      <c r="E124" s="10"/>
      <c r="F124" s="78">
        <f>E124</f>
        <v>0</v>
      </c>
      <c r="G124" s="37"/>
      <c r="H124" s="37"/>
      <c r="I124" s="37"/>
      <c r="J124" s="37"/>
      <c r="K124" s="37"/>
      <c r="L124" s="39"/>
    </row>
    <row r="125" spans="2:12" ht="15">
      <c r="B125" s="111" t="str">
        <f>('Facility Detail'!$B$1036+2)&amp;" Surplus Applied to "&amp;('Facility Detail'!$B$1036+1)</f>
        <v>2013 Surplus Applied to 2012</v>
      </c>
      <c r="C125" s="97"/>
      <c r="D125" s="83"/>
      <c r="E125" s="79">
        <f>F125</f>
        <v>0</v>
      </c>
      <c r="F125" s="61"/>
      <c r="G125" s="37"/>
      <c r="H125" s="37"/>
      <c r="I125" s="37"/>
      <c r="J125" s="37"/>
      <c r="K125" s="37"/>
      <c r="L125" s="39"/>
    </row>
    <row r="126" spans="2:12" ht="15">
      <c r="B126" s="42" t="s">
        <v>47</v>
      </c>
      <c r="D126" s="7">
        <f>D123-D122</f>
        <v>0</v>
      </c>
      <c r="E126" s="7">
        <f>E122+E125-E124-E123</f>
        <v>0</v>
      </c>
      <c r="F126" s="7">
        <f>F124-F125</f>
        <v>0</v>
      </c>
      <c r="G126" s="37"/>
      <c r="H126" s="37"/>
      <c r="I126" s="37"/>
      <c r="J126" s="37"/>
      <c r="K126" s="37"/>
      <c r="L126" s="39"/>
    </row>
    <row r="127" spans="2:12" ht="15">
      <c r="B127" s="6"/>
      <c r="D127" s="7"/>
      <c r="E127" s="7"/>
      <c r="F127" s="7"/>
      <c r="G127" s="37"/>
      <c r="H127" s="37"/>
      <c r="I127" s="37"/>
      <c r="J127" s="37"/>
      <c r="K127" s="37"/>
      <c r="L127" s="39"/>
    </row>
    <row r="128" spans="2:12" ht="15">
      <c r="B128" s="108" t="s">
        <v>42</v>
      </c>
      <c r="C128" s="97"/>
      <c r="D128" s="140"/>
      <c r="E128" s="141"/>
      <c r="F128" s="142"/>
      <c r="G128" s="37"/>
      <c r="H128" s="37"/>
      <c r="I128" s="37"/>
      <c r="J128" s="37"/>
      <c r="K128" s="37"/>
      <c r="L128" s="39"/>
    </row>
    <row r="129" spans="2:12" ht="15">
      <c r="B129" s="6"/>
      <c r="D129" s="7"/>
      <c r="E129" s="7"/>
      <c r="F129" s="7"/>
      <c r="G129" s="37"/>
      <c r="H129" s="37"/>
      <c r="I129" s="37"/>
      <c r="J129" s="37"/>
      <c r="K129" s="37"/>
      <c r="L129" s="39"/>
    </row>
    <row r="130" spans="1:12" ht="18.75">
      <c r="A130" s="51" t="s">
        <v>57</v>
      </c>
      <c r="C130" s="97"/>
      <c r="D130" s="55">
        <f>D108+D113-D119+D126+D128</f>
        <v>0</v>
      </c>
      <c r="E130" s="56">
        <f>E108+E113-E119+E126+E128</f>
        <v>0</v>
      </c>
      <c r="F130" s="57">
        <f>F108+F113-F119+F126+F128</f>
        <v>0</v>
      </c>
      <c r="G130" s="37"/>
      <c r="H130" s="37"/>
      <c r="I130" s="37"/>
      <c r="J130" s="37"/>
      <c r="K130" s="37"/>
      <c r="L130" s="39"/>
    </row>
    <row r="131" spans="2:12" ht="15">
      <c r="B131" s="6"/>
      <c r="D131" s="7"/>
      <c r="E131" s="7"/>
      <c r="F131" s="7"/>
      <c r="G131" s="37"/>
      <c r="H131" s="37"/>
      <c r="I131" s="37"/>
      <c r="J131" s="37"/>
      <c r="K131" s="37"/>
      <c r="L131" s="39"/>
    </row>
    <row r="132" spans="9:12" ht="15.75" thickBot="1">
      <c r="I132" s="39"/>
      <c r="J132" s="39"/>
      <c r="K132" s="39"/>
      <c r="L132" s="39"/>
    </row>
    <row r="133" spans="1:12" ht="15">
      <c r="A133" s="8"/>
      <c r="B133" s="8"/>
      <c r="C133" s="8"/>
      <c r="D133" s="8"/>
      <c r="E133" s="8"/>
      <c r="F133" s="8"/>
      <c r="G133" s="8"/>
      <c r="H133" s="8"/>
      <c r="I133" s="39"/>
      <c r="J133" s="39"/>
      <c r="K133" s="39"/>
      <c r="L133" s="39"/>
    </row>
    <row r="134" spans="2:12" ht="1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ht="21">
      <c r="A135" s="17" t="s">
        <v>4</v>
      </c>
      <c r="B135" s="17"/>
      <c r="C135" s="52" t="str">
        <f>B5</f>
        <v>Facility 4</v>
      </c>
      <c r="D135" s="53"/>
      <c r="E135" s="27"/>
      <c r="F135" s="27"/>
      <c r="J135" s="39"/>
      <c r="K135" s="39"/>
      <c r="L135" s="39"/>
    </row>
    <row r="136" spans="10:12" ht="15">
      <c r="J136" s="39"/>
      <c r="K136" s="39"/>
      <c r="L136" s="39"/>
    </row>
    <row r="137" spans="1:12" ht="18.75">
      <c r="A137" s="9" t="s">
        <v>52</v>
      </c>
      <c r="B137" s="9"/>
      <c r="D137" s="2">
        <f>'Facility Detail'!$B$1036</f>
        <v>2011</v>
      </c>
      <c r="E137" s="2">
        <f>D137+1</f>
        <v>2012</v>
      </c>
      <c r="F137" s="2">
        <f>E137+1</f>
        <v>2013</v>
      </c>
      <c r="G137" s="29"/>
      <c r="H137" s="29"/>
      <c r="I137" s="29"/>
      <c r="J137" s="29"/>
      <c r="K137" s="29"/>
      <c r="L137" s="39"/>
    </row>
    <row r="138" spans="2:12" ht="15">
      <c r="B138" s="111" t="str">
        <f>"Total MWh Produced / Purchased from "&amp;C135</f>
        <v>Total MWh Produced / Purchased from Facility 4</v>
      </c>
      <c r="C138" s="97"/>
      <c r="D138" s="3"/>
      <c r="E138" s="4"/>
      <c r="F138" s="5"/>
      <c r="G138" s="28"/>
      <c r="H138" s="28"/>
      <c r="I138" s="28"/>
      <c r="J138" s="28"/>
      <c r="K138" s="28"/>
      <c r="L138" s="39"/>
    </row>
    <row r="139" spans="2:12" ht="15">
      <c r="B139" s="111" t="s">
        <v>56</v>
      </c>
      <c r="C139" s="97"/>
      <c r="D139" s="71"/>
      <c r="E139" s="72"/>
      <c r="F139" s="73"/>
      <c r="G139" s="28"/>
      <c r="H139" s="28"/>
      <c r="I139" s="28"/>
      <c r="J139" s="28"/>
      <c r="K139" s="28"/>
      <c r="L139" s="39"/>
    </row>
    <row r="140" spans="2:12" ht="15">
      <c r="B140" s="111" t="s">
        <v>51</v>
      </c>
      <c r="C140" s="97"/>
      <c r="D140" s="63"/>
      <c r="E140" s="64"/>
      <c r="F140" s="65"/>
      <c r="G140" s="28"/>
      <c r="H140" s="28"/>
      <c r="I140" s="28"/>
      <c r="J140" s="28"/>
      <c r="K140" s="28"/>
      <c r="L140" s="39"/>
    </row>
    <row r="141" spans="2:12" ht="15">
      <c r="B141" s="108" t="s">
        <v>53</v>
      </c>
      <c r="C141" s="109"/>
      <c r="D141" s="47">
        <f>D138*D139*D140</f>
        <v>0</v>
      </c>
      <c r="E141" s="47">
        <f>E138*E139*E140</f>
        <v>0</v>
      </c>
      <c r="F141" s="47">
        <f>F138*F139*F140</f>
        <v>0</v>
      </c>
      <c r="G141" s="28"/>
      <c r="H141" s="28"/>
      <c r="I141" s="28"/>
      <c r="J141" s="28"/>
      <c r="K141" s="28"/>
      <c r="L141" s="39"/>
    </row>
    <row r="142" spans="2:12" ht="15">
      <c r="B142" s="27"/>
      <c r="C142" s="39"/>
      <c r="D142" s="46"/>
      <c r="E142" s="46"/>
      <c r="F142" s="46"/>
      <c r="G142" s="28"/>
      <c r="H142" s="28"/>
      <c r="I142" s="28"/>
      <c r="J142" s="28"/>
      <c r="K142" s="28"/>
      <c r="L142" s="39"/>
    </row>
    <row r="143" spans="1:12" ht="18.75">
      <c r="A143" s="54" t="s">
        <v>150</v>
      </c>
      <c r="C143" s="39"/>
      <c r="D143" s="2">
        <f>'Facility Detail'!$B$1036</f>
        <v>2011</v>
      </c>
      <c r="E143" s="2">
        <f>D143+1</f>
        <v>2012</v>
      </c>
      <c r="F143" s="2">
        <f>E143+1</f>
        <v>2013</v>
      </c>
      <c r="G143" s="28"/>
      <c r="H143" s="28"/>
      <c r="I143" s="28"/>
      <c r="J143" s="28"/>
      <c r="K143" s="28"/>
      <c r="L143" s="39"/>
    </row>
    <row r="144" spans="2:12" ht="15">
      <c r="B144" s="111" t="s">
        <v>40</v>
      </c>
      <c r="C144" s="97"/>
      <c r="D144" s="66">
        <f>IF($E5="Eligible",D141*'Facility Detail'!$B$1033,0)</f>
        <v>0</v>
      </c>
      <c r="E144" s="14">
        <f>IF($E5="Eligible",E141*'Facility Detail'!$B$1033,0)</f>
        <v>0</v>
      </c>
      <c r="F144" s="15">
        <f>IF($E5="Eligible",F141*'Facility Detail'!$B$1033,0)</f>
        <v>0</v>
      </c>
      <c r="G144" s="28"/>
      <c r="H144" s="28"/>
      <c r="I144" s="28"/>
      <c r="J144" s="28"/>
      <c r="K144" s="28"/>
      <c r="L144" s="39"/>
    </row>
    <row r="145" spans="2:12" ht="15">
      <c r="B145" s="111" t="s">
        <v>7</v>
      </c>
      <c r="C145" s="97"/>
      <c r="D145" s="67">
        <f>IF($F5="Eligible",D141,0)</f>
        <v>0</v>
      </c>
      <c r="E145" s="68">
        <f>IF($F5="Eligible",E141,0)</f>
        <v>0</v>
      </c>
      <c r="F145" s="69">
        <f>IF($F5="Eligible",F141,0)</f>
        <v>0</v>
      </c>
      <c r="G145" s="28"/>
      <c r="H145" s="28"/>
      <c r="I145" s="28"/>
      <c r="J145" s="28"/>
      <c r="K145" s="28"/>
      <c r="L145" s="39"/>
    </row>
    <row r="146" spans="2:12" ht="15">
      <c r="B146" s="110" t="s">
        <v>152</v>
      </c>
      <c r="C146" s="109"/>
      <c r="D146" s="49">
        <f>SUM(D144:D145)</f>
        <v>0</v>
      </c>
      <c r="E146" s="50">
        <f>SUM(E144:E145)</f>
        <v>0</v>
      </c>
      <c r="F146" s="50">
        <f>SUM(F144:F145)</f>
        <v>0</v>
      </c>
      <c r="G146" s="28"/>
      <c r="H146" s="28"/>
      <c r="I146" s="28"/>
      <c r="J146" s="28"/>
      <c r="K146" s="28"/>
      <c r="L146" s="39"/>
    </row>
    <row r="147" spans="2:12" ht="15">
      <c r="B147" s="39"/>
      <c r="C147" s="39"/>
      <c r="D147" s="48"/>
      <c r="E147" s="40"/>
      <c r="F147" s="40"/>
      <c r="G147" s="28"/>
      <c r="H147" s="28"/>
      <c r="I147" s="28"/>
      <c r="J147" s="28"/>
      <c r="K147" s="28"/>
      <c r="L147" s="39"/>
    </row>
    <row r="148" spans="1:12" ht="18.75">
      <c r="A148" s="51" t="s">
        <v>61</v>
      </c>
      <c r="C148" s="39"/>
      <c r="D148" s="2">
        <f>'Facility Detail'!$B$1036</f>
        <v>2011</v>
      </c>
      <c r="E148" s="2">
        <f>D148+1</f>
        <v>2012</v>
      </c>
      <c r="F148" s="2">
        <f>E148+1</f>
        <v>2013</v>
      </c>
      <c r="G148" s="28"/>
      <c r="H148" s="28"/>
      <c r="I148" s="28"/>
      <c r="J148" s="28"/>
      <c r="K148" s="28"/>
      <c r="L148" s="39"/>
    </row>
    <row r="149" spans="2:12" ht="15">
      <c r="B149" s="111" t="s">
        <v>78</v>
      </c>
      <c r="C149" s="97"/>
      <c r="D149" s="123"/>
      <c r="E149" s="124"/>
      <c r="F149" s="125"/>
      <c r="G149" s="28"/>
      <c r="H149" s="28"/>
      <c r="I149" s="28"/>
      <c r="J149" s="28"/>
      <c r="K149" s="28"/>
      <c r="L149" s="39"/>
    </row>
    <row r="150" spans="2:12" ht="15">
      <c r="B150" s="112" t="s">
        <v>54</v>
      </c>
      <c r="C150" s="113"/>
      <c r="D150" s="126"/>
      <c r="E150" s="127"/>
      <c r="F150" s="128"/>
      <c r="G150" s="28"/>
      <c r="H150" s="28"/>
      <c r="I150" s="28"/>
      <c r="J150" s="28"/>
      <c r="K150" s="28"/>
      <c r="L150" s="39"/>
    </row>
    <row r="151" spans="2:12" ht="15">
      <c r="B151" s="129" t="s">
        <v>120</v>
      </c>
      <c r="C151" s="122"/>
      <c r="D151" s="74"/>
      <c r="E151" s="75"/>
      <c r="F151" s="76"/>
      <c r="G151" s="28"/>
      <c r="H151" s="28"/>
      <c r="I151" s="28"/>
      <c r="J151" s="28"/>
      <c r="K151" s="28"/>
      <c r="L151" s="39"/>
    </row>
    <row r="152" spans="2:12" ht="15">
      <c r="B152" s="42" t="s">
        <v>121</v>
      </c>
      <c r="D152" s="7">
        <f>SUM(D149:D151)</f>
        <v>0</v>
      </c>
      <c r="E152" s="7">
        <f>SUM(E149:E151)</f>
        <v>0</v>
      </c>
      <c r="F152" s="7">
        <f>SUM(F149:F151)</f>
        <v>0</v>
      </c>
      <c r="G152" s="37"/>
      <c r="H152" s="37"/>
      <c r="I152" s="37"/>
      <c r="J152" s="37"/>
      <c r="K152" s="37"/>
      <c r="L152" s="39"/>
    </row>
    <row r="153" spans="2:12" ht="15">
      <c r="B153" s="6"/>
      <c r="D153" s="7"/>
      <c r="E153" s="7"/>
      <c r="F153" s="7"/>
      <c r="G153" s="37"/>
      <c r="H153" s="37"/>
      <c r="I153" s="37"/>
      <c r="J153" s="37"/>
      <c r="K153" s="37"/>
      <c r="L153" s="39"/>
    </row>
    <row r="154" spans="1:12" ht="18.75">
      <c r="A154" s="9" t="s">
        <v>131</v>
      </c>
      <c r="D154" s="2">
        <f>'Facility Detail'!$B$1036</f>
        <v>2011</v>
      </c>
      <c r="E154" s="2">
        <f>D154+1</f>
        <v>2012</v>
      </c>
      <c r="F154" s="2">
        <f>E154+1</f>
        <v>2013</v>
      </c>
      <c r="G154" s="37"/>
      <c r="H154" s="37"/>
      <c r="I154" s="37"/>
      <c r="J154" s="37"/>
      <c r="K154" s="37"/>
      <c r="L154" s="39"/>
    </row>
    <row r="155" spans="2:12" ht="15">
      <c r="B155" s="111" t="str">
        <f>'Facility Detail'!$B$1036&amp;" Surplus Applied to "&amp;('Facility Detail'!$B$1036+1)</f>
        <v>2011 Surplus Applied to 2012</v>
      </c>
      <c r="C155" s="97"/>
      <c r="D155" s="3"/>
      <c r="E155" s="77">
        <f>D155</f>
        <v>0</v>
      </c>
      <c r="F155" s="80"/>
      <c r="G155" s="37"/>
      <c r="H155" s="37"/>
      <c r="I155" s="37"/>
      <c r="J155" s="37"/>
      <c r="K155" s="37"/>
      <c r="L155" s="39"/>
    </row>
    <row r="156" spans="2:12" ht="15">
      <c r="B156" s="111" t="str">
        <f>('Facility Detail'!$B$1036+1)&amp;" Surplus Applied to "&amp;('Facility Detail'!$B$1036)</f>
        <v>2012 Surplus Applied to 2011</v>
      </c>
      <c r="C156" s="97"/>
      <c r="D156" s="62">
        <f>E156</f>
        <v>0</v>
      </c>
      <c r="E156" s="70"/>
      <c r="F156" s="81"/>
      <c r="G156" s="37"/>
      <c r="H156" s="37"/>
      <c r="I156" s="37"/>
      <c r="J156" s="37"/>
      <c r="K156" s="37"/>
      <c r="L156" s="39"/>
    </row>
    <row r="157" spans="2:12" ht="15">
      <c r="B157" s="111" t="str">
        <f>('Facility Detail'!$B$1036+1)&amp;" Surplus Applied to "&amp;('Facility Detail'!$B$1036+2)</f>
        <v>2012 Surplus Applied to 2013</v>
      </c>
      <c r="C157" s="97"/>
      <c r="D157" s="82"/>
      <c r="E157" s="10"/>
      <c r="F157" s="78">
        <f>E157</f>
        <v>0</v>
      </c>
      <c r="G157" s="37"/>
      <c r="H157" s="37"/>
      <c r="I157" s="37"/>
      <c r="J157" s="37"/>
      <c r="K157" s="37"/>
      <c r="L157" s="39"/>
    </row>
    <row r="158" spans="2:12" ht="15">
      <c r="B158" s="111" t="str">
        <f>('Facility Detail'!$B$1036+2)&amp;" Surplus Applied to "&amp;('Facility Detail'!$B$1036+1)</f>
        <v>2013 Surplus Applied to 2012</v>
      </c>
      <c r="C158" s="97"/>
      <c r="D158" s="83"/>
      <c r="E158" s="79">
        <f>F158</f>
        <v>0</v>
      </c>
      <c r="F158" s="61"/>
      <c r="G158" s="37"/>
      <c r="H158" s="37"/>
      <c r="I158" s="37"/>
      <c r="J158" s="37"/>
      <c r="K158" s="37"/>
      <c r="L158" s="39"/>
    </row>
    <row r="159" spans="2:12" ht="15">
      <c r="B159" s="42" t="s">
        <v>47</v>
      </c>
      <c r="D159" s="7">
        <f>D156-D155</f>
        <v>0</v>
      </c>
      <c r="E159" s="7">
        <f>E155+E158-E157-E156</f>
        <v>0</v>
      </c>
      <c r="F159" s="7">
        <f>F157-F158</f>
        <v>0</v>
      </c>
      <c r="G159" s="37"/>
      <c r="H159" s="37"/>
      <c r="I159" s="37"/>
      <c r="J159" s="37"/>
      <c r="K159" s="37"/>
      <c r="L159" s="39"/>
    </row>
    <row r="160" spans="2:12" ht="15">
      <c r="B160" s="6"/>
      <c r="D160" s="7"/>
      <c r="E160" s="7"/>
      <c r="F160" s="7"/>
      <c r="G160" s="37"/>
      <c r="H160" s="37"/>
      <c r="I160" s="37"/>
      <c r="J160" s="37"/>
      <c r="K160" s="37"/>
      <c r="L160" s="39"/>
    </row>
    <row r="161" spans="2:12" ht="15">
      <c r="B161" s="108" t="s">
        <v>42</v>
      </c>
      <c r="C161" s="97"/>
      <c r="D161" s="140"/>
      <c r="E161" s="141"/>
      <c r="F161" s="142"/>
      <c r="G161" s="37"/>
      <c r="H161" s="37"/>
      <c r="I161" s="37"/>
      <c r="J161" s="37"/>
      <c r="K161" s="37"/>
      <c r="L161" s="39"/>
    </row>
    <row r="162" spans="2:12" ht="15">
      <c r="B162" s="6"/>
      <c r="D162" s="7"/>
      <c r="E162" s="7"/>
      <c r="F162" s="7"/>
      <c r="G162" s="37"/>
      <c r="H162" s="37"/>
      <c r="I162" s="37"/>
      <c r="J162" s="37"/>
      <c r="K162" s="37"/>
      <c r="L162" s="39"/>
    </row>
    <row r="163" spans="1:12" ht="18.75">
      <c r="A163" s="51" t="s">
        <v>57</v>
      </c>
      <c r="C163" s="97"/>
      <c r="D163" s="55">
        <f>D141+D146-D152+D159+D161</f>
        <v>0</v>
      </c>
      <c r="E163" s="56">
        <f>E141+E146-E152+E159+E161</f>
        <v>0</v>
      </c>
      <c r="F163" s="57">
        <f>F141+F146-F152+F159+F161</f>
        <v>0</v>
      </c>
      <c r="G163" s="37"/>
      <c r="H163" s="37"/>
      <c r="I163" s="37"/>
      <c r="J163" s="37"/>
      <c r="K163" s="37"/>
      <c r="L163" s="39"/>
    </row>
    <row r="164" spans="2:12" ht="15">
      <c r="B164" s="6"/>
      <c r="D164" s="7"/>
      <c r="E164" s="7"/>
      <c r="F164" s="7"/>
      <c r="G164" s="37"/>
      <c r="H164" s="37"/>
      <c r="I164" s="37"/>
      <c r="J164" s="37"/>
      <c r="K164" s="37"/>
      <c r="L164" s="39"/>
    </row>
    <row r="165" spans="9:12" ht="15.75" thickBot="1">
      <c r="I165" s="39"/>
      <c r="J165" s="39"/>
      <c r="K165" s="39"/>
      <c r="L165" s="39"/>
    </row>
    <row r="166" spans="1:12" ht="15">
      <c r="A166" s="8"/>
      <c r="B166" s="8"/>
      <c r="C166" s="8"/>
      <c r="D166" s="8"/>
      <c r="E166" s="8"/>
      <c r="F166" s="8"/>
      <c r="G166" s="8"/>
      <c r="H166" s="8"/>
      <c r="I166" s="39"/>
      <c r="J166" s="39"/>
      <c r="K166" s="39"/>
      <c r="L166" s="39"/>
    </row>
    <row r="167" spans="2:12" ht="15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21">
      <c r="A168" s="17" t="s">
        <v>4</v>
      </c>
      <c r="B168" s="17"/>
      <c r="C168" s="52" t="str">
        <f>B6</f>
        <v>Facility 5</v>
      </c>
      <c r="D168" s="53"/>
      <c r="E168" s="27"/>
      <c r="F168" s="27"/>
      <c r="J168" s="39"/>
      <c r="K168" s="39"/>
      <c r="L168" s="39"/>
    </row>
    <row r="169" spans="10:12" ht="15">
      <c r="J169" s="39"/>
      <c r="K169" s="39"/>
      <c r="L169" s="39"/>
    </row>
    <row r="170" spans="1:12" ht="18.75">
      <c r="A170" s="9" t="s">
        <v>52</v>
      </c>
      <c r="B170" s="9"/>
      <c r="D170" s="2">
        <f>'Facility Detail'!$B$1036</f>
        <v>2011</v>
      </c>
      <c r="E170" s="2">
        <f>D170+1</f>
        <v>2012</v>
      </c>
      <c r="F170" s="2">
        <f>E170+1</f>
        <v>2013</v>
      </c>
      <c r="G170" s="29"/>
      <c r="H170" s="29"/>
      <c r="I170" s="29"/>
      <c r="J170" s="29"/>
      <c r="K170" s="29"/>
      <c r="L170" s="39"/>
    </row>
    <row r="171" spans="2:12" ht="15">
      <c r="B171" s="111" t="str">
        <f>"Total MWh Produced / Purchased from "&amp;C168</f>
        <v>Total MWh Produced / Purchased from Facility 5</v>
      </c>
      <c r="C171" s="97"/>
      <c r="D171" s="3"/>
      <c r="E171" s="4"/>
      <c r="F171" s="5"/>
      <c r="G171" s="28"/>
      <c r="H171" s="28"/>
      <c r="I171" s="28"/>
      <c r="J171" s="28"/>
      <c r="K171" s="28"/>
      <c r="L171" s="39"/>
    </row>
    <row r="172" spans="2:12" ht="15">
      <c r="B172" s="111" t="s">
        <v>56</v>
      </c>
      <c r="C172" s="97"/>
      <c r="D172" s="71"/>
      <c r="E172" s="72"/>
      <c r="F172" s="73"/>
      <c r="G172" s="28"/>
      <c r="H172" s="28"/>
      <c r="I172" s="28"/>
      <c r="J172" s="28"/>
      <c r="K172" s="28"/>
      <c r="L172" s="39"/>
    </row>
    <row r="173" spans="2:12" ht="15">
      <c r="B173" s="111" t="s">
        <v>51</v>
      </c>
      <c r="C173" s="97"/>
      <c r="D173" s="63"/>
      <c r="E173" s="64"/>
      <c r="F173" s="65"/>
      <c r="G173" s="28"/>
      <c r="H173" s="28"/>
      <c r="I173" s="28"/>
      <c r="J173" s="28"/>
      <c r="K173" s="28"/>
      <c r="L173" s="39"/>
    </row>
    <row r="174" spans="2:12" ht="15">
      <c r="B174" s="108" t="s">
        <v>53</v>
      </c>
      <c r="C174" s="109"/>
      <c r="D174" s="47">
        <f>D171*D172*D173</f>
        <v>0</v>
      </c>
      <c r="E174" s="47">
        <f>E171*E172*E173</f>
        <v>0</v>
      </c>
      <c r="F174" s="47">
        <f>F171*F172*F173</f>
        <v>0</v>
      </c>
      <c r="G174" s="28"/>
      <c r="H174" s="28"/>
      <c r="I174" s="28"/>
      <c r="J174" s="28"/>
      <c r="K174" s="28"/>
      <c r="L174" s="39"/>
    </row>
    <row r="175" spans="2:12" ht="15">
      <c r="B175" s="27"/>
      <c r="C175" s="39"/>
      <c r="D175" s="46"/>
      <c r="E175" s="46"/>
      <c r="F175" s="46"/>
      <c r="G175" s="28"/>
      <c r="H175" s="28"/>
      <c r="I175" s="28"/>
      <c r="J175" s="28"/>
      <c r="K175" s="28"/>
      <c r="L175" s="39"/>
    </row>
    <row r="176" spans="1:12" ht="18.75">
      <c r="A176" s="54" t="s">
        <v>150</v>
      </c>
      <c r="C176" s="39"/>
      <c r="D176" s="2">
        <f>'Facility Detail'!$B$1036</f>
        <v>2011</v>
      </c>
      <c r="E176" s="2">
        <f>D176+1</f>
        <v>2012</v>
      </c>
      <c r="F176" s="2">
        <f>E176+1</f>
        <v>2013</v>
      </c>
      <c r="G176" s="28"/>
      <c r="H176" s="28"/>
      <c r="I176" s="28"/>
      <c r="J176" s="28"/>
      <c r="K176" s="28"/>
      <c r="L176" s="39"/>
    </row>
    <row r="177" spans="2:12" ht="15">
      <c r="B177" s="111" t="s">
        <v>40</v>
      </c>
      <c r="C177" s="97"/>
      <c r="D177" s="66">
        <f>IF($E6="Eligible",D174*'Facility Detail'!$B$1033,0)</f>
        <v>0</v>
      </c>
      <c r="E177" s="14">
        <f>IF($E6="Eligible",E174*'Facility Detail'!$B$1033,0)</f>
        <v>0</v>
      </c>
      <c r="F177" s="15">
        <f>IF($E6="Eligible",F174*'Facility Detail'!$B$1033,0)</f>
        <v>0</v>
      </c>
      <c r="G177" s="28"/>
      <c r="H177" s="28"/>
      <c r="I177" s="28"/>
      <c r="J177" s="28"/>
      <c r="K177" s="28"/>
      <c r="L177" s="39"/>
    </row>
    <row r="178" spans="2:12" ht="15">
      <c r="B178" s="111" t="s">
        <v>7</v>
      </c>
      <c r="C178" s="97"/>
      <c r="D178" s="67">
        <f>IF($F6="Eligible",D174,0)</f>
        <v>0</v>
      </c>
      <c r="E178" s="68">
        <f>IF($F6="Eligible",E174,0)</f>
        <v>0</v>
      </c>
      <c r="F178" s="69">
        <f>IF($F6="Eligible",F174,0)</f>
        <v>0</v>
      </c>
      <c r="G178" s="28"/>
      <c r="H178" s="28"/>
      <c r="I178" s="28"/>
      <c r="J178" s="28"/>
      <c r="K178" s="28"/>
      <c r="L178" s="39"/>
    </row>
    <row r="179" spans="2:12" ht="15">
      <c r="B179" s="110" t="s">
        <v>152</v>
      </c>
      <c r="C179" s="109"/>
      <c r="D179" s="49">
        <f>SUM(D177:D178)</f>
        <v>0</v>
      </c>
      <c r="E179" s="50">
        <f>SUM(E177:E178)</f>
        <v>0</v>
      </c>
      <c r="F179" s="50">
        <f>SUM(F177:F178)</f>
        <v>0</v>
      </c>
      <c r="G179" s="28"/>
      <c r="H179" s="28"/>
      <c r="I179" s="28"/>
      <c r="J179" s="28"/>
      <c r="K179" s="28"/>
      <c r="L179" s="39"/>
    </row>
    <row r="180" spans="2:12" ht="15">
      <c r="B180" s="39"/>
      <c r="C180" s="39"/>
      <c r="D180" s="48"/>
      <c r="E180" s="40"/>
      <c r="F180" s="40"/>
      <c r="G180" s="28"/>
      <c r="H180" s="28"/>
      <c r="I180" s="28"/>
      <c r="J180" s="28"/>
      <c r="K180" s="28"/>
      <c r="L180" s="39"/>
    </row>
    <row r="181" spans="1:12" ht="18.75">
      <c r="A181" s="51" t="s">
        <v>61</v>
      </c>
      <c r="C181" s="39"/>
      <c r="D181" s="2">
        <f>'Facility Detail'!$B$1036</f>
        <v>2011</v>
      </c>
      <c r="E181" s="2">
        <f>D181+1</f>
        <v>2012</v>
      </c>
      <c r="F181" s="2">
        <f>E181+1</f>
        <v>2013</v>
      </c>
      <c r="G181" s="28"/>
      <c r="H181" s="28"/>
      <c r="I181" s="28"/>
      <c r="J181" s="28"/>
      <c r="K181" s="28"/>
      <c r="L181" s="39"/>
    </row>
    <row r="182" spans="2:12" ht="15">
      <c r="B182" s="111" t="s">
        <v>78</v>
      </c>
      <c r="C182" s="97"/>
      <c r="D182" s="123"/>
      <c r="E182" s="124"/>
      <c r="F182" s="125"/>
      <c r="G182" s="28"/>
      <c r="H182" s="28"/>
      <c r="I182" s="28"/>
      <c r="J182" s="28"/>
      <c r="K182" s="28"/>
      <c r="L182" s="39"/>
    </row>
    <row r="183" spans="2:12" ht="15">
      <c r="B183" s="112" t="s">
        <v>54</v>
      </c>
      <c r="C183" s="113"/>
      <c r="D183" s="126"/>
      <c r="E183" s="127"/>
      <c r="F183" s="128"/>
      <c r="G183" s="28"/>
      <c r="H183" s="28"/>
      <c r="I183" s="28"/>
      <c r="J183" s="28"/>
      <c r="K183" s="28"/>
      <c r="L183" s="39"/>
    </row>
    <row r="184" spans="2:12" ht="15">
      <c r="B184" s="129" t="s">
        <v>120</v>
      </c>
      <c r="C184" s="122"/>
      <c r="D184" s="74"/>
      <c r="E184" s="75"/>
      <c r="F184" s="76"/>
      <c r="G184" s="28"/>
      <c r="H184" s="28"/>
      <c r="I184" s="28"/>
      <c r="J184" s="28"/>
      <c r="K184" s="28"/>
      <c r="L184" s="39"/>
    </row>
    <row r="185" spans="2:12" ht="15">
      <c r="B185" s="42" t="s">
        <v>121</v>
      </c>
      <c r="D185" s="7">
        <f>SUM(D182:D184)</f>
        <v>0</v>
      </c>
      <c r="E185" s="7">
        <f>SUM(E182:E184)</f>
        <v>0</v>
      </c>
      <c r="F185" s="7">
        <f>SUM(F182:F184)</f>
        <v>0</v>
      </c>
      <c r="G185" s="37"/>
      <c r="H185" s="37"/>
      <c r="I185" s="37"/>
      <c r="J185" s="37"/>
      <c r="K185" s="37"/>
      <c r="L185" s="39"/>
    </row>
    <row r="186" spans="2:12" ht="15">
      <c r="B186" s="6"/>
      <c r="D186" s="7"/>
      <c r="E186" s="7"/>
      <c r="F186" s="7"/>
      <c r="G186" s="37"/>
      <c r="H186" s="37"/>
      <c r="I186" s="37"/>
      <c r="J186" s="37"/>
      <c r="K186" s="37"/>
      <c r="L186" s="39"/>
    </row>
    <row r="187" spans="1:12" ht="18.75">
      <c r="A187" s="9" t="s">
        <v>131</v>
      </c>
      <c r="D187" s="2">
        <f>'Facility Detail'!$B$1036</f>
        <v>2011</v>
      </c>
      <c r="E187" s="2">
        <f>D187+1</f>
        <v>2012</v>
      </c>
      <c r="F187" s="2">
        <f>E187+1</f>
        <v>2013</v>
      </c>
      <c r="G187" s="37"/>
      <c r="H187" s="37"/>
      <c r="I187" s="37"/>
      <c r="J187" s="37"/>
      <c r="K187" s="37"/>
      <c r="L187" s="39"/>
    </row>
    <row r="188" spans="2:12" ht="15">
      <c r="B188" s="111" t="str">
        <f>'Facility Detail'!$B$1036&amp;" Surplus Applied to "&amp;('Facility Detail'!$B$1036+1)</f>
        <v>2011 Surplus Applied to 2012</v>
      </c>
      <c r="C188" s="97"/>
      <c r="D188" s="3"/>
      <c r="E188" s="77">
        <f>D188</f>
        <v>0</v>
      </c>
      <c r="F188" s="80"/>
      <c r="G188" s="37"/>
      <c r="H188" s="37"/>
      <c r="I188" s="37"/>
      <c r="J188" s="37"/>
      <c r="K188" s="37"/>
      <c r="L188" s="39"/>
    </row>
    <row r="189" spans="2:12" ht="15">
      <c r="B189" s="111" t="str">
        <f>('Facility Detail'!$B$1036+1)&amp;" Surplus Applied to "&amp;('Facility Detail'!$B$1036)</f>
        <v>2012 Surplus Applied to 2011</v>
      </c>
      <c r="C189" s="97"/>
      <c r="D189" s="62">
        <f>E189</f>
        <v>0</v>
      </c>
      <c r="E189" s="70"/>
      <c r="F189" s="81"/>
      <c r="G189" s="37"/>
      <c r="H189" s="37"/>
      <c r="I189" s="37"/>
      <c r="J189" s="37"/>
      <c r="K189" s="37"/>
      <c r="L189" s="39"/>
    </row>
    <row r="190" spans="2:12" ht="15">
      <c r="B190" s="111" t="str">
        <f>('Facility Detail'!$B$1036+1)&amp;" Surplus Applied to "&amp;('Facility Detail'!$B$1036+2)</f>
        <v>2012 Surplus Applied to 2013</v>
      </c>
      <c r="C190" s="97"/>
      <c r="D190" s="82"/>
      <c r="E190" s="10"/>
      <c r="F190" s="78">
        <f>E190</f>
        <v>0</v>
      </c>
      <c r="G190" s="37"/>
      <c r="H190" s="37"/>
      <c r="I190" s="37"/>
      <c r="J190" s="37"/>
      <c r="K190" s="37"/>
      <c r="L190" s="39"/>
    </row>
    <row r="191" spans="2:12" ht="15">
      <c r="B191" s="111" t="str">
        <f>('Facility Detail'!$B$1036+2)&amp;" Surplus Applied to "&amp;('Facility Detail'!$B$1036+1)</f>
        <v>2013 Surplus Applied to 2012</v>
      </c>
      <c r="C191" s="97"/>
      <c r="D191" s="83"/>
      <c r="E191" s="79">
        <f>F191</f>
        <v>0</v>
      </c>
      <c r="F191" s="61"/>
      <c r="G191" s="37"/>
      <c r="H191" s="37"/>
      <c r="I191" s="37"/>
      <c r="J191" s="37"/>
      <c r="K191" s="37"/>
      <c r="L191" s="39"/>
    </row>
    <row r="192" spans="2:12" ht="15">
      <c r="B192" s="42" t="s">
        <v>47</v>
      </c>
      <c r="D192" s="7">
        <f>D189-D188</f>
        <v>0</v>
      </c>
      <c r="E192" s="7">
        <f>E188+E191-E190-E189</f>
        <v>0</v>
      </c>
      <c r="F192" s="7">
        <f>F190-F191</f>
        <v>0</v>
      </c>
      <c r="G192" s="37"/>
      <c r="H192" s="37"/>
      <c r="I192" s="37"/>
      <c r="J192" s="37"/>
      <c r="K192" s="37"/>
      <c r="L192" s="39"/>
    </row>
    <row r="193" spans="2:12" ht="15">
      <c r="B193" s="6"/>
      <c r="D193" s="7"/>
      <c r="E193" s="7"/>
      <c r="F193" s="7"/>
      <c r="G193" s="37"/>
      <c r="H193" s="37"/>
      <c r="I193" s="37"/>
      <c r="J193" s="37"/>
      <c r="K193" s="37"/>
      <c r="L193" s="39"/>
    </row>
    <row r="194" spans="2:12" ht="15">
      <c r="B194" s="108" t="s">
        <v>42</v>
      </c>
      <c r="C194" s="97"/>
      <c r="D194" s="140"/>
      <c r="E194" s="141"/>
      <c r="F194" s="142"/>
      <c r="G194" s="37"/>
      <c r="H194" s="37"/>
      <c r="I194" s="37"/>
      <c r="J194" s="37"/>
      <c r="K194" s="37"/>
      <c r="L194" s="39"/>
    </row>
    <row r="195" spans="2:12" ht="15">
      <c r="B195" s="6"/>
      <c r="D195" s="7"/>
      <c r="E195" s="7"/>
      <c r="F195" s="7"/>
      <c r="G195" s="37"/>
      <c r="H195" s="37"/>
      <c r="I195" s="37"/>
      <c r="J195" s="37"/>
      <c r="K195" s="37"/>
      <c r="L195" s="39"/>
    </row>
    <row r="196" spans="1:12" ht="18.75">
      <c r="A196" s="51" t="s">
        <v>57</v>
      </c>
      <c r="C196" s="97"/>
      <c r="D196" s="55">
        <f>D174+D179-D185+D192+D194</f>
        <v>0</v>
      </c>
      <c r="E196" s="56">
        <f>E174+E179-E185+E192+E194</f>
        <v>0</v>
      </c>
      <c r="F196" s="57">
        <f>F174+F179-F185+F192+F194</f>
        <v>0</v>
      </c>
      <c r="G196" s="37"/>
      <c r="H196" s="37"/>
      <c r="I196" s="37"/>
      <c r="J196" s="37"/>
      <c r="K196" s="37"/>
      <c r="L196" s="39"/>
    </row>
    <row r="197" spans="2:12" ht="15">
      <c r="B197" s="6"/>
      <c r="D197" s="7"/>
      <c r="E197" s="7"/>
      <c r="F197" s="7"/>
      <c r="G197" s="37"/>
      <c r="H197" s="37"/>
      <c r="I197" s="37"/>
      <c r="J197" s="37"/>
      <c r="K197" s="37"/>
      <c r="L197" s="39"/>
    </row>
    <row r="198" spans="9:12" ht="15.75" thickBot="1">
      <c r="I198" s="39"/>
      <c r="J198" s="39"/>
      <c r="K198" s="39"/>
      <c r="L198" s="39"/>
    </row>
    <row r="199" spans="1:12" ht="15">
      <c r="A199" s="8"/>
      <c r="B199" s="8"/>
      <c r="C199" s="8"/>
      <c r="D199" s="8"/>
      <c r="E199" s="8"/>
      <c r="F199" s="8"/>
      <c r="G199" s="8"/>
      <c r="H199" s="8"/>
      <c r="I199" s="39"/>
      <c r="J199" s="39"/>
      <c r="K199" s="39"/>
      <c r="L199" s="39"/>
    </row>
    <row r="200" spans="2:12" ht="15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1:12" ht="21">
      <c r="A201" s="17" t="s">
        <v>4</v>
      </c>
      <c r="B201" s="17"/>
      <c r="C201" s="52" t="str">
        <f>B7</f>
        <v>Facility 6</v>
      </c>
      <c r="D201" s="53"/>
      <c r="E201" s="27"/>
      <c r="F201" s="27"/>
      <c r="J201" s="39"/>
      <c r="K201" s="39"/>
      <c r="L201" s="39"/>
    </row>
    <row r="202" spans="10:12" ht="15">
      <c r="J202" s="39"/>
      <c r="K202" s="39"/>
      <c r="L202" s="39"/>
    </row>
    <row r="203" spans="1:12" ht="18.75">
      <c r="A203" s="9" t="s">
        <v>52</v>
      </c>
      <c r="B203" s="9"/>
      <c r="D203" s="2">
        <f>'Facility Detail'!$B$1036</f>
        <v>2011</v>
      </c>
      <c r="E203" s="2">
        <f>D203+1</f>
        <v>2012</v>
      </c>
      <c r="F203" s="2">
        <f>E203+1</f>
        <v>2013</v>
      </c>
      <c r="G203" s="29"/>
      <c r="H203" s="29"/>
      <c r="I203" s="29"/>
      <c r="J203" s="29"/>
      <c r="K203" s="29"/>
      <c r="L203" s="39"/>
    </row>
    <row r="204" spans="2:12" ht="15">
      <c r="B204" s="111" t="str">
        <f>"Total MWh Produced / Purchased from "&amp;C201</f>
        <v>Total MWh Produced / Purchased from Facility 6</v>
      </c>
      <c r="C204" s="97"/>
      <c r="D204" s="3"/>
      <c r="E204" s="4"/>
      <c r="F204" s="5"/>
      <c r="G204" s="28"/>
      <c r="H204" s="28"/>
      <c r="I204" s="28"/>
      <c r="J204" s="28"/>
      <c r="K204" s="28"/>
      <c r="L204" s="39"/>
    </row>
    <row r="205" spans="2:12" ht="15">
      <c r="B205" s="111" t="s">
        <v>56</v>
      </c>
      <c r="C205" s="97"/>
      <c r="D205" s="71"/>
      <c r="E205" s="72"/>
      <c r="F205" s="73"/>
      <c r="G205" s="28"/>
      <c r="H205" s="28"/>
      <c r="I205" s="28"/>
      <c r="J205" s="28"/>
      <c r="K205" s="28"/>
      <c r="L205" s="39"/>
    </row>
    <row r="206" spans="2:12" ht="15">
      <c r="B206" s="111" t="s">
        <v>51</v>
      </c>
      <c r="C206" s="97"/>
      <c r="D206" s="63"/>
      <c r="E206" s="64"/>
      <c r="F206" s="65"/>
      <c r="G206" s="28"/>
      <c r="H206" s="28"/>
      <c r="I206" s="28"/>
      <c r="J206" s="28"/>
      <c r="K206" s="28"/>
      <c r="L206" s="39"/>
    </row>
    <row r="207" spans="2:12" ht="15">
      <c r="B207" s="108" t="s">
        <v>53</v>
      </c>
      <c r="C207" s="109"/>
      <c r="D207" s="47">
        <f>D204*D205*D206</f>
        <v>0</v>
      </c>
      <c r="E207" s="47">
        <f>E204*E205*E206</f>
        <v>0</v>
      </c>
      <c r="F207" s="47">
        <f>F204*F205*F206</f>
        <v>0</v>
      </c>
      <c r="G207" s="28"/>
      <c r="H207" s="28"/>
      <c r="I207" s="28"/>
      <c r="J207" s="28"/>
      <c r="K207" s="28"/>
      <c r="L207" s="39"/>
    </row>
    <row r="208" spans="2:12" ht="15">
      <c r="B208" s="27"/>
      <c r="C208" s="39"/>
      <c r="D208" s="46"/>
      <c r="E208" s="46"/>
      <c r="F208" s="46"/>
      <c r="G208" s="28"/>
      <c r="H208" s="28"/>
      <c r="I208" s="28"/>
      <c r="J208" s="28"/>
      <c r="K208" s="28"/>
      <c r="L208" s="39"/>
    </row>
    <row r="209" spans="1:12" ht="18.75">
      <c r="A209" s="54" t="s">
        <v>150</v>
      </c>
      <c r="C209" s="39"/>
      <c r="D209" s="2">
        <f>'Facility Detail'!$B$1036</f>
        <v>2011</v>
      </c>
      <c r="E209" s="2">
        <f>D209+1</f>
        <v>2012</v>
      </c>
      <c r="F209" s="2">
        <f>E209+1</f>
        <v>2013</v>
      </c>
      <c r="G209" s="28"/>
      <c r="H209" s="28"/>
      <c r="I209" s="28"/>
      <c r="J209" s="28"/>
      <c r="K209" s="28"/>
      <c r="L209" s="39"/>
    </row>
    <row r="210" spans="2:12" ht="15">
      <c r="B210" s="111" t="s">
        <v>40</v>
      </c>
      <c r="C210" s="97"/>
      <c r="D210" s="66">
        <f>IF($E7="Eligible",D207*'Facility Detail'!$B$1033,0)</f>
        <v>0</v>
      </c>
      <c r="E210" s="14">
        <f>IF($E7="Eligible",E207*'Facility Detail'!$B$1033,0)</f>
        <v>0</v>
      </c>
      <c r="F210" s="15">
        <f>IF($E7="Eligible",F207*'Facility Detail'!$B$1033,0)</f>
        <v>0</v>
      </c>
      <c r="G210" s="28"/>
      <c r="H210" s="28"/>
      <c r="I210" s="28"/>
      <c r="J210" s="28"/>
      <c r="K210" s="28"/>
      <c r="L210" s="39"/>
    </row>
    <row r="211" spans="2:12" ht="15">
      <c r="B211" s="111" t="s">
        <v>7</v>
      </c>
      <c r="C211" s="97"/>
      <c r="D211" s="67">
        <f>IF($F7="Eligible",D207,0)</f>
        <v>0</v>
      </c>
      <c r="E211" s="68">
        <f>IF($F7="Eligible",E207,0)</f>
        <v>0</v>
      </c>
      <c r="F211" s="69">
        <f>IF($F7="Eligible",F207,0)</f>
        <v>0</v>
      </c>
      <c r="G211" s="28"/>
      <c r="H211" s="28"/>
      <c r="I211" s="28"/>
      <c r="J211" s="28"/>
      <c r="K211" s="28"/>
      <c r="L211" s="39"/>
    </row>
    <row r="212" spans="2:12" ht="15">
      <c r="B212" s="110" t="s">
        <v>152</v>
      </c>
      <c r="C212" s="109"/>
      <c r="D212" s="49">
        <f>SUM(D210:D211)</f>
        <v>0</v>
      </c>
      <c r="E212" s="50">
        <f>SUM(E210:E211)</f>
        <v>0</v>
      </c>
      <c r="F212" s="50">
        <f>SUM(F210:F211)</f>
        <v>0</v>
      </c>
      <c r="G212" s="28"/>
      <c r="H212" s="28"/>
      <c r="I212" s="28"/>
      <c r="J212" s="28"/>
      <c r="K212" s="28"/>
      <c r="L212" s="39"/>
    </row>
    <row r="213" spans="2:12" ht="15">
      <c r="B213" s="39"/>
      <c r="C213" s="39"/>
      <c r="D213" s="48"/>
      <c r="E213" s="40"/>
      <c r="F213" s="40"/>
      <c r="G213" s="28"/>
      <c r="H213" s="28"/>
      <c r="I213" s="28"/>
      <c r="J213" s="28"/>
      <c r="K213" s="28"/>
      <c r="L213" s="39"/>
    </row>
    <row r="214" spans="1:12" ht="18.75">
      <c r="A214" s="51" t="s">
        <v>61</v>
      </c>
      <c r="C214" s="39"/>
      <c r="D214" s="2">
        <f>'Facility Detail'!$B$1036</f>
        <v>2011</v>
      </c>
      <c r="E214" s="2">
        <f>D214+1</f>
        <v>2012</v>
      </c>
      <c r="F214" s="2">
        <f>E214+1</f>
        <v>2013</v>
      </c>
      <c r="G214" s="28"/>
      <c r="H214" s="28"/>
      <c r="I214" s="28"/>
      <c r="J214" s="28"/>
      <c r="K214" s="28"/>
      <c r="L214" s="39"/>
    </row>
    <row r="215" spans="2:12" ht="15">
      <c r="B215" s="111" t="s">
        <v>78</v>
      </c>
      <c r="C215" s="97"/>
      <c r="D215" s="123"/>
      <c r="E215" s="124"/>
      <c r="F215" s="125"/>
      <c r="G215" s="28"/>
      <c r="H215" s="28"/>
      <c r="I215" s="28"/>
      <c r="J215" s="28"/>
      <c r="K215" s="28"/>
      <c r="L215" s="39"/>
    </row>
    <row r="216" spans="2:12" ht="15">
      <c r="B216" s="112" t="s">
        <v>54</v>
      </c>
      <c r="C216" s="113"/>
      <c r="D216" s="126"/>
      <c r="E216" s="127"/>
      <c r="F216" s="128"/>
      <c r="G216" s="28"/>
      <c r="H216" s="28"/>
      <c r="I216" s="28"/>
      <c r="J216" s="28"/>
      <c r="K216" s="28"/>
      <c r="L216" s="39"/>
    </row>
    <row r="217" spans="2:12" ht="15">
      <c r="B217" s="129" t="s">
        <v>120</v>
      </c>
      <c r="C217" s="122"/>
      <c r="D217" s="74"/>
      <c r="E217" s="75"/>
      <c r="F217" s="76"/>
      <c r="G217" s="28"/>
      <c r="H217" s="28"/>
      <c r="I217" s="28"/>
      <c r="J217" s="28"/>
      <c r="K217" s="28"/>
      <c r="L217" s="39"/>
    </row>
    <row r="218" spans="2:12" ht="15">
      <c r="B218" s="42" t="s">
        <v>121</v>
      </c>
      <c r="D218" s="7">
        <f>SUM(D215:D217)</f>
        <v>0</v>
      </c>
      <c r="E218" s="7">
        <f>SUM(E215:E217)</f>
        <v>0</v>
      </c>
      <c r="F218" s="7">
        <f>SUM(F215:F217)</f>
        <v>0</v>
      </c>
      <c r="G218" s="37"/>
      <c r="H218" s="37"/>
      <c r="I218" s="37"/>
      <c r="J218" s="37"/>
      <c r="K218" s="37"/>
      <c r="L218" s="39"/>
    </row>
    <row r="219" spans="2:12" ht="15">
      <c r="B219" s="6"/>
      <c r="D219" s="7"/>
      <c r="E219" s="7"/>
      <c r="F219" s="7"/>
      <c r="G219" s="37"/>
      <c r="H219" s="37"/>
      <c r="I219" s="37"/>
      <c r="J219" s="37"/>
      <c r="K219" s="37"/>
      <c r="L219" s="39"/>
    </row>
    <row r="220" spans="1:12" ht="18.75">
      <c r="A220" s="9" t="s">
        <v>131</v>
      </c>
      <c r="D220" s="2">
        <f>'Facility Detail'!$B$1036</f>
        <v>2011</v>
      </c>
      <c r="E220" s="2">
        <f>D220+1</f>
        <v>2012</v>
      </c>
      <c r="F220" s="2">
        <f>E220+1</f>
        <v>2013</v>
      </c>
      <c r="G220" s="37"/>
      <c r="H220" s="37"/>
      <c r="I220" s="37"/>
      <c r="J220" s="37"/>
      <c r="K220" s="37"/>
      <c r="L220" s="39"/>
    </row>
    <row r="221" spans="2:12" ht="15">
      <c r="B221" s="111" t="str">
        <f>'Facility Detail'!$B$1036&amp;" Surplus Applied to "&amp;('Facility Detail'!$B$1036+1)</f>
        <v>2011 Surplus Applied to 2012</v>
      </c>
      <c r="C221" s="97"/>
      <c r="D221" s="3"/>
      <c r="E221" s="77">
        <f>D221</f>
        <v>0</v>
      </c>
      <c r="F221" s="80"/>
      <c r="G221" s="37"/>
      <c r="H221" s="37"/>
      <c r="I221" s="37"/>
      <c r="J221" s="37"/>
      <c r="K221" s="37"/>
      <c r="L221" s="39"/>
    </row>
    <row r="222" spans="2:12" ht="15">
      <c r="B222" s="111" t="str">
        <f>('Facility Detail'!$B$1036+1)&amp;" Surplus Applied to "&amp;('Facility Detail'!$B$1036)</f>
        <v>2012 Surplus Applied to 2011</v>
      </c>
      <c r="C222" s="97"/>
      <c r="D222" s="62">
        <f>E222</f>
        <v>0</v>
      </c>
      <c r="E222" s="70"/>
      <c r="F222" s="81"/>
      <c r="G222" s="37"/>
      <c r="H222" s="37"/>
      <c r="I222" s="37"/>
      <c r="J222" s="37"/>
      <c r="K222" s="37"/>
      <c r="L222" s="39"/>
    </row>
    <row r="223" spans="2:12" ht="15">
      <c r="B223" s="111" t="str">
        <f>('Facility Detail'!$B$1036+1)&amp;" Surplus Applied to "&amp;('Facility Detail'!$B$1036+2)</f>
        <v>2012 Surplus Applied to 2013</v>
      </c>
      <c r="C223" s="97"/>
      <c r="D223" s="82"/>
      <c r="E223" s="10"/>
      <c r="F223" s="78">
        <f>E223</f>
        <v>0</v>
      </c>
      <c r="G223" s="37"/>
      <c r="H223" s="37"/>
      <c r="I223" s="37"/>
      <c r="J223" s="37"/>
      <c r="K223" s="37"/>
      <c r="L223" s="39"/>
    </row>
    <row r="224" spans="2:12" ht="15">
      <c r="B224" s="111" t="str">
        <f>('Facility Detail'!$B$1036+2)&amp;" Surplus Applied to "&amp;('Facility Detail'!$B$1036+1)</f>
        <v>2013 Surplus Applied to 2012</v>
      </c>
      <c r="C224" s="97"/>
      <c r="D224" s="83"/>
      <c r="E224" s="79">
        <f>F224</f>
        <v>0</v>
      </c>
      <c r="F224" s="61"/>
      <c r="G224" s="37"/>
      <c r="H224" s="37"/>
      <c r="I224" s="37"/>
      <c r="J224" s="37"/>
      <c r="K224" s="37"/>
      <c r="L224" s="39"/>
    </row>
    <row r="225" spans="2:12" ht="15">
      <c r="B225" s="42" t="s">
        <v>47</v>
      </c>
      <c r="D225" s="7">
        <f>D222-D221</f>
        <v>0</v>
      </c>
      <c r="E225" s="7">
        <f>E221+E224-E223-E222</f>
        <v>0</v>
      </c>
      <c r="F225" s="7">
        <f>F223-F224</f>
        <v>0</v>
      </c>
      <c r="G225" s="37"/>
      <c r="H225" s="37"/>
      <c r="I225" s="37"/>
      <c r="J225" s="37"/>
      <c r="K225" s="37"/>
      <c r="L225" s="39"/>
    </row>
    <row r="226" spans="2:12" ht="15">
      <c r="B226" s="6"/>
      <c r="D226" s="7"/>
      <c r="E226" s="7"/>
      <c r="F226" s="7"/>
      <c r="G226" s="37"/>
      <c r="H226" s="37"/>
      <c r="I226" s="37"/>
      <c r="J226" s="37"/>
      <c r="K226" s="37"/>
      <c r="L226" s="39"/>
    </row>
    <row r="227" spans="2:12" ht="15">
      <c r="B227" s="108" t="s">
        <v>42</v>
      </c>
      <c r="C227" s="97"/>
      <c r="D227" s="140"/>
      <c r="E227" s="141"/>
      <c r="F227" s="142"/>
      <c r="G227" s="37"/>
      <c r="H227" s="37"/>
      <c r="I227" s="37"/>
      <c r="J227" s="37"/>
      <c r="K227" s="37"/>
      <c r="L227" s="39"/>
    </row>
    <row r="228" spans="2:12" ht="15">
      <c r="B228" s="6"/>
      <c r="D228" s="7"/>
      <c r="E228" s="7"/>
      <c r="F228" s="7"/>
      <c r="G228" s="37"/>
      <c r="H228" s="37"/>
      <c r="I228" s="37"/>
      <c r="J228" s="37"/>
      <c r="K228" s="37"/>
      <c r="L228" s="39"/>
    </row>
    <row r="229" spans="1:12" ht="18.75">
      <c r="A229" s="51" t="s">
        <v>57</v>
      </c>
      <c r="C229" s="97"/>
      <c r="D229" s="55">
        <f>D207+D212-D218+D225+D227</f>
        <v>0</v>
      </c>
      <c r="E229" s="56">
        <f>E207+E212-E218+E225+E227</f>
        <v>0</v>
      </c>
      <c r="F229" s="57">
        <f>F207+F212-F218+F225+F227</f>
        <v>0</v>
      </c>
      <c r="G229" s="37"/>
      <c r="H229" s="37"/>
      <c r="I229" s="37"/>
      <c r="J229" s="37"/>
      <c r="K229" s="37"/>
      <c r="L229" s="39"/>
    </row>
    <row r="230" spans="2:12" ht="15">
      <c r="B230" s="6"/>
      <c r="D230" s="7"/>
      <c r="E230" s="7"/>
      <c r="F230" s="7"/>
      <c r="G230" s="37"/>
      <c r="H230" s="37"/>
      <c r="I230" s="37"/>
      <c r="J230" s="37"/>
      <c r="K230" s="37"/>
      <c r="L230" s="39"/>
    </row>
    <row r="231" spans="9:12" ht="15.75" thickBot="1">
      <c r="I231" s="39"/>
      <c r="J231" s="39"/>
      <c r="K231" s="39"/>
      <c r="L231" s="39"/>
    </row>
    <row r="232" spans="1:12" ht="15">
      <c r="A232" s="8"/>
      <c r="B232" s="8"/>
      <c r="C232" s="8"/>
      <c r="D232" s="8"/>
      <c r="E232" s="8"/>
      <c r="F232" s="8"/>
      <c r="G232" s="8"/>
      <c r="H232" s="8"/>
      <c r="I232" s="39"/>
      <c r="J232" s="39"/>
      <c r="K232" s="39"/>
      <c r="L232" s="39"/>
    </row>
    <row r="233" spans="2:12" ht="1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</row>
    <row r="234" spans="1:12" ht="21">
      <c r="A234" s="17" t="s">
        <v>4</v>
      </c>
      <c r="B234" s="17"/>
      <c r="C234" s="52" t="str">
        <f>B8</f>
        <v>Facility 7</v>
      </c>
      <c r="D234" s="53"/>
      <c r="E234" s="27"/>
      <c r="F234" s="27"/>
      <c r="J234" s="39"/>
      <c r="K234" s="39"/>
      <c r="L234" s="39"/>
    </row>
    <row r="235" spans="10:12" ht="15">
      <c r="J235" s="39"/>
      <c r="K235" s="39"/>
      <c r="L235" s="39"/>
    </row>
    <row r="236" spans="1:12" ht="18.75">
      <c r="A236" s="9" t="s">
        <v>52</v>
      </c>
      <c r="B236" s="9"/>
      <c r="D236" s="2">
        <f>'Facility Detail'!$B$1036</f>
        <v>2011</v>
      </c>
      <c r="E236" s="2">
        <f>D236+1</f>
        <v>2012</v>
      </c>
      <c r="F236" s="2">
        <f>E236+1</f>
        <v>2013</v>
      </c>
      <c r="G236" s="29"/>
      <c r="H236" s="29"/>
      <c r="I236" s="29"/>
      <c r="J236" s="29"/>
      <c r="K236" s="29"/>
      <c r="L236" s="39"/>
    </row>
    <row r="237" spans="2:12" ht="15">
      <c r="B237" s="111" t="str">
        <f>"Total MWh Produced / Purchased from "&amp;C234</f>
        <v>Total MWh Produced / Purchased from Facility 7</v>
      </c>
      <c r="C237" s="97"/>
      <c r="D237" s="3"/>
      <c r="E237" s="4"/>
      <c r="F237" s="5"/>
      <c r="G237" s="28"/>
      <c r="H237" s="28"/>
      <c r="I237" s="28"/>
      <c r="J237" s="28"/>
      <c r="K237" s="28"/>
      <c r="L237" s="39"/>
    </row>
    <row r="238" spans="2:12" ht="15">
      <c r="B238" s="111" t="s">
        <v>56</v>
      </c>
      <c r="C238" s="97"/>
      <c r="D238" s="71"/>
      <c r="E238" s="72"/>
      <c r="F238" s="73"/>
      <c r="G238" s="28"/>
      <c r="H238" s="28"/>
      <c r="I238" s="28"/>
      <c r="J238" s="28"/>
      <c r="K238" s="28"/>
      <c r="L238" s="39"/>
    </row>
    <row r="239" spans="2:12" ht="15">
      <c r="B239" s="111" t="s">
        <v>51</v>
      </c>
      <c r="C239" s="97"/>
      <c r="D239" s="63"/>
      <c r="E239" s="64"/>
      <c r="F239" s="65"/>
      <c r="G239" s="28"/>
      <c r="H239" s="28"/>
      <c r="I239" s="28"/>
      <c r="J239" s="28"/>
      <c r="K239" s="28"/>
      <c r="L239" s="39"/>
    </row>
    <row r="240" spans="2:12" ht="15">
      <c r="B240" s="108" t="s">
        <v>53</v>
      </c>
      <c r="C240" s="109"/>
      <c r="D240" s="47">
        <f>D237*D238*D239</f>
        <v>0</v>
      </c>
      <c r="E240" s="47">
        <f>E237*E238*E239</f>
        <v>0</v>
      </c>
      <c r="F240" s="47">
        <f>F237*F238*F239</f>
        <v>0</v>
      </c>
      <c r="G240" s="28"/>
      <c r="H240" s="28"/>
      <c r="I240" s="28"/>
      <c r="J240" s="28"/>
      <c r="K240" s="28"/>
      <c r="L240" s="39"/>
    </row>
    <row r="241" spans="2:12" ht="15">
      <c r="B241" s="27"/>
      <c r="C241" s="39"/>
      <c r="D241" s="46"/>
      <c r="E241" s="46"/>
      <c r="F241" s="46"/>
      <c r="G241" s="28"/>
      <c r="H241" s="28"/>
      <c r="I241" s="28"/>
      <c r="J241" s="28"/>
      <c r="K241" s="28"/>
      <c r="L241" s="39"/>
    </row>
    <row r="242" spans="1:12" ht="18.75">
      <c r="A242" s="54" t="s">
        <v>150</v>
      </c>
      <c r="C242" s="39"/>
      <c r="D242" s="2">
        <f>'Facility Detail'!$B$1036</f>
        <v>2011</v>
      </c>
      <c r="E242" s="2">
        <f>D242+1</f>
        <v>2012</v>
      </c>
      <c r="F242" s="2">
        <f>E242+1</f>
        <v>2013</v>
      </c>
      <c r="G242" s="28"/>
      <c r="H242" s="28"/>
      <c r="I242" s="28"/>
      <c r="J242" s="28"/>
      <c r="K242" s="28"/>
      <c r="L242" s="39"/>
    </row>
    <row r="243" spans="2:12" ht="15">
      <c r="B243" s="111" t="s">
        <v>40</v>
      </c>
      <c r="C243" s="97"/>
      <c r="D243" s="66">
        <f>IF($E8="Eligible",D240*'Facility Detail'!$B$1033,0)</f>
        <v>0</v>
      </c>
      <c r="E243" s="14">
        <f>IF($E8="Eligible",E240*'Facility Detail'!$B$1033,0)</f>
        <v>0</v>
      </c>
      <c r="F243" s="15">
        <f>IF($E8="Eligible",F240*'Facility Detail'!$B$1033,0)</f>
        <v>0</v>
      </c>
      <c r="G243" s="28"/>
      <c r="H243" s="28"/>
      <c r="I243" s="28"/>
      <c r="J243" s="28"/>
      <c r="K243" s="28"/>
      <c r="L243" s="39"/>
    </row>
    <row r="244" spans="2:12" ht="15">
      <c r="B244" s="111" t="s">
        <v>7</v>
      </c>
      <c r="C244" s="97"/>
      <c r="D244" s="67">
        <f>IF($F8="Eligible",D240,0)</f>
        <v>0</v>
      </c>
      <c r="E244" s="68">
        <f>IF($F8="Eligible",E240,0)</f>
        <v>0</v>
      </c>
      <c r="F244" s="69">
        <f>IF($F8="Eligible",F240,0)</f>
        <v>0</v>
      </c>
      <c r="G244" s="28"/>
      <c r="H244" s="28"/>
      <c r="I244" s="28"/>
      <c r="J244" s="28"/>
      <c r="K244" s="28"/>
      <c r="L244" s="39"/>
    </row>
    <row r="245" spans="2:12" ht="15">
      <c r="B245" s="110" t="s">
        <v>152</v>
      </c>
      <c r="C245" s="109"/>
      <c r="D245" s="49">
        <f>SUM(D243:D244)</f>
        <v>0</v>
      </c>
      <c r="E245" s="50">
        <f>SUM(E243:E244)</f>
        <v>0</v>
      </c>
      <c r="F245" s="50">
        <f>SUM(F243:F244)</f>
        <v>0</v>
      </c>
      <c r="G245" s="28"/>
      <c r="H245" s="28"/>
      <c r="I245" s="28"/>
      <c r="J245" s="28"/>
      <c r="K245" s="28"/>
      <c r="L245" s="39"/>
    </row>
    <row r="246" spans="2:12" ht="15">
      <c r="B246" s="39"/>
      <c r="C246" s="39"/>
      <c r="D246" s="48"/>
      <c r="E246" s="40"/>
      <c r="F246" s="40"/>
      <c r="G246" s="28"/>
      <c r="H246" s="28"/>
      <c r="I246" s="28"/>
      <c r="J246" s="28"/>
      <c r="K246" s="28"/>
      <c r="L246" s="39"/>
    </row>
    <row r="247" spans="1:12" ht="18.75">
      <c r="A247" s="51" t="s">
        <v>61</v>
      </c>
      <c r="C247" s="39"/>
      <c r="D247" s="2">
        <f>'Facility Detail'!$B$1036</f>
        <v>2011</v>
      </c>
      <c r="E247" s="2">
        <f>D247+1</f>
        <v>2012</v>
      </c>
      <c r="F247" s="2">
        <f>E247+1</f>
        <v>2013</v>
      </c>
      <c r="G247" s="28"/>
      <c r="H247" s="28"/>
      <c r="I247" s="28"/>
      <c r="J247" s="28"/>
      <c r="K247" s="28"/>
      <c r="L247" s="39"/>
    </row>
    <row r="248" spans="2:12" ht="15">
      <c r="B248" s="111" t="s">
        <v>78</v>
      </c>
      <c r="C248" s="97"/>
      <c r="D248" s="123"/>
      <c r="E248" s="124"/>
      <c r="F248" s="125"/>
      <c r="G248" s="28"/>
      <c r="H248" s="28"/>
      <c r="I248" s="28"/>
      <c r="J248" s="28"/>
      <c r="K248" s="28"/>
      <c r="L248" s="39"/>
    </row>
    <row r="249" spans="2:12" ht="15">
      <c r="B249" s="112" t="s">
        <v>54</v>
      </c>
      <c r="C249" s="113"/>
      <c r="D249" s="126"/>
      <c r="E249" s="127"/>
      <c r="F249" s="128"/>
      <c r="G249" s="28"/>
      <c r="H249" s="28"/>
      <c r="I249" s="28"/>
      <c r="J249" s="28"/>
      <c r="K249" s="28"/>
      <c r="L249" s="39"/>
    </row>
    <row r="250" spans="2:12" ht="15">
      <c r="B250" s="129" t="s">
        <v>120</v>
      </c>
      <c r="C250" s="122"/>
      <c r="D250" s="74"/>
      <c r="E250" s="75"/>
      <c r="F250" s="76"/>
      <c r="G250" s="28"/>
      <c r="H250" s="28"/>
      <c r="I250" s="28"/>
      <c r="J250" s="28"/>
      <c r="K250" s="28"/>
      <c r="L250" s="39"/>
    </row>
    <row r="251" spans="2:12" ht="15">
      <c r="B251" s="42" t="s">
        <v>121</v>
      </c>
      <c r="D251" s="7">
        <f>SUM(D248:D250)</f>
        <v>0</v>
      </c>
      <c r="E251" s="7">
        <f>SUM(E248:E250)</f>
        <v>0</v>
      </c>
      <c r="F251" s="7">
        <f>SUM(F248:F250)</f>
        <v>0</v>
      </c>
      <c r="G251" s="37"/>
      <c r="H251" s="37"/>
      <c r="I251" s="37"/>
      <c r="J251" s="37"/>
      <c r="K251" s="37"/>
      <c r="L251" s="39"/>
    </row>
    <row r="252" spans="2:12" ht="15">
      <c r="B252" s="6"/>
      <c r="D252" s="7"/>
      <c r="E252" s="7"/>
      <c r="F252" s="7"/>
      <c r="G252" s="37"/>
      <c r="H252" s="37"/>
      <c r="I252" s="37"/>
      <c r="J252" s="37"/>
      <c r="K252" s="37"/>
      <c r="L252" s="39"/>
    </row>
    <row r="253" spans="1:12" ht="18.75">
      <c r="A253" s="9" t="s">
        <v>131</v>
      </c>
      <c r="D253" s="2">
        <f>'Facility Detail'!$B$1036</f>
        <v>2011</v>
      </c>
      <c r="E253" s="2">
        <f>D253+1</f>
        <v>2012</v>
      </c>
      <c r="F253" s="2">
        <f>E253+1</f>
        <v>2013</v>
      </c>
      <c r="G253" s="37"/>
      <c r="H253" s="37"/>
      <c r="I253" s="37"/>
      <c r="J253" s="37"/>
      <c r="K253" s="37"/>
      <c r="L253" s="39"/>
    </row>
    <row r="254" spans="2:12" ht="15">
      <c r="B254" s="111" t="str">
        <f>'Facility Detail'!$B$1036&amp;" Surplus Applied to "&amp;('Facility Detail'!$B$1036+1)</f>
        <v>2011 Surplus Applied to 2012</v>
      </c>
      <c r="C254" s="97"/>
      <c r="D254" s="3"/>
      <c r="E254" s="77">
        <f>D254</f>
        <v>0</v>
      </c>
      <c r="F254" s="80"/>
      <c r="G254" s="37"/>
      <c r="H254" s="37"/>
      <c r="I254" s="37"/>
      <c r="J254" s="37"/>
      <c r="K254" s="37"/>
      <c r="L254" s="39"/>
    </row>
    <row r="255" spans="2:12" ht="15">
      <c r="B255" s="111" t="str">
        <f>('Facility Detail'!$B$1036+1)&amp;" Surplus Applied to "&amp;('Facility Detail'!$B$1036)</f>
        <v>2012 Surplus Applied to 2011</v>
      </c>
      <c r="C255" s="97"/>
      <c r="D255" s="62">
        <f>E255</f>
        <v>0</v>
      </c>
      <c r="E255" s="70"/>
      <c r="F255" s="81"/>
      <c r="G255" s="37"/>
      <c r="H255" s="37"/>
      <c r="I255" s="37"/>
      <c r="J255" s="37"/>
      <c r="K255" s="37"/>
      <c r="L255" s="39"/>
    </row>
    <row r="256" spans="2:12" ht="15">
      <c r="B256" s="111" t="str">
        <f>('Facility Detail'!$B$1036+1)&amp;" Surplus Applied to "&amp;('Facility Detail'!$B$1036+2)</f>
        <v>2012 Surplus Applied to 2013</v>
      </c>
      <c r="C256" s="97"/>
      <c r="D256" s="82"/>
      <c r="E256" s="10"/>
      <c r="F256" s="78">
        <f>E256</f>
        <v>0</v>
      </c>
      <c r="G256" s="37"/>
      <c r="H256" s="37"/>
      <c r="I256" s="37"/>
      <c r="J256" s="37"/>
      <c r="K256" s="37"/>
      <c r="L256" s="39"/>
    </row>
    <row r="257" spans="2:12" ht="15">
      <c r="B257" s="111" t="str">
        <f>('Facility Detail'!$B$1036+2)&amp;" Surplus Applied to "&amp;('Facility Detail'!$B$1036+1)</f>
        <v>2013 Surplus Applied to 2012</v>
      </c>
      <c r="C257" s="97"/>
      <c r="D257" s="83"/>
      <c r="E257" s="79">
        <f>F257</f>
        <v>0</v>
      </c>
      <c r="F257" s="61"/>
      <c r="G257" s="37"/>
      <c r="H257" s="37"/>
      <c r="I257" s="37"/>
      <c r="J257" s="37"/>
      <c r="K257" s="37"/>
      <c r="L257" s="39"/>
    </row>
    <row r="258" spans="2:12" ht="15">
      <c r="B258" s="42" t="s">
        <v>47</v>
      </c>
      <c r="D258" s="7">
        <f>D255-D254</f>
        <v>0</v>
      </c>
      <c r="E258" s="7">
        <f>E254+E257-E256-E255</f>
        <v>0</v>
      </c>
      <c r="F258" s="7">
        <f>F256-F257</f>
        <v>0</v>
      </c>
      <c r="G258" s="37"/>
      <c r="H258" s="37"/>
      <c r="I258" s="37"/>
      <c r="J258" s="37"/>
      <c r="K258" s="37"/>
      <c r="L258" s="39"/>
    </row>
    <row r="259" spans="2:12" ht="15">
      <c r="B259" s="6"/>
      <c r="D259" s="7"/>
      <c r="E259" s="7"/>
      <c r="F259" s="7"/>
      <c r="G259" s="37"/>
      <c r="H259" s="37"/>
      <c r="I259" s="37"/>
      <c r="J259" s="37"/>
      <c r="K259" s="37"/>
      <c r="L259" s="39"/>
    </row>
    <row r="260" spans="2:12" ht="15">
      <c r="B260" s="108" t="s">
        <v>42</v>
      </c>
      <c r="C260" s="97"/>
      <c r="D260" s="140"/>
      <c r="E260" s="141"/>
      <c r="F260" s="142"/>
      <c r="G260" s="37"/>
      <c r="H260" s="37"/>
      <c r="I260" s="37"/>
      <c r="J260" s="37"/>
      <c r="K260" s="37"/>
      <c r="L260" s="39"/>
    </row>
    <row r="261" spans="2:12" ht="15">
      <c r="B261" s="6"/>
      <c r="D261" s="7"/>
      <c r="E261" s="7"/>
      <c r="F261" s="7"/>
      <c r="G261" s="37"/>
      <c r="H261" s="37"/>
      <c r="I261" s="37"/>
      <c r="J261" s="37"/>
      <c r="K261" s="37"/>
      <c r="L261" s="39"/>
    </row>
    <row r="262" spans="1:12" ht="18.75">
      <c r="A262" s="51" t="s">
        <v>57</v>
      </c>
      <c r="C262" s="97"/>
      <c r="D262" s="55">
        <f>D240+D245-D251+D258+D260</f>
        <v>0</v>
      </c>
      <c r="E262" s="56">
        <f>E240+E245-E251+E258+E260</f>
        <v>0</v>
      </c>
      <c r="F262" s="57">
        <f>F240+F245-F251+F258+F260</f>
        <v>0</v>
      </c>
      <c r="G262" s="37"/>
      <c r="H262" s="37"/>
      <c r="I262" s="37"/>
      <c r="J262" s="37"/>
      <c r="K262" s="37"/>
      <c r="L262" s="39"/>
    </row>
    <row r="263" spans="2:12" ht="15">
      <c r="B263" s="6"/>
      <c r="D263" s="7"/>
      <c r="E263" s="7"/>
      <c r="F263" s="7"/>
      <c r="G263" s="37"/>
      <c r="H263" s="37"/>
      <c r="I263" s="37"/>
      <c r="J263" s="37"/>
      <c r="K263" s="37"/>
      <c r="L263" s="39"/>
    </row>
    <row r="264" spans="9:12" ht="15.75" thickBot="1">
      <c r="I264" s="39"/>
      <c r="J264" s="39"/>
      <c r="K264" s="39"/>
      <c r="L264" s="39"/>
    </row>
    <row r="265" spans="1:12" ht="15">
      <c r="A265" s="8"/>
      <c r="B265" s="8"/>
      <c r="C265" s="8"/>
      <c r="D265" s="8"/>
      <c r="E265" s="8"/>
      <c r="F265" s="8"/>
      <c r="G265" s="8"/>
      <c r="H265" s="8"/>
      <c r="I265" s="39"/>
      <c r="J265" s="39"/>
      <c r="K265" s="39"/>
      <c r="L265" s="39"/>
    </row>
    <row r="266" spans="2:12" ht="15"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</row>
    <row r="267" spans="1:12" ht="21">
      <c r="A267" s="17" t="s">
        <v>4</v>
      </c>
      <c r="B267" s="17"/>
      <c r="C267" s="52" t="str">
        <f>B9</f>
        <v>Facility 8</v>
      </c>
      <c r="D267" s="53"/>
      <c r="E267" s="27"/>
      <c r="F267" s="27"/>
      <c r="J267" s="39"/>
      <c r="K267" s="39"/>
      <c r="L267" s="39"/>
    </row>
    <row r="268" spans="10:12" ht="15">
      <c r="J268" s="39"/>
      <c r="K268" s="39"/>
      <c r="L268" s="39"/>
    </row>
    <row r="269" spans="1:12" ht="18.75">
      <c r="A269" s="9" t="s">
        <v>52</v>
      </c>
      <c r="B269" s="9"/>
      <c r="D269" s="2">
        <f>'Facility Detail'!$B$1036</f>
        <v>2011</v>
      </c>
      <c r="E269" s="2">
        <f>D269+1</f>
        <v>2012</v>
      </c>
      <c r="F269" s="2">
        <f>E269+1</f>
        <v>2013</v>
      </c>
      <c r="G269" s="29"/>
      <c r="H269" s="29"/>
      <c r="I269" s="29"/>
      <c r="J269" s="29"/>
      <c r="K269" s="29"/>
      <c r="L269" s="39"/>
    </row>
    <row r="270" spans="2:12" ht="15">
      <c r="B270" s="111" t="str">
        <f>"Total MWh Produced / Purchased from "&amp;C267</f>
        <v>Total MWh Produced / Purchased from Facility 8</v>
      </c>
      <c r="C270" s="97"/>
      <c r="D270" s="3"/>
      <c r="E270" s="4"/>
      <c r="F270" s="5"/>
      <c r="G270" s="28"/>
      <c r="H270" s="28"/>
      <c r="I270" s="28"/>
      <c r="J270" s="28"/>
      <c r="K270" s="28"/>
      <c r="L270" s="39"/>
    </row>
    <row r="271" spans="2:12" ht="15">
      <c r="B271" s="111" t="s">
        <v>56</v>
      </c>
      <c r="C271" s="97"/>
      <c r="D271" s="71"/>
      <c r="E271" s="72"/>
      <c r="F271" s="73"/>
      <c r="G271" s="28"/>
      <c r="H271" s="28"/>
      <c r="I271" s="28"/>
      <c r="J271" s="28"/>
      <c r="K271" s="28"/>
      <c r="L271" s="39"/>
    </row>
    <row r="272" spans="2:12" ht="15">
      <c r="B272" s="111" t="s">
        <v>51</v>
      </c>
      <c r="C272" s="97"/>
      <c r="D272" s="63"/>
      <c r="E272" s="64"/>
      <c r="F272" s="65"/>
      <c r="G272" s="28"/>
      <c r="H272" s="28"/>
      <c r="I272" s="28"/>
      <c r="J272" s="28"/>
      <c r="K272" s="28"/>
      <c r="L272" s="39"/>
    </row>
    <row r="273" spans="2:12" ht="15">
      <c r="B273" s="108" t="s">
        <v>53</v>
      </c>
      <c r="C273" s="109"/>
      <c r="D273" s="47">
        <f>D270*D271*D272</f>
        <v>0</v>
      </c>
      <c r="E273" s="47">
        <f>E270*E271*E272</f>
        <v>0</v>
      </c>
      <c r="F273" s="47">
        <f>F270*F271*F272</f>
        <v>0</v>
      </c>
      <c r="G273" s="28"/>
      <c r="H273" s="28"/>
      <c r="I273" s="28"/>
      <c r="J273" s="28"/>
      <c r="K273" s="28"/>
      <c r="L273" s="39"/>
    </row>
    <row r="274" spans="2:12" ht="15">
      <c r="B274" s="27"/>
      <c r="C274" s="39"/>
      <c r="D274" s="46"/>
      <c r="E274" s="46"/>
      <c r="F274" s="46"/>
      <c r="G274" s="28"/>
      <c r="H274" s="28"/>
      <c r="I274" s="28"/>
      <c r="J274" s="28"/>
      <c r="K274" s="28"/>
      <c r="L274" s="39"/>
    </row>
    <row r="275" spans="1:12" ht="18.75">
      <c r="A275" s="54" t="s">
        <v>150</v>
      </c>
      <c r="C275" s="39"/>
      <c r="D275" s="2">
        <f>'Facility Detail'!$B$1036</f>
        <v>2011</v>
      </c>
      <c r="E275" s="2">
        <f>D275+1</f>
        <v>2012</v>
      </c>
      <c r="F275" s="2">
        <f>E275+1</f>
        <v>2013</v>
      </c>
      <c r="G275" s="28"/>
      <c r="H275" s="28"/>
      <c r="I275" s="28"/>
      <c r="J275" s="28"/>
      <c r="K275" s="28"/>
      <c r="L275" s="39"/>
    </row>
    <row r="276" spans="2:12" ht="15">
      <c r="B276" s="111" t="s">
        <v>40</v>
      </c>
      <c r="C276" s="97"/>
      <c r="D276" s="66">
        <f>IF($E9="Eligible",D273*'Facility Detail'!$B$1033,0)</f>
        <v>0</v>
      </c>
      <c r="E276" s="14">
        <f>IF($E9="Eligible",E273*'Facility Detail'!$B$1033,0)</f>
        <v>0</v>
      </c>
      <c r="F276" s="15">
        <f>IF($E9="Eligible",F273*'Facility Detail'!$B$1033,0)</f>
        <v>0</v>
      </c>
      <c r="G276" s="28"/>
      <c r="H276" s="28"/>
      <c r="I276" s="28"/>
      <c r="J276" s="28"/>
      <c r="K276" s="28"/>
      <c r="L276" s="39"/>
    </row>
    <row r="277" spans="2:12" ht="15">
      <c r="B277" s="111" t="s">
        <v>7</v>
      </c>
      <c r="C277" s="97"/>
      <c r="D277" s="67">
        <f>IF($F9="Eligible",D273,0)</f>
        <v>0</v>
      </c>
      <c r="E277" s="68">
        <f>IF($F9="Eligible",E273,0)</f>
        <v>0</v>
      </c>
      <c r="F277" s="69">
        <f>IF($F9="Eligible",F273,0)</f>
        <v>0</v>
      </c>
      <c r="G277" s="28"/>
      <c r="H277" s="28"/>
      <c r="I277" s="28"/>
      <c r="J277" s="28"/>
      <c r="K277" s="28"/>
      <c r="L277" s="39"/>
    </row>
    <row r="278" spans="2:12" ht="15">
      <c r="B278" s="110" t="s">
        <v>152</v>
      </c>
      <c r="C278" s="109"/>
      <c r="D278" s="49">
        <f>SUM(D276:D277)</f>
        <v>0</v>
      </c>
      <c r="E278" s="50">
        <f>SUM(E276:E277)</f>
        <v>0</v>
      </c>
      <c r="F278" s="50">
        <f>SUM(F276:F277)</f>
        <v>0</v>
      </c>
      <c r="G278" s="28"/>
      <c r="H278" s="28"/>
      <c r="I278" s="28"/>
      <c r="J278" s="28"/>
      <c r="K278" s="28"/>
      <c r="L278" s="39"/>
    </row>
    <row r="279" spans="2:12" ht="15">
      <c r="B279" s="39"/>
      <c r="C279" s="39"/>
      <c r="D279" s="48"/>
      <c r="E279" s="40"/>
      <c r="F279" s="40"/>
      <c r="G279" s="28"/>
      <c r="H279" s="28"/>
      <c r="I279" s="28"/>
      <c r="J279" s="28"/>
      <c r="K279" s="28"/>
      <c r="L279" s="39"/>
    </row>
    <row r="280" spans="1:12" ht="18.75">
      <c r="A280" s="51" t="s">
        <v>61</v>
      </c>
      <c r="C280" s="39"/>
      <c r="D280" s="2">
        <f>'Facility Detail'!$B$1036</f>
        <v>2011</v>
      </c>
      <c r="E280" s="2">
        <f>D280+1</f>
        <v>2012</v>
      </c>
      <c r="F280" s="2">
        <f>E280+1</f>
        <v>2013</v>
      </c>
      <c r="G280" s="28"/>
      <c r="H280" s="28"/>
      <c r="I280" s="28"/>
      <c r="J280" s="28"/>
      <c r="K280" s="28"/>
      <c r="L280" s="39"/>
    </row>
    <row r="281" spans="2:12" ht="15">
      <c r="B281" s="111" t="s">
        <v>78</v>
      </c>
      <c r="C281" s="97"/>
      <c r="D281" s="123"/>
      <c r="E281" s="124"/>
      <c r="F281" s="125"/>
      <c r="G281" s="28"/>
      <c r="H281" s="28"/>
      <c r="I281" s="28"/>
      <c r="J281" s="28"/>
      <c r="K281" s="28"/>
      <c r="L281" s="39"/>
    </row>
    <row r="282" spans="2:12" ht="15">
      <c r="B282" s="112" t="s">
        <v>54</v>
      </c>
      <c r="C282" s="113"/>
      <c r="D282" s="126"/>
      <c r="E282" s="127"/>
      <c r="F282" s="128"/>
      <c r="G282" s="28"/>
      <c r="H282" s="28"/>
      <c r="I282" s="28"/>
      <c r="J282" s="28"/>
      <c r="K282" s="28"/>
      <c r="L282" s="39"/>
    </row>
    <row r="283" spans="2:12" ht="15">
      <c r="B283" s="129" t="s">
        <v>120</v>
      </c>
      <c r="C283" s="122"/>
      <c r="D283" s="74"/>
      <c r="E283" s="75"/>
      <c r="F283" s="76"/>
      <c r="G283" s="28"/>
      <c r="H283" s="28"/>
      <c r="I283" s="28"/>
      <c r="J283" s="28"/>
      <c r="K283" s="28"/>
      <c r="L283" s="39"/>
    </row>
    <row r="284" spans="2:12" ht="15">
      <c r="B284" s="42" t="s">
        <v>121</v>
      </c>
      <c r="D284" s="7">
        <f>SUM(D281:D283)</f>
        <v>0</v>
      </c>
      <c r="E284" s="7">
        <f>SUM(E281:E283)</f>
        <v>0</v>
      </c>
      <c r="F284" s="7">
        <f>SUM(F281:F283)</f>
        <v>0</v>
      </c>
      <c r="G284" s="37"/>
      <c r="H284" s="37"/>
      <c r="I284" s="37"/>
      <c r="J284" s="37"/>
      <c r="K284" s="37"/>
      <c r="L284" s="39"/>
    </row>
    <row r="285" spans="2:12" ht="15">
      <c r="B285" s="6"/>
      <c r="D285" s="7"/>
      <c r="E285" s="7"/>
      <c r="F285" s="7"/>
      <c r="G285" s="37"/>
      <c r="H285" s="37"/>
      <c r="I285" s="37"/>
      <c r="J285" s="37"/>
      <c r="K285" s="37"/>
      <c r="L285" s="39"/>
    </row>
    <row r="286" spans="1:12" ht="18.75">
      <c r="A286" s="9" t="s">
        <v>131</v>
      </c>
      <c r="D286" s="2">
        <f>'Facility Detail'!$B$1036</f>
        <v>2011</v>
      </c>
      <c r="E286" s="2">
        <f>D286+1</f>
        <v>2012</v>
      </c>
      <c r="F286" s="2">
        <f>E286+1</f>
        <v>2013</v>
      </c>
      <c r="G286" s="37"/>
      <c r="H286" s="37"/>
      <c r="I286" s="37"/>
      <c r="J286" s="37"/>
      <c r="K286" s="37"/>
      <c r="L286" s="39"/>
    </row>
    <row r="287" spans="2:12" ht="15">
      <c r="B287" s="111" t="str">
        <f>'Facility Detail'!$B$1036&amp;" Surplus Applied to "&amp;('Facility Detail'!$B$1036+1)</f>
        <v>2011 Surplus Applied to 2012</v>
      </c>
      <c r="C287" s="97"/>
      <c r="D287" s="3"/>
      <c r="E287" s="77">
        <f>D287</f>
        <v>0</v>
      </c>
      <c r="F287" s="80"/>
      <c r="G287" s="37"/>
      <c r="H287" s="37"/>
      <c r="I287" s="37"/>
      <c r="J287" s="37"/>
      <c r="K287" s="37"/>
      <c r="L287" s="39"/>
    </row>
    <row r="288" spans="2:12" ht="15">
      <c r="B288" s="111" t="str">
        <f>('Facility Detail'!$B$1036+1)&amp;" Surplus Applied to "&amp;('Facility Detail'!$B$1036)</f>
        <v>2012 Surplus Applied to 2011</v>
      </c>
      <c r="C288" s="97"/>
      <c r="D288" s="62">
        <f>E288</f>
        <v>0</v>
      </c>
      <c r="E288" s="70"/>
      <c r="F288" s="81"/>
      <c r="G288" s="37"/>
      <c r="H288" s="37"/>
      <c r="I288" s="37"/>
      <c r="J288" s="37"/>
      <c r="K288" s="37"/>
      <c r="L288" s="39"/>
    </row>
    <row r="289" spans="2:12" ht="15">
      <c r="B289" s="111" t="str">
        <f>('Facility Detail'!$B$1036+1)&amp;" Surplus Applied to "&amp;('Facility Detail'!$B$1036+2)</f>
        <v>2012 Surplus Applied to 2013</v>
      </c>
      <c r="C289" s="97"/>
      <c r="D289" s="82"/>
      <c r="E289" s="10"/>
      <c r="F289" s="78">
        <f>E289</f>
        <v>0</v>
      </c>
      <c r="G289" s="37"/>
      <c r="H289" s="37"/>
      <c r="I289" s="37"/>
      <c r="J289" s="37"/>
      <c r="K289" s="37"/>
      <c r="L289" s="39"/>
    </row>
    <row r="290" spans="2:12" ht="15">
      <c r="B290" s="111" t="str">
        <f>('Facility Detail'!$B$1036+2)&amp;" Surplus Applied to "&amp;('Facility Detail'!$B$1036+1)</f>
        <v>2013 Surplus Applied to 2012</v>
      </c>
      <c r="C290" s="97"/>
      <c r="D290" s="83"/>
      <c r="E290" s="79">
        <f>F290</f>
        <v>0</v>
      </c>
      <c r="F290" s="61"/>
      <c r="G290" s="37"/>
      <c r="H290" s="37"/>
      <c r="I290" s="37"/>
      <c r="J290" s="37"/>
      <c r="K290" s="37"/>
      <c r="L290" s="39"/>
    </row>
    <row r="291" spans="2:12" ht="15">
      <c r="B291" s="42" t="s">
        <v>47</v>
      </c>
      <c r="D291" s="7">
        <f>D288-D287</f>
        <v>0</v>
      </c>
      <c r="E291" s="7">
        <f>E287+E290-E289-E288</f>
        <v>0</v>
      </c>
      <c r="F291" s="7">
        <f>F289-F290</f>
        <v>0</v>
      </c>
      <c r="G291" s="37"/>
      <c r="H291" s="37"/>
      <c r="I291" s="37"/>
      <c r="J291" s="37"/>
      <c r="K291" s="37"/>
      <c r="L291" s="39"/>
    </row>
    <row r="292" spans="2:12" ht="15">
      <c r="B292" s="6"/>
      <c r="D292" s="7"/>
      <c r="E292" s="7"/>
      <c r="F292" s="7"/>
      <c r="G292" s="37"/>
      <c r="H292" s="37"/>
      <c r="I292" s="37"/>
      <c r="J292" s="37"/>
      <c r="K292" s="37"/>
      <c r="L292" s="39"/>
    </row>
    <row r="293" spans="2:12" ht="15">
      <c r="B293" s="108" t="s">
        <v>42</v>
      </c>
      <c r="C293" s="97"/>
      <c r="D293" s="140"/>
      <c r="E293" s="141"/>
      <c r="F293" s="142"/>
      <c r="G293" s="37"/>
      <c r="H293" s="37"/>
      <c r="I293" s="37"/>
      <c r="J293" s="37"/>
      <c r="K293" s="37"/>
      <c r="L293" s="39"/>
    </row>
    <row r="294" spans="2:12" ht="15">
      <c r="B294" s="6"/>
      <c r="D294" s="7"/>
      <c r="E294" s="7"/>
      <c r="F294" s="7"/>
      <c r="G294" s="37"/>
      <c r="H294" s="37"/>
      <c r="I294" s="37"/>
      <c r="J294" s="37"/>
      <c r="K294" s="37"/>
      <c r="L294" s="39"/>
    </row>
    <row r="295" spans="1:12" ht="18.75">
      <c r="A295" s="51" t="s">
        <v>57</v>
      </c>
      <c r="C295" s="97"/>
      <c r="D295" s="55">
        <f>D273+D278-D284+D291+D293</f>
        <v>0</v>
      </c>
      <c r="E295" s="56">
        <f>E273+E278-E284+E291+E293</f>
        <v>0</v>
      </c>
      <c r="F295" s="57">
        <f>F273+F278-F284+F291+F293</f>
        <v>0</v>
      </c>
      <c r="G295" s="37"/>
      <c r="H295" s="37"/>
      <c r="I295" s="37"/>
      <c r="J295" s="37"/>
      <c r="K295" s="37"/>
      <c r="L295" s="39"/>
    </row>
    <row r="296" spans="2:12" ht="15">
      <c r="B296" s="6"/>
      <c r="D296" s="7"/>
      <c r="E296" s="7"/>
      <c r="F296" s="7"/>
      <c r="G296" s="37"/>
      <c r="H296" s="37"/>
      <c r="I296" s="37"/>
      <c r="J296" s="37"/>
      <c r="K296" s="37"/>
      <c r="L296" s="39"/>
    </row>
    <row r="297" spans="9:12" ht="15.75" thickBot="1">
      <c r="I297" s="39"/>
      <c r="J297" s="39"/>
      <c r="K297" s="39"/>
      <c r="L297" s="39"/>
    </row>
    <row r="298" spans="1:12" ht="15">
      <c r="A298" s="8"/>
      <c r="B298" s="8"/>
      <c r="C298" s="8"/>
      <c r="D298" s="8"/>
      <c r="E298" s="8"/>
      <c r="F298" s="8"/>
      <c r="G298" s="8"/>
      <c r="H298" s="8"/>
      <c r="I298" s="39"/>
      <c r="J298" s="39"/>
      <c r="K298" s="39"/>
      <c r="L298" s="39"/>
    </row>
    <row r="299" spans="2:12" ht="15"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12" ht="21">
      <c r="A300" s="17" t="s">
        <v>4</v>
      </c>
      <c r="B300" s="17"/>
      <c r="C300" s="52" t="str">
        <f>B10</f>
        <v>Facility 9</v>
      </c>
      <c r="D300" s="53"/>
      <c r="E300" s="27"/>
      <c r="F300" s="27"/>
      <c r="J300" s="39"/>
      <c r="K300" s="39"/>
      <c r="L300" s="39"/>
    </row>
    <row r="301" spans="10:12" ht="15">
      <c r="J301" s="39"/>
      <c r="K301" s="39"/>
      <c r="L301" s="39"/>
    </row>
    <row r="302" spans="1:12" ht="18.75">
      <c r="A302" s="9" t="s">
        <v>52</v>
      </c>
      <c r="B302" s="9"/>
      <c r="D302" s="2">
        <f>'Facility Detail'!$B$1036</f>
        <v>2011</v>
      </c>
      <c r="E302" s="2">
        <f>D302+1</f>
        <v>2012</v>
      </c>
      <c r="F302" s="2">
        <f>E302+1</f>
        <v>2013</v>
      </c>
      <c r="G302" s="29"/>
      <c r="H302" s="29"/>
      <c r="I302" s="29"/>
      <c r="J302" s="29"/>
      <c r="K302" s="29"/>
      <c r="L302" s="39"/>
    </row>
    <row r="303" spans="2:12" ht="15">
      <c r="B303" s="111" t="str">
        <f>"Total MWh Produced / Purchased from "&amp;C300</f>
        <v>Total MWh Produced / Purchased from Facility 9</v>
      </c>
      <c r="C303" s="97"/>
      <c r="D303" s="3"/>
      <c r="E303" s="4"/>
      <c r="F303" s="5"/>
      <c r="G303" s="28"/>
      <c r="H303" s="28"/>
      <c r="I303" s="28"/>
      <c r="J303" s="28"/>
      <c r="K303" s="28"/>
      <c r="L303" s="39"/>
    </row>
    <row r="304" spans="2:12" ht="15">
      <c r="B304" s="111" t="s">
        <v>56</v>
      </c>
      <c r="C304" s="97"/>
      <c r="D304" s="71"/>
      <c r="E304" s="72"/>
      <c r="F304" s="73"/>
      <c r="G304" s="28"/>
      <c r="H304" s="28"/>
      <c r="I304" s="28"/>
      <c r="J304" s="28"/>
      <c r="K304" s="28"/>
      <c r="L304" s="39"/>
    </row>
    <row r="305" spans="2:12" ht="15">
      <c r="B305" s="111" t="s">
        <v>51</v>
      </c>
      <c r="C305" s="97"/>
      <c r="D305" s="63"/>
      <c r="E305" s="64"/>
      <c r="F305" s="65"/>
      <c r="G305" s="28"/>
      <c r="H305" s="28"/>
      <c r="I305" s="28"/>
      <c r="J305" s="28"/>
      <c r="K305" s="28"/>
      <c r="L305" s="39"/>
    </row>
    <row r="306" spans="2:12" ht="15">
      <c r="B306" s="108" t="s">
        <v>53</v>
      </c>
      <c r="C306" s="109"/>
      <c r="D306" s="47">
        <f>D303*D304*D305</f>
        <v>0</v>
      </c>
      <c r="E306" s="47">
        <f>E303*E304*E305</f>
        <v>0</v>
      </c>
      <c r="F306" s="47">
        <f>F303*F304*F305</f>
        <v>0</v>
      </c>
      <c r="G306" s="28"/>
      <c r="H306" s="28"/>
      <c r="I306" s="28"/>
      <c r="J306" s="28"/>
      <c r="K306" s="28"/>
      <c r="L306" s="39"/>
    </row>
    <row r="307" spans="2:12" ht="15">
      <c r="B307" s="27"/>
      <c r="C307" s="39"/>
      <c r="D307" s="46"/>
      <c r="E307" s="46"/>
      <c r="F307" s="46"/>
      <c r="G307" s="28"/>
      <c r="H307" s="28"/>
      <c r="I307" s="28"/>
      <c r="J307" s="28"/>
      <c r="K307" s="28"/>
      <c r="L307" s="39"/>
    </row>
    <row r="308" spans="1:12" ht="18.75">
      <c r="A308" s="54" t="s">
        <v>150</v>
      </c>
      <c r="C308" s="39"/>
      <c r="D308" s="2">
        <f>'Facility Detail'!$B$1036</f>
        <v>2011</v>
      </c>
      <c r="E308" s="2">
        <f>D308+1</f>
        <v>2012</v>
      </c>
      <c r="F308" s="2">
        <f>E308+1</f>
        <v>2013</v>
      </c>
      <c r="G308" s="28"/>
      <c r="H308" s="28"/>
      <c r="I308" s="28"/>
      <c r="J308" s="28"/>
      <c r="K308" s="28"/>
      <c r="L308" s="39"/>
    </row>
    <row r="309" spans="2:12" ht="15">
      <c r="B309" s="111" t="s">
        <v>40</v>
      </c>
      <c r="C309" s="97"/>
      <c r="D309" s="66">
        <f>IF($E10="Eligible",D306*'Facility Detail'!$B$1033,0)</f>
        <v>0</v>
      </c>
      <c r="E309" s="14">
        <f>IF($E10="Eligible",E306*'Facility Detail'!$B$1033,0)</f>
        <v>0</v>
      </c>
      <c r="F309" s="15">
        <f>IF($E10="Eligible",F306*'Facility Detail'!$B$1033,0)</f>
        <v>0</v>
      </c>
      <c r="G309" s="28"/>
      <c r="H309" s="28"/>
      <c r="I309" s="28"/>
      <c r="J309" s="28"/>
      <c r="K309" s="28"/>
      <c r="L309" s="39"/>
    </row>
    <row r="310" spans="2:12" ht="15">
      <c r="B310" s="111" t="s">
        <v>7</v>
      </c>
      <c r="C310" s="97"/>
      <c r="D310" s="67">
        <f>IF($F10="Eligible",D306,0)</f>
        <v>0</v>
      </c>
      <c r="E310" s="68">
        <f>IF($F10="Eligible",E306,0)</f>
        <v>0</v>
      </c>
      <c r="F310" s="69">
        <f>IF($F10="Eligible",F306,0)</f>
        <v>0</v>
      </c>
      <c r="G310" s="28"/>
      <c r="H310" s="28"/>
      <c r="I310" s="28"/>
      <c r="J310" s="28"/>
      <c r="K310" s="28"/>
      <c r="L310" s="39"/>
    </row>
    <row r="311" spans="2:12" ht="15">
      <c r="B311" s="110" t="s">
        <v>152</v>
      </c>
      <c r="C311" s="109"/>
      <c r="D311" s="49">
        <f>SUM(D309:D310)</f>
        <v>0</v>
      </c>
      <c r="E311" s="50">
        <f>SUM(E309:E310)</f>
        <v>0</v>
      </c>
      <c r="F311" s="50">
        <f>SUM(F309:F310)</f>
        <v>0</v>
      </c>
      <c r="G311" s="28"/>
      <c r="H311" s="28"/>
      <c r="I311" s="28"/>
      <c r="J311" s="28"/>
      <c r="K311" s="28"/>
      <c r="L311" s="39"/>
    </row>
    <row r="312" spans="2:12" ht="15">
      <c r="B312" s="39"/>
      <c r="C312" s="39"/>
      <c r="D312" s="48"/>
      <c r="E312" s="40"/>
      <c r="F312" s="40"/>
      <c r="G312" s="28"/>
      <c r="H312" s="28"/>
      <c r="I312" s="28"/>
      <c r="J312" s="28"/>
      <c r="K312" s="28"/>
      <c r="L312" s="39"/>
    </row>
    <row r="313" spans="1:12" ht="18.75">
      <c r="A313" s="51" t="s">
        <v>61</v>
      </c>
      <c r="C313" s="39"/>
      <c r="D313" s="2">
        <f>'Facility Detail'!$B$1036</f>
        <v>2011</v>
      </c>
      <c r="E313" s="2">
        <f>D313+1</f>
        <v>2012</v>
      </c>
      <c r="F313" s="2">
        <f>E313+1</f>
        <v>2013</v>
      </c>
      <c r="G313" s="28"/>
      <c r="H313" s="28"/>
      <c r="I313" s="28"/>
      <c r="J313" s="28"/>
      <c r="K313" s="28"/>
      <c r="L313" s="39"/>
    </row>
    <row r="314" spans="2:12" ht="15">
      <c r="B314" s="111" t="s">
        <v>78</v>
      </c>
      <c r="C314" s="97"/>
      <c r="D314" s="123"/>
      <c r="E314" s="124"/>
      <c r="F314" s="125"/>
      <c r="G314" s="28"/>
      <c r="H314" s="28"/>
      <c r="I314" s="28"/>
      <c r="J314" s="28"/>
      <c r="K314" s="28"/>
      <c r="L314" s="39"/>
    </row>
    <row r="315" spans="2:12" ht="15">
      <c r="B315" s="112" t="s">
        <v>54</v>
      </c>
      <c r="C315" s="113"/>
      <c r="D315" s="126"/>
      <c r="E315" s="127"/>
      <c r="F315" s="128"/>
      <c r="G315" s="28"/>
      <c r="H315" s="28"/>
      <c r="I315" s="28"/>
      <c r="J315" s="28"/>
      <c r="K315" s="28"/>
      <c r="L315" s="39"/>
    </row>
    <row r="316" spans="2:12" ht="15">
      <c r="B316" s="129" t="s">
        <v>120</v>
      </c>
      <c r="C316" s="122"/>
      <c r="D316" s="74"/>
      <c r="E316" s="75"/>
      <c r="F316" s="76"/>
      <c r="G316" s="28"/>
      <c r="H316" s="28"/>
      <c r="I316" s="28"/>
      <c r="J316" s="28"/>
      <c r="K316" s="28"/>
      <c r="L316" s="39"/>
    </row>
    <row r="317" spans="2:12" ht="15">
      <c r="B317" s="42" t="s">
        <v>121</v>
      </c>
      <c r="D317" s="7">
        <f>SUM(D314:D316)</f>
        <v>0</v>
      </c>
      <c r="E317" s="7">
        <f>SUM(E314:E316)</f>
        <v>0</v>
      </c>
      <c r="F317" s="7">
        <f>SUM(F314:F316)</f>
        <v>0</v>
      </c>
      <c r="G317" s="37"/>
      <c r="H317" s="37"/>
      <c r="I317" s="37"/>
      <c r="J317" s="37"/>
      <c r="K317" s="37"/>
      <c r="L317" s="39"/>
    </row>
    <row r="318" spans="2:12" ht="15">
      <c r="B318" s="6"/>
      <c r="D318" s="7"/>
      <c r="E318" s="7"/>
      <c r="F318" s="7"/>
      <c r="G318" s="37"/>
      <c r="H318" s="37"/>
      <c r="I318" s="37"/>
      <c r="J318" s="37"/>
      <c r="K318" s="37"/>
      <c r="L318" s="39"/>
    </row>
    <row r="319" spans="1:12" ht="18.75">
      <c r="A319" s="9" t="s">
        <v>131</v>
      </c>
      <c r="D319" s="2">
        <f>'Facility Detail'!$B$1036</f>
        <v>2011</v>
      </c>
      <c r="E319" s="2">
        <f>D319+1</f>
        <v>2012</v>
      </c>
      <c r="F319" s="2">
        <f>E319+1</f>
        <v>2013</v>
      </c>
      <c r="G319" s="37"/>
      <c r="H319" s="37"/>
      <c r="I319" s="37"/>
      <c r="J319" s="37"/>
      <c r="K319" s="37"/>
      <c r="L319" s="39"/>
    </row>
    <row r="320" spans="2:12" ht="15">
      <c r="B320" s="111" t="str">
        <f>'Facility Detail'!$B$1036&amp;" Surplus Applied to "&amp;('Facility Detail'!$B$1036+1)</f>
        <v>2011 Surplus Applied to 2012</v>
      </c>
      <c r="C320" s="97"/>
      <c r="D320" s="3"/>
      <c r="E320" s="77">
        <f>D320</f>
        <v>0</v>
      </c>
      <c r="F320" s="80"/>
      <c r="G320" s="37"/>
      <c r="H320" s="37"/>
      <c r="I320" s="37"/>
      <c r="J320" s="37"/>
      <c r="K320" s="37"/>
      <c r="L320" s="39"/>
    </row>
    <row r="321" spans="2:12" ht="15">
      <c r="B321" s="111" t="str">
        <f>('Facility Detail'!$B$1036+1)&amp;" Surplus Applied to "&amp;('Facility Detail'!$B$1036)</f>
        <v>2012 Surplus Applied to 2011</v>
      </c>
      <c r="C321" s="97"/>
      <c r="D321" s="62">
        <f>E321</f>
        <v>0</v>
      </c>
      <c r="E321" s="70"/>
      <c r="F321" s="81"/>
      <c r="G321" s="37"/>
      <c r="H321" s="37"/>
      <c r="I321" s="37"/>
      <c r="J321" s="37"/>
      <c r="K321" s="37"/>
      <c r="L321" s="39"/>
    </row>
    <row r="322" spans="2:12" ht="15">
      <c r="B322" s="111" t="str">
        <f>('Facility Detail'!$B$1036+1)&amp;" Surplus Applied to "&amp;('Facility Detail'!$B$1036+2)</f>
        <v>2012 Surplus Applied to 2013</v>
      </c>
      <c r="C322" s="97"/>
      <c r="D322" s="82"/>
      <c r="E322" s="10"/>
      <c r="F322" s="78">
        <f>E322</f>
        <v>0</v>
      </c>
      <c r="G322" s="37"/>
      <c r="H322" s="37"/>
      <c r="I322" s="37"/>
      <c r="J322" s="37"/>
      <c r="K322" s="37"/>
      <c r="L322" s="39"/>
    </row>
    <row r="323" spans="2:12" ht="15">
      <c r="B323" s="111" t="str">
        <f>('Facility Detail'!$B$1036+2)&amp;" Surplus Applied to "&amp;('Facility Detail'!$B$1036+1)</f>
        <v>2013 Surplus Applied to 2012</v>
      </c>
      <c r="C323" s="97"/>
      <c r="D323" s="83"/>
      <c r="E323" s="79">
        <f>F323</f>
        <v>0</v>
      </c>
      <c r="F323" s="61"/>
      <c r="G323" s="37"/>
      <c r="H323" s="37"/>
      <c r="I323" s="37"/>
      <c r="J323" s="37"/>
      <c r="K323" s="37"/>
      <c r="L323" s="39"/>
    </row>
    <row r="324" spans="2:12" ht="15">
      <c r="B324" s="42" t="s">
        <v>47</v>
      </c>
      <c r="D324" s="7">
        <f>D321-D320</f>
        <v>0</v>
      </c>
      <c r="E324" s="7">
        <f>E320+E323-E322-E321</f>
        <v>0</v>
      </c>
      <c r="F324" s="7">
        <f>F322-F323</f>
        <v>0</v>
      </c>
      <c r="G324" s="37"/>
      <c r="H324" s="37"/>
      <c r="I324" s="37"/>
      <c r="J324" s="37"/>
      <c r="K324" s="37"/>
      <c r="L324" s="39"/>
    </row>
    <row r="325" spans="2:12" ht="15">
      <c r="B325" s="6"/>
      <c r="D325" s="7"/>
      <c r="E325" s="7"/>
      <c r="F325" s="7"/>
      <c r="G325" s="37"/>
      <c r="H325" s="37"/>
      <c r="I325" s="37"/>
      <c r="J325" s="37"/>
      <c r="K325" s="37"/>
      <c r="L325" s="39"/>
    </row>
    <row r="326" spans="2:12" ht="15">
      <c r="B326" s="108" t="s">
        <v>42</v>
      </c>
      <c r="C326" s="97"/>
      <c r="D326" s="140"/>
      <c r="E326" s="141"/>
      <c r="F326" s="142"/>
      <c r="G326" s="37"/>
      <c r="H326" s="37"/>
      <c r="I326" s="37"/>
      <c r="J326" s="37"/>
      <c r="K326" s="37"/>
      <c r="L326" s="39"/>
    </row>
    <row r="327" spans="2:12" ht="15">
      <c r="B327" s="6"/>
      <c r="D327" s="7"/>
      <c r="E327" s="7"/>
      <c r="F327" s="7"/>
      <c r="G327" s="37"/>
      <c r="H327" s="37"/>
      <c r="I327" s="37"/>
      <c r="J327" s="37"/>
      <c r="K327" s="37"/>
      <c r="L327" s="39"/>
    </row>
    <row r="328" spans="1:12" ht="18.75">
      <c r="A328" s="51" t="s">
        <v>57</v>
      </c>
      <c r="C328" s="97"/>
      <c r="D328" s="55">
        <f>D306+D311-D317+D324+D326</f>
        <v>0</v>
      </c>
      <c r="E328" s="56">
        <f>E306+E311-E317+E324+E326</f>
        <v>0</v>
      </c>
      <c r="F328" s="57">
        <f>F306+F311-F317+F324+F326</f>
        <v>0</v>
      </c>
      <c r="G328" s="37"/>
      <c r="H328" s="37"/>
      <c r="I328" s="37"/>
      <c r="J328" s="37"/>
      <c r="K328" s="37"/>
      <c r="L328" s="39"/>
    </row>
    <row r="329" spans="2:12" ht="15">
      <c r="B329" s="6"/>
      <c r="D329" s="7"/>
      <c r="E329" s="7"/>
      <c r="F329" s="7"/>
      <c r="G329" s="37"/>
      <c r="H329" s="37"/>
      <c r="I329" s="37"/>
      <c r="J329" s="37"/>
      <c r="K329" s="37"/>
      <c r="L329" s="39"/>
    </row>
    <row r="330" spans="9:12" ht="15.75" thickBot="1">
      <c r="I330" s="39"/>
      <c r="J330" s="39"/>
      <c r="K330" s="39"/>
      <c r="L330" s="39"/>
    </row>
    <row r="331" spans="1:12" ht="15">
      <c r="A331" s="8"/>
      <c r="B331" s="8"/>
      <c r="C331" s="8"/>
      <c r="D331" s="8"/>
      <c r="E331" s="8"/>
      <c r="F331" s="8"/>
      <c r="G331" s="8"/>
      <c r="H331" s="8"/>
      <c r="I331" s="39"/>
      <c r="J331" s="39"/>
      <c r="K331" s="39"/>
      <c r="L331" s="39"/>
    </row>
    <row r="332" spans="2:12" ht="15"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  <row r="333" spans="1:12" ht="21">
      <c r="A333" s="17" t="s">
        <v>4</v>
      </c>
      <c r="B333" s="17"/>
      <c r="C333" s="52" t="str">
        <f>B11</f>
        <v>Facility 10</v>
      </c>
      <c r="D333" s="53"/>
      <c r="E333" s="27"/>
      <c r="F333" s="27"/>
      <c r="J333" s="39"/>
      <c r="K333" s="39"/>
      <c r="L333" s="39"/>
    </row>
    <row r="334" spans="10:12" ht="15">
      <c r="J334" s="39"/>
      <c r="K334" s="39"/>
      <c r="L334" s="39"/>
    </row>
    <row r="335" spans="1:12" ht="18.75">
      <c r="A335" s="9" t="s">
        <v>52</v>
      </c>
      <c r="B335" s="9"/>
      <c r="D335" s="2">
        <f>'Facility Detail'!$B$1036</f>
        <v>2011</v>
      </c>
      <c r="E335" s="2">
        <f>D335+1</f>
        <v>2012</v>
      </c>
      <c r="F335" s="2">
        <f>E335+1</f>
        <v>2013</v>
      </c>
      <c r="G335" s="29"/>
      <c r="H335" s="29"/>
      <c r="I335" s="29"/>
      <c r="J335" s="29"/>
      <c r="K335" s="29"/>
      <c r="L335" s="39"/>
    </row>
    <row r="336" spans="2:12" ht="15">
      <c r="B336" s="111" t="str">
        <f>"Total MWh Produced / Purchased from "&amp;C333</f>
        <v>Total MWh Produced / Purchased from Facility 10</v>
      </c>
      <c r="C336" s="97"/>
      <c r="D336" s="3"/>
      <c r="E336" s="4"/>
      <c r="F336" s="5"/>
      <c r="G336" s="28"/>
      <c r="H336" s="28"/>
      <c r="I336" s="28"/>
      <c r="J336" s="28"/>
      <c r="K336" s="28"/>
      <c r="L336" s="39"/>
    </row>
    <row r="337" spans="2:12" ht="15">
      <c r="B337" s="111" t="s">
        <v>56</v>
      </c>
      <c r="C337" s="97"/>
      <c r="D337" s="71"/>
      <c r="E337" s="72"/>
      <c r="F337" s="73"/>
      <c r="G337" s="28"/>
      <c r="H337" s="28"/>
      <c r="I337" s="28"/>
      <c r="J337" s="28"/>
      <c r="K337" s="28"/>
      <c r="L337" s="39"/>
    </row>
    <row r="338" spans="2:12" ht="15">
      <c r="B338" s="111" t="s">
        <v>51</v>
      </c>
      <c r="C338" s="97"/>
      <c r="D338" s="63"/>
      <c r="E338" s="64"/>
      <c r="F338" s="65"/>
      <c r="G338" s="28"/>
      <c r="H338" s="28"/>
      <c r="I338" s="28"/>
      <c r="J338" s="28"/>
      <c r="K338" s="28"/>
      <c r="L338" s="39"/>
    </row>
    <row r="339" spans="2:12" ht="15">
      <c r="B339" s="108" t="s">
        <v>53</v>
      </c>
      <c r="C339" s="109"/>
      <c r="D339" s="47">
        <f>D336*D337*D338</f>
        <v>0</v>
      </c>
      <c r="E339" s="47">
        <f>E336*E337*E338</f>
        <v>0</v>
      </c>
      <c r="F339" s="47">
        <f>F336*F337*F338</f>
        <v>0</v>
      </c>
      <c r="G339" s="28"/>
      <c r="H339" s="28"/>
      <c r="I339" s="28"/>
      <c r="J339" s="28"/>
      <c r="K339" s="28"/>
      <c r="L339" s="39"/>
    </row>
    <row r="340" spans="2:12" ht="15">
      <c r="B340" s="27"/>
      <c r="C340" s="39"/>
      <c r="D340" s="46"/>
      <c r="E340" s="46"/>
      <c r="F340" s="46"/>
      <c r="G340" s="28"/>
      <c r="H340" s="28"/>
      <c r="I340" s="28"/>
      <c r="J340" s="28"/>
      <c r="K340" s="28"/>
      <c r="L340" s="39"/>
    </row>
    <row r="341" spans="1:12" ht="18.75">
      <c r="A341" s="54" t="s">
        <v>150</v>
      </c>
      <c r="C341" s="39"/>
      <c r="D341" s="2">
        <f>'Facility Detail'!$B$1036</f>
        <v>2011</v>
      </c>
      <c r="E341" s="2">
        <f>D341+1</f>
        <v>2012</v>
      </c>
      <c r="F341" s="2">
        <f>E341+1</f>
        <v>2013</v>
      </c>
      <c r="G341" s="28"/>
      <c r="H341" s="28"/>
      <c r="I341" s="28"/>
      <c r="J341" s="28"/>
      <c r="K341" s="28"/>
      <c r="L341" s="39"/>
    </row>
    <row r="342" spans="2:12" ht="15">
      <c r="B342" s="111" t="s">
        <v>40</v>
      </c>
      <c r="C342" s="97"/>
      <c r="D342" s="66">
        <f>IF($E11="Eligible",D339*'Facility Detail'!$B$1033,0)</f>
        <v>0</v>
      </c>
      <c r="E342" s="14">
        <f>IF($E11="Eligible",E339*'Facility Detail'!$B$1033,0)</f>
        <v>0</v>
      </c>
      <c r="F342" s="15">
        <f>IF($E11="Eligible",F339*'Facility Detail'!$B$1033,0)</f>
        <v>0</v>
      </c>
      <c r="G342" s="28"/>
      <c r="H342" s="28"/>
      <c r="I342" s="28"/>
      <c r="J342" s="28"/>
      <c r="K342" s="28"/>
      <c r="L342" s="39"/>
    </row>
    <row r="343" spans="2:12" ht="15">
      <c r="B343" s="111" t="s">
        <v>7</v>
      </c>
      <c r="C343" s="97"/>
      <c r="D343" s="67">
        <f>IF($F11="Eligible",D339,0)</f>
        <v>0</v>
      </c>
      <c r="E343" s="68">
        <f>IF($F11="Eligible",E339,0)</f>
        <v>0</v>
      </c>
      <c r="F343" s="69">
        <f>IF($F11="Eligible",F339,0)</f>
        <v>0</v>
      </c>
      <c r="G343" s="28"/>
      <c r="H343" s="28"/>
      <c r="I343" s="28"/>
      <c r="J343" s="28"/>
      <c r="K343" s="28"/>
      <c r="L343" s="39"/>
    </row>
    <row r="344" spans="2:12" ht="15">
      <c r="B344" s="110" t="s">
        <v>152</v>
      </c>
      <c r="C344" s="109"/>
      <c r="D344" s="49">
        <f>SUM(D342:D343)</f>
        <v>0</v>
      </c>
      <c r="E344" s="50">
        <f>SUM(E342:E343)</f>
        <v>0</v>
      </c>
      <c r="F344" s="50">
        <f>SUM(F342:F343)</f>
        <v>0</v>
      </c>
      <c r="G344" s="28"/>
      <c r="H344" s="28"/>
      <c r="I344" s="28"/>
      <c r="J344" s="28"/>
      <c r="K344" s="28"/>
      <c r="L344" s="39"/>
    </row>
    <row r="345" spans="2:12" ht="15">
      <c r="B345" s="39"/>
      <c r="C345" s="39"/>
      <c r="D345" s="48"/>
      <c r="E345" s="40"/>
      <c r="F345" s="40"/>
      <c r="G345" s="28"/>
      <c r="H345" s="28"/>
      <c r="I345" s="28"/>
      <c r="J345" s="28"/>
      <c r="K345" s="28"/>
      <c r="L345" s="39"/>
    </row>
    <row r="346" spans="1:12" ht="18.75">
      <c r="A346" s="51" t="s">
        <v>61</v>
      </c>
      <c r="C346" s="39"/>
      <c r="D346" s="2">
        <f>'Facility Detail'!$B$1036</f>
        <v>2011</v>
      </c>
      <c r="E346" s="2">
        <f>D346+1</f>
        <v>2012</v>
      </c>
      <c r="F346" s="2">
        <f>E346+1</f>
        <v>2013</v>
      </c>
      <c r="G346" s="28"/>
      <c r="H346" s="28"/>
      <c r="I346" s="28"/>
      <c r="J346" s="28"/>
      <c r="K346" s="28"/>
      <c r="L346" s="39"/>
    </row>
    <row r="347" spans="2:12" ht="15">
      <c r="B347" s="111" t="s">
        <v>78</v>
      </c>
      <c r="C347" s="97"/>
      <c r="D347" s="123"/>
      <c r="E347" s="124"/>
      <c r="F347" s="125"/>
      <c r="G347" s="28"/>
      <c r="H347" s="28"/>
      <c r="I347" s="28"/>
      <c r="J347" s="28"/>
      <c r="K347" s="28"/>
      <c r="L347" s="39"/>
    </row>
    <row r="348" spans="2:12" ht="15">
      <c r="B348" s="112" t="s">
        <v>54</v>
      </c>
      <c r="C348" s="113"/>
      <c r="D348" s="126"/>
      <c r="E348" s="127"/>
      <c r="F348" s="128"/>
      <c r="G348" s="28"/>
      <c r="H348" s="28"/>
      <c r="I348" s="28"/>
      <c r="J348" s="28"/>
      <c r="K348" s="28"/>
      <c r="L348" s="39"/>
    </row>
    <row r="349" spans="2:12" ht="15">
      <c r="B349" s="129" t="s">
        <v>120</v>
      </c>
      <c r="C349" s="122"/>
      <c r="D349" s="74"/>
      <c r="E349" s="75"/>
      <c r="F349" s="76"/>
      <c r="G349" s="28"/>
      <c r="H349" s="28"/>
      <c r="I349" s="28"/>
      <c r="J349" s="28"/>
      <c r="K349" s="28"/>
      <c r="L349" s="39"/>
    </row>
    <row r="350" spans="2:12" ht="15">
      <c r="B350" s="42" t="s">
        <v>121</v>
      </c>
      <c r="D350" s="7">
        <f>SUM(D347:D349)</f>
        <v>0</v>
      </c>
      <c r="E350" s="7">
        <f>SUM(E347:E349)</f>
        <v>0</v>
      </c>
      <c r="F350" s="7">
        <f>SUM(F347:F349)</f>
        <v>0</v>
      </c>
      <c r="G350" s="37"/>
      <c r="H350" s="37"/>
      <c r="I350" s="37"/>
      <c r="J350" s="37"/>
      <c r="K350" s="37"/>
      <c r="L350" s="39"/>
    </row>
    <row r="351" spans="2:12" ht="15">
      <c r="B351" s="6"/>
      <c r="D351" s="7"/>
      <c r="E351" s="7"/>
      <c r="F351" s="7"/>
      <c r="G351" s="37"/>
      <c r="H351" s="37"/>
      <c r="I351" s="37"/>
      <c r="J351" s="37"/>
      <c r="K351" s="37"/>
      <c r="L351" s="39"/>
    </row>
    <row r="352" spans="1:12" ht="18.75">
      <c r="A352" s="9" t="s">
        <v>131</v>
      </c>
      <c r="D352" s="2">
        <f>'Facility Detail'!$B$1036</f>
        <v>2011</v>
      </c>
      <c r="E352" s="2">
        <f>D352+1</f>
        <v>2012</v>
      </c>
      <c r="F352" s="2">
        <f>E352+1</f>
        <v>2013</v>
      </c>
      <c r="G352" s="37"/>
      <c r="H352" s="37"/>
      <c r="I352" s="37"/>
      <c r="J352" s="37"/>
      <c r="K352" s="37"/>
      <c r="L352" s="39"/>
    </row>
    <row r="353" spans="2:12" ht="15">
      <c r="B353" s="111" t="str">
        <f>'Facility Detail'!$B$1036&amp;" Surplus Applied to "&amp;('Facility Detail'!$B$1036+1)</f>
        <v>2011 Surplus Applied to 2012</v>
      </c>
      <c r="C353" s="97"/>
      <c r="D353" s="3"/>
      <c r="E353" s="77">
        <f>D353</f>
        <v>0</v>
      </c>
      <c r="F353" s="80"/>
      <c r="G353" s="37"/>
      <c r="H353" s="37"/>
      <c r="I353" s="37"/>
      <c r="J353" s="37"/>
      <c r="K353" s="37"/>
      <c r="L353" s="39"/>
    </row>
    <row r="354" spans="2:12" ht="15">
      <c r="B354" s="111" t="str">
        <f>('Facility Detail'!$B$1036+1)&amp;" Surplus Applied to "&amp;('Facility Detail'!$B$1036)</f>
        <v>2012 Surplus Applied to 2011</v>
      </c>
      <c r="C354" s="97"/>
      <c r="D354" s="62">
        <f>E354</f>
        <v>0</v>
      </c>
      <c r="E354" s="70"/>
      <c r="F354" s="81"/>
      <c r="G354" s="37"/>
      <c r="H354" s="37"/>
      <c r="I354" s="37"/>
      <c r="J354" s="37"/>
      <c r="K354" s="37"/>
      <c r="L354" s="39"/>
    </row>
    <row r="355" spans="2:12" ht="15">
      <c r="B355" s="111" t="str">
        <f>('Facility Detail'!$B$1036+1)&amp;" Surplus Applied to "&amp;('Facility Detail'!$B$1036+2)</f>
        <v>2012 Surplus Applied to 2013</v>
      </c>
      <c r="C355" s="97"/>
      <c r="D355" s="82"/>
      <c r="E355" s="10"/>
      <c r="F355" s="78">
        <f>E355</f>
        <v>0</v>
      </c>
      <c r="G355" s="37"/>
      <c r="H355" s="37"/>
      <c r="I355" s="37"/>
      <c r="J355" s="37"/>
      <c r="K355" s="37"/>
      <c r="L355" s="39"/>
    </row>
    <row r="356" spans="2:12" ht="15">
      <c r="B356" s="111" t="str">
        <f>('Facility Detail'!$B$1036+2)&amp;" Surplus Applied to "&amp;('Facility Detail'!$B$1036+1)</f>
        <v>2013 Surplus Applied to 2012</v>
      </c>
      <c r="C356" s="97"/>
      <c r="D356" s="83"/>
      <c r="E356" s="79">
        <f>F356</f>
        <v>0</v>
      </c>
      <c r="F356" s="61"/>
      <c r="G356" s="37"/>
      <c r="H356" s="37"/>
      <c r="I356" s="37"/>
      <c r="J356" s="37"/>
      <c r="K356" s="37"/>
      <c r="L356" s="39"/>
    </row>
    <row r="357" spans="2:12" ht="15">
      <c r="B357" s="42" t="s">
        <v>47</v>
      </c>
      <c r="D357" s="7">
        <f>D354-D353</f>
        <v>0</v>
      </c>
      <c r="E357" s="7">
        <f>E353+E356-E355-E354</f>
        <v>0</v>
      </c>
      <c r="F357" s="7">
        <f>F355-F356</f>
        <v>0</v>
      </c>
      <c r="G357" s="37"/>
      <c r="H357" s="37"/>
      <c r="I357" s="37"/>
      <c r="J357" s="37"/>
      <c r="K357" s="37"/>
      <c r="L357" s="39"/>
    </row>
    <row r="358" spans="2:12" ht="15">
      <c r="B358" s="6"/>
      <c r="D358" s="7"/>
      <c r="E358" s="7"/>
      <c r="F358" s="7"/>
      <c r="G358" s="37"/>
      <c r="H358" s="37"/>
      <c r="I358" s="37"/>
      <c r="J358" s="37"/>
      <c r="K358" s="37"/>
      <c r="L358" s="39"/>
    </row>
    <row r="359" spans="2:12" ht="15">
      <c r="B359" s="108" t="s">
        <v>42</v>
      </c>
      <c r="C359" s="97"/>
      <c r="D359" s="140"/>
      <c r="E359" s="141"/>
      <c r="F359" s="142"/>
      <c r="G359" s="37"/>
      <c r="H359" s="37"/>
      <c r="I359" s="37"/>
      <c r="J359" s="37"/>
      <c r="K359" s="37"/>
      <c r="L359" s="39"/>
    </row>
    <row r="360" spans="2:12" ht="15">
      <c r="B360" s="6"/>
      <c r="D360" s="7"/>
      <c r="E360" s="7"/>
      <c r="F360" s="7"/>
      <c r="G360" s="37"/>
      <c r="H360" s="37"/>
      <c r="I360" s="37"/>
      <c r="J360" s="37"/>
      <c r="K360" s="37"/>
      <c r="L360" s="39"/>
    </row>
    <row r="361" spans="1:12" ht="18.75">
      <c r="A361" s="51" t="s">
        <v>57</v>
      </c>
      <c r="C361" s="97"/>
      <c r="D361" s="55">
        <f>D339+D344-D350+D357+D359</f>
        <v>0</v>
      </c>
      <c r="E361" s="56">
        <f>E339+E344-E350+E357+E359</f>
        <v>0</v>
      </c>
      <c r="F361" s="57">
        <f>F339+F344-F350+F357+F359</f>
        <v>0</v>
      </c>
      <c r="G361" s="37"/>
      <c r="H361" s="37"/>
      <c r="I361" s="37"/>
      <c r="J361" s="37"/>
      <c r="K361" s="37"/>
      <c r="L361" s="39"/>
    </row>
    <row r="362" spans="2:12" ht="15">
      <c r="B362" s="6"/>
      <c r="D362" s="7"/>
      <c r="E362" s="7"/>
      <c r="F362" s="7"/>
      <c r="G362" s="37"/>
      <c r="H362" s="37"/>
      <c r="I362" s="37"/>
      <c r="J362" s="37"/>
      <c r="K362" s="37"/>
      <c r="L362" s="39"/>
    </row>
    <row r="363" spans="9:12" ht="15.75" thickBot="1">
      <c r="I363" s="39"/>
      <c r="J363" s="39"/>
      <c r="K363" s="39"/>
      <c r="L363" s="39"/>
    </row>
    <row r="364" spans="1:12" ht="15">
      <c r="A364" s="8"/>
      <c r="B364" s="8"/>
      <c r="C364" s="8"/>
      <c r="D364" s="8"/>
      <c r="E364" s="8"/>
      <c r="F364" s="8"/>
      <c r="G364" s="8"/>
      <c r="H364" s="8"/>
      <c r="I364" s="39"/>
      <c r="J364" s="39"/>
      <c r="K364" s="39"/>
      <c r="L364" s="39"/>
    </row>
    <row r="365" spans="2:12" ht="15"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</row>
    <row r="366" spans="1:12" ht="21">
      <c r="A366" s="17" t="s">
        <v>4</v>
      </c>
      <c r="B366" s="17"/>
      <c r="C366" s="52" t="str">
        <f>B12</f>
        <v>Facility 11</v>
      </c>
      <c r="D366" s="53"/>
      <c r="E366" s="27"/>
      <c r="F366" s="27"/>
      <c r="J366" s="39"/>
      <c r="K366" s="39"/>
      <c r="L366" s="39"/>
    </row>
    <row r="367" spans="10:12" ht="15">
      <c r="J367" s="39"/>
      <c r="K367" s="39"/>
      <c r="L367" s="39"/>
    </row>
    <row r="368" spans="1:12" ht="18.75">
      <c r="A368" s="9" t="s">
        <v>52</v>
      </c>
      <c r="B368" s="9"/>
      <c r="D368" s="2">
        <f>'Facility Detail'!$B$1036</f>
        <v>2011</v>
      </c>
      <c r="E368" s="2">
        <f>D368+1</f>
        <v>2012</v>
      </c>
      <c r="F368" s="2">
        <f>E368+1</f>
        <v>2013</v>
      </c>
      <c r="G368" s="29"/>
      <c r="H368" s="29"/>
      <c r="I368" s="29"/>
      <c r="J368" s="29"/>
      <c r="K368" s="29"/>
      <c r="L368" s="39"/>
    </row>
    <row r="369" spans="2:12" ht="15">
      <c r="B369" s="111" t="str">
        <f>"Total MWh Produced / Purchased from "&amp;C366</f>
        <v>Total MWh Produced / Purchased from Facility 11</v>
      </c>
      <c r="C369" s="97"/>
      <c r="D369" s="3"/>
      <c r="E369" s="4"/>
      <c r="F369" s="5"/>
      <c r="G369" s="28"/>
      <c r="H369" s="28"/>
      <c r="I369" s="28"/>
      <c r="J369" s="28"/>
      <c r="K369" s="28"/>
      <c r="L369" s="39"/>
    </row>
    <row r="370" spans="2:12" ht="15">
      <c r="B370" s="111" t="s">
        <v>56</v>
      </c>
      <c r="C370" s="97"/>
      <c r="D370" s="71"/>
      <c r="E370" s="72"/>
      <c r="F370" s="73"/>
      <c r="G370" s="28"/>
      <c r="H370" s="28"/>
      <c r="I370" s="28"/>
      <c r="J370" s="28"/>
      <c r="K370" s="28"/>
      <c r="L370" s="39"/>
    </row>
    <row r="371" spans="2:12" ht="15">
      <c r="B371" s="111" t="s">
        <v>51</v>
      </c>
      <c r="C371" s="97"/>
      <c r="D371" s="63"/>
      <c r="E371" s="64"/>
      <c r="F371" s="65"/>
      <c r="G371" s="28"/>
      <c r="H371" s="28"/>
      <c r="I371" s="28"/>
      <c r="J371" s="28"/>
      <c r="K371" s="28"/>
      <c r="L371" s="39"/>
    </row>
    <row r="372" spans="2:12" ht="15">
      <c r="B372" s="108" t="s">
        <v>53</v>
      </c>
      <c r="C372" s="109"/>
      <c r="D372" s="47">
        <f>D369*D370*D371</f>
        <v>0</v>
      </c>
      <c r="E372" s="47">
        <f>E369*E370*E371</f>
        <v>0</v>
      </c>
      <c r="F372" s="47">
        <f>F369*F370*F371</f>
        <v>0</v>
      </c>
      <c r="G372" s="28"/>
      <c r="H372" s="28"/>
      <c r="I372" s="28"/>
      <c r="J372" s="28"/>
      <c r="K372" s="28"/>
      <c r="L372" s="39"/>
    </row>
    <row r="373" spans="2:12" ht="15">
      <c r="B373" s="27"/>
      <c r="C373" s="39"/>
      <c r="D373" s="46"/>
      <c r="E373" s="46"/>
      <c r="F373" s="46"/>
      <c r="G373" s="28"/>
      <c r="H373" s="28"/>
      <c r="I373" s="28"/>
      <c r="J373" s="28"/>
      <c r="K373" s="28"/>
      <c r="L373" s="39"/>
    </row>
    <row r="374" spans="1:12" ht="18.75">
      <c r="A374" s="54" t="s">
        <v>150</v>
      </c>
      <c r="C374" s="39"/>
      <c r="D374" s="2">
        <f>'Facility Detail'!$B$1036</f>
        <v>2011</v>
      </c>
      <c r="E374" s="2">
        <f>D374+1</f>
        <v>2012</v>
      </c>
      <c r="F374" s="2">
        <f>E374+1</f>
        <v>2013</v>
      </c>
      <c r="G374" s="28"/>
      <c r="H374" s="28"/>
      <c r="I374" s="28"/>
      <c r="J374" s="28"/>
      <c r="K374" s="28"/>
      <c r="L374" s="39"/>
    </row>
    <row r="375" spans="2:12" ht="15">
      <c r="B375" s="111" t="s">
        <v>40</v>
      </c>
      <c r="C375" s="97"/>
      <c r="D375" s="66">
        <f>IF($E12="Eligible",D372*'Facility Detail'!$B$1033,0)</f>
        <v>0</v>
      </c>
      <c r="E375" s="14">
        <f>IF($E12="Eligible",E372*'Facility Detail'!$B$1033,0)</f>
        <v>0</v>
      </c>
      <c r="F375" s="15">
        <f>IF($E12="Eligible",F372*'Facility Detail'!$B$1033,0)</f>
        <v>0</v>
      </c>
      <c r="G375" s="28"/>
      <c r="H375" s="28"/>
      <c r="I375" s="28"/>
      <c r="J375" s="28"/>
      <c r="K375" s="28"/>
      <c r="L375" s="39"/>
    </row>
    <row r="376" spans="2:12" ht="15">
      <c r="B376" s="111" t="s">
        <v>7</v>
      </c>
      <c r="C376" s="97"/>
      <c r="D376" s="67">
        <f>IF($F12="Eligible",D372,0)</f>
        <v>0</v>
      </c>
      <c r="E376" s="68">
        <f>IF($F12="Eligible",E372,0)</f>
        <v>0</v>
      </c>
      <c r="F376" s="69">
        <f>IF($F12="Eligible",F372,0)</f>
        <v>0</v>
      </c>
      <c r="G376" s="28"/>
      <c r="H376" s="28"/>
      <c r="I376" s="28"/>
      <c r="J376" s="28"/>
      <c r="K376" s="28"/>
      <c r="L376" s="39"/>
    </row>
    <row r="377" spans="2:12" ht="15">
      <c r="B377" s="110" t="s">
        <v>152</v>
      </c>
      <c r="C377" s="109"/>
      <c r="D377" s="49">
        <f>SUM(D375:D376)</f>
        <v>0</v>
      </c>
      <c r="E377" s="50">
        <f>SUM(E375:E376)</f>
        <v>0</v>
      </c>
      <c r="F377" s="50">
        <f>SUM(F375:F376)</f>
        <v>0</v>
      </c>
      <c r="G377" s="28"/>
      <c r="H377" s="28"/>
      <c r="I377" s="28"/>
      <c r="J377" s="28"/>
      <c r="K377" s="28"/>
      <c r="L377" s="39"/>
    </row>
    <row r="378" spans="2:12" ht="15">
      <c r="B378" s="39"/>
      <c r="C378" s="39"/>
      <c r="D378" s="48"/>
      <c r="E378" s="40"/>
      <c r="F378" s="40"/>
      <c r="G378" s="28"/>
      <c r="H378" s="28"/>
      <c r="I378" s="28"/>
      <c r="J378" s="28"/>
      <c r="K378" s="28"/>
      <c r="L378" s="39"/>
    </row>
    <row r="379" spans="1:12" ht="18.75">
      <c r="A379" s="51" t="s">
        <v>61</v>
      </c>
      <c r="C379" s="39"/>
      <c r="D379" s="2">
        <f>'Facility Detail'!$B$1036</f>
        <v>2011</v>
      </c>
      <c r="E379" s="2">
        <f>D379+1</f>
        <v>2012</v>
      </c>
      <c r="F379" s="2">
        <f>E379+1</f>
        <v>2013</v>
      </c>
      <c r="G379" s="28"/>
      <c r="H379" s="28"/>
      <c r="I379" s="28"/>
      <c r="J379" s="28"/>
      <c r="K379" s="28"/>
      <c r="L379" s="39"/>
    </row>
    <row r="380" spans="2:12" ht="15">
      <c r="B380" s="111" t="s">
        <v>78</v>
      </c>
      <c r="C380" s="97"/>
      <c r="D380" s="123"/>
      <c r="E380" s="124"/>
      <c r="F380" s="125"/>
      <c r="G380" s="28"/>
      <c r="H380" s="28"/>
      <c r="I380" s="28"/>
      <c r="J380" s="28"/>
      <c r="K380" s="28"/>
      <c r="L380" s="39"/>
    </row>
    <row r="381" spans="2:12" ht="15">
      <c r="B381" s="112" t="s">
        <v>54</v>
      </c>
      <c r="C381" s="113"/>
      <c r="D381" s="126"/>
      <c r="E381" s="127"/>
      <c r="F381" s="128"/>
      <c r="G381" s="28"/>
      <c r="H381" s="28"/>
      <c r="I381" s="28"/>
      <c r="J381" s="28"/>
      <c r="K381" s="28"/>
      <c r="L381" s="39"/>
    </row>
    <row r="382" spans="2:12" ht="15">
      <c r="B382" s="129" t="s">
        <v>120</v>
      </c>
      <c r="C382" s="122"/>
      <c r="D382" s="74"/>
      <c r="E382" s="75"/>
      <c r="F382" s="76"/>
      <c r="G382" s="28"/>
      <c r="H382" s="28"/>
      <c r="I382" s="28"/>
      <c r="J382" s="28"/>
      <c r="K382" s="28"/>
      <c r="L382" s="39"/>
    </row>
    <row r="383" spans="2:12" ht="15">
      <c r="B383" s="42" t="s">
        <v>121</v>
      </c>
      <c r="D383" s="7">
        <f>SUM(D380:D382)</f>
        <v>0</v>
      </c>
      <c r="E383" s="7">
        <f>SUM(E380:E382)</f>
        <v>0</v>
      </c>
      <c r="F383" s="7">
        <f>SUM(F380:F382)</f>
        <v>0</v>
      </c>
      <c r="G383" s="37"/>
      <c r="H383" s="37"/>
      <c r="I383" s="37"/>
      <c r="J383" s="37"/>
      <c r="K383" s="37"/>
      <c r="L383" s="39"/>
    </row>
    <row r="384" spans="2:12" ht="15">
      <c r="B384" s="6"/>
      <c r="D384" s="7"/>
      <c r="E384" s="7"/>
      <c r="F384" s="7"/>
      <c r="G384" s="37"/>
      <c r="H384" s="37"/>
      <c r="I384" s="37"/>
      <c r="J384" s="37"/>
      <c r="K384" s="37"/>
      <c r="L384" s="39"/>
    </row>
    <row r="385" spans="1:12" ht="18.75">
      <c r="A385" s="9" t="s">
        <v>131</v>
      </c>
      <c r="D385" s="2">
        <f>'Facility Detail'!$B$1036</f>
        <v>2011</v>
      </c>
      <c r="E385" s="2">
        <f>D385+1</f>
        <v>2012</v>
      </c>
      <c r="F385" s="2">
        <f>E385+1</f>
        <v>2013</v>
      </c>
      <c r="G385" s="37"/>
      <c r="H385" s="37"/>
      <c r="I385" s="37"/>
      <c r="J385" s="37"/>
      <c r="K385" s="37"/>
      <c r="L385" s="39"/>
    </row>
    <row r="386" spans="2:12" ht="15">
      <c r="B386" s="111" t="str">
        <f>'Facility Detail'!$B$1036&amp;" Surplus Applied to "&amp;('Facility Detail'!$B$1036+1)</f>
        <v>2011 Surplus Applied to 2012</v>
      </c>
      <c r="C386" s="97"/>
      <c r="D386" s="3"/>
      <c r="E386" s="77">
        <f>D386</f>
        <v>0</v>
      </c>
      <c r="F386" s="80"/>
      <c r="G386" s="37"/>
      <c r="H386" s="37"/>
      <c r="I386" s="37"/>
      <c r="J386" s="37"/>
      <c r="K386" s="37"/>
      <c r="L386" s="39"/>
    </row>
    <row r="387" spans="2:12" ht="15">
      <c r="B387" s="111" t="str">
        <f>('Facility Detail'!$B$1036+1)&amp;" Surplus Applied to "&amp;('Facility Detail'!$B$1036)</f>
        <v>2012 Surplus Applied to 2011</v>
      </c>
      <c r="C387" s="97"/>
      <c r="D387" s="62">
        <f>E387</f>
        <v>0</v>
      </c>
      <c r="E387" s="70"/>
      <c r="F387" s="81"/>
      <c r="G387" s="37"/>
      <c r="H387" s="37"/>
      <c r="I387" s="37"/>
      <c r="J387" s="37"/>
      <c r="K387" s="37"/>
      <c r="L387" s="39"/>
    </row>
    <row r="388" spans="2:12" ht="15">
      <c r="B388" s="111" t="str">
        <f>('Facility Detail'!$B$1036+1)&amp;" Surplus Applied to "&amp;('Facility Detail'!$B$1036+2)</f>
        <v>2012 Surplus Applied to 2013</v>
      </c>
      <c r="C388" s="97"/>
      <c r="D388" s="82"/>
      <c r="E388" s="10"/>
      <c r="F388" s="78">
        <f>E388</f>
        <v>0</v>
      </c>
      <c r="G388" s="37"/>
      <c r="H388" s="37"/>
      <c r="I388" s="37"/>
      <c r="J388" s="37"/>
      <c r="K388" s="37"/>
      <c r="L388" s="39"/>
    </row>
    <row r="389" spans="2:12" ht="15">
      <c r="B389" s="111" t="str">
        <f>('Facility Detail'!$B$1036+2)&amp;" Surplus Applied to "&amp;('Facility Detail'!$B$1036+1)</f>
        <v>2013 Surplus Applied to 2012</v>
      </c>
      <c r="C389" s="97"/>
      <c r="D389" s="83"/>
      <c r="E389" s="79">
        <f>F389</f>
        <v>0</v>
      </c>
      <c r="F389" s="61"/>
      <c r="G389" s="37"/>
      <c r="H389" s="37"/>
      <c r="I389" s="37"/>
      <c r="J389" s="37"/>
      <c r="K389" s="37"/>
      <c r="L389" s="39"/>
    </row>
    <row r="390" spans="2:12" ht="15">
      <c r="B390" s="42" t="s">
        <v>47</v>
      </c>
      <c r="D390" s="7">
        <f>D387-D386</f>
        <v>0</v>
      </c>
      <c r="E390" s="7">
        <f>E386+E389-E388-E387</f>
        <v>0</v>
      </c>
      <c r="F390" s="7">
        <f>F388-F389</f>
        <v>0</v>
      </c>
      <c r="G390" s="37"/>
      <c r="H390" s="37"/>
      <c r="I390" s="37"/>
      <c r="J390" s="37"/>
      <c r="K390" s="37"/>
      <c r="L390" s="39"/>
    </row>
    <row r="391" spans="2:12" ht="15">
      <c r="B391" s="6"/>
      <c r="D391" s="7"/>
      <c r="E391" s="7"/>
      <c r="F391" s="7"/>
      <c r="G391" s="37"/>
      <c r="H391" s="37"/>
      <c r="I391" s="37"/>
      <c r="J391" s="37"/>
      <c r="K391" s="37"/>
      <c r="L391" s="39"/>
    </row>
    <row r="392" spans="2:12" ht="15">
      <c r="B392" s="108" t="s">
        <v>42</v>
      </c>
      <c r="C392" s="97"/>
      <c r="D392" s="140"/>
      <c r="E392" s="141"/>
      <c r="F392" s="142"/>
      <c r="G392" s="37"/>
      <c r="H392" s="37"/>
      <c r="I392" s="37"/>
      <c r="J392" s="37"/>
      <c r="K392" s="37"/>
      <c r="L392" s="39"/>
    </row>
    <row r="393" spans="2:12" ht="15">
      <c r="B393" s="6"/>
      <c r="D393" s="7"/>
      <c r="E393" s="7"/>
      <c r="F393" s="7"/>
      <c r="G393" s="37"/>
      <c r="H393" s="37"/>
      <c r="I393" s="37"/>
      <c r="J393" s="37"/>
      <c r="K393" s="37"/>
      <c r="L393" s="39"/>
    </row>
    <row r="394" spans="1:12" ht="18.75">
      <c r="A394" s="51" t="s">
        <v>57</v>
      </c>
      <c r="C394" s="97"/>
      <c r="D394" s="55">
        <f>D372+D377-D383+D390+D392</f>
        <v>0</v>
      </c>
      <c r="E394" s="56">
        <f>E372+E377-E383+E390+E392</f>
        <v>0</v>
      </c>
      <c r="F394" s="57">
        <f>F372+F377-F383+F390+F392</f>
        <v>0</v>
      </c>
      <c r="G394" s="37"/>
      <c r="H394" s="37"/>
      <c r="I394" s="37"/>
      <c r="J394" s="37"/>
      <c r="K394" s="37"/>
      <c r="L394" s="39"/>
    </row>
    <row r="395" spans="2:12" ht="15">
      <c r="B395" s="6"/>
      <c r="D395" s="7"/>
      <c r="E395" s="7"/>
      <c r="F395" s="7"/>
      <c r="G395" s="37"/>
      <c r="H395" s="37"/>
      <c r="I395" s="37"/>
      <c r="J395" s="37"/>
      <c r="K395" s="37"/>
      <c r="L395" s="39"/>
    </row>
    <row r="396" spans="9:12" ht="15.75" thickBot="1">
      <c r="I396" s="39"/>
      <c r="J396" s="39"/>
      <c r="K396" s="39"/>
      <c r="L396" s="39"/>
    </row>
    <row r="397" spans="1:12" ht="15">
      <c r="A397" s="8"/>
      <c r="B397" s="8"/>
      <c r="C397" s="8"/>
      <c r="D397" s="8"/>
      <c r="E397" s="8"/>
      <c r="F397" s="8"/>
      <c r="G397" s="8"/>
      <c r="H397" s="8"/>
      <c r="I397" s="39"/>
      <c r="J397" s="39"/>
      <c r="K397" s="39"/>
      <c r="L397" s="39"/>
    </row>
    <row r="398" spans="2:12" ht="15">
      <c r="B398" s="39"/>
      <c r="C398" s="39"/>
      <c r="D398" s="39"/>
      <c r="E398" s="39"/>
      <c r="F398" s="39"/>
      <c r="G398" s="39"/>
      <c r="H398" s="39"/>
      <c r="J398" s="39"/>
      <c r="K398" s="39"/>
      <c r="L398" s="39"/>
    </row>
    <row r="399" spans="1:12" ht="21">
      <c r="A399" s="17" t="s">
        <v>4</v>
      </c>
      <c r="B399" s="17"/>
      <c r="C399" s="52" t="str">
        <f>B13</f>
        <v>Facility 12</v>
      </c>
      <c r="D399" s="53"/>
      <c r="E399" s="27"/>
      <c r="F399" s="27"/>
      <c r="J399" s="39"/>
      <c r="K399" s="39"/>
      <c r="L399" s="39"/>
    </row>
    <row r="400" spans="9:12" ht="15">
      <c r="I400" s="29"/>
      <c r="J400" s="29"/>
      <c r="K400" s="29"/>
      <c r="L400" s="39"/>
    </row>
    <row r="401" spans="1:12" ht="18.75">
      <c r="A401" s="9" t="s">
        <v>52</v>
      </c>
      <c r="B401" s="9"/>
      <c r="D401" s="2">
        <f>'Facility Detail'!$B$1036</f>
        <v>2011</v>
      </c>
      <c r="E401" s="2">
        <f>D401+1</f>
        <v>2012</v>
      </c>
      <c r="F401" s="2">
        <f>E401+1</f>
        <v>2013</v>
      </c>
      <c r="G401" s="29"/>
      <c r="H401" s="29"/>
      <c r="I401" s="28"/>
      <c r="J401" s="28"/>
      <c r="K401" s="28"/>
      <c r="L401" s="39"/>
    </row>
    <row r="402" spans="2:12" ht="15">
      <c r="B402" s="111" t="str">
        <f>"Total MWh Produced / Purchased from "&amp;C399</f>
        <v>Total MWh Produced / Purchased from Facility 12</v>
      </c>
      <c r="C402" s="97"/>
      <c r="D402" s="3"/>
      <c r="E402" s="4"/>
      <c r="F402" s="5"/>
      <c r="G402" s="28"/>
      <c r="H402" s="28"/>
      <c r="I402" s="28"/>
      <c r="J402" s="28"/>
      <c r="K402" s="28"/>
      <c r="L402" s="39"/>
    </row>
    <row r="403" spans="2:12" ht="15">
      <c r="B403" s="111" t="s">
        <v>56</v>
      </c>
      <c r="C403" s="97"/>
      <c r="D403" s="71"/>
      <c r="E403" s="72"/>
      <c r="F403" s="73"/>
      <c r="G403" s="28"/>
      <c r="H403" s="28"/>
      <c r="I403" s="28"/>
      <c r="J403" s="28"/>
      <c r="K403" s="28"/>
      <c r="L403" s="39"/>
    </row>
    <row r="404" spans="2:12" ht="15">
      <c r="B404" s="111" t="s">
        <v>51</v>
      </c>
      <c r="C404" s="97"/>
      <c r="D404" s="63"/>
      <c r="E404" s="64"/>
      <c r="F404" s="65"/>
      <c r="G404" s="28"/>
      <c r="H404" s="28"/>
      <c r="I404" s="28"/>
      <c r="J404" s="28"/>
      <c r="K404" s="28"/>
      <c r="L404" s="39"/>
    </row>
    <row r="405" spans="2:12" ht="15">
      <c r="B405" s="108" t="s">
        <v>53</v>
      </c>
      <c r="C405" s="109"/>
      <c r="D405" s="47">
        <f>D402*D403*D404</f>
        <v>0</v>
      </c>
      <c r="E405" s="47">
        <f>E402*E403*E404</f>
        <v>0</v>
      </c>
      <c r="F405" s="47">
        <f>F402*F403*F404</f>
        <v>0</v>
      </c>
      <c r="G405" s="28"/>
      <c r="H405" s="28"/>
      <c r="I405" s="28"/>
      <c r="J405" s="28"/>
      <c r="K405" s="28"/>
      <c r="L405" s="39"/>
    </row>
    <row r="406" spans="2:12" ht="15">
      <c r="B406" s="27"/>
      <c r="C406" s="39"/>
      <c r="D406" s="46"/>
      <c r="E406" s="46"/>
      <c r="F406" s="46"/>
      <c r="G406" s="28"/>
      <c r="H406" s="28"/>
      <c r="I406" s="28"/>
      <c r="J406" s="28"/>
      <c r="K406" s="28"/>
      <c r="L406" s="39"/>
    </row>
    <row r="407" spans="1:12" ht="18.75">
      <c r="A407" s="54" t="s">
        <v>150</v>
      </c>
      <c r="C407" s="39"/>
      <c r="D407" s="2">
        <f>'Facility Detail'!$B$1036</f>
        <v>2011</v>
      </c>
      <c r="E407" s="2">
        <f>D407+1</f>
        <v>2012</v>
      </c>
      <c r="F407" s="2">
        <f>E407+1</f>
        <v>2013</v>
      </c>
      <c r="G407" s="28"/>
      <c r="H407" s="28"/>
      <c r="I407" s="28"/>
      <c r="J407" s="28"/>
      <c r="K407" s="28"/>
      <c r="L407" s="39"/>
    </row>
    <row r="408" spans="2:12" ht="15">
      <c r="B408" s="111" t="s">
        <v>40</v>
      </c>
      <c r="C408" s="97"/>
      <c r="D408" s="66">
        <f>IF($E13="Eligible",D405*'Facility Detail'!$B$1033,0)</f>
        <v>0</v>
      </c>
      <c r="E408" s="14">
        <f>IF($E13="Eligible",E405*'Facility Detail'!$B$1033,0)</f>
        <v>0</v>
      </c>
      <c r="F408" s="15">
        <f>IF($E13="Eligible",F405*'Facility Detail'!$B$1033,0)</f>
        <v>0</v>
      </c>
      <c r="G408" s="28"/>
      <c r="H408" s="28"/>
      <c r="I408" s="37"/>
      <c r="J408" s="37"/>
      <c r="K408" s="37"/>
      <c r="L408" s="39"/>
    </row>
    <row r="409" spans="2:12" ht="15">
      <c r="B409" s="111" t="s">
        <v>7</v>
      </c>
      <c r="C409" s="97"/>
      <c r="D409" s="67">
        <f>IF($F13="Eligible",D405,0)</f>
        <v>0</v>
      </c>
      <c r="E409" s="68">
        <f>IF($F13="Eligible",E405,0)</f>
        <v>0</v>
      </c>
      <c r="F409" s="69">
        <f>IF($F13="Eligible",F405,0)</f>
        <v>0</v>
      </c>
      <c r="G409" s="28"/>
      <c r="H409" s="28"/>
      <c r="I409" s="37"/>
      <c r="J409" s="37"/>
      <c r="K409" s="37"/>
      <c r="L409" s="39"/>
    </row>
    <row r="410" spans="2:12" ht="15">
      <c r="B410" s="110" t="s">
        <v>152</v>
      </c>
      <c r="C410" s="109"/>
      <c r="D410" s="49">
        <f>SUM(D408:D409)</f>
        <v>0</v>
      </c>
      <c r="E410" s="50">
        <f>SUM(E408:E409)</f>
        <v>0</v>
      </c>
      <c r="F410" s="50">
        <f>SUM(F408:F409)</f>
        <v>0</v>
      </c>
      <c r="G410" s="28"/>
      <c r="H410" s="28"/>
      <c r="I410" s="39"/>
      <c r="J410" s="39"/>
      <c r="K410" s="39"/>
      <c r="L410" s="39"/>
    </row>
    <row r="411" spans="2:12" ht="15">
      <c r="B411" s="39"/>
      <c r="C411" s="39"/>
      <c r="D411" s="48"/>
      <c r="E411" s="40"/>
      <c r="F411" s="40"/>
      <c r="G411" s="28"/>
      <c r="H411" s="28"/>
      <c r="I411" s="39"/>
      <c r="J411" s="39"/>
      <c r="K411" s="39"/>
      <c r="L411" s="39"/>
    </row>
    <row r="412" spans="1:12" ht="18.75">
      <c r="A412" s="51" t="s">
        <v>61</v>
      </c>
      <c r="C412" s="39"/>
      <c r="D412" s="2">
        <f>'Facility Detail'!$B$1036</f>
        <v>2011</v>
      </c>
      <c r="E412" s="2">
        <f>D412+1</f>
        <v>2012</v>
      </c>
      <c r="F412" s="2">
        <f>E412+1</f>
        <v>2013</v>
      </c>
      <c r="G412" s="28"/>
      <c r="H412" s="28"/>
      <c r="J412" s="39"/>
      <c r="K412" s="39"/>
      <c r="L412" s="39"/>
    </row>
    <row r="413" spans="2:12" ht="15">
      <c r="B413" s="111" t="s">
        <v>78</v>
      </c>
      <c r="C413" s="97"/>
      <c r="D413" s="123"/>
      <c r="E413" s="124"/>
      <c r="F413" s="125"/>
      <c r="G413" s="28"/>
      <c r="H413" s="28"/>
      <c r="J413" s="39"/>
      <c r="K413" s="39"/>
      <c r="L413" s="39"/>
    </row>
    <row r="414" spans="2:12" ht="15">
      <c r="B414" s="112" t="s">
        <v>54</v>
      </c>
      <c r="C414" s="113"/>
      <c r="D414" s="126"/>
      <c r="E414" s="127"/>
      <c r="F414" s="128"/>
      <c r="G414" s="28"/>
      <c r="H414" s="28"/>
      <c r="I414" s="29"/>
      <c r="J414" s="29"/>
      <c r="K414" s="29"/>
      <c r="L414" s="39"/>
    </row>
    <row r="415" spans="2:12" ht="15">
      <c r="B415" s="129" t="s">
        <v>120</v>
      </c>
      <c r="C415" s="122"/>
      <c r="D415" s="74"/>
      <c r="E415" s="75"/>
      <c r="F415" s="76"/>
      <c r="G415" s="28"/>
      <c r="H415" s="28"/>
      <c r="I415" s="29"/>
      <c r="J415" s="29"/>
      <c r="K415" s="29"/>
      <c r="L415" s="39"/>
    </row>
    <row r="416" spans="2:12" ht="15">
      <c r="B416" s="42" t="s">
        <v>121</v>
      </c>
      <c r="D416" s="7">
        <f>SUM(D413:D415)</f>
        <v>0</v>
      </c>
      <c r="E416" s="7">
        <f>SUM(E413:E415)</f>
        <v>0</v>
      </c>
      <c r="F416" s="7">
        <f>SUM(F413:F415)</f>
        <v>0</v>
      </c>
      <c r="G416" s="37"/>
      <c r="H416" s="37"/>
      <c r="I416" s="28"/>
      <c r="J416" s="28"/>
      <c r="K416" s="28"/>
      <c r="L416" s="39"/>
    </row>
    <row r="417" spans="2:12" ht="15">
      <c r="B417" s="6"/>
      <c r="D417" s="7"/>
      <c r="E417" s="7"/>
      <c r="F417" s="7"/>
      <c r="G417" s="37"/>
      <c r="H417" s="37"/>
      <c r="I417" s="28"/>
      <c r="J417" s="28"/>
      <c r="K417" s="28"/>
      <c r="L417" s="39"/>
    </row>
    <row r="418" spans="1:12" ht="18.75">
      <c r="A418" s="9" t="s">
        <v>131</v>
      </c>
      <c r="D418" s="2">
        <f>'Facility Detail'!$B$1036</f>
        <v>2011</v>
      </c>
      <c r="E418" s="2">
        <f>D418+1</f>
        <v>2012</v>
      </c>
      <c r="F418" s="2">
        <f>E418+1</f>
        <v>2013</v>
      </c>
      <c r="G418" s="37"/>
      <c r="H418" s="37"/>
      <c r="I418" s="28"/>
      <c r="J418" s="28"/>
      <c r="K418" s="28"/>
      <c r="L418" s="39"/>
    </row>
    <row r="419" spans="2:12" ht="15">
      <c r="B419" s="111" t="str">
        <f>'Facility Detail'!$B$1036&amp;" Surplus Applied to "&amp;('Facility Detail'!$B$1036+1)</f>
        <v>2011 Surplus Applied to 2012</v>
      </c>
      <c r="C419" s="97"/>
      <c r="D419" s="3"/>
      <c r="E419" s="77">
        <f>D419</f>
        <v>0</v>
      </c>
      <c r="F419" s="80"/>
      <c r="G419" s="37"/>
      <c r="H419" s="37"/>
      <c r="I419" s="28"/>
      <c r="J419" s="28"/>
      <c r="K419" s="28"/>
      <c r="L419" s="39"/>
    </row>
    <row r="420" spans="2:12" ht="15">
      <c r="B420" s="111" t="str">
        <f>('Facility Detail'!$B$1036+1)&amp;" Surplus Applied to "&amp;('Facility Detail'!$B$1036)</f>
        <v>2012 Surplus Applied to 2011</v>
      </c>
      <c r="C420" s="97"/>
      <c r="D420" s="62">
        <f>E420</f>
        <v>0</v>
      </c>
      <c r="E420" s="70"/>
      <c r="F420" s="81"/>
      <c r="G420" s="37"/>
      <c r="H420" s="37"/>
      <c r="I420" s="28"/>
      <c r="J420" s="28"/>
      <c r="K420" s="28"/>
      <c r="L420" s="39"/>
    </row>
    <row r="421" spans="2:12" ht="15">
      <c r="B421" s="111" t="str">
        <f>('Facility Detail'!$B$1036+1)&amp;" Surplus Applied to "&amp;('Facility Detail'!$B$1036+2)</f>
        <v>2012 Surplus Applied to 2013</v>
      </c>
      <c r="C421" s="97"/>
      <c r="D421" s="82"/>
      <c r="E421" s="10"/>
      <c r="F421" s="78">
        <f>E421</f>
        <v>0</v>
      </c>
      <c r="G421" s="37"/>
      <c r="H421" s="37"/>
      <c r="I421" s="28"/>
      <c r="J421" s="28"/>
      <c r="K421" s="28"/>
      <c r="L421" s="39"/>
    </row>
    <row r="422" spans="2:12" ht="15">
      <c r="B422" s="111" t="str">
        <f>('Facility Detail'!$B$1036+2)&amp;" Surplus Applied to "&amp;('Facility Detail'!$B$1036+1)</f>
        <v>2013 Surplus Applied to 2012</v>
      </c>
      <c r="C422" s="97"/>
      <c r="D422" s="83"/>
      <c r="E422" s="79">
        <f>F422</f>
        <v>0</v>
      </c>
      <c r="F422" s="61"/>
      <c r="G422" s="37"/>
      <c r="H422" s="37"/>
      <c r="I422" s="28"/>
      <c r="J422" s="28"/>
      <c r="K422" s="28"/>
      <c r="L422" s="39"/>
    </row>
    <row r="423" spans="2:12" ht="15">
      <c r="B423" s="42" t="s">
        <v>47</v>
      </c>
      <c r="D423" s="7">
        <f>D420-D419</f>
        <v>0</v>
      </c>
      <c r="E423" s="7">
        <f>E419+E422-E421-E420</f>
        <v>0</v>
      </c>
      <c r="F423" s="7">
        <f>F421-F422</f>
        <v>0</v>
      </c>
      <c r="G423" s="37"/>
      <c r="H423" s="37"/>
      <c r="I423" s="28"/>
      <c r="J423" s="28"/>
      <c r="K423" s="28"/>
      <c r="L423" s="39"/>
    </row>
    <row r="424" spans="2:12" ht="15">
      <c r="B424" s="6"/>
      <c r="D424" s="7"/>
      <c r="E424" s="7"/>
      <c r="F424" s="7"/>
      <c r="G424" s="37"/>
      <c r="H424" s="37"/>
      <c r="I424" s="28"/>
      <c r="J424" s="28"/>
      <c r="K424" s="28"/>
      <c r="L424" s="39"/>
    </row>
    <row r="425" spans="2:12" ht="15">
      <c r="B425" s="108" t="s">
        <v>42</v>
      </c>
      <c r="C425" s="97"/>
      <c r="D425" s="140"/>
      <c r="E425" s="141"/>
      <c r="F425" s="142"/>
      <c r="G425" s="37"/>
      <c r="H425" s="37"/>
      <c r="I425" s="28"/>
      <c r="J425" s="28"/>
      <c r="K425" s="28"/>
      <c r="L425" s="39"/>
    </row>
    <row r="426" spans="2:12" ht="15">
      <c r="B426" s="6"/>
      <c r="D426" s="7"/>
      <c r="E426" s="7"/>
      <c r="F426" s="7"/>
      <c r="G426" s="37"/>
      <c r="H426" s="37"/>
      <c r="I426" s="28"/>
      <c r="J426" s="28"/>
      <c r="K426" s="28"/>
      <c r="L426" s="39"/>
    </row>
    <row r="427" spans="1:12" ht="18.75">
      <c r="A427" s="51" t="s">
        <v>57</v>
      </c>
      <c r="C427" s="97"/>
      <c r="D427" s="55">
        <f>D405+D410-D416+D423+D425</f>
        <v>0</v>
      </c>
      <c r="E427" s="56">
        <f>E405+E410-E416+E423+E425</f>
        <v>0</v>
      </c>
      <c r="F427" s="57">
        <f>F405+F410-F416+F423+F425</f>
        <v>0</v>
      </c>
      <c r="G427" s="37"/>
      <c r="H427" s="37"/>
      <c r="I427" s="28"/>
      <c r="J427" s="28"/>
      <c r="K427" s="28"/>
      <c r="L427" s="39"/>
    </row>
    <row r="428" spans="2:12" ht="15">
      <c r="B428" s="6"/>
      <c r="D428" s="7"/>
      <c r="E428" s="7"/>
      <c r="F428" s="7"/>
      <c r="G428" s="37"/>
      <c r="H428" s="37"/>
      <c r="I428" s="28"/>
      <c r="J428" s="28"/>
      <c r="K428" s="28"/>
      <c r="L428" s="39"/>
    </row>
    <row r="429" spans="9:12" ht="15.75" thickBot="1">
      <c r="I429" s="37"/>
      <c r="J429" s="37"/>
      <c r="K429" s="37"/>
      <c r="L429" s="39"/>
    </row>
    <row r="430" spans="1:12" ht="15">
      <c r="A430" s="8"/>
      <c r="B430" s="8"/>
      <c r="C430" s="8"/>
      <c r="D430" s="8"/>
      <c r="E430" s="8"/>
      <c r="F430" s="8"/>
      <c r="G430" s="8"/>
      <c r="H430" s="8"/>
      <c r="I430" s="37"/>
      <c r="J430" s="37"/>
      <c r="K430" s="37"/>
      <c r="L430" s="39"/>
    </row>
    <row r="431" spans="2:12" ht="15"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</row>
    <row r="432" spans="1:12" ht="21">
      <c r="A432" s="17" t="s">
        <v>4</v>
      </c>
      <c r="B432" s="17"/>
      <c r="C432" s="52" t="str">
        <f>B14</f>
        <v>Facility 13</v>
      </c>
      <c r="D432" s="53"/>
      <c r="E432" s="27"/>
      <c r="F432" s="27"/>
      <c r="I432" s="39"/>
      <c r="J432" s="39"/>
      <c r="K432" s="39"/>
      <c r="L432" s="39"/>
    </row>
    <row r="433" spans="10:12" ht="15">
      <c r="J433" s="39"/>
      <c r="K433" s="39"/>
      <c r="L433" s="39"/>
    </row>
    <row r="434" spans="1:12" ht="18.75">
      <c r="A434" s="9" t="s">
        <v>52</v>
      </c>
      <c r="B434" s="9"/>
      <c r="D434" s="2">
        <f>'Facility Detail'!$B$1036</f>
        <v>2011</v>
      </c>
      <c r="E434" s="2">
        <f>D434+1</f>
        <v>2012</v>
      </c>
      <c r="F434" s="2">
        <f>E434+1</f>
        <v>2013</v>
      </c>
      <c r="G434" s="29"/>
      <c r="H434" s="29"/>
      <c r="I434" s="29"/>
      <c r="J434" s="29"/>
      <c r="K434" s="29"/>
      <c r="L434" s="39"/>
    </row>
    <row r="435" spans="2:12" ht="15">
      <c r="B435" s="111" t="str">
        <f>"Total MWh Produced / Purchased from "&amp;C432</f>
        <v>Total MWh Produced / Purchased from Facility 13</v>
      </c>
      <c r="C435" s="97"/>
      <c r="D435" s="3"/>
      <c r="E435" s="4"/>
      <c r="F435" s="5"/>
      <c r="G435" s="28"/>
      <c r="H435" s="28"/>
      <c r="I435" s="28"/>
      <c r="J435" s="28"/>
      <c r="K435" s="28"/>
      <c r="L435" s="39"/>
    </row>
    <row r="436" spans="2:12" ht="15">
      <c r="B436" s="111" t="s">
        <v>56</v>
      </c>
      <c r="C436" s="97"/>
      <c r="D436" s="71"/>
      <c r="E436" s="72"/>
      <c r="F436" s="73"/>
      <c r="G436" s="28"/>
      <c r="H436" s="28"/>
      <c r="I436" s="28"/>
      <c r="J436" s="28"/>
      <c r="K436" s="28"/>
      <c r="L436" s="39"/>
    </row>
    <row r="437" spans="2:12" ht="15">
      <c r="B437" s="111" t="s">
        <v>51</v>
      </c>
      <c r="C437" s="97"/>
      <c r="D437" s="63"/>
      <c r="E437" s="64"/>
      <c r="F437" s="65"/>
      <c r="G437" s="28"/>
      <c r="H437" s="28"/>
      <c r="I437" s="28"/>
      <c r="J437" s="28"/>
      <c r="K437" s="28"/>
      <c r="L437" s="39"/>
    </row>
    <row r="438" spans="2:12" ht="15">
      <c r="B438" s="108" t="s">
        <v>53</v>
      </c>
      <c r="C438" s="109"/>
      <c r="D438" s="47">
        <f>D435*D436*D437</f>
        <v>0</v>
      </c>
      <c r="E438" s="47">
        <f>E435*E436*E437</f>
        <v>0</v>
      </c>
      <c r="F438" s="47">
        <f>F435*F436*F437</f>
        <v>0</v>
      </c>
      <c r="G438" s="28"/>
      <c r="H438" s="28"/>
      <c r="I438" s="28"/>
      <c r="J438" s="28"/>
      <c r="K438" s="28"/>
      <c r="L438" s="39"/>
    </row>
    <row r="439" spans="2:12" ht="15">
      <c r="B439" s="27"/>
      <c r="C439" s="39"/>
      <c r="D439" s="46"/>
      <c r="E439" s="46"/>
      <c r="F439" s="46"/>
      <c r="G439" s="28"/>
      <c r="H439" s="28"/>
      <c r="I439" s="28"/>
      <c r="J439" s="28"/>
      <c r="K439" s="28"/>
      <c r="L439" s="39"/>
    </row>
    <row r="440" spans="1:12" ht="18.75">
      <c r="A440" s="54" t="s">
        <v>150</v>
      </c>
      <c r="C440" s="39"/>
      <c r="D440" s="2">
        <f>'Facility Detail'!$B$1036</f>
        <v>2011</v>
      </c>
      <c r="E440" s="2">
        <f>D440+1</f>
        <v>2012</v>
      </c>
      <c r="F440" s="2">
        <f>E440+1</f>
        <v>2013</v>
      </c>
      <c r="G440" s="28"/>
      <c r="H440" s="28"/>
      <c r="I440" s="28"/>
      <c r="J440" s="28"/>
      <c r="K440" s="28"/>
      <c r="L440" s="39"/>
    </row>
    <row r="441" spans="2:12" ht="15">
      <c r="B441" s="111" t="s">
        <v>40</v>
      </c>
      <c r="C441" s="97"/>
      <c r="D441" s="66">
        <f>IF($E14="Eligible",D438*'Facility Detail'!$B$1033,0)</f>
        <v>0</v>
      </c>
      <c r="E441" s="14">
        <f>IF($E14="Eligible",E438*'Facility Detail'!$B$1033,0)</f>
        <v>0</v>
      </c>
      <c r="F441" s="15">
        <f>IF($E14="Eligible",F438*'Facility Detail'!$B$1033,0)</f>
        <v>0</v>
      </c>
      <c r="G441" s="28"/>
      <c r="H441" s="28"/>
      <c r="I441" s="28"/>
      <c r="J441" s="28"/>
      <c r="K441" s="28"/>
      <c r="L441" s="39"/>
    </row>
    <row r="442" spans="2:12" ht="15">
      <c r="B442" s="111" t="s">
        <v>7</v>
      </c>
      <c r="C442" s="97"/>
      <c r="D442" s="67">
        <f>IF($F14="Eligible",D438,0)</f>
        <v>0</v>
      </c>
      <c r="E442" s="68">
        <f>IF($F14="Eligible",E438,0)</f>
        <v>0</v>
      </c>
      <c r="F442" s="69">
        <f>IF($F14="Eligible",F438,0)</f>
        <v>0</v>
      </c>
      <c r="G442" s="28"/>
      <c r="H442" s="28"/>
      <c r="I442" s="37"/>
      <c r="J442" s="37"/>
      <c r="K442" s="37"/>
      <c r="L442" s="39"/>
    </row>
    <row r="443" spans="2:12" ht="15">
      <c r="B443" s="110" t="s">
        <v>152</v>
      </c>
      <c r="C443" s="109"/>
      <c r="D443" s="49">
        <f>SUM(D441:D442)</f>
        <v>0</v>
      </c>
      <c r="E443" s="50">
        <f>SUM(E441:E442)</f>
        <v>0</v>
      </c>
      <c r="F443" s="50">
        <f>SUM(F441:F442)</f>
        <v>0</v>
      </c>
      <c r="G443" s="28"/>
      <c r="H443" s="28"/>
      <c r="I443" s="37"/>
      <c r="J443" s="37"/>
      <c r="K443" s="37"/>
      <c r="L443" s="39"/>
    </row>
    <row r="444" spans="2:12" ht="15">
      <c r="B444" s="39"/>
      <c r="C444" s="39"/>
      <c r="D444" s="48"/>
      <c r="E444" s="40"/>
      <c r="F444" s="40"/>
      <c r="G444" s="28"/>
      <c r="H444" s="28"/>
      <c r="I444" s="37"/>
      <c r="J444" s="37"/>
      <c r="K444" s="37"/>
      <c r="L444" s="39"/>
    </row>
    <row r="445" spans="1:12" ht="18.75">
      <c r="A445" s="51" t="s">
        <v>61</v>
      </c>
      <c r="C445" s="39"/>
      <c r="D445" s="2">
        <f>'Facility Detail'!$B$1036</f>
        <v>2011</v>
      </c>
      <c r="E445" s="2">
        <f>D445+1</f>
        <v>2012</v>
      </c>
      <c r="F445" s="2">
        <f>E445+1</f>
        <v>2013</v>
      </c>
      <c r="G445" s="28"/>
      <c r="H445" s="28"/>
      <c r="I445" s="39"/>
      <c r="J445" s="39"/>
      <c r="K445" s="39"/>
      <c r="L445" s="39"/>
    </row>
    <row r="446" spans="2:12" ht="15">
      <c r="B446" s="111" t="s">
        <v>78</v>
      </c>
      <c r="C446" s="97"/>
      <c r="D446" s="123"/>
      <c r="E446" s="124"/>
      <c r="F446" s="125"/>
      <c r="G446" s="28"/>
      <c r="H446" s="28"/>
      <c r="I446" s="39"/>
      <c r="J446" s="39"/>
      <c r="K446" s="39"/>
      <c r="L446" s="39"/>
    </row>
    <row r="447" spans="2:12" ht="15">
      <c r="B447" s="112" t="s">
        <v>54</v>
      </c>
      <c r="C447" s="113"/>
      <c r="D447" s="126"/>
      <c r="E447" s="127"/>
      <c r="F447" s="128"/>
      <c r="G447" s="28"/>
      <c r="H447" s="28"/>
      <c r="J447" s="39"/>
      <c r="K447" s="39"/>
      <c r="L447" s="39"/>
    </row>
    <row r="448" spans="2:12" ht="15">
      <c r="B448" s="129" t="s">
        <v>120</v>
      </c>
      <c r="C448" s="122"/>
      <c r="D448" s="74"/>
      <c r="E448" s="75"/>
      <c r="F448" s="76"/>
      <c r="G448" s="28"/>
      <c r="H448" s="28"/>
      <c r="J448" s="39"/>
      <c r="K448" s="39"/>
      <c r="L448" s="39"/>
    </row>
    <row r="449" spans="2:12" ht="15">
      <c r="B449" s="42" t="s">
        <v>121</v>
      </c>
      <c r="D449" s="7">
        <f>SUM(D446:D448)</f>
        <v>0</v>
      </c>
      <c r="E449" s="7">
        <f>SUM(E446:E448)</f>
        <v>0</v>
      </c>
      <c r="F449" s="7">
        <f>SUM(F446:F448)</f>
        <v>0</v>
      </c>
      <c r="G449" s="37"/>
      <c r="H449" s="37"/>
      <c r="J449" s="39"/>
      <c r="K449" s="39"/>
      <c r="L449" s="39"/>
    </row>
    <row r="450" spans="2:12" ht="15">
      <c r="B450" s="6"/>
      <c r="D450" s="7"/>
      <c r="E450" s="7"/>
      <c r="F450" s="7"/>
      <c r="G450" s="37"/>
      <c r="H450" s="37"/>
      <c r="I450" s="29"/>
      <c r="J450" s="29"/>
      <c r="K450" s="29"/>
      <c r="L450" s="39"/>
    </row>
    <row r="451" spans="1:12" ht="18.75">
      <c r="A451" s="9" t="s">
        <v>131</v>
      </c>
      <c r="D451" s="2">
        <f>'Facility Detail'!$B$1036</f>
        <v>2011</v>
      </c>
      <c r="E451" s="2">
        <f>D451+1</f>
        <v>2012</v>
      </c>
      <c r="F451" s="2">
        <f>E451+1</f>
        <v>2013</v>
      </c>
      <c r="G451" s="37"/>
      <c r="H451" s="37"/>
      <c r="I451" s="29"/>
      <c r="J451" s="29"/>
      <c r="K451" s="29"/>
      <c r="L451" s="39"/>
    </row>
    <row r="452" spans="2:12" ht="15">
      <c r="B452" s="111" t="str">
        <f>'Facility Detail'!$B$1036&amp;" Surplus Applied to "&amp;('Facility Detail'!$B$1036+1)</f>
        <v>2011 Surplus Applied to 2012</v>
      </c>
      <c r="C452" s="97"/>
      <c r="D452" s="3"/>
      <c r="E452" s="77">
        <f>D452</f>
        <v>0</v>
      </c>
      <c r="F452" s="80"/>
      <c r="G452" s="37"/>
      <c r="H452" s="37"/>
      <c r="I452" s="29"/>
      <c r="J452" s="29"/>
      <c r="K452" s="29"/>
      <c r="L452" s="39"/>
    </row>
    <row r="453" spans="2:12" ht="15">
      <c r="B453" s="111" t="str">
        <f>('Facility Detail'!$B$1036+1)&amp;" Surplus Applied to "&amp;('Facility Detail'!$B$1036)</f>
        <v>2012 Surplus Applied to 2011</v>
      </c>
      <c r="C453" s="97"/>
      <c r="D453" s="62">
        <f>E453</f>
        <v>0</v>
      </c>
      <c r="E453" s="70"/>
      <c r="F453" s="81"/>
      <c r="G453" s="37"/>
      <c r="H453" s="37"/>
      <c r="I453" s="29"/>
      <c r="J453" s="29"/>
      <c r="K453" s="29"/>
      <c r="L453" s="39"/>
    </row>
    <row r="454" spans="2:12" ht="15">
      <c r="B454" s="111" t="str">
        <f>('Facility Detail'!$B$1036+1)&amp;" Surplus Applied to "&amp;('Facility Detail'!$B$1036+2)</f>
        <v>2012 Surplus Applied to 2013</v>
      </c>
      <c r="C454" s="97"/>
      <c r="D454" s="82"/>
      <c r="E454" s="10"/>
      <c r="F454" s="78">
        <f>E454</f>
        <v>0</v>
      </c>
      <c r="G454" s="37"/>
      <c r="H454" s="37"/>
      <c r="I454" s="29"/>
      <c r="J454" s="29"/>
      <c r="K454" s="29"/>
      <c r="L454" s="39"/>
    </row>
    <row r="455" spans="2:12" ht="15">
      <c r="B455" s="111" t="str">
        <f>('Facility Detail'!$B$1036+2)&amp;" Surplus Applied to "&amp;('Facility Detail'!$B$1036+1)</f>
        <v>2013 Surplus Applied to 2012</v>
      </c>
      <c r="C455" s="97"/>
      <c r="D455" s="83"/>
      <c r="E455" s="79">
        <f>F455</f>
        <v>0</v>
      </c>
      <c r="F455" s="61"/>
      <c r="G455" s="37"/>
      <c r="H455" s="37"/>
      <c r="I455" s="29"/>
      <c r="J455" s="29"/>
      <c r="K455" s="29"/>
      <c r="L455" s="39"/>
    </row>
    <row r="456" spans="2:12" ht="15">
      <c r="B456" s="42" t="s">
        <v>47</v>
      </c>
      <c r="D456" s="7">
        <f>D453-D452</f>
        <v>0</v>
      </c>
      <c r="E456" s="7">
        <f>E452+E455-E454-E453</f>
        <v>0</v>
      </c>
      <c r="F456" s="7">
        <f>F454-F455</f>
        <v>0</v>
      </c>
      <c r="G456" s="37"/>
      <c r="H456" s="37"/>
      <c r="I456" s="29"/>
      <c r="J456" s="29"/>
      <c r="K456" s="29"/>
      <c r="L456" s="39"/>
    </row>
    <row r="457" spans="2:12" ht="15">
      <c r="B457" s="6"/>
      <c r="D457" s="7"/>
      <c r="E457" s="7"/>
      <c r="F457" s="7"/>
      <c r="G457" s="37"/>
      <c r="H457" s="37"/>
      <c r="I457" s="29"/>
      <c r="J457" s="29"/>
      <c r="K457" s="29"/>
      <c r="L457" s="39"/>
    </row>
    <row r="458" spans="2:12" ht="15">
      <c r="B458" s="108" t="s">
        <v>42</v>
      </c>
      <c r="C458" s="97"/>
      <c r="D458" s="140"/>
      <c r="E458" s="141"/>
      <c r="F458" s="142"/>
      <c r="G458" s="37"/>
      <c r="H458" s="37"/>
      <c r="I458" s="29"/>
      <c r="J458" s="29"/>
      <c r="K458" s="29"/>
      <c r="L458" s="39"/>
    </row>
    <row r="459" spans="2:12" ht="15">
      <c r="B459" s="6"/>
      <c r="D459" s="7"/>
      <c r="E459" s="7"/>
      <c r="F459" s="7"/>
      <c r="G459" s="37"/>
      <c r="H459" s="37"/>
      <c r="I459" s="29"/>
      <c r="J459" s="29"/>
      <c r="K459" s="29"/>
      <c r="L459" s="39"/>
    </row>
    <row r="460" spans="1:12" ht="18.75">
      <c r="A460" s="51" t="s">
        <v>57</v>
      </c>
      <c r="C460" s="97"/>
      <c r="D460" s="55">
        <f>D438+D443-D449+D456+D458</f>
        <v>0</v>
      </c>
      <c r="E460" s="56">
        <f>E438+E443-E449+E456+E458</f>
        <v>0</v>
      </c>
      <c r="F460" s="57">
        <f>F438+F443-F449+F456+F458</f>
        <v>0</v>
      </c>
      <c r="G460" s="37"/>
      <c r="H460" s="37"/>
      <c r="I460" s="28"/>
      <c r="J460" s="28"/>
      <c r="K460" s="28"/>
      <c r="L460" s="39"/>
    </row>
    <row r="461" spans="2:12" ht="15">
      <c r="B461" s="6"/>
      <c r="D461" s="7"/>
      <c r="E461" s="7"/>
      <c r="F461" s="7"/>
      <c r="G461" s="37"/>
      <c r="H461" s="37"/>
      <c r="I461" s="28"/>
      <c r="J461" s="28"/>
      <c r="K461" s="28"/>
      <c r="L461" s="39"/>
    </row>
    <row r="462" spans="9:12" ht="15.75" thickBot="1">
      <c r="I462" s="28"/>
      <c r="J462" s="28"/>
      <c r="K462" s="28"/>
      <c r="L462" s="39"/>
    </row>
    <row r="463" spans="1:12" ht="15">
      <c r="A463" s="8"/>
      <c r="B463" s="8"/>
      <c r="C463" s="8"/>
      <c r="D463" s="8"/>
      <c r="E463" s="8"/>
      <c r="F463" s="8"/>
      <c r="G463" s="8"/>
      <c r="H463" s="8"/>
      <c r="I463" s="28"/>
      <c r="J463" s="28"/>
      <c r="K463" s="28"/>
      <c r="L463" s="39"/>
    </row>
    <row r="464" spans="2:12" ht="15">
      <c r="B464" s="39"/>
      <c r="C464" s="39"/>
      <c r="D464" s="39"/>
      <c r="E464" s="39"/>
      <c r="F464" s="39"/>
      <c r="G464" s="39"/>
      <c r="H464" s="39"/>
      <c r="I464" s="37"/>
      <c r="J464" s="37"/>
      <c r="K464" s="37"/>
      <c r="L464" s="39"/>
    </row>
    <row r="465" spans="1:12" ht="21">
      <c r="A465" s="17" t="s">
        <v>4</v>
      </c>
      <c r="B465" s="17"/>
      <c r="C465" s="52" t="str">
        <f>B15</f>
        <v>Facility 14</v>
      </c>
      <c r="D465" s="53"/>
      <c r="E465" s="27"/>
      <c r="F465" s="27"/>
      <c r="I465" s="37"/>
      <c r="J465" s="37"/>
      <c r="K465" s="37"/>
      <c r="L465" s="39"/>
    </row>
    <row r="466" spans="9:12" ht="15">
      <c r="I466" s="37"/>
      <c r="J466" s="37"/>
      <c r="K466" s="37"/>
      <c r="L466" s="39"/>
    </row>
    <row r="467" spans="1:12" ht="18.75">
      <c r="A467" s="9" t="s">
        <v>52</v>
      </c>
      <c r="B467" s="9"/>
      <c r="D467" s="2">
        <f>'Facility Detail'!$B$1036</f>
        <v>2011</v>
      </c>
      <c r="E467" s="2">
        <f>D467+1</f>
        <v>2012</v>
      </c>
      <c r="F467" s="2">
        <f>E467+1</f>
        <v>2013</v>
      </c>
      <c r="G467" s="29"/>
      <c r="H467" s="29"/>
      <c r="I467" s="39"/>
      <c r="J467" s="39"/>
      <c r="K467" s="39"/>
      <c r="L467" s="39"/>
    </row>
    <row r="468" spans="2:12" ht="15">
      <c r="B468" s="111" t="str">
        <f>"Total MWh Produced / Purchased from "&amp;C465</f>
        <v>Total MWh Produced / Purchased from Facility 14</v>
      </c>
      <c r="C468" s="97"/>
      <c r="D468" s="3"/>
      <c r="E468" s="4"/>
      <c r="F468" s="5"/>
      <c r="G468" s="28"/>
      <c r="H468" s="28"/>
      <c r="J468" s="39"/>
      <c r="K468" s="39"/>
      <c r="L468" s="39"/>
    </row>
    <row r="469" spans="2:12" ht="15">
      <c r="B469" s="111" t="s">
        <v>56</v>
      </c>
      <c r="C469" s="97"/>
      <c r="D469" s="71"/>
      <c r="E469" s="72"/>
      <c r="F469" s="73"/>
      <c r="G469" s="28"/>
      <c r="H469" s="28"/>
      <c r="J469" s="39"/>
      <c r="K469" s="39"/>
      <c r="L469" s="39"/>
    </row>
    <row r="470" spans="2:12" ht="15">
      <c r="B470" s="111" t="s">
        <v>51</v>
      </c>
      <c r="C470" s="97"/>
      <c r="D470" s="63"/>
      <c r="E470" s="64"/>
      <c r="F470" s="65"/>
      <c r="G470" s="28"/>
      <c r="H470" s="28"/>
      <c r="J470" s="39"/>
      <c r="K470" s="39"/>
      <c r="L470" s="39"/>
    </row>
    <row r="471" spans="2:12" ht="15">
      <c r="B471" s="108" t="s">
        <v>53</v>
      </c>
      <c r="C471" s="109"/>
      <c r="D471" s="47">
        <f>D468*D469*D470</f>
        <v>0</v>
      </c>
      <c r="E471" s="47">
        <f>E468*E469*E470</f>
        <v>0</v>
      </c>
      <c r="F471" s="47">
        <f>F468*F469*F470</f>
        <v>0</v>
      </c>
      <c r="G471" s="28"/>
      <c r="H471" s="28"/>
      <c r="I471" s="29"/>
      <c r="J471" s="29"/>
      <c r="K471" s="29"/>
      <c r="L471" s="39"/>
    </row>
    <row r="472" spans="2:12" ht="15">
      <c r="B472" s="27"/>
      <c r="C472" s="39"/>
      <c r="D472" s="46"/>
      <c r="E472" s="46"/>
      <c r="F472" s="46"/>
      <c r="G472" s="28"/>
      <c r="H472" s="28"/>
      <c r="I472" s="28"/>
      <c r="J472" s="28"/>
      <c r="K472" s="28"/>
      <c r="L472" s="39"/>
    </row>
    <row r="473" spans="1:12" ht="18.75">
      <c r="A473" s="54" t="s">
        <v>150</v>
      </c>
      <c r="C473" s="39"/>
      <c r="D473" s="2">
        <f>'Facility Detail'!$B$1036</f>
        <v>2011</v>
      </c>
      <c r="E473" s="2">
        <f>D473+1</f>
        <v>2012</v>
      </c>
      <c r="F473" s="2">
        <f>E473+1</f>
        <v>2013</v>
      </c>
      <c r="G473" s="28"/>
      <c r="H473" s="28"/>
      <c r="I473" s="28"/>
      <c r="J473" s="28"/>
      <c r="K473" s="28"/>
      <c r="L473" s="39"/>
    </row>
    <row r="474" spans="2:12" ht="15">
      <c r="B474" s="111" t="s">
        <v>40</v>
      </c>
      <c r="C474" s="97"/>
      <c r="D474" s="66">
        <f>IF($E15="Eligible",D471*'Facility Detail'!$B$1033,0)</f>
        <v>0</v>
      </c>
      <c r="E474" s="14">
        <f>IF($E15="Eligible",E471*'Facility Detail'!$B$1033,0)</f>
        <v>0</v>
      </c>
      <c r="F474" s="15">
        <f>IF($E15="Eligible",F471*'Facility Detail'!$B$1033,0)</f>
        <v>0</v>
      </c>
      <c r="G474" s="28"/>
      <c r="H474" s="28"/>
      <c r="I474" s="28"/>
      <c r="J474" s="28"/>
      <c r="K474" s="28"/>
      <c r="L474" s="39"/>
    </row>
    <row r="475" spans="2:12" ht="15">
      <c r="B475" s="111" t="s">
        <v>7</v>
      </c>
      <c r="C475" s="97"/>
      <c r="D475" s="67">
        <f>IF($F15="Eligible",D471,0)</f>
        <v>0</v>
      </c>
      <c r="E475" s="68">
        <f>IF($F15="Eligible",E471,0)</f>
        <v>0</v>
      </c>
      <c r="F475" s="69">
        <f>IF($F15="Eligible",F471,0)</f>
        <v>0</v>
      </c>
      <c r="G475" s="28"/>
      <c r="H475" s="28"/>
      <c r="I475" s="28"/>
      <c r="J475" s="28"/>
      <c r="K475" s="28"/>
      <c r="L475" s="39"/>
    </row>
    <row r="476" spans="2:12" ht="15">
      <c r="B476" s="110" t="s">
        <v>152</v>
      </c>
      <c r="C476" s="109"/>
      <c r="D476" s="49">
        <f>SUM(D474:D475)</f>
        <v>0</v>
      </c>
      <c r="E476" s="50">
        <f>SUM(E474:E475)</f>
        <v>0</v>
      </c>
      <c r="F476" s="50">
        <f>SUM(F474:F475)</f>
        <v>0</v>
      </c>
      <c r="G476" s="28"/>
      <c r="H476" s="28"/>
      <c r="I476" s="28"/>
      <c r="J476" s="28"/>
      <c r="K476" s="28"/>
      <c r="L476" s="39"/>
    </row>
    <row r="477" spans="2:12" ht="15">
      <c r="B477" s="39"/>
      <c r="C477" s="39"/>
      <c r="D477" s="48"/>
      <c r="E477" s="40"/>
      <c r="F477" s="40"/>
      <c r="G477" s="28"/>
      <c r="H477" s="28"/>
      <c r="I477" s="28"/>
      <c r="J477" s="28"/>
      <c r="K477" s="28"/>
      <c r="L477" s="39"/>
    </row>
    <row r="478" spans="1:12" ht="18.75">
      <c r="A478" s="51" t="s">
        <v>61</v>
      </c>
      <c r="C478" s="39"/>
      <c r="D478" s="2">
        <f>'Facility Detail'!$B$1036</f>
        <v>2011</v>
      </c>
      <c r="E478" s="2">
        <f>D478+1</f>
        <v>2012</v>
      </c>
      <c r="F478" s="2">
        <f>E478+1</f>
        <v>2013</v>
      </c>
      <c r="G478" s="28"/>
      <c r="H478" s="28"/>
      <c r="I478" s="37"/>
      <c r="J478" s="37"/>
      <c r="K478" s="37"/>
      <c r="L478" s="39"/>
    </row>
    <row r="479" spans="2:12" ht="15">
      <c r="B479" s="111" t="s">
        <v>78</v>
      </c>
      <c r="C479" s="97"/>
      <c r="D479" s="123"/>
      <c r="E479" s="124"/>
      <c r="F479" s="125"/>
      <c r="G479" s="28"/>
      <c r="H479" s="28"/>
      <c r="I479" s="37"/>
      <c r="J479" s="37"/>
      <c r="K479" s="37"/>
      <c r="L479" s="39"/>
    </row>
    <row r="480" spans="2:12" ht="15">
      <c r="B480" s="112" t="s">
        <v>54</v>
      </c>
      <c r="C480" s="113"/>
      <c r="D480" s="126"/>
      <c r="E480" s="127"/>
      <c r="F480" s="128"/>
      <c r="G480" s="28"/>
      <c r="H480" s="28"/>
      <c r="I480" s="37"/>
      <c r="J480" s="37"/>
      <c r="K480" s="37"/>
      <c r="L480" s="39"/>
    </row>
    <row r="481" spans="2:12" ht="15">
      <c r="B481" s="129" t="s">
        <v>120</v>
      </c>
      <c r="C481" s="122"/>
      <c r="D481" s="74"/>
      <c r="E481" s="75"/>
      <c r="F481" s="76"/>
      <c r="G481" s="28"/>
      <c r="H481" s="28"/>
      <c r="I481" s="37"/>
      <c r="J481" s="37"/>
      <c r="K481" s="37"/>
      <c r="L481" s="39"/>
    </row>
    <row r="482" spans="2:12" ht="15">
      <c r="B482" s="42" t="s">
        <v>121</v>
      </c>
      <c r="D482" s="7">
        <f>SUM(D479:D481)</f>
        <v>0</v>
      </c>
      <c r="E482" s="7">
        <f>SUM(E479:E481)</f>
        <v>0</v>
      </c>
      <c r="F482" s="7">
        <f>SUM(F479:F481)</f>
        <v>0</v>
      </c>
      <c r="G482" s="37"/>
      <c r="H482" s="37"/>
      <c r="I482" s="39"/>
      <c r="J482" s="39"/>
      <c r="K482" s="39"/>
      <c r="L482" s="39"/>
    </row>
    <row r="483" spans="2:12" ht="15">
      <c r="B483" s="6"/>
      <c r="D483" s="7"/>
      <c r="E483" s="7"/>
      <c r="F483" s="7"/>
      <c r="G483" s="37"/>
      <c r="H483" s="37"/>
      <c r="I483" s="39"/>
      <c r="J483" s="39"/>
      <c r="K483" s="39"/>
      <c r="L483" s="39"/>
    </row>
    <row r="484" spans="1:12" ht="18.75">
      <c r="A484" s="9" t="s">
        <v>131</v>
      </c>
      <c r="D484" s="2">
        <f>'Facility Detail'!$B$1036</f>
        <v>2011</v>
      </c>
      <c r="E484" s="2">
        <f>D484+1</f>
        <v>2012</v>
      </c>
      <c r="F484" s="2">
        <f>E484+1</f>
        <v>2013</v>
      </c>
      <c r="G484" s="37"/>
      <c r="H484" s="37"/>
      <c r="I484" s="39"/>
      <c r="J484" s="39"/>
      <c r="K484" s="39"/>
      <c r="L484" s="39"/>
    </row>
    <row r="485" spans="2:12" ht="15">
      <c r="B485" s="111" t="str">
        <f>'Facility Detail'!$B$1036&amp;" Surplus Applied to "&amp;('Facility Detail'!$B$1036+1)</f>
        <v>2011 Surplus Applied to 2012</v>
      </c>
      <c r="C485" s="97"/>
      <c r="D485" s="3"/>
      <c r="E485" s="77">
        <f>D485</f>
        <v>0</v>
      </c>
      <c r="F485" s="80"/>
      <c r="G485" s="37"/>
      <c r="H485" s="37"/>
      <c r="I485" s="39"/>
      <c r="J485" s="39"/>
      <c r="K485" s="39"/>
      <c r="L485" s="39"/>
    </row>
    <row r="486" spans="2:12" ht="15">
      <c r="B486" s="111" t="str">
        <f>('Facility Detail'!$B$1036+1)&amp;" Surplus Applied to "&amp;('Facility Detail'!$B$1036)</f>
        <v>2012 Surplus Applied to 2011</v>
      </c>
      <c r="C486" s="97"/>
      <c r="D486" s="62">
        <f>E486</f>
        <v>0</v>
      </c>
      <c r="E486" s="70"/>
      <c r="F486" s="81"/>
      <c r="G486" s="37"/>
      <c r="H486" s="37"/>
      <c r="I486" s="39"/>
      <c r="J486" s="39"/>
      <c r="K486" s="39"/>
      <c r="L486" s="39"/>
    </row>
    <row r="487" spans="2:12" ht="15">
      <c r="B487" s="111" t="str">
        <f>('Facility Detail'!$B$1036+1)&amp;" Surplus Applied to "&amp;('Facility Detail'!$B$1036+2)</f>
        <v>2012 Surplus Applied to 2013</v>
      </c>
      <c r="C487" s="97"/>
      <c r="D487" s="82"/>
      <c r="E487" s="10"/>
      <c r="F487" s="78">
        <f>E487</f>
        <v>0</v>
      </c>
      <c r="G487" s="37"/>
      <c r="H487" s="37"/>
      <c r="I487" s="39"/>
      <c r="J487" s="39"/>
      <c r="K487" s="39"/>
      <c r="L487" s="39"/>
    </row>
    <row r="488" spans="2:12" ht="15">
      <c r="B488" s="111" t="str">
        <f>('Facility Detail'!$B$1036+2)&amp;" Surplus Applied to "&amp;('Facility Detail'!$B$1036+1)</f>
        <v>2013 Surplus Applied to 2012</v>
      </c>
      <c r="C488" s="97"/>
      <c r="D488" s="83"/>
      <c r="E488" s="79">
        <f>F488</f>
        <v>0</v>
      </c>
      <c r="F488" s="61"/>
      <c r="G488" s="37"/>
      <c r="H488" s="37"/>
      <c r="I488" s="39"/>
      <c r="J488" s="39"/>
      <c r="K488" s="39"/>
      <c r="L488" s="39"/>
    </row>
    <row r="489" spans="2:12" ht="15">
      <c r="B489" s="42" t="s">
        <v>47</v>
      </c>
      <c r="D489" s="7">
        <f>D486-D485</f>
        <v>0</v>
      </c>
      <c r="E489" s="7">
        <f>E485+E488-E487-E486</f>
        <v>0</v>
      </c>
      <c r="F489" s="7">
        <f>F487-F488</f>
        <v>0</v>
      </c>
      <c r="G489" s="37"/>
      <c r="H489" s="37"/>
      <c r="I489" s="39"/>
      <c r="J489" s="39"/>
      <c r="K489" s="39"/>
      <c r="L489" s="39"/>
    </row>
    <row r="490" spans="2:12" ht="15">
      <c r="B490" s="6"/>
      <c r="D490" s="7"/>
      <c r="E490" s="7"/>
      <c r="F490" s="7"/>
      <c r="G490" s="37"/>
      <c r="H490" s="37"/>
      <c r="I490" s="39"/>
      <c r="J490" s="39"/>
      <c r="K490" s="39"/>
      <c r="L490" s="39"/>
    </row>
    <row r="491" spans="2:12" ht="15">
      <c r="B491" s="108" t="s">
        <v>42</v>
      </c>
      <c r="C491" s="97"/>
      <c r="D491" s="140"/>
      <c r="E491" s="141"/>
      <c r="F491" s="142"/>
      <c r="G491" s="37"/>
      <c r="H491" s="37"/>
      <c r="I491" s="39"/>
      <c r="J491" s="39"/>
      <c r="K491" s="39"/>
      <c r="L491" s="39"/>
    </row>
    <row r="492" spans="2:12" ht="15">
      <c r="B492" s="6"/>
      <c r="D492" s="7"/>
      <c r="E492" s="7"/>
      <c r="F492" s="7"/>
      <c r="G492" s="37"/>
      <c r="H492" s="37"/>
      <c r="I492" s="39"/>
      <c r="J492" s="39"/>
      <c r="K492" s="39"/>
      <c r="L492" s="39"/>
    </row>
    <row r="493" spans="1:12" ht="18.75">
      <c r="A493" s="51" t="s">
        <v>57</v>
      </c>
      <c r="C493" s="97"/>
      <c r="D493" s="55">
        <f>D471+D476-D482+D489+D491</f>
        <v>0</v>
      </c>
      <c r="E493" s="56">
        <f>E471+E476-E482+E489+E491</f>
        <v>0</v>
      </c>
      <c r="F493" s="57">
        <f>F471+F476-F482+F489+F491</f>
        <v>0</v>
      </c>
      <c r="G493" s="37"/>
      <c r="H493" s="37"/>
      <c r="J493" s="39"/>
      <c r="K493" s="39"/>
      <c r="L493" s="39"/>
    </row>
    <row r="494" spans="2:12" ht="15">
      <c r="B494" s="6"/>
      <c r="D494" s="7"/>
      <c r="E494" s="7"/>
      <c r="F494" s="7"/>
      <c r="G494" s="37"/>
      <c r="H494" s="37"/>
      <c r="I494" s="29"/>
      <c r="J494" s="29"/>
      <c r="K494" s="29"/>
      <c r="L494" s="39"/>
    </row>
    <row r="495" spans="9:12" ht="15.75" thickBot="1">
      <c r="I495" s="28"/>
      <c r="J495" s="28"/>
      <c r="K495" s="28"/>
      <c r="L495" s="39"/>
    </row>
    <row r="496" spans="1:12" ht="15">
      <c r="A496" s="8"/>
      <c r="B496" s="8"/>
      <c r="C496" s="8"/>
      <c r="D496" s="8"/>
      <c r="E496" s="8"/>
      <c r="F496" s="8"/>
      <c r="G496" s="8"/>
      <c r="H496" s="8"/>
      <c r="I496" s="28"/>
      <c r="J496" s="28"/>
      <c r="K496" s="28"/>
      <c r="L496" s="39"/>
    </row>
    <row r="497" spans="2:12" ht="15">
      <c r="B497" s="39"/>
      <c r="C497" s="39"/>
      <c r="D497" s="39"/>
      <c r="E497" s="39"/>
      <c r="F497" s="39"/>
      <c r="G497" s="39"/>
      <c r="H497" s="39"/>
      <c r="I497" s="28"/>
      <c r="J497" s="28"/>
      <c r="K497" s="28"/>
      <c r="L497" s="39"/>
    </row>
    <row r="498" spans="1:12" ht="21">
      <c r="A498" s="17" t="s">
        <v>4</v>
      </c>
      <c r="B498" s="17"/>
      <c r="C498" s="52" t="str">
        <f>B16</f>
        <v>Facility 15</v>
      </c>
      <c r="D498" s="53"/>
      <c r="E498" s="27"/>
      <c r="F498" s="27"/>
      <c r="I498" s="28"/>
      <c r="J498" s="28"/>
      <c r="K498" s="28"/>
      <c r="L498" s="39"/>
    </row>
    <row r="499" spans="9:12" ht="15">
      <c r="I499" s="37"/>
      <c r="J499" s="37"/>
      <c r="K499" s="37"/>
      <c r="L499" s="39"/>
    </row>
    <row r="500" spans="1:12" ht="18.75">
      <c r="A500" s="9" t="s">
        <v>52</v>
      </c>
      <c r="B500" s="9"/>
      <c r="D500" s="2">
        <f>'Facility Detail'!$B$1036</f>
        <v>2011</v>
      </c>
      <c r="E500" s="2">
        <f>D500+1</f>
        <v>2012</v>
      </c>
      <c r="F500" s="2">
        <f>E500+1</f>
        <v>2013</v>
      </c>
      <c r="G500" s="29"/>
      <c r="H500" s="29"/>
      <c r="I500" s="37"/>
      <c r="J500" s="37"/>
      <c r="K500" s="37"/>
      <c r="L500" s="39"/>
    </row>
    <row r="501" spans="2:12" ht="15">
      <c r="B501" s="111" t="str">
        <f>"Total MWh Produced / Purchased from "&amp;C498</f>
        <v>Total MWh Produced / Purchased from Facility 15</v>
      </c>
      <c r="C501" s="97"/>
      <c r="D501" s="3"/>
      <c r="E501" s="4"/>
      <c r="F501" s="5"/>
      <c r="G501" s="28"/>
      <c r="H501" s="28"/>
      <c r="I501" s="37"/>
      <c r="J501" s="37"/>
      <c r="K501" s="37"/>
      <c r="L501" s="39"/>
    </row>
    <row r="502" spans="2:12" ht="15">
      <c r="B502" s="111" t="s">
        <v>56</v>
      </c>
      <c r="C502" s="97"/>
      <c r="D502" s="71"/>
      <c r="E502" s="72"/>
      <c r="F502" s="73"/>
      <c r="G502" s="28"/>
      <c r="H502" s="28"/>
      <c r="I502" s="37"/>
      <c r="J502" s="37"/>
      <c r="K502" s="37"/>
      <c r="L502" s="39"/>
    </row>
    <row r="503" spans="2:12" ht="15">
      <c r="B503" s="111" t="s">
        <v>51</v>
      </c>
      <c r="C503" s="97"/>
      <c r="D503" s="63"/>
      <c r="E503" s="64"/>
      <c r="F503" s="65"/>
      <c r="G503" s="28"/>
      <c r="H503" s="28"/>
      <c r="I503" s="39"/>
      <c r="J503" s="39"/>
      <c r="K503" s="39"/>
      <c r="L503" s="39"/>
    </row>
    <row r="504" spans="2:12" ht="15">
      <c r="B504" s="108" t="s">
        <v>53</v>
      </c>
      <c r="C504" s="109"/>
      <c r="D504" s="47">
        <f>D501*D502*D503</f>
        <v>0</v>
      </c>
      <c r="E504" s="47">
        <f>E501*E502*E503</f>
        <v>0</v>
      </c>
      <c r="F504" s="47">
        <f>F501*F502*F503</f>
        <v>0</v>
      </c>
      <c r="G504" s="28"/>
      <c r="H504" s="28"/>
      <c r="I504" s="39"/>
      <c r="J504" s="39"/>
      <c r="K504" s="39"/>
      <c r="L504" s="39"/>
    </row>
    <row r="505" spans="2:12" ht="15">
      <c r="B505" s="27"/>
      <c r="C505" s="39"/>
      <c r="D505" s="46"/>
      <c r="E505" s="46"/>
      <c r="F505" s="46"/>
      <c r="G505" s="28"/>
      <c r="H505" s="28"/>
      <c r="J505" s="39"/>
      <c r="K505" s="39"/>
      <c r="L505" s="39"/>
    </row>
    <row r="506" spans="1:12" ht="18.75">
      <c r="A506" s="54" t="s">
        <v>150</v>
      </c>
      <c r="C506" s="39"/>
      <c r="D506" s="2">
        <f>'Facility Detail'!$B$1036</f>
        <v>2011</v>
      </c>
      <c r="E506" s="2">
        <f>D506+1</f>
        <v>2012</v>
      </c>
      <c r="F506" s="2">
        <f>E506+1</f>
        <v>2013</v>
      </c>
      <c r="G506" s="28"/>
      <c r="H506" s="28"/>
      <c r="J506" s="39"/>
      <c r="K506" s="39"/>
      <c r="L506" s="39"/>
    </row>
    <row r="507" spans="2:12" ht="15">
      <c r="B507" s="111" t="s">
        <v>40</v>
      </c>
      <c r="C507" s="97"/>
      <c r="D507" s="66">
        <f>IF($E16="Eligible",D504*'Facility Detail'!$B$1033,0)</f>
        <v>0</v>
      </c>
      <c r="E507" s="14">
        <f>IF($E16="Eligible",E504*'Facility Detail'!$B$1033,0)</f>
        <v>0</v>
      </c>
      <c r="F507" s="15">
        <f>IF($E16="Eligible",F504*'Facility Detail'!$B$1033,0)</f>
        <v>0</v>
      </c>
      <c r="G507" s="28"/>
      <c r="H507" s="28"/>
      <c r="I507" s="28"/>
      <c r="J507" s="28"/>
      <c r="K507" s="28"/>
      <c r="L507" s="39"/>
    </row>
    <row r="508" spans="2:12" ht="15">
      <c r="B508" s="111" t="s">
        <v>7</v>
      </c>
      <c r="C508" s="97"/>
      <c r="D508" s="67">
        <f>IF($F16="Eligible",D504,0)</f>
        <v>0</v>
      </c>
      <c r="E508" s="68">
        <f>IF($F16="Eligible",E504,0)</f>
        <v>0</v>
      </c>
      <c r="F508" s="69">
        <f>IF($F16="Eligible",F504,0)</f>
        <v>0</v>
      </c>
      <c r="G508" s="28"/>
      <c r="H508" s="28"/>
      <c r="I508" s="28"/>
      <c r="J508" s="28"/>
      <c r="K508" s="28"/>
      <c r="L508" s="39"/>
    </row>
    <row r="509" spans="2:12" ht="15">
      <c r="B509" s="110" t="s">
        <v>152</v>
      </c>
      <c r="C509" s="109"/>
      <c r="D509" s="49">
        <f>SUM(D507:D508)</f>
        <v>0</v>
      </c>
      <c r="E509" s="50">
        <f>SUM(E507:E508)</f>
        <v>0</v>
      </c>
      <c r="F509" s="50">
        <f>SUM(F507:F508)</f>
        <v>0</v>
      </c>
      <c r="G509" s="28"/>
      <c r="H509" s="28"/>
      <c r="I509" s="28"/>
      <c r="J509" s="28"/>
      <c r="K509" s="28"/>
      <c r="L509" s="39"/>
    </row>
    <row r="510" spans="2:12" ht="15">
      <c r="B510" s="39"/>
      <c r="C510" s="39"/>
      <c r="D510" s="48"/>
      <c r="E510" s="40"/>
      <c r="F510" s="40"/>
      <c r="G510" s="28"/>
      <c r="H510" s="28"/>
      <c r="I510" s="28"/>
      <c r="J510" s="28"/>
      <c r="K510" s="28"/>
      <c r="L510" s="39"/>
    </row>
    <row r="511" spans="1:12" ht="18.75">
      <c r="A511" s="51" t="s">
        <v>61</v>
      </c>
      <c r="C511" s="39"/>
      <c r="D511" s="2">
        <f>'Facility Detail'!$B$1036</f>
        <v>2011</v>
      </c>
      <c r="E511" s="2">
        <f>D511+1</f>
        <v>2012</v>
      </c>
      <c r="F511" s="2">
        <f>E511+1</f>
        <v>2013</v>
      </c>
      <c r="G511" s="28"/>
      <c r="H511" s="28"/>
      <c r="I511" s="28"/>
      <c r="J511" s="28"/>
      <c r="K511" s="28"/>
      <c r="L511" s="39"/>
    </row>
    <row r="512" spans="2:12" ht="15">
      <c r="B512" s="111" t="s">
        <v>78</v>
      </c>
      <c r="C512" s="97"/>
      <c r="D512" s="123"/>
      <c r="E512" s="124"/>
      <c r="F512" s="125"/>
      <c r="G512" s="28"/>
      <c r="H512" s="28"/>
      <c r="I512" s="28"/>
      <c r="J512" s="28"/>
      <c r="K512" s="28"/>
      <c r="L512" s="39"/>
    </row>
    <row r="513" spans="2:12" ht="15">
      <c r="B513" s="112" t="s">
        <v>54</v>
      </c>
      <c r="C513" s="113"/>
      <c r="D513" s="126"/>
      <c r="E513" s="127"/>
      <c r="F513" s="128"/>
      <c r="G513" s="28"/>
      <c r="H513" s="28"/>
      <c r="I513" s="28"/>
      <c r="J513" s="28"/>
      <c r="K513" s="28"/>
      <c r="L513" s="39"/>
    </row>
    <row r="514" spans="2:12" ht="15">
      <c r="B514" s="129" t="s">
        <v>120</v>
      </c>
      <c r="C514" s="122"/>
      <c r="D514" s="74"/>
      <c r="E514" s="75"/>
      <c r="F514" s="76"/>
      <c r="G514" s="28"/>
      <c r="H514" s="28"/>
      <c r="I514" s="28"/>
      <c r="J514" s="28"/>
      <c r="K514" s="28"/>
      <c r="L514" s="39"/>
    </row>
    <row r="515" spans="2:12" ht="15">
      <c r="B515" s="42" t="s">
        <v>121</v>
      </c>
      <c r="D515" s="7">
        <f>SUM(D512:D514)</f>
        <v>0</v>
      </c>
      <c r="E515" s="7">
        <f>SUM(E512:E514)</f>
        <v>0</v>
      </c>
      <c r="F515" s="7">
        <f>SUM(F512:F514)</f>
        <v>0</v>
      </c>
      <c r="G515" s="37"/>
      <c r="H515" s="37"/>
      <c r="I515" s="37"/>
      <c r="J515" s="37"/>
      <c r="K515" s="37"/>
      <c r="L515" s="39"/>
    </row>
    <row r="516" spans="2:12" ht="15">
      <c r="B516" s="6"/>
      <c r="D516" s="7"/>
      <c r="E516" s="7"/>
      <c r="F516" s="7"/>
      <c r="G516" s="37"/>
      <c r="H516" s="37"/>
      <c r="I516" s="37"/>
      <c r="J516" s="37"/>
      <c r="K516" s="37"/>
      <c r="L516" s="39"/>
    </row>
    <row r="517" spans="1:12" ht="18.75">
      <c r="A517" s="9" t="s">
        <v>131</v>
      </c>
      <c r="D517" s="2">
        <f>'Facility Detail'!$B$1036</f>
        <v>2011</v>
      </c>
      <c r="E517" s="2">
        <f>D517+1</f>
        <v>2012</v>
      </c>
      <c r="F517" s="2">
        <f>E517+1</f>
        <v>2013</v>
      </c>
      <c r="G517" s="37"/>
      <c r="H517" s="37"/>
      <c r="I517" s="37"/>
      <c r="J517" s="37"/>
      <c r="K517" s="37"/>
      <c r="L517" s="39"/>
    </row>
    <row r="518" spans="2:12" ht="15">
      <c r="B518" s="111" t="str">
        <f>'Facility Detail'!$B$1036&amp;" Surplus Applied to "&amp;('Facility Detail'!$B$1036+1)</f>
        <v>2011 Surplus Applied to 2012</v>
      </c>
      <c r="C518" s="97"/>
      <c r="D518" s="3"/>
      <c r="E518" s="77">
        <f>D518</f>
        <v>0</v>
      </c>
      <c r="F518" s="80"/>
      <c r="G518" s="37"/>
      <c r="H518" s="37"/>
      <c r="I518" s="37"/>
      <c r="J518" s="37"/>
      <c r="K518" s="37"/>
      <c r="L518" s="39"/>
    </row>
    <row r="519" spans="2:12" ht="15">
      <c r="B519" s="111" t="str">
        <f>('Facility Detail'!$B$1036+1)&amp;" Surplus Applied to "&amp;('Facility Detail'!$B$1036)</f>
        <v>2012 Surplus Applied to 2011</v>
      </c>
      <c r="C519" s="97"/>
      <c r="D519" s="62">
        <f>E519</f>
        <v>0</v>
      </c>
      <c r="E519" s="70"/>
      <c r="F519" s="81"/>
      <c r="G519" s="37"/>
      <c r="H519" s="37"/>
      <c r="I519" s="37"/>
      <c r="J519" s="37"/>
      <c r="K519" s="37"/>
      <c r="L519" s="39"/>
    </row>
    <row r="520" spans="2:12" ht="15">
      <c r="B520" s="111" t="str">
        <f>('Facility Detail'!$B$1036+1)&amp;" Surplus Applied to "&amp;('Facility Detail'!$B$1036+2)</f>
        <v>2012 Surplus Applied to 2013</v>
      </c>
      <c r="C520" s="97"/>
      <c r="D520" s="82"/>
      <c r="E520" s="10"/>
      <c r="F520" s="78">
        <f>E520</f>
        <v>0</v>
      </c>
      <c r="G520" s="37"/>
      <c r="H520" s="37"/>
      <c r="I520" s="37"/>
      <c r="J520" s="37"/>
      <c r="K520" s="37"/>
      <c r="L520" s="39"/>
    </row>
    <row r="521" spans="2:12" ht="15">
      <c r="B521" s="111" t="str">
        <f>('Facility Detail'!$B$1036+2)&amp;" Surplus Applied to "&amp;('Facility Detail'!$B$1036+1)</f>
        <v>2013 Surplus Applied to 2012</v>
      </c>
      <c r="C521" s="97"/>
      <c r="D521" s="83"/>
      <c r="E521" s="79">
        <f>F521</f>
        <v>0</v>
      </c>
      <c r="F521" s="61"/>
      <c r="G521" s="37"/>
      <c r="H521" s="37"/>
      <c r="I521" s="37"/>
      <c r="J521" s="37"/>
      <c r="K521" s="37"/>
      <c r="L521" s="39"/>
    </row>
    <row r="522" spans="2:12" ht="15">
      <c r="B522" s="42" t="s">
        <v>47</v>
      </c>
      <c r="D522" s="7">
        <f>D519-D518</f>
        <v>0</v>
      </c>
      <c r="E522" s="7">
        <f>E518+E521-E520-E519</f>
        <v>0</v>
      </c>
      <c r="F522" s="7">
        <f>F520-F521</f>
        <v>0</v>
      </c>
      <c r="G522" s="37"/>
      <c r="H522" s="37"/>
      <c r="I522" s="37"/>
      <c r="J522" s="37"/>
      <c r="K522" s="37"/>
      <c r="L522" s="39"/>
    </row>
    <row r="523" spans="2:12" ht="15">
      <c r="B523" s="6"/>
      <c r="D523" s="7"/>
      <c r="E523" s="7"/>
      <c r="F523" s="7"/>
      <c r="G523" s="37"/>
      <c r="H523" s="37"/>
      <c r="I523" s="37"/>
      <c r="J523" s="37"/>
      <c r="K523" s="37"/>
      <c r="L523" s="39"/>
    </row>
    <row r="524" spans="2:12" ht="15">
      <c r="B524" s="108" t="s">
        <v>42</v>
      </c>
      <c r="C524" s="97"/>
      <c r="D524" s="140"/>
      <c r="E524" s="141"/>
      <c r="F524" s="142"/>
      <c r="G524" s="37"/>
      <c r="H524" s="37"/>
      <c r="I524" s="37"/>
      <c r="J524" s="37"/>
      <c r="K524" s="37"/>
      <c r="L524" s="39"/>
    </row>
    <row r="525" spans="2:12" ht="15">
      <c r="B525" s="6"/>
      <c r="D525" s="7"/>
      <c r="E525" s="7"/>
      <c r="F525" s="7"/>
      <c r="G525" s="37"/>
      <c r="H525" s="37"/>
      <c r="I525" s="37"/>
      <c r="J525" s="37"/>
      <c r="K525" s="37"/>
      <c r="L525" s="39"/>
    </row>
    <row r="526" spans="1:12" ht="18.75">
      <c r="A526" s="51" t="s">
        <v>57</v>
      </c>
      <c r="C526" s="97"/>
      <c r="D526" s="55">
        <f>D504+D509-D515+D522+D524</f>
        <v>0</v>
      </c>
      <c r="E526" s="56">
        <f>E504+E509-E515+E522+E524</f>
        <v>0</v>
      </c>
      <c r="F526" s="57">
        <f>F504+F509-F515+F522+F524</f>
        <v>0</v>
      </c>
      <c r="G526" s="37"/>
      <c r="H526" s="37"/>
      <c r="I526" s="39"/>
      <c r="J526" s="39"/>
      <c r="K526" s="39"/>
      <c r="L526" s="39"/>
    </row>
    <row r="527" spans="2:12" ht="15">
      <c r="B527" s="6"/>
      <c r="D527" s="7"/>
      <c r="E527" s="7"/>
      <c r="F527" s="7"/>
      <c r="G527" s="37"/>
      <c r="H527" s="37"/>
      <c r="I527" s="39"/>
      <c r="J527" s="39"/>
      <c r="K527" s="39"/>
      <c r="L527" s="39"/>
    </row>
    <row r="528" spans="9:12" ht="15.75" thickBot="1">
      <c r="I528" s="29"/>
      <c r="J528" s="29"/>
      <c r="K528" s="29"/>
      <c r="L528" s="39"/>
    </row>
    <row r="529" spans="1:12" ht="15">
      <c r="A529" s="8"/>
      <c r="B529" s="8"/>
      <c r="C529" s="8"/>
      <c r="D529" s="8"/>
      <c r="E529" s="8"/>
      <c r="F529" s="8"/>
      <c r="G529" s="8"/>
      <c r="H529" s="8"/>
      <c r="I529" s="28"/>
      <c r="J529" s="28"/>
      <c r="K529" s="28"/>
      <c r="L529" s="39"/>
    </row>
    <row r="530" spans="2:12" ht="15">
      <c r="B530" s="39"/>
      <c r="C530" s="39"/>
      <c r="D530" s="39"/>
      <c r="E530" s="39"/>
      <c r="F530" s="39"/>
      <c r="G530" s="39"/>
      <c r="H530" s="39"/>
      <c r="I530" s="28"/>
      <c r="J530" s="28"/>
      <c r="K530" s="28"/>
      <c r="L530" s="39"/>
    </row>
    <row r="531" spans="1:12" ht="21">
      <c r="A531" s="17" t="s">
        <v>4</v>
      </c>
      <c r="B531" s="17"/>
      <c r="C531" s="52" t="str">
        <f>B17</f>
        <v>Facility 16</v>
      </c>
      <c r="D531" s="53"/>
      <c r="E531" s="27"/>
      <c r="F531" s="27"/>
      <c r="I531" s="28"/>
      <c r="J531" s="28"/>
      <c r="K531" s="28"/>
      <c r="L531" s="39"/>
    </row>
    <row r="532" spans="9:12" ht="15">
      <c r="I532" s="28"/>
      <c r="J532" s="28"/>
      <c r="K532" s="28"/>
      <c r="L532" s="39"/>
    </row>
    <row r="533" spans="1:12" ht="18.75">
      <c r="A533" s="9" t="s">
        <v>52</v>
      </c>
      <c r="B533" s="9"/>
      <c r="D533" s="2">
        <f>'Facility Detail'!$B$1036</f>
        <v>2011</v>
      </c>
      <c r="E533" s="2">
        <f>D533+1</f>
        <v>2012</v>
      </c>
      <c r="F533" s="2">
        <f>E533+1</f>
        <v>2013</v>
      </c>
      <c r="G533" s="29"/>
      <c r="H533" s="29"/>
      <c r="I533" s="28"/>
      <c r="J533" s="28"/>
      <c r="K533" s="28"/>
      <c r="L533" s="39"/>
    </row>
    <row r="534" spans="2:12" ht="15">
      <c r="B534" s="111" t="str">
        <f>"Total MWh Produced / Purchased from "&amp;C531</f>
        <v>Total MWh Produced / Purchased from Facility 16</v>
      </c>
      <c r="C534" s="97"/>
      <c r="D534" s="3"/>
      <c r="E534" s="4"/>
      <c r="F534" s="5"/>
      <c r="G534" s="28"/>
      <c r="H534" s="28"/>
      <c r="I534" s="28"/>
      <c r="J534" s="28"/>
      <c r="K534" s="28"/>
      <c r="L534" s="39"/>
    </row>
    <row r="535" spans="2:12" ht="15">
      <c r="B535" s="111" t="s">
        <v>56</v>
      </c>
      <c r="C535" s="97"/>
      <c r="D535" s="71"/>
      <c r="E535" s="72"/>
      <c r="F535" s="73"/>
      <c r="G535" s="28"/>
      <c r="H535" s="28"/>
      <c r="I535" s="28"/>
      <c r="J535" s="28"/>
      <c r="K535" s="28"/>
      <c r="L535" s="39"/>
    </row>
    <row r="536" spans="2:12" ht="15">
      <c r="B536" s="111" t="s">
        <v>51</v>
      </c>
      <c r="C536" s="97"/>
      <c r="D536" s="63"/>
      <c r="E536" s="64"/>
      <c r="F536" s="65"/>
      <c r="G536" s="28"/>
      <c r="H536" s="28"/>
      <c r="I536" s="37"/>
      <c r="J536" s="37"/>
      <c r="K536" s="37"/>
      <c r="L536" s="39"/>
    </row>
    <row r="537" spans="2:12" ht="15">
      <c r="B537" s="108" t="s">
        <v>53</v>
      </c>
      <c r="C537" s="109"/>
      <c r="D537" s="47">
        <f>D534*D535*D536</f>
        <v>0</v>
      </c>
      <c r="E537" s="47">
        <f>E534*E535*E536</f>
        <v>0</v>
      </c>
      <c r="F537" s="47">
        <f>F534*F535*F536</f>
        <v>0</v>
      </c>
      <c r="G537" s="28"/>
      <c r="H537" s="28"/>
      <c r="I537" s="37"/>
      <c r="J537" s="37"/>
      <c r="K537" s="37"/>
      <c r="L537" s="39"/>
    </row>
    <row r="538" spans="2:12" ht="15">
      <c r="B538" s="27"/>
      <c r="C538" s="39"/>
      <c r="D538" s="46"/>
      <c r="E538" s="46"/>
      <c r="F538" s="46"/>
      <c r="G538" s="28"/>
      <c r="H538" s="28"/>
      <c r="I538" s="37"/>
      <c r="J538" s="37"/>
      <c r="K538" s="37"/>
      <c r="L538" s="39"/>
    </row>
    <row r="539" spans="1:12" ht="18.75">
      <c r="A539" s="54" t="s">
        <v>150</v>
      </c>
      <c r="C539" s="39"/>
      <c r="D539" s="2">
        <f>'Facility Detail'!$B$1036</f>
        <v>2011</v>
      </c>
      <c r="E539" s="2">
        <f>D539+1</f>
        <v>2012</v>
      </c>
      <c r="F539" s="2">
        <f>E539+1</f>
        <v>2013</v>
      </c>
      <c r="G539" s="28"/>
      <c r="H539" s="28"/>
      <c r="I539" s="39"/>
      <c r="J539" s="39"/>
      <c r="K539" s="39"/>
      <c r="L539" s="39"/>
    </row>
    <row r="540" spans="2:12" ht="15">
      <c r="B540" s="111" t="s">
        <v>40</v>
      </c>
      <c r="C540" s="97"/>
      <c r="D540" s="66">
        <f>IF($E17="Eligible",D537*'Facility Detail'!$B$1033,0)</f>
        <v>0</v>
      </c>
      <c r="E540" s="14">
        <f>IF($E17="Eligible",E537*'Facility Detail'!$B$1033,0)</f>
        <v>0</v>
      </c>
      <c r="F540" s="15">
        <f>IF($E17="Eligible",F537*'Facility Detail'!$B$1033,0)</f>
        <v>0</v>
      </c>
      <c r="G540" s="28"/>
      <c r="H540" s="28"/>
      <c r="J540" s="39"/>
      <c r="K540" s="39"/>
      <c r="L540" s="39"/>
    </row>
    <row r="541" spans="2:12" ht="15">
      <c r="B541" s="111" t="s">
        <v>7</v>
      </c>
      <c r="C541" s="97"/>
      <c r="D541" s="67">
        <f>IF($F17="Eligible",D537,0)</f>
        <v>0</v>
      </c>
      <c r="E541" s="68">
        <f>IF($F17="Eligible",E537,0)</f>
        <v>0</v>
      </c>
      <c r="F541" s="69">
        <f>IF($F17="Eligible",F537,0)</f>
        <v>0</v>
      </c>
      <c r="G541" s="28"/>
      <c r="H541" s="28"/>
      <c r="J541" s="39"/>
      <c r="K541" s="39"/>
      <c r="L541" s="39"/>
    </row>
    <row r="542" spans="2:12" ht="15">
      <c r="B542" s="110" t="s">
        <v>152</v>
      </c>
      <c r="C542" s="109"/>
      <c r="D542" s="49">
        <f>SUM(D540:D541)</f>
        <v>0</v>
      </c>
      <c r="E542" s="50">
        <f>SUM(E540:E541)</f>
        <v>0</v>
      </c>
      <c r="F542" s="50">
        <f>SUM(F540:F541)</f>
        <v>0</v>
      </c>
      <c r="G542" s="28"/>
      <c r="H542" s="28"/>
      <c r="I542" s="29"/>
      <c r="J542" s="29"/>
      <c r="K542" s="29"/>
      <c r="L542" s="39"/>
    </row>
    <row r="543" spans="2:12" ht="15">
      <c r="B543" s="39"/>
      <c r="C543" s="39"/>
      <c r="D543" s="48"/>
      <c r="E543" s="40"/>
      <c r="F543" s="40"/>
      <c r="G543" s="28"/>
      <c r="H543" s="28"/>
      <c r="I543" s="28"/>
      <c r="J543" s="28"/>
      <c r="K543" s="28"/>
      <c r="L543" s="39"/>
    </row>
    <row r="544" spans="1:12" ht="18.75">
      <c r="A544" s="51" t="s">
        <v>61</v>
      </c>
      <c r="C544" s="39"/>
      <c r="D544" s="2">
        <f>'Facility Detail'!$B$1036</f>
        <v>2011</v>
      </c>
      <c r="E544" s="2">
        <f>D544+1</f>
        <v>2012</v>
      </c>
      <c r="F544" s="2">
        <f>E544+1</f>
        <v>2013</v>
      </c>
      <c r="G544" s="28"/>
      <c r="H544" s="28"/>
      <c r="I544" s="28"/>
      <c r="J544" s="28"/>
      <c r="K544" s="28"/>
      <c r="L544" s="39"/>
    </row>
    <row r="545" spans="2:12" ht="15">
      <c r="B545" s="111" t="s">
        <v>78</v>
      </c>
      <c r="C545" s="97"/>
      <c r="D545" s="123"/>
      <c r="E545" s="124"/>
      <c r="F545" s="125"/>
      <c r="G545" s="28"/>
      <c r="H545" s="28"/>
      <c r="I545" s="28"/>
      <c r="J545" s="28"/>
      <c r="K545" s="28"/>
      <c r="L545" s="39"/>
    </row>
    <row r="546" spans="2:12" ht="15">
      <c r="B546" s="112" t="s">
        <v>54</v>
      </c>
      <c r="C546" s="113"/>
      <c r="D546" s="126"/>
      <c r="E546" s="127"/>
      <c r="F546" s="128"/>
      <c r="G546" s="28"/>
      <c r="H546" s="28"/>
      <c r="I546" s="28"/>
      <c r="J546" s="28"/>
      <c r="K546" s="28"/>
      <c r="L546" s="39"/>
    </row>
    <row r="547" spans="2:12" ht="15">
      <c r="B547" s="129" t="s">
        <v>120</v>
      </c>
      <c r="C547" s="122"/>
      <c r="D547" s="74"/>
      <c r="E547" s="75"/>
      <c r="F547" s="76"/>
      <c r="G547" s="28"/>
      <c r="H547" s="28"/>
      <c r="I547" s="28"/>
      <c r="J547" s="28"/>
      <c r="K547" s="28"/>
      <c r="L547" s="39"/>
    </row>
    <row r="548" spans="2:12" ht="15">
      <c r="B548" s="42" t="s">
        <v>121</v>
      </c>
      <c r="D548" s="7">
        <f>SUM(D545:D547)</f>
        <v>0</v>
      </c>
      <c r="E548" s="7">
        <f>SUM(E545:E547)</f>
        <v>0</v>
      </c>
      <c r="F548" s="7">
        <f>SUM(F545:F547)</f>
        <v>0</v>
      </c>
      <c r="G548" s="37"/>
      <c r="H548" s="37"/>
      <c r="I548" s="28"/>
      <c r="J548" s="28"/>
      <c r="K548" s="28"/>
      <c r="L548" s="39"/>
    </row>
    <row r="549" spans="2:12" ht="15">
      <c r="B549" s="6"/>
      <c r="D549" s="7"/>
      <c r="E549" s="7"/>
      <c r="F549" s="7"/>
      <c r="G549" s="37"/>
      <c r="H549" s="37"/>
      <c r="I549" s="28"/>
      <c r="J549" s="28"/>
      <c r="K549" s="28"/>
      <c r="L549" s="39"/>
    </row>
    <row r="550" spans="1:12" ht="18.75">
      <c r="A550" s="9" t="s">
        <v>131</v>
      </c>
      <c r="D550" s="2">
        <f>'Facility Detail'!$B$1036</f>
        <v>2011</v>
      </c>
      <c r="E550" s="2">
        <f>D550+1</f>
        <v>2012</v>
      </c>
      <c r="F550" s="2">
        <f>E550+1</f>
        <v>2013</v>
      </c>
      <c r="G550" s="37"/>
      <c r="H550" s="37"/>
      <c r="I550" s="28"/>
      <c r="J550" s="28"/>
      <c r="K550" s="28"/>
      <c r="L550" s="39"/>
    </row>
    <row r="551" spans="2:12" ht="15">
      <c r="B551" s="111" t="str">
        <f>'Facility Detail'!$B$1036&amp;" Surplus Applied to "&amp;('Facility Detail'!$B$1036+1)</f>
        <v>2011 Surplus Applied to 2012</v>
      </c>
      <c r="C551" s="97"/>
      <c r="D551" s="3"/>
      <c r="E551" s="77">
        <f>D551</f>
        <v>0</v>
      </c>
      <c r="F551" s="80"/>
      <c r="G551" s="37"/>
      <c r="H551" s="37"/>
      <c r="I551" s="28"/>
      <c r="J551" s="28"/>
      <c r="K551" s="28"/>
      <c r="L551" s="39"/>
    </row>
    <row r="552" spans="2:12" ht="15">
      <c r="B552" s="111" t="str">
        <f>('Facility Detail'!$B$1036+1)&amp;" Surplus Applied to "&amp;('Facility Detail'!$B$1036)</f>
        <v>2012 Surplus Applied to 2011</v>
      </c>
      <c r="C552" s="97"/>
      <c r="D552" s="62">
        <f>E552</f>
        <v>0</v>
      </c>
      <c r="E552" s="70"/>
      <c r="F552" s="81"/>
      <c r="G552" s="37"/>
      <c r="H552" s="37"/>
      <c r="I552" s="28"/>
      <c r="J552" s="28"/>
      <c r="K552" s="28"/>
      <c r="L552" s="39"/>
    </row>
    <row r="553" spans="2:12" ht="15">
      <c r="B553" s="111" t="str">
        <f>('Facility Detail'!$B$1036+1)&amp;" Surplus Applied to "&amp;('Facility Detail'!$B$1036+2)</f>
        <v>2012 Surplus Applied to 2013</v>
      </c>
      <c r="C553" s="97"/>
      <c r="D553" s="82"/>
      <c r="E553" s="10"/>
      <c r="F553" s="78">
        <f>E553</f>
        <v>0</v>
      </c>
      <c r="G553" s="37"/>
      <c r="H553" s="37"/>
      <c r="I553" s="28"/>
      <c r="J553" s="28"/>
      <c r="K553" s="28"/>
      <c r="L553" s="39"/>
    </row>
    <row r="554" spans="2:12" ht="15">
      <c r="B554" s="111" t="str">
        <f>('Facility Detail'!$B$1036+2)&amp;" Surplus Applied to "&amp;('Facility Detail'!$B$1036+1)</f>
        <v>2013 Surplus Applied to 2012</v>
      </c>
      <c r="C554" s="97"/>
      <c r="D554" s="83"/>
      <c r="E554" s="79">
        <f>F554</f>
        <v>0</v>
      </c>
      <c r="F554" s="61"/>
      <c r="G554" s="37"/>
      <c r="H554" s="37"/>
      <c r="I554" s="28"/>
      <c r="J554" s="28"/>
      <c r="K554" s="28"/>
      <c r="L554" s="39"/>
    </row>
    <row r="555" spans="2:12" ht="15">
      <c r="B555" s="42" t="s">
        <v>47</v>
      </c>
      <c r="D555" s="7">
        <f>D552-D551</f>
        <v>0</v>
      </c>
      <c r="E555" s="7">
        <f>E551+E554-E553-E552</f>
        <v>0</v>
      </c>
      <c r="F555" s="7">
        <f>F553-F554</f>
        <v>0</v>
      </c>
      <c r="G555" s="37"/>
      <c r="H555" s="37"/>
      <c r="I555" s="28"/>
      <c r="J555" s="28"/>
      <c r="K555" s="28"/>
      <c r="L555" s="39"/>
    </row>
    <row r="556" spans="2:12" ht="15">
      <c r="B556" s="6"/>
      <c r="D556" s="7"/>
      <c r="E556" s="7"/>
      <c r="F556" s="7"/>
      <c r="G556" s="37"/>
      <c r="H556" s="37"/>
      <c r="I556" s="28"/>
      <c r="J556" s="28"/>
      <c r="K556" s="28"/>
      <c r="L556" s="39"/>
    </row>
    <row r="557" spans="2:12" ht="15">
      <c r="B557" s="108" t="s">
        <v>42</v>
      </c>
      <c r="C557" s="97"/>
      <c r="D557" s="140"/>
      <c r="E557" s="141"/>
      <c r="F557" s="142"/>
      <c r="G557" s="37"/>
      <c r="H557" s="37"/>
      <c r="I557" s="28"/>
      <c r="J557" s="28"/>
      <c r="K557" s="28"/>
      <c r="L557" s="39"/>
    </row>
    <row r="558" spans="2:12" ht="15">
      <c r="B558" s="6"/>
      <c r="D558" s="7"/>
      <c r="E558" s="7"/>
      <c r="F558" s="7"/>
      <c r="G558" s="37"/>
      <c r="H558" s="37"/>
      <c r="I558" s="28"/>
      <c r="J558" s="28"/>
      <c r="K558" s="28"/>
      <c r="L558" s="39"/>
    </row>
    <row r="559" spans="1:12" ht="18.75">
      <c r="A559" s="51" t="s">
        <v>57</v>
      </c>
      <c r="C559" s="97"/>
      <c r="D559" s="55">
        <f>D537+D542-D548+D555+D557</f>
        <v>0</v>
      </c>
      <c r="E559" s="56">
        <f>E537+E542-E548+E555+E557</f>
        <v>0</v>
      </c>
      <c r="F559" s="57">
        <f>F537+F542-F548+F555+F557</f>
        <v>0</v>
      </c>
      <c r="G559" s="37"/>
      <c r="H559" s="37"/>
      <c r="I559" s="37"/>
      <c r="J559" s="37"/>
      <c r="K559" s="37"/>
      <c r="L559" s="39"/>
    </row>
    <row r="560" spans="2:12" ht="15">
      <c r="B560" s="6"/>
      <c r="D560" s="7"/>
      <c r="E560" s="7"/>
      <c r="F560" s="7"/>
      <c r="G560" s="37"/>
      <c r="H560" s="37"/>
      <c r="I560" s="37"/>
      <c r="J560" s="37"/>
      <c r="K560" s="37"/>
      <c r="L560" s="39"/>
    </row>
    <row r="561" spans="9:12" ht="15.75" thickBot="1">
      <c r="I561" s="39"/>
      <c r="J561" s="39"/>
      <c r="K561" s="39"/>
      <c r="L561" s="39"/>
    </row>
    <row r="562" spans="1:12" ht="15">
      <c r="A562" s="8"/>
      <c r="B562" s="8"/>
      <c r="C562" s="8"/>
      <c r="D562" s="8"/>
      <c r="E562" s="8"/>
      <c r="F562" s="8"/>
      <c r="G562" s="8"/>
      <c r="H562" s="8"/>
      <c r="J562" s="39"/>
      <c r="K562" s="39"/>
      <c r="L562" s="39"/>
    </row>
    <row r="563" spans="2:12" ht="15">
      <c r="B563" s="39"/>
      <c r="C563" s="39"/>
      <c r="D563" s="39"/>
      <c r="E563" s="39"/>
      <c r="F563" s="39"/>
      <c r="G563" s="39"/>
      <c r="H563" s="39"/>
      <c r="J563" s="39"/>
      <c r="K563" s="39"/>
      <c r="L563" s="39"/>
    </row>
    <row r="564" spans="1:12" ht="21">
      <c r="A564" s="17" t="s">
        <v>4</v>
      </c>
      <c r="B564" s="17"/>
      <c r="C564" s="52" t="str">
        <f>B18</f>
        <v>Facility 17</v>
      </c>
      <c r="D564" s="53"/>
      <c r="E564" s="27"/>
      <c r="F564" s="27"/>
      <c r="I564" s="29"/>
      <c r="J564" s="29"/>
      <c r="K564" s="29"/>
      <c r="L564" s="39"/>
    </row>
    <row r="565" spans="9:12" ht="15">
      <c r="I565" s="28"/>
      <c r="J565" s="28"/>
      <c r="K565" s="28"/>
      <c r="L565" s="39"/>
    </row>
    <row r="566" spans="1:12" ht="18.75">
      <c r="A566" s="9" t="s">
        <v>52</v>
      </c>
      <c r="B566" s="9"/>
      <c r="D566" s="2">
        <f>'Facility Detail'!$B$1036</f>
        <v>2011</v>
      </c>
      <c r="E566" s="2">
        <f>D566+1</f>
        <v>2012</v>
      </c>
      <c r="F566" s="2">
        <f>E566+1</f>
        <v>2013</v>
      </c>
      <c r="G566" s="29"/>
      <c r="H566" s="29"/>
      <c r="I566" s="28"/>
      <c r="J566" s="28"/>
      <c r="K566" s="28"/>
      <c r="L566" s="39"/>
    </row>
    <row r="567" spans="2:12" ht="15">
      <c r="B567" s="111" t="str">
        <f>"Total MWh Produced / Purchased from "&amp;C564</f>
        <v>Total MWh Produced / Purchased from Facility 17</v>
      </c>
      <c r="C567" s="97"/>
      <c r="D567" s="3"/>
      <c r="E567" s="4"/>
      <c r="F567" s="5"/>
      <c r="G567" s="28"/>
      <c r="H567" s="28"/>
      <c r="I567" s="28"/>
      <c r="J567" s="28"/>
      <c r="K567" s="28"/>
      <c r="L567" s="39"/>
    </row>
    <row r="568" spans="2:12" ht="15">
      <c r="B568" s="111" t="s">
        <v>56</v>
      </c>
      <c r="C568" s="97"/>
      <c r="D568" s="71"/>
      <c r="E568" s="72"/>
      <c r="F568" s="73"/>
      <c r="G568" s="28"/>
      <c r="H568" s="28"/>
      <c r="I568" s="28"/>
      <c r="J568" s="28"/>
      <c r="K568" s="28"/>
      <c r="L568" s="39"/>
    </row>
    <row r="569" spans="2:12" ht="15">
      <c r="B569" s="111" t="s">
        <v>51</v>
      </c>
      <c r="C569" s="97"/>
      <c r="D569" s="63"/>
      <c r="E569" s="64"/>
      <c r="F569" s="65"/>
      <c r="G569" s="28"/>
      <c r="H569" s="28"/>
      <c r="I569" s="28"/>
      <c r="J569" s="28"/>
      <c r="K569" s="28"/>
      <c r="L569" s="39"/>
    </row>
    <row r="570" spans="2:12" ht="15">
      <c r="B570" s="108" t="s">
        <v>53</v>
      </c>
      <c r="C570" s="109"/>
      <c r="D570" s="47">
        <f>D567*D568*D569</f>
        <v>0</v>
      </c>
      <c r="E570" s="47">
        <f>E567*E568*E569</f>
        <v>0</v>
      </c>
      <c r="F570" s="47">
        <f>F567*F568*F569</f>
        <v>0</v>
      </c>
      <c r="G570" s="28"/>
      <c r="H570" s="28"/>
      <c r="I570" s="28"/>
      <c r="J570" s="28"/>
      <c r="K570" s="28"/>
      <c r="L570" s="39"/>
    </row>
    <row r="571" spans="2:12" ht="15">
      <c r="B571" s="27"/>
      <c r="C571" s="39"/>
      <c r="D571" s="46"/>
      <c r="E571" s="46"/>
      <c r="F571" s="46"/>
      <c r="G571" s="28"/>
      <c r="H571" s="28"/>
      <c r="I571" s="28"/>
      <c r="J571" s="28"/>
      <c r="K571" s="28"/>
      <c r="L571" s="39"/>
    </row>
    <row r="572" spans="1:12" ht="18.75">
      <c r="A572" s="54" t="s">
        <v>150</v>
      </c>
      <c r="C572" s="39"/>
      <c r="D572" s="2">
        <f>'Facility Detail'!$B$1036</f>
        <v>2011</v>
      </c>
      <c r="E572" s="2">
        <f>D572+1</f>
        <v>2012</v>
      </c>
      <c r="F572" s="2">
        <f>E572+1</f>
        <v>2013</v>
      </c>
      <c r="G572" s="28"/>
      <c r="H572" s="28"/>
      <c r="I572" s="37"/>
      <c r="J572" s="37"/>
      <c r="K572" s="37"/>
      <c r="L572" s="39"/>
    </row>
    <row r="573" spans="2:12" ht="15">
      <c r="B573" s="111" t="s">
        <v>40</v>
      </c>
      <c r="C573" s="97"/>
      <c r="D573" s="66">
        <f>IF($E18="Eligible",D570*'Facility Detail'!$B$1033,0)</f>
        <v>0</v>
      </c>
      <c r="E573" s="14">
        <f>IF($E18="Eligible",E570*'Facility Detail'!$B$1033,0)</f>
        <v>0</v>
      </c>
      <c r="F573" s="15">
        <f>IF($E18="Eligible",F570*'Facility Detail'!$B$1033,0)</f>
        <v>0</v>
      </c>
      <c r="G573" s="28"/>
      <c r="H573" s="28"/>
      <c r="I573" s="37"/>
      <c r="J573" s="37"/>
      <c r="K573" s="37"/>
      <c r="L573" s="39"/>
    </row>
    <row r="574" spans="2:12" ht="15">
      <c r="B574" s="111" t="s">
        <v>7</v>
      </c>
      <c r="C574" s="97"/>
      <c r="D574" s="67">
        <f>IF($F18="Eligible",D570,0)</f>
        <v>0</v>
      </c>
      <c r="E574" s="68">
        <f>IF($F18="Eligible",E570,0)</f>
        <v>0</v>
      </c>
      <c r="F574" s="69">
        <f>IF($F18="Eligible",F570,0)</f>
        <v>0</v>
      </c>
      <c r="G574" s="28"/>
      <c r="H574" s="28"/>
      <c r="I574" s="39"/>
      <c r="J574" s="39"/>
      <c r="K574" s="39"/>
      <c r="L574" s="39"/>
    </row>
    <row r="575" spans="2:12" ht="15">
      <c r="B575" s="110" t="s">
        <v>152</v>
      </c>
      <c r="C575" s="109"/>
      <c r="D575" s="49">
        <f>SUM(D573:D574)</f>
        <v>0</v>
      </c>
      <c r="E575" s="50">
        <f>SUM(E573:E574)</f>
        <v>0</v>
      </c>
      <c r="F575" s="50">
        <f>SUM(F573:F574)</f>
        <v>0</v>
      </c>
      <c r="G575" s="28"/>
      <c r="H575" s="28"/>
      <c r="I575" s="39"/>
      <c r="J575" s="39"/>
      <c r="K575" s="39"/>
      <c r="L575" s="39"/>
    </row>
    <row r="576" spans="2:12" ht="15">
      <c r="B576" s="39"/>
      <c r="C576" s="39"/>
      <c r="D576" s="48"/>
      <c r="E576" s="40"/>
      <c r="F576" s="40"/>
      <c r="G576" s="28"/>
      <c r="H576" s="28"/>
      <c r="J576" s="39"/>
      <c r="K576" s="39"/>
      <c r="L576" s="39"/>
    </row>
    <row r="577" spans="1:12" ht="18.75">
      <c r="A577" s="51" t="s">
        <v>61</v>
      </c>
      <c r="C577" s="39"/>
      <c r="D577" s="2">
        <f>'Facility Detail'!$B$1036</f>
        <v>2011</v>
      </c>
      <c r="E577" s="2">
        <f>D577+1</f>
        <v>2012</v>
      </c>
      <c r="F577" s="2">
        <f>E577+1</f>
        <v>2013</v>
      </c>
      <c r="G577" s="28"/>
      <c r="H577" s="28"/>
      <c r="J577" s="39"/>
      <c r="K577" s="39"/>
      <c r="L577" s="39"/>
    </row>
    <row r="578" spans="2:12" ht="15">
      <c r="B578" s="111" t="s">
        <v>78</v>
      </c>
      <c r="C578" s="97"/>
      <c r="D578" s="123"/>
      <c r="E578" s="124"/>
      <c r="F578" s="125"/>
      <c r="G578" s="28"/>
      <c r="H578" s="28"/>
      <c r="I578" s="29"/>
      <c r="J578" s="29"/>
      <c r="K578" s="29"/>
      <c r="L578" s="39"/>
    </row>
    <row r="579" spans="2:12" ht="15">
      <c r="B579" s="112" t="s">
        <v>54</v>
      </c>
      <c r="C579" s="113"/>
      <c r="D579" s="126"/>
      <c r="E579" s="127"/>
      <c r="F579" s="128"/>
      <c r="G579" s="28"/>
      <c r="H579" s="28"/>
      <c r="I579" s="28"/>
      <c r="J579" s="28"/>
      <c r="K579" s="28"/>
      <c r="L579" s="39"/>
    </row>
    <row r="580" spans="2:12" ht="15">
      <c r="B580" s="129" t="s">
        <v>120</v>
      </c>
      <c r="C580" s="122"/>
      <c r="D580" s="74"/>
      <c r="E580" s="75"/>
      <c r="F580" s="76"/>
      <c r="G580" s="28"/>
      <c r="H580" s="28"/>
      <c r="I580" s="28"/>
      <c r="J580" s="28"/>
      <c r="K580" s="28"/>
      <c r="L580" s="39"/>
    </row>
    <row r="581" spans="2:12" ht="15">
      <c r="B581" s="42" t="s">
        <v>121</v>
      </c>
      <c r="D581" s="7">
        <f>SUM(D578:D580)</f>
        <v>0</v>
      </c>
      <c r="E581" s="7">
        <f>SUM(E578:E580)</f>
        <v>0</v>
      </c>
      <c r="F581" s="7">
        <f>SUM(F578:F580)</f>
        <v>0</v>
      </c>
      <c r="G581" s="37"/>
      <c r="H581" s="37"/>
      <c r="I581" s="28"/>
      <c r="J581" s="28"/>
      <c r="K581" s="28"/>
      <c r="L581" s="39"/>
    </row>
    <row r="582" spans="2:12" ht="15">
      <c r="B582" s="6"/>
      <c r="D582" s="7"/>
      <c r="E582" s="7"/>
      <c r="F582" s="7"/>
      <c r="G582" s="37"/>
      <c r="H582" s="37"/>
      <c r="I582" s="28"/>
      <c r="J582" s="28"/>
      <c r="K582" s="28"/>
      <c r="L582" s="39"/>
    </row>
    <row r="583" spans="1:12" ht="18.75">
      <c r="A583" s="9" t="s">
        <v>131</v>
      </c>
      <c r="D583" s="2">
        <f>'Facility Detail'!$B$1036</f>
        <v>2011</v>
      </c>
      <c r="E583" s="2">
        <f>D583+1</f>
        <v>2012</v>
      </c>
      <c r="F583" s="2">
        <f>E583+1</f>
        <v>2013</v>
      </c>
      <c r="G583" s="37"/>
      <c r="H583" s="37"/>
      <c r="I583" s="28"/>
      <c r="J583" s="28"/>
      <c r="K583" s="28"/>
      <c r="L583" s="39"/>
    </row>
    <row r="584" spans="2:12" ht="15">
      <c r="B584" s="111" t="str">
        <f>'Facility Detail'!$B$1036&amp;" Surplus Applied to "&amp;('Facility Detail'!$B$1036+1)</f>
        <v>2011 Surplus Applied to 2012</v>
      </c>
      <c r="C584" s="97"/>
      <c r="D584" s="3"/>
      <c r="E584" s="77">
        <f>D584</f>
        <v>0</v>
      </c>
      <c r="F584" s="80"/>
      <c r="G584" s="37"/>
      <c r="H584" s="37"/>
      <c r="I584" s="28"/>
      <c r="J584" s="28"/>
      <c r="K584" s="28"/>
      <c r="L584" s="39"/>
    </row>
    <row r="585" spans="2:12" ht="15">
      <c r="B585" s="111" t="str">
        <f>('Facility Detail'!$B$1036+1)&amp;" Surplus Applied to "&amp;('Facility Detail'!$B$1036)</f>
        <v>2012 Surplus Applied to 2011</v>
      </c>
      <c r="C585" s="97"/>
      <c r="D585" s="62">
        <f>E585</f>
        <v>0</v>
      </c>
      <c r="E585" s="70"/>
      <c r="F585" s="81"/>
      <c r="G585" s="37"/>
      <c r="H585" s="37"/>
      <c r="I585" s="28"/>
      <c r="J585" s="28"/>
      <c r="K585" s="28"/>
      <c r="L585" s="39"/>
    </row>
    <row r="586" spans="2:12" ht="15">
      <c r="B586" s="111" t="str">
        <f>('Facility Detail'!$B$1036+1)&amp;" Surplus Applied to "&amp;('Facility Detail'!$B$1036+2)</f>
        <v>2012 Surplus Applied to 2013</v>
      </c>
      <c r="C586" s="97"/>
      <c r="D586" s="82"/>
      <c r="E586" s="10"/>
      <c r="F586" s="78">
        <f>E586</f>
        <v>0</v>
      </c>
      <c r="G586" s="37"/>
      <c r="H586" s="37"/>
      <c r="I586" s="28"/>
      <c r="J586" s="28"/>
      <c r="K586" s="28"/>
      <c r="L586" s="39"/>
    </row>
    <row r="587" spans="2:12" ht="15">
      <c r="B587" s="111" t="str">
        <f>('Facility Detail'!$B$1036+2)&amp;" Surplus Applied to "&amp;('Facility Detail'!$B$1036+1)</f>
        <v>2013 Surplus Applied to 2012</v>
      </c>
      <c r="C587" s="97"/>
      <c r="D587" s="83"/>
      <c r="E587" s="79">
        <f>F587</f>
        <v>0</v>
      </c>
      <c r="F587" s="61"/>
      <c r="G587" s="37"/>
      <c r="H587" s="37"/>
      <c r="I587" s="28"/>
      <c r="J587" s="28"/>
      <c r="K587" s="28"/>
      <c r="L587" s="39"/>
    </row>
    <row r="588" spans="2:12" ht="15">
      <c r="B588" s="42" t="s">
        <v>47</v>
      </c>
      <c r="D588" s="7">
        <f>D585-D584</f>
        <v>0</v>
      </c>
      <c r="E588" s="7">
        <f>E584+E587-E586-E585</f>
        <v>0</v>
      </c>
      <c r="F588" s="7">
        <f>F586-F587</f>
        <v>0</v>
      </c>
      <c r="G588" s="37"/>
      <c r="H588" s="37"/>
      <c r="I588" s="28"/>
      <c r="J588" s="28"/>
      <c r="K588" s="28"/>
      <c r="L588" s="39"/>
    </row>
    <row r="589" spans="2:12" ht="15">
      <c r="B589" s="6"/>
      <c r="D589" s="7"/>
      <c r="E589" s="7"/>
      <c r="F589" s="7"/>
      <c r="G589" s="37"/>
      <c r="H589" s="37"/>
      <c r="I589" s="28"/>
      <c r="J589" s="28"/>
      <c r="K589" s="28"/>
      <c r="L589" s="39"/>
    </row>
    <row r="590" spans="2:12" ht="15">
      <c r="B590" s="108" t="s">
        <v>42</v>
      </c>
      <c r="C590" s="97"/>
      <c r="D590" s="140"/>
      <c r="E590" s="141"/>
      <c r="F590" s="142"/>
      <c r="G590" s="37"/>
      <c r="H590" s="37"/>
      <c r="I590" s="28"/>
      <c r="J590" s="28"/>
      <c r="K590" s="28"/>
      <c r="L590" s="39"/>
    </row>
    <row r="591" spans="2:12" ht="15">
      <c r="B591" s="6"/>
      <c r="D591" s="7"/>
      <c r="E591" s="7"/>
      <c r="F591" s="7"/>
      <c r="G591" s="37"/>
      <c r="H591" s="37"/>
      <c r="I591" s="28"/>
      <c r="J591" s="28"/>
      <c r="K591" s="28"/>
      <c r="L591" s="39"/>
    </row>
    <row r="592" spans="1:12" ht="18.75">
      <c r="A592" s="51" t="s">
        <v>57</v>
      </c>
      <c r="C592" s="97"/>
      <c r="D592" s="55">
        <f>D570+D575-D581+D588+D590</f>
        <v>0</v>
      </c>
      <c r="E592" s="56">
        <f>E570+E575-E581+E588+E590</f>
        <v>0</v>
      </c>
      <c r="F592" s="57">
        <f>F570+F575-F581+F588+F590</f>
        <v>0</v>
      </c>
      <c r="G592" s="37"/>
      <c r="H592" s="37"/>
      <c r="I592" s="28"/>
      <c r="J592" s="28"/>
      <c r="K592" s="28"/>
      <c r="L592" s="39"/>
    </row>
    <row r="593" spans="2:12" ht="15">
      <c r="B593" s="6"/>
      <c r="D593" s="7"/>
      <c r="E593" s="7"/>
      <c r="F593" s="7"/>
      <c r="G593" s="37"/>
      <c r="H593" s="37"/>
      <c r="I593" s="28"/>
      <c r="J593" s="28"/>
      <c r="K593" s="28"/>
      <c r="L593" s="39"/>
    </row>
    <row r="594" spans="9:12" ht="15.75" thickBot="1">
      <c r="I594" s="37"/>
      <c r="J594" s="37"/>
      <c r="K594" s="37"/>
      <c r="L594" s="39"/>
    </row>
    <row r="595" spans="1:12" ht="15">
      <c r="A595" s="8"/>
      <c r="B595" s="8"/>
      <c r="C595" s="8"/>
      <c r="D595" s="8"/>
      <c r="E595" s="8"/>
      <c r="F595" s="8"/>
      <c r="G595" s="8"/>
      <c r="H595" s="8"/>
      <c r="I595" s="37"/>
      <c r="J595" s="37"/>
      <c r="K595" s="37"/>
      <c r="L595" s="39"/>
    </row>
    <row r="596" spans="2:12" ht="15"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</row>
    <row r="597" spans="1:12" ht="21">
      <c r="A597" s="17" t="s">
        <v>4</v>
      </c>
      <c r="B597" s="17"/>
      <c r="C597" s="52" t="str">
        <f>B19</f>
        <v>Facility 18</v>
      </c>
      <c r="D597" s="53"/>
      <c r="E597" s="27"/>
      <c r="F597" s="27"/>
      <c r="I597" s="39"/>
      <c r="J597" s="39"/>
      <c r="K597" s="39"/>
      <c r="L597" s="39"/>
    </row>
    <row r="598" spans="10:12" ht="15">
      <c r="J598" s="39"/>
      <c r="K598" s="39"/>
      <c r="L598" s="39"/>
    </row>
    <row r="599" spans="1:12" ht="18.75">
      <c r="A599" s="9" t="s">
        <v>52</v>
      </c>
      <c r="B599" s="9"/>
      <c r="D599" s="2">
        <f>'Facility Detail'!$B$1036</f>
        <v>2011</v>
      </c>
      <c r="E599" s="2">
        <f>D599+1</f>
        <v>2012</v>
      </c>
      <c r="F599" s="2">
        <f>E599+1</f>
        <v>2013</v>
      </c>
      <c r="G599" s="29"/>
      <c r="H599" s="29"/>
      <c r="I599" s="29"/>
      <c r="J599" s="29"/>
      <c r="K599" s="29"/>
      <c r="L599" s="39"/>
    </row>
    <row r="600" spans="2:12" ht="15">
      <c r="B600" s="111" t="str">
        <f>"Total MWh Produced / Purchased from "&amp;C597</f>
        <v>Total MWh Produced / Purchased from Facility 18</v>
      </c>
      <c r="C600" s="97"/>
      <c r="D600" s="3"/>
      <c r="E600" s="4"/>
      <c r="F600" s="5"/>
      <c r="G600" s="28"/>
      <c r="H600" s="28"/>
      <c r="I600" s="28"/>
      <c r="J600" s="28"/>
      <c r="K600" s="28"/>
      <c r="L600" s="39"/>
    </row>
    <row r="601" spans="2:12" ht="15">
      <c r="B601" s="111" t="s">
        <v>56</v>
      </c>
      <c r="C601" s="97"/>
      <c r="D601" s="71"/>
      <c r="E601" s="72"/>
      <c r="F601" s="73"/>
      <c r="G601" s="28"/>
      <c r="H601" s="28"/>
      <c r="I601" s="28"/>
      <c r="J601" s="28"/>
      <c r="K601" s="28"/>
      <c r="L601" s="39"/>
    </row>
    <row r="602" spans="2:12" ht="15">
      <c r="B602" s="111" t="s">
        <v>51</v>
      </c>
      <c r="C602" s="97"/>
      <c r="D602" s="63"/>
      <c r="E602" s="64"/>
      <c r="F602" s="65"/>
      <c r="G602" s="28"/>
      <c r="H602" s="28"/>
      <c r="I602" s="28"/>
      <c r="J602" s="28"/>
      <c r="K602" s="28"/>
      <c r="L602" s="39"/>
    </row>
    <row r="603" spans="2:12" ht="15">
      <c r="B603" s="108" t="s">
        <v>53</v>
      </c>
      <c r="C603" s="109"/>
      <c r="D603" s="47">
        <f>D600*D601*D602</f>
        <v>0</v>
      </c>
      <c r="E603" s="47">
        <f>E600*E601*E602</f>
        <v>0</v>
      </c>
      <c r="F603" s="47">
        <f>F600*F601*F602</f>
        <v>0</v>
      </c>
      <c r="G603" s="28"/>
      <c r="H603" s="28"/>
      <c r="I603" s="28"/>
      <c r="J603" s="28"/>
      <c r="K603" s="28"/>
      <c r="L603" s="39"/>
    </row>
    <row r="604" spans="2:12" ht="15">
      <c r="B604" s="27"/>
      <c r="C604" s="39"/>
      <c r="D604" s="46"/>
      <c r="E604" s="46"/>
      <c r="F604" s="46"/>
      <c r="G604" s="28"/>
      <c r="H604" s="28"/>
      <c r="I604" s="28"/>
      <c r="J604" s="28"/>
      <c r="K604" s="28"/>
      <c r="L604" s="39"/>
    </row>
    <row r="605" spans="1:12" ht="18.75">
      <c r="A605" s="54" t="s">
        <v>150</v>
      </c>
      <c r="C605" s="39"/>
      <c r="D605" s="2">
        <f>'Facility Detail'!$B$1036</f>
        <v>2011</v>
      </c>
      <c r="E605" s="2">
        <f>D605+1</f>
        <v>2012</v>
      </c>
      <c r="F605" s="2">
        <f>E605+1</f>
        <v>2013</v>
      </c>
      <c r="G605" s="28"/>
      <c r="H605" s="28"/>
      <c r="I605" s="28"/>
      <c r="J605" s="28"/>
      <c r="K605" s="28"/>
      <c r="L605" s="39"/>
    </row>
    <row r="606" spans="2:12" ht="15">
      <c r="B606" s="111" t="s">
        <v>40</v>
      </c>
      <c r="C606" s="97"/>
      <c r="D606" s="66">
        <f>IF($E19="Eligible",D603*'Facility Detail'!$B$1033,0)</f>
        <v>0</v>
      </c>
      <c r="E606" s="14">
        <f>IF($E19="Eligible",E603*'Facility Detail'!$B$1033,0)</f>
        <v>0</v>
      </c>
      <c r="F606" s="15">
        <f>IF($E19="Eligible",F603*'Facility Detail'!$B$1033,0)</f>
        <v>0</v>
      </c>
      <c r="G606" s="28"/>
      <c r="H606" s="28"/>
      <c r="I606" s="28"/>
      <c r="J606" s="28"/>
      <c r="K606" s="28"/>
      <c r="L606" s="39"/>
    </row>
    <row r="607" spans="2:12" ht="15">
      <c r="B607" s="111" t="s">
        <v>7</v>
      </c>
      <c r="C607" s="97"/>
      <c r="D607" s="67">
        <f>IF($F19="Eligible",D603,0)</f>
        <v>0</v>
      </c>
      <c r="E607" s="68">
        <f>IF($F19="Eligible",E603,0)</f>
        <v>0</v>
      </c>
      <c r="F607" s="69">
        <f>IF($F19="Eligible",F603,0)</f>
        <v>0</v>
      </c>
      <c r="G607" s="28"/>
      <c r="H607" s="28"/>
      <c r="I607" s="37"/>
      <c r="J607" s="37"/>
      <c r="K607" s="37"/>
      <c r="L607" s="39"/>
    </row>
    <row r="608" spans="2:12" ht="15">
      <c r="B608" s="110" t="s">
        <v>152</v>
      </c>
      <c r="C608" s="109"/>
      <c r="D608" s="49">
        <f>SUM(D606:D607)</f>
        <v>0</v>
      </c>
      <c r="E608" s="50">
        <f>SUM(E606:E607)</f>
        <v>0</v>
      </c>
      <c r="F608" s="50">
        <f>SUM(F606:F607)</f>
        <v>0</v>
      </c>
      <c r="G608" s="28"/>
      <c r="H608" s="28"/>
      <c r="I608" s="37"/>
      <c r="J608" s="37"/>
      <c r="K608" s="37"/>
      <c r="L608" s="39"/>
    </row>
    <row r="609" spans="2:12" ht="15">
      <c r="B609" s="39"/>
      <c r="C609" s="39"/>
      <c r="D609" s="48"/>
      <c r="E609" s="40"/>
      <c r="F609" s="40"/>
      <c r="G609" s="28"/>
      <c r="H609" s="28"/>
      <c r="I609" s="37"/>
      <c r="J609" s="37"/>
      <c r="K609" s="37"/>
      <c r="L609" s="39"/>
    </row>
    <row r="610" spans="1:12" ht="18.75">
      <c r="A610" s="51" t="s">
        <v>61</v>
      </c>
      <c r="C610" s="39"/>
      <c r="D610" s="2">
        <f>'Facility Detail'!$B$1036</f>
        <v>2011</v>
      </c>
      <c r="E610" s="2">
        <f>D610+1</f>
        <v>2012</v>
      </c>
      <c r="F610" s="2">
        <f>E610+1</f>
        <v>2013</v>
      </c>
      <c r="G610" s="28"/>
      <c r="H610" s="28"/>
      <c r="I610" s="39"/>
      <c r="J610" s="39"/>
      <c r="K610" s="39"/>
      <c r="L610" s="39"/>
    </row>
    <row r="611" spans="2:12" ht="15">
      <c r="B611" s="111" t="s">
        <v>78</v>
      </c>
      <c r="C611" s="97"/>
      <c r="D611" s="123"/>
      <c r="E611" s="124"/>
      <c r="F611" s="125"/>
      <c r="G611" s="28"/>
      <c r="H611" s="28"/>
      <c r="I611" s="39"/>
      <c r="J611" s="39"/>
      <c r="K611" s="39"/>
      <c r="L611" s="39"/>
    </row>
    <row r="612" spans="2:12" ht="15">
      <c r="B612" s="112" t="s">
        <v>54</v>
      </c>
      <c r="C612" s="113"/>
      <c r="D612" s="126"/>
      <c r="E612" s="127"/>
      <c r="F612" s="128"/>
      <c r="G612" s="28"/>
      <c r="H612" s="28"/>
      <c r="J612" s="39"/>
      <c r="K612" s="39"/>
      <c r="L612" s="39"/>
    </row>
    <row r="613" spans="2:12" ht="15">
      <c r="B613" s="129" t="s">
        <v>120</v>
      </c>
      <c r="C613" s="122"/>
      <c r="D613" s="74"/>
      <c r="E613" s="75"/>
      <c r="F613" s="76"/>
      <c r="G613" s="28"/>
      <c r="H613" s="28"/>
      <c r="J613" s="39"/>
      <c r="K613" s="39"/>
      <c r="L613" s="39"/>
    </row>
    <row r="614" spans="2:12" ht="15">
      <c r="B614" s="42" t="s">
        <v>121</v>
      </c>
      <c r="D614" s="7">
        <f>SUM(D611:D613)</f>
        <v>0</v>
      </c>
      <c r="E614" s="7">
        <f>SUM(E611:E613)</f>
        <v>0</v>
      </c>
      <c r="F614" s="7">
        <f>SUM(F611:F613)</f>
        <v>0</v>
      </c>
      <c r="G614" s="37"/>
      <c r="H614" s="37"/>
      <c r="J614" s="39"/>
      <c r="K614" s="39"/>
      <c r="L614" s="39"/>
    </row>
    <row r="615" spans="2:12" ht="15">
      <c r="B615" s="6"/>
      <c r="D615" s="7"/>
      <c r="E615" s="7"/>
      <c r="F615" s="7"/>
      <c r="G615" s="37"/>
      <c r="H615" s="37"/>
      <c r="I615" s="29"/>
      <c r="J615" s="29"/>
      <c r="K615" s="29"/>
      <c r="L615" s="39"/>
    </row>
    <row r="616" spans="1:12" ht="18.75">
      <c r="A616" s="9" t="s">
        <v>131</v>
      </c>
      <c r="D616" s="2">
        <f>'Facility Detail'!$B$1036</f>
        <v>2011</v>
      </c>
      <c r="E616" s="2">
        <f>D616+1</f>
        <v>2012</v>
      </c>
      <c r="F616" s="2">
        <f>E616+1</f>
        <v>2013</v>
      </c>
      <c r="G616" s="37"/>
      <c r="H616" s="37"/>
      <c r="I616" s="29"/>
      <c r="J616" s="29"/>
      <c r="K616" s="29"/>
      <c r="L616" s="39"/>
    </row>
    <row r="617" spans="2:12" ht="15">
      <c r="B617" s="111" t="str">
        <f>'Facility Detail'!$B$1036&amp;" Surplus Applied to "&amp;('Facility Detail'!$B$1036+1)</f>
        <v>2011 Surplus Applied to 2012</v>
      </c>
      <c r="C617" s="97"/>
      <c r="D617" s="3"/>
      <c r="E617" s="77">
        <f>D617</f>
        <v>0</v>
      </c>
      <c r="F617" s="80"/>
      <c r="G617" s="37"/>
      <c r="H617" s="37"/>
      <c r="I617" s="29"/>
      <c r="J617" s="29"/>
      <c r="K617" s="29"/>
      <c r="L617" s="39"/>
    </row>
    <row r="618" spans="2:12" ht="15">
      <c r="B618" s="111" t="str">
        <f>('Facility Detail'!$B$1036+1)&amp;" Surplus Applied to "&amp;('Facility Detail'!$B$1036)</f>
        <v>2012 Surplus Applied to 2011</v>
      </c>
      <c r="C618" s="97"/>
      <c r="D618" s="62">
        <f>E618</f>
        <v>0</v>
      </c>
      <c r="E618" s="70"/>
      <c r="F618" s="81"/>
      <c r="G618" s="37"/>
      <c r="H618" s="37"/>
      <c r="I618" s="29"/>
      <c r="J618" s="29"/>
      <c r="K618" s="29"/>
      <c r="L618" s="39"/>
    </row>
    <row r="619" spans="2:12" ht="15">
      <c r="B619" s="111" t="str">
        <f>('Facility Detail'!$B$1036+1)&amp;" Surplus Applied to "&amp;('Facility Detail'!$B$1036+2)</f>
        <v>2012 Surplus Applied to 2013</v>
      </c>
      <c r="C619" s="97"/>
      <c r="D619" s="82"/>
      <c r="E619" s="10"/>
      <c r="F619" s="78">
        <f>E619</f>
        <v>0</v>
      </c>
      <c r="G619" s="37"/>
      <c r="H619" s="37"/>
      <c r="I619" s="29"/>
      <c r="J619" s="29"/>
      <c r="K619" s="29"/>
      <c r="L619" s="39"/>
    </row>
    <row r="620" spans="2:12" ht="15">
      <c r="B620" s="111" t="str">
        <f>('Facility Detail'!$B$1036+2)&amp;" Surplus Applied to "&amp;('Facility Detail'!$B$1036+1)</f>
        <v>2013 Surplus Applied to 2012</v>
      </c>
      <c r="C620" s="97"/>
      <c r="D620" s="83"/>
      <c r="E620" s="79">
        <f>F620</f>
        <v>0</v>
      </c>
      <c r="F620" s="61"/>
      <c r="G620" s="37"/>
      <c r="H620" s="37"/>
      <c r="I620" s="29"/>
      <c r="J620" s="29"/>
      <c r="K620" s="29"/>
      <c r="L620" s="39"/>
    </row>
    <row r="621" spans="2:12" ht="15">
      <c r="B621" s="42" t="s">
        <v>47</v>
      </c>
      <c r="D621" s="7">
        <f>D618-D617</f>
        <v>0</v>
      </c>
      <c r="E621" s="7">
        <f>E617+E620-E619-E618</f>
        <v>0</v>
      </c>
      <c r="F621" s="7">
        <f>F619-F620</f>
        <v>0</v>
      </c>
      <c r="G621" s="37"/>
      <c r="H621" s="37"/>
      <c r="I621" s="29"/>
      <c r="J621" s="29"/>
      <c r="K621" s="29"/>
      <c r="L621" s="39"/>
    </row>
    <row r="622" spans="2:12" ht="15">
      <c r="B622" s="6"/>
      <c r="D622" s="7"/>
      <c r="E622" s="7"/>
      <c r="F622" s="7"/>
      <c r="G622" s="37"/>
      <c r="H622" s="37"/>
      <c r="I622" s="29"/>
      <c r="J622" s="29"/>
      <c r="K622" s="29"/>
      <c r="L622" s="39"/>
    </row>
    <row r="623" spans="2:12" ht="15">
      <c r="B623" s="108" t="s">
        <v>42</v>
      </c>
      <c r="C623" s="97"/>
      <c r="D623" s="140"/>
      <c r="E623" s="141"/>
      <c r="F623" s="142"/>
      <c r="G623" s="37"/>
      <c r="H623" s="37"/>
      <c r="I623" s="29"/>
      <c r="J623" s="29"/>
      <c r="K623" s="29"/>
      <c r="L623" s="39"/>
    </row>
    <row r="624" spans="2:12" ht="15">
      <c r="B624" s="6"/>
      <c r="D624" s="7"/>
      <c r="E624" s="7"/>
      <c r="F624" s="7"/>
      <c r="G624" s="37"/>
      <c r="H624" s="37"/>
      <c r="I624" s="29"/>
      <c r="J624" s="29"/>
      <c r="K624" s="29"/>
      <c r="L624" s="39"/>
    </row>
    <row r="625" spans="1:12" ht="18.75">
      <c r="A625" s="51" t="s">
        <v>57</v>
      </c>
      <c r="C625" s="97"/>
      <c r="D625" s="55">
        <f>D603+D608-D614+D621+D623</f>
        <v>0</v>
      </c>
      <c r="E625" s="56">
        <f>E603+E608-E614+E621+E623</f>
        <v>0</v>
      </c>
      <c r="F625" s="57">
        <f>F603+F608-F614+F621+F623</f>
        <v>0</v>
      </c>
      <c r="G625" s="37"/>
      <c r="H625" s="37"/>
      <c r="I625" s="28"/>
      <c r="J625" s="28"/>
      <c r="K625" s="28"/>
      <c r="L625" s="39"/>
    </row>
    <row r="626" spans="2:12" ht="15">
      <c r="B626" s="6"/>
      <c r="D626" s="7"/>
      <c r="E626" s="7"/>
      <c r="F626" s="7"/>
      <c r="G626" s="37"/>
      <c r="H626" s="37"/>
      <c r="I626" s="28"/>
      <c r="J626" s="28"/>
      <c r="K626" s="28"/>
      <c r="L626" s="39"/>
    </row>
    <row r="627" spans="9:12" ht="15.75" thickBot="1">
      <c r="I627" s="28"/>
      <c r="J627" s="28"/>
      <c r="K627" s="28"/>
      <c r="L627" s="39"/>
    </row>
    <row r="628" spans="1:12" ht="15">
      <c r="A628" s="8"/>
      <c r="B628" s="8"/>
      <c r="C628" s="8"/>
      <c r="D628" s="8"/>
      <c r="E628" s="8"/>
      <c r="F628" s="8"/>
      <c r="G628" s="8"/>
      <c r="H628" s="8"/>
      <c r="I628" s="28"/>
      <c r="J628" s="28"/>
      <c r="K628" s="28"/>
      <c r="L628" s="39"/>
    </row>
    <row r="629" spans="2:12" ht="15">
      <c r="B629" s="39"/>
      <c r="C629" s="39"/>
      <c r="D629" s="39"/>
      <c r="E629" s="39"/>
      <c r="F629" s="39"/>
      <c r="G629" s="39"/>
      <c r="H629" s="39"/>
      <c r="I629" s="37"/>
      <c r="J629" s="37"/>
      <c r="K629" s="37"/>
      <c r="L629" s="39"/>
    </row>
    <row r="630" spans="1:12" ht="21">
      <c r="A630" s="17" t="s">
        <v>4</v>
      </c>
      <c r="B630" s="17"/>
      <c r="C630" s="52" t="str">
        <f>B20</f>
        <v>Facility 19</v>
      </c>
      <c r="D630" s="53"/>
      <c r="E630" s="27"/>
      <c r="F630" s="27"/>
      <c r="I630" s="37"/>
      <c r="J630" s="37"/>
      <c r="K630" s="37"/>
      <c r="L630" s="39"/>
    </row>
    <row r="631" spans="9:12" ht="15">
      <c r="I631" s="37"/>
      <c r="J631" s="37"/>
      <c r="K631" s="37"/>
      <c r="L631" s="39"/>
    </row>
    <row r="632" spans="1:12" ht="18.75">
      <c r="A632" s="9" t="s">
        <v>52</v>
      </c>
      <c r="B632" s="9"/>
      <c r="D632" s="2">
        <f>'Facility Detail'!$B$1036</f>
        <v>2011</v>
      </c>
      <c r="E632" s="2">
        <f>D632+1</f>
        <v>2012</v>
      </c>
      <c r="F632" s="2">
        <f>E632+1</f>
        <v>2013</v>
      </c>
      <c r="G632" s="29"/>
      <c r="H632" s="29"/>
      <c r="I632" s="39"/>
      <c r="J632" s="39"/>
      <c r="K632" s="39"/>
      <c r="L632" s="39"/>
    </row>
    <row r="633" spans="2:12" ht="15">
      <c r="B633" s="111" t="str">
        <f>"Total MWh Produced / Purchased from "&amp;C630</f>
        <v>Total MWh Produced / Purchased from Facility 19</v>
      </c>
      <c r="C633" s="97"/>
      <c r="D633" s="3"/>
      <c r="E633" s="4"/>
      <c r="F633" s="5"/>
      <c r="G633" s="28"/>
      <c r="H633" s="28"/>
      <c r="I633" s="39"/>
      <c r="J633" s="39"/>
      <c r="K633" s="39"/>
      <c r="L633" s="39"/>
    </row>
    <row r="634" spans="2:12" ht="15">
      <c r="B634" s="111" t="s">
        <v>56</v>
      </c>
      <c r="C634" s="97"/>
      <c r="D634" s="71"/>
      <c r="E634" s="72"/>
      <c r="F634" s="73"/>
      <c r="G634" s="28"/>
      <c r="H634" s="28"/>
      <c r="I634" s="39"/>
      <c r="J634" s="39"/>
      <c r="K634" s="39"/>
      <c r="L634" s="39"/>
    </row>
    <row r="635" spans="2:12" ht="15">
      <c r="B635" s="111" t="s">
        <v>51</v>
      </c>
      <c r="C635" s="97"/>
      <c r="D635" s="63"/>
      <c r="E635" s="64"/>
      <c r="F635" s="65"/>
      <c r="G635" s="28"/>
      <c r="H635" s="28"/>
      <c r="J635" s="39"/>
      <c r="K635" s="39"/>
      <c r="L635" s="39"/>
    </row>
    <row r="636" spans="2:12" ht="15">
      <c r="B636" s="108" t="s">
        <v>53</v>
      </c>
      <c r="C636" s="109"/>
      <c r="D636" s="47">
        <f>D633*D634*D635</f>
        <v>0</v>
      </c>
      <c r="E636" s="47">
        <f>E633*E634*E635</f>
        <v>0</v>
      </c>
      <c r="F636" s="47">
        <f>F633*F634*F635</f>
        <v>0</v>
      </c>
      <c r="G636" s="28"/>
      <c r="H636" s="28"/>
      <c r="I636" s="29"/>
      <c r="J636" s="29"/>
      <c r="K636" s="29"/>
      <c r="L636" s="39"/>
    </row>
    <row r="637" spans="2:12" ht="15">
      <c r="B637" s="27"/>
      <c r="C637" s="39"/>
      <c r="D637" s="46"/>
      <c r="E637" s="46"/>
      <c r="F637" s="46"/>
      <c r="G637" s="28"/>
      <c r="H637" s="28"/>
      <c r="I637" s="28"/>
      <c r="J637" s="28"/>
      <c r="K637" s="28"/>
      <c r="L637" s="39"/>
    </row>
    <row r="638" spans="1:12" ht="18.75">
      <c r="A638" s="54" t="s">
        <v>150</v>
      </c>
      <c r="C638" s="39"/>
      <c r="D638" s="2">
        <f>'Facility Detail'!$B$1036</f>
        <v>2011</v>
      </c>
      <c r="E638" s="2">
        <f>D638+1</f>
        <v>2012</v>
      </c>
      <c r="F638" s="2">
        <f>E638+1</f>
        <v>2013</v>
      </c>
      <c r="G638" s="28"/>
      <c r="H638" s="28"/>
      <c r="I638" s="28"/>
      <c r="J638" s="28"/>
      <c r="K638" s="28"/>
      <c r="L638" s="39"/>
    </row>
    <row r="639" spans="2:12" ht="15">
      <c r="B639" s="111" t="s">
        <v>40</v>
      </c>
      <c r="C639" s="97"/>
      <c r="D639" s="66">
        <f>IF($E20="Eligible",D636*'Facility Detail'!$B$1033,0)</f>
        <v>0</v>
      </c>
      <c r="E639" s="14">
        <f>IF($E20="Eligible",E636*'Facility Detail'!$B$1033,0)</f>
        <v>0</v>
      </c>
      <c r="F639" s="15">
        <f>IF($E20="Eligible",F636*'Facility Detail'!$B$1033,0)</f>
        <v>0</v>
      </c>
      <c r="G639" s="28"/>
      <c r="H639" s="28"/>
      <c r="I639" s="28"/>
      <c r="J639" s="28"/>
      <c r="K639" s="28"/>
      <c r="L639" s="39"/>
    </row>
    <row r="640" spans="2:12" ht="15">
      <c r="B640" s="111" t="s">
        <v>7</v>
      </c>
      <c r="C640" s="97"/>
      <c r="D640" s="67">
        <f>IF($F20="Eligible",D636,0)</f>
        <v>0</v>
      </c>
      <c r="E640" s="68">
        <f>IF($F20="Eligible",E636,0)</f>
        <v>0</v>
      </c>
      <c r="F640" s="69">
        <f>IF($F20="Eligible",F636,0)</f>
        <v>0</v>
      </c>
      <c r="G640" s="28"/>
      <c r="H640" s="28"/>
      <c r="I640" s="28"/>
      <c r="J640" s="28"/>
      <c r="K640" s="28"/>
      <c r="L640" s="39"/>
    </row>
    <row r="641" spans="2:12" ht="15">
      <c r="B641" s="110" t="s">
        <v>152</v>
      </c>
      <c r="C641" s="109"/>
      <c r="D641" s="49">
        <f>SUM(D639:D640)</f>
        <v>0</v>
      </c>
      <c r="E641" s="50">
        <f>SUM(E639:E640)</f>
        <v>0</v>
      </c>
      <c r="F641" s="50">
        <f>SUM(F639:F640)</f>
        <v>0</v>
      </c>
      <c r="G641" s="28"/>
      <c r="H641" s="28"/>
      <c r="I641" s="28"/>
      <c r="J641" s="28"/>
      <c r="K641" s="28"/>
      <c r="L641" s="39"/>
    </row>
    <row r="642" spans="2:12" ht="15">
      <c r="B642" s="39"/>
      <c r="C642" s="39"/>
      <c r="D642" s="48"/>
      <c r="E642" s="40"/>
      <c r="F642" s="40"/>
      <c r="G642" s="28"/>
      <c r="H642" s="28"/>
      <c r="I642" s="28"/>
      <c r="J642" s="28"/>
      <c r="K642" s="28"/>
      <c r="L642" s="39"/>
    </row>
    <row r="643" spans="1:12" ht="18.75">
      <c r="A643" s="51" t="s">
        <v>61</v>
      </c>
      <c r="C643" s="39"/>
      <c r="D643" s="2">
        <f>'Facility Detail'!$B$1036</f>
        <v>2011</v>
      </c>
      <c r="E643" s="2">
        <f>D643+1</f>
        <v>2012</v>
      </c>
      <c r="F643" s="2">
        <f>E643+1</f>
        <v>2013</v>
      </c>
      <c r="G643" s="28"/>
      <c r="H643" s="28"/>
      <c r="I643" s="37"/>
      <c r="J643" s="37"/>
      <c r="K643" s="37"/>
      <c r="L643" s="39"/>
    </row>
    <row r="644" spans="2:12" ht="15">
      <c r="B644" s="111" t="s">
        <v>78</v>
      </c>
      <c r="C644" s="97"/>
      <c r="D644" s="123"/>
      <c r="E644" s="124"/>
      <c r="F644" s="125"/>
      <c r="G644" s="28"/>
      <c r="H644" s="28"/>
      <c r="I644" s="37"/>
      <c r="J644" s="37"/>
      <c r="K644" s="37"/>
      <c r="L644" s="39"/>
    </row>
    <row r="645" spans="2:12" ht="15">
      <c r="B645" s="112" t="s">
        <v>54</v>
      </c>
      <c r="C645" s="113"/>
      <c r="D645" s="126"/>
      <c r="E645" s="127"/>
      <c r="F645" s="128"/>
      <c r="G645" s="28"/>
      <c r="H645" s="28"/>
      <c r="I645" s="37"/>
      <c r="J645" s="37"/>
      <c r="K645" s="37"/>
      <c r="L645" s="39"/>
    </row>
    <row r="646" spans="2:12" ht="15">
      <c r="B646" s="129" t="s">
        <v>120</v>
      </c>
      <c r="C646" s="122"/>
      <c r="D646" s="74"/>
      <c r="E646" s="75"/>
      <c r="F646" s="76"/>
      <c r="G646" s="28"/>
      <c r="H646" s="28"/>
      <c r="I646" s="37"/>
      <c r="J646" s="37"/>
      <c r="K646" s="37"/>
      <c r="L646" s="39"/>
    </row>
    <row r="647" spans="2:12" ht="15">
      <c r="B647" s="42" t="s">
        <v>121</v>
      </c>
      <c r="D647" s="7">
        <f>SUM(D644:D646)</f>
        <v>0</v>
      </c>
      <c r="E647" s="7">
        <f>SUM(E644:E646)</f>
        <v>0</v>
      </c>
      <c r="F647" s="7">
        <f>SUM(F644:F646)</f>
        <v>0</v>
      </c>
      <c r="G647" s="37"/>
      <c r="H647" s="37"/>
      <c r="I647" s="39"/>
      <c r="J647" s="39"/>
      <c r="K647" s="39"/>
      <c r="L647" s="39"/>
    </row>
    <row r="648" spans="2:12" ht="15">
      <c r="B648" s="6"/>
      <c r="D648" s="7"/>
      <c r="E648" s="7"/>
      <c r="F648" s="7"/>
      <c r="G648" s="37"/>
      <c r="H648" s="37"/>
      <c r="I648" s="39"/>
      <c r="J648" s="39"/>
      <c r="K648" s="39"/>
      <c r="L648" s="39"/>
    </row>
    <row r="649" spans="1:12" ht="18.75">
      <c r="A649" s="9" t="s">
        <v>131</v>
      </c>
      <c r="D649" s="2">
        <f>'Facility Detail'!$B$1036</f>
        <v>2011</v>
      </c>
      <c r="E649" s="2">
        <f>D649+1</f>
        <v>2012</v>
      </c>
      <c r="F649" s="2">
        <f>E649+1</f>
        <v>2013</v>
      </c>
      <c r="G649" s="37"/>
      <c r="H649" s="37"/>
      <c r="I649" s="39"/>
      <c r="J649" s="39"/>
      <c r="K649" s="39"/>
      <c r="L649" s="39"/>
    </row>
    <row r="650" spans="2:12" ht="15">
      <c r="B650" s="111" t="str">
        <f>'Facility Detail'!$B$1036&amp;" Surplus Applied to "&amp;('Facility Detail'!$B$1036+1)</f>
        <v>2011 Surplus Applied to 2012</v>
      </c>
      <c r="C650" s="97"/>
      <c r="D650" s="3"/>
      <c r="E650" s="77">
        <f>D650</f>
        <v>0</v>
      </c>
      <c r="F650" s="80"/>
      <c r="G650" s="37"/>
      <c r="H650" s="37"/>
      <c r="I650" s="39"/>
      <c r="J650" s="39"/>
      <c r="K650" s="39"/>
      <c r="L650" s="39"/>
    </row>
    <row r="651" spans="2:12" ht="15">
      <c r="B651" s="111" t="str">
        <f>('Facility Detail'!$B$1036+1)&amp;" Surplus Applied to "&amp;('Facility Detail'!$B$1036)</f>
        <v>2012 Surplus Applied to 2011</v>
      </c>
      <c r="C651" s="97"/>
      <c r="D651" s="62">
        <f>E651</f>
        <v>0</v>
      </c>
      <c r="E651" s="70"/>
      <c r="F651" s="81"/>
      <c r="G651" s="37"/>
      <c r="H651" s="37"/>
      <c r="I651" s="39"/>
      <c r="J651" s="39"/>
      <c r="K651" s="39"/>
      <c r="L651" s="39"/>
    </row>
    <row r="652" spans="2:12" ht="15">
      <c r="B652" s="111" t="str">
        <f>('Facility Detail'!$B$1036+1)&amp;" Surplus Applied to "&amp;('Facility Detail'!$B$1036+2)</f>
        <v>2012 Surplus Applied to 2013</v>
      </c>
      <c r="C652" s="97"/>
      <c r="D652" s="82"/>
      <c r="E652" s="10"/>
      <c r="F652" s="78">
        <f>E652</f>
        <v>0</v>
      </c>
      <c r="G652" s="37"/>
      <c r="H652" s="37"/>
      <c r="I652" s="39"/>
      <c r="J652" s="39"/>
      <c r="K652" s="39"/>
      <c r="L652" s="39"/>
    </row>
    <row r="653" spans="2:12" ht="15">
      <c r="B653" s="111" t="str">
        <f>('Facility Detail'!$B$1036+2)&amp;" Surplus Applied to "&amp;('Facility Detail'!$B$1036+1)</f>
        <v>2013 Surplus Applied to 2012</v>
      </c>
      <c r="C653" s="97"/>
      <c r="D653" s="83"/>
      <c r="E653" s="79">
        <f>F653</f>
        <v>0</v>
      </c>
      <c r="F653" s="61"/>
      <c r="G653" s="37"/>
      <c r="H653" s="37"/>
      <c r="I653" s="39"/>
      <c r="J653" s="39"/>
      <c r="K653" s="39"/>
      <c r="L653" s="39"/>
    </row>
    <row r="654" spans="2:12" ht="15">
      <c r="B654" s="42" t="s">
        <v>47</v>
      </c>
      <c r="D654" s="7">
        <f>D651-D650</f>
        <v>0</v>
      </c>
      <c r="E654" s="7">
        <f>E650+E653-E652-E651</f>
        <v>0</v>
      </c>
      <c r="F654" s="7">
        <f>F652-F653</f>
        <v>0</v>
      </c>
      <c r="G654" s="37"/>
      <c r="H654" s="37"/>
      <c r="I654" s="39"/>
      <c r="J654" s="39"/>
      <c r="K654" s="39"/>
      <c r="L654" s="39"/>
    </row>
    <row r="655" spans="2:12" ht="15">
      <c r="B655" s="6"/>
      <c r="D655" s="7"/>
      <c r="E655" s="7"/>
      <c r="F655" s="7"/>
      <c r="G655" s="37"/>
      <c r="H655" s="37"/>
      <c r="I655" s="39"/>
      <c r="J655" s="39"/>
      <c r="K655" s="39"/>
      <c r="L655" s="39"/>
    </row>
    <row r="656" spans="2:12" ht="15">
      <c r="B656" s="108" t="s">
        <v>42</v>
      </c>
      <c r="C656" s="97"/>
      <c r="D656" s="140"/>
      <c r="E656" s="141"/>
      <c r="F656" s="142"/>
      <c r="G656" s="37"/>
      <c r="H656" s="37"/>
      <c r="I656" s="39"/>
      <c r="J656" s="39"/>
      <c r="K656" s="39"/>
      <c r="L656" s="39"/>
    </row>
    <row r="657" spans="2:12" ht="15">
      <c r="B657" s="6"/>
      <c r="D657" s="7"/>
      <c r="E657" s="7"/>
      <c r="F657" s="7"/>
      <c r="G657" s="37"/>
      <c r="H657" s="37"/>
      <c r="I657" s="39"/>
      <c r="J657" s="39"/>
      <c r="K657" s="39"/>
      <c r="L657" s="39"/>
    </row>
    <row r="658" spans="1:12" ht="18.75">
      <c r="A658" s="51" t="s">
        <v>57</v>
      </c>
      <c r="C658" s="97"/>
      <c r="D658" s="55">
        <f>D636+D641-D647+D654+D656</f>
        <v>0</v>
      </c>
      <c r="E658" s="56">
        <f>E636+E641-E647+E654+E656</f>
        <v>0</v>
      </c>
      <c r="F658" s="57">
        <f>F636+F641-F647+F654+F656</f>
        <v>0</v>
      </c>
      <c r="G658" s="37"/>
      <c r="H658" s="37"/>
      <c r="J658" s="39"/>
      <c r="K658" s="39"/>
      <c r="L658" s="39"/>
    </row>
    <row r="659" spans="2:12" ht="15">
      <c r="B659" s="6"/>
      <c r="D659" s="7"/>
      <c r="E659" s="7"/>
      <c r="F659" s="7"/>
      <c r="G659" s="37"/>
      <c r="H659" s="37"/>
      <c r="I659" s="29"/>
      <c r="J659" s="29"/>
      <c r="K659" s="29"/>
      <c r="L659" s="39"/>
    </row>
    <row r="660" spans="9:12" ht="15.75" thickBot="1">
      <c r="I660" s="28"/>
      <c r="J660" s="28"/>
      <c r="K660" s="28"/>
      <c r="L660" s="39"/>
    </row>
    <row r="661" spans="1:12" ht="15">
      <c r="A661" s="8"/>
      <c r="B661" s="8"/>
      <c r="C661" s="8"/>
      <c r="D661" s="8"/>
      <c r="E661" s="8"/>
      <c r="F661" s="8"/>
      <c r="G661" s="8"/>
      <c r="H661" s="8"/>
      <c r="I661" s="28"/>
      <c r="J661" s="28"/>
      <c r="K661" s="28"/>
      <c r="L661" s="39"/>
    </row>
    <row r="662" spans="2:12" ht="15">
      <c r="B662" s="39"/>
      <c r="C662" s="39"/>
      <c r="D662" s="39"/>
      <c r="E662" s="39"/>
      <c r="F662" s="39"/>
      <c r="G662" s="39"/>
      <c r="H662" s="39"/>
      <c r="I662" s="28"/>
      <c r="J662" s="28"/>
      <c r="K662" s="28"/>
      <c r="L662" s="39"/>
    </row>
    <row r="663" spans="1:12" ht="21">
      <c r="A663" s="17" t="s">
        <v>4</v>
      </c>
      <c r="B663" s="17"/>
      <c r="C663" s="52" t="str">
        <f>B21</f>
        <v>Facility 20</v>
      </c>
      <c r="D663" s="53"/>
      <c r="E663" s="27"/>
      <c r="F663" s="27"/>
      <c r="I663" s="28"/>
      <c r="J663" s="28"/>
      <c r="K663" s="28"/>
      <c r="L663" s="39"/>
    </row>
    <row r="664" spans="9:12" ht="15">
      <c r="I664" s="37"/>
      <c r="J664" s="37"/>
      <c r="K664" s="37"/>
      <c r="L664" s="39"/>
    </row>
    <row r="665" spans="1:12" ht="18.75">
      <c r="A665" s="9" t="s">
        <v>52</v>
      </c>
      <c r="B665" s="9"/>
      <c r="D665" s="2">
        <f>'Facility Detail'!$B$1036</f>
        <v>2011</v>
      </c>
      <c r="E665" s="2">
        <f>D665+1</f>
        <v>2012</v>
      </c>
      <c r="F665" s="2">
        <f>E665+1</f>
        <v>2013</v>
      </c>
      <c r="G665" s="29"/>
      <c r="H665" s="29"/>
      <c r="I665" s="37"/>
      <c r="J665" s="37"/>
      <c r="K665" s="37"/>
      <c r="L665" s="39"/>
    </row>
    <row r="666" spans="2:12" ht="15">
      <c r="B666" s="111" t="str">
        <f>"Total MWh Produced / Purchased from "&amp;C663</f>
        <v>Total MWh Produced / Purchased from Facility 20</v>
      </c>
      <c r="C666" s="97"/>
      <c r="D666" s="3"/>
      <c r="E666" s="4"/>
      <c r="F666" s="5"/>
      <c r="G666" s="28"/>
      <c r="H666" s="28"/>
      <c r="I666" s="37"/>
      <c r="J666" s="37"/>
      <c r="K666" s="37"/>
      <c r="L666" s="39"/>
    </row>
    <row r="667" spans="2:12" ht="15">
      <c r="B667" s="111" t="s">
        <v>56</v>
      </c>
      <c r="C667" s="97"/>
      <c r="D667" s="71"/>
      <c r="E667" s="72"/>
      <c r="F667" s="73"/>
      <c r="G667" s="28"/>
      <c r="H667" s="28"/>
      <c r="I667" s="37"/>
      <c r="J667" s="37"/>
      <c r="K667" s="37"/>
      <c r="L667" s="39"/>
    </row>
    <row r="668" spans="2:12" ht="15">
      <c r="B668" s="111" t="s">
        <v>51</v>
      </c>
      <c r="C668" s="97"/>
      <c r="D668" s="63"/>
      <c r="E668" s="64"/>
      <c r="F668" s="65"/>
      <c r="G668" s="28"/>
      <c r="H668" s="28"/>
      <c r="I668" s="39"/>
      <c r="J668" s="39"/>
      <c r="K668" s="39"/>
      <c r="L668" s="39"/>
    </row>
    <row r="669" spans="2:12" ht="15">
      <c r="B669" s="108" t="s">
        <v>53</v>
      </c>
      <c r="C669" s="109"/>
      <c r="D669" s="47">
        <f>D666*D667*D668</f>
        <v>0</v>
      </c>
      <c r="E669" s="47">
        <f>E666*E667*E668</f>
        <v>0</v>
      </c>
      <c r="F669" s="47">
        <f>F666*F667*F668</f>
        <v>0</v>
      </c>
      <c r="G669" s="28"/>
      <c r="H669" s="28"/>
      <c r="I669" s="39"/>
      <c r="J669" s="39"/>
      <c r="K669" s="39"/>
      <c r="L669" s="39"/>
    </row>
    <row r="670" spans="2:12" ht="15">
      <c r="B670" s="27"/>
      <c r="C670" s="39"/>
      <c r="D670" s="46"/>
      <c r="E670" s="46"/>
      <c r="F670" s="46"/>
      <c r="G670" s="28"/>
      <c r="H670" s="28"/>
      <c r="J670" s="39"/>
      <c r="K670" s="39"/>
      <c r="L670" s="39"/>
    </row>
    <row r="671" spans="1:12" ht="18.75">
      <c r="A671" s="54" t="s">
        <v>150</v>
      </c>
      <c r="C671" s="39"/>
      <c r="D671" s="2">
        <f>'Facility Detail'!$B$1036</f>
        <v>2011</v>
      </c>
      <c r="E671" s="2">
        <f>D671+1</f>
        <v>2012</v>
      </c>
      <c r="F671" s="2">
        <f>E671+1</f>
        <v>2013</v>
      </c>
      <c r="G671" s="28"/>
      <c r="H671" s="28"/>
      <c r="J671" s="39"/>
      <c r="K671" s="39"/>
      <c r="L671" s="39"/>
    </row>
    <row r="672" spans="2:12" ht="15">
      <c r="B672" s="111" t="s">
        <v>40</v>
      </c>
      <c r="C672" s="97"/>
      <c r="D672" s="66">
        <f>IF($E21="Eligible",D669*'Facility Detail'!$B$1033,0)</f>
        <v>0</v>
      </c>
      <c r="E672" s="14">
        <f>IF($E21="Eligible",E669*'Facility Detail'!$B$1033,0)</f>
        <v>0</v>
      </c>
      <c r="F672" s="15">
        <f>IF($E21="Eligible",F669*'Facility Detail'!$B$1033,0)</f>
        <v>0</v>
      </c>
      <c r="G672" s="28"/>
      <c r="H672" s="28"/>
      <c r="I672" s="28"/>
      <c r="J672" s="28"/>
      <c r="K672" s="28"/>
      <c r="L672" s="39"/>
    </row>
    <row r="673" spans="2:12" ht="15">
      <c r="B673" s="111" t="s">
        <v>7</v>
      </c>
      <c r="C673" s="97"/>
      <c r="D673" s="67">
        <f>IF($F21="Eligible",D669,0)</f>
        <v>0</v>
      </c>
      <c r="E673" s="68">
        <f>IF($F21="Eligible",E669,0)</f>
        <v>0</v>
      </c>
      <c r="F673" s="69">
        <f>IF($F21="Eligible",F669,0)</f>
        <v>0</v>
      </c>
      <c r="G673" s="28"/>
      <c r="H673" s="28"/>
      <c r="I673" s="28"/>
      <c r="J673" s="28"/>
      <c r="K673" s="28"/>
      <c r="L673" s="39"/>
    </row>
    <row r="674" spans="2:12" ht="15">
      <c r="B674" s="110" t="s">
        <v>152</v>
      </c>
      <c r="C674" s="109"/>
      <c r="D674" s="49">
        <f>SUM(D672:D673)</f>
        <v>0</v>
      </c>
      <c r="E674" s="50">
        <f>SUM(E672:E673)</f>
        <v>0</v>
      </c>
      <c r="F674" s="50">
        <f>SUM(F672:F673)</f>
        <v>0</v>
      </c>
      <c r="G674" s="28"/>
      <c r="H674" s="28"/>
      <c r="I674" s="28"/>
      <c r="J674" s="28"/>
      <c r="K674" s="28"/>
      <c r="L674" s="39"/>
    </row>
    <row r="675" spans="2:12" ht="15">
      <c r="B675" s="39"/>
      <c r="C675" s="39"/>
      <c r="D675" s="48"/>
      <c r="E675" s="40"/>
      <c r="F675" s="40"/>
      <c r="G675" s="28"/>
      <c r="H675" s="28"/>
      <c r="I675" s="28"/>
      <c r="J675" s="28"/>
      <c r="K675" s="28"/>
      <c r="L675" s="39"/>
    </row>
    <row r="676" spans="1:12" ht="18.75">
      <c r="A676" s="51" t="s">
        <v>61</v>
      </c>
      <c r="C676" s="39"/>
      <c r="D676" s="2">
        <f>'Facility Detail'!$B$1036</f>
        <v>2011</v>
      </c>
      <c r="E676" s="2">
        <f>D676+1</f>
        <v>2012</v>
      </c>
      <c r="F676" s="2">
        <f>E676+1</f>
        <v>2013</v>
      </c>
      <c r="G676" s="28"/>
      <c r="H676" s="28"/>
      <c r="I676" s="28"/>
      <c r="J676" s="28"/>
      <c r="K676" s="28"/>
      <c r="L676" s="39"/>
    </row>
    <row r="677" spans="2:12" ht="15">
      <c r="B677" s="111" t="s">
        <v>78</v>
      </c>
      <c r="C677" s="97"/>
      <c r="D677" s="123"/>
      <c r="E677" s="124"/>
      <c r="F677" s="125"/>
      <c r="G677" s="28"/>
      <c r="H677" s="28"/>
      <c r="I677" s="28"/>
      <c r="J677" s="28"/>
      <c r="K677" s="28"/>
      <c r="L677" s="39"/>
    </row>
    <row r="678" spans="2:12" ht="15">
      <c r="B678" s="112" t="s">
        <v>54</v>
      </c>
      <c r="C678" s="113"/>
      <c r="D678" s="126"/>
      <c r="E678" s="127"/>
      <c r="F678" s="128"/>
      <c r="G678" s="28"/>
      <c r="H678" s="28"/>
      <c r="I678" s="28"/>
      <c r="J678" s="28"/>
      <c r="K678" s="28"/>
      <c r="L678" s="39"/>
    </row>
    <row r="679" spans="2:12" ht="15">
      <c r="B679" s="129" t="s">
        <v>120</v>
      </c>
      <c r="C679" s="122"/>
      <c r="D679" s="74"/>
      <c r="E679" s="75"/>
      <c r="F679" s="76"/>
      <c r="G679" s="28"/>
      <c r="H679" s="28"/>
      <c r="I679" s="28"/>
      <c r="J679" s="28"/>
      <c r="K679" s="28"/>
      <c r="L679" s="39"/>
    </row>
    <row r="680" spans="2:12" ht="15">
      <c r="B680" s="42" t="s">
        <v>121</v>
      </c>
      <c r="D680" s="7">
        <f>SUM(D677:D679)</f>
        <v>0</v>
      </c>
      <c r="E680" s="7">
        <f>SUM(E677:E679)</f>
        <v>0</v>
      </c>
      <c r="F680" s="7">
        <f>SUM(F677:F679)</f>
        <v>0</v>
      </c>
      <c r="G680" s="37"/>
      <c r="H680" s="37"/>
      <c r="I680" s="37"/>
      <c r="J680" s="37"/>
      <c r="K680" s="37"/>
      <c r="L680" s="39"/>
    </row>
    <row r="681" spans="2:12" ht="15">
      <c r="B681" s="6"/>
      <c r="D681" s="7"/>
      <c r="E681" s="7"/>
      <c r="F681" s="7"/>
      <c r="G681" s="37"/>
      <c r="H681" s="37"/>
      <c r="I681" s="37"/>
      <c r="J681" s="37"/>
      <c r="K681" s="37"/>
      <c r="L681" s="39"/>
    </row>
    <row r="682" spans="1:12" ht="18.75">
      <c r="A682" s="9" t="s">
        <v>131</v>
      </c>
      <c r="D682" s="2">
        <f>'Facility Detail'!$B$1036</f>
        <v>2011</v>
      </c>
      <c r="E682" s="2">
        <f>D682+1</f>
        <v>2012</v>
      </c>
      <c r="F682" s="2">
        <f>E682+1</f>
        <v>2013</v>
      </c>
      <c r="G682" s="37"/>
      <c r="H682" s="37"/>
      <c r="I682" s="37"/>
      <c r="J682" s="37"/>
      <c r="K682" s="37"/>
      <c r="L682" s="39"/>
    </row>
    <row r="683" spans="2:12" ht="15">
      <c r="B683" s="111" t="str">
        <f>'Facility Detail'!$B$1036&amp;" Surplus Applied to "&amp;('Facility Detail'!$B$1036+1)</f>
        <v>2011 Surplus Applied to 2012</v>
      </c>
      <c r="C683" s="97"/>
      <c r="D683" s="3"/>
      <c r="E683" s="77">
        <f>D683</f>
        <v>0</v>
      </c>
      <c r="F683" s="80"/>
      <c r="G683" s="37"/>
      <c r="H683" s="37"/>
      <c r="I683" s="37"/>
      <c r="J683" s="37"/>
      <c r="K683" s="37"/>
      <c r="L683" s="39"/>
    </row>
    <row r="684" spans="2:12" ht="15">
      <c r="B684" s="111" t="str">
        <f>('Facility Detail'!$B$1036+1)&amp;" Surplus Applied to "&amp;('Facility Detail'!$B$1036)</f>
        <v>2012 Surplus Applied to 2011</v>
      </c>
      <c r="C684" s="97"/>
      <c r="D684" s="62">
        <f>E684</f>
        <v>0</v>
      </c>
      <c r="E684" s="70"/>
      <c r="F684" s="81"/>
      <c r="G684" s="37"/>
      <c r="H684" s="37"/>
      <c r="I684" s="37"/>
      <c r="J684" s="37"/>
      <c r="K684" s="37"/>
      <c r="L684" s="39"/>
    </row>
    <row r="685" spans="2:12" ht="15">
      <c r="B685" s="111" t="str">
        <f>('Facility Detail'!$B$1036+1)&amp;" Surplus Applied to "&amp;('Facility Detail'!$B$1036+2)</f>
        <v>2012 Surplus Applied to 2013</v>
      </c>
      <c r="C685" s="97"/>
      <c r="D685" s="82"/>
      <c r="E685" s="10"/>
      <c r="F685" s="78">
        <f>E685</f>
        <v>0</v>
      </c>
      <c r="G685" s="37"/>
      <c r="H685" s="37"/>
      <c r="I685" s="37"/>
      <c r="J685" s="37"/>
      <c r="K685" s="37"/>
      <c r="L685" s="39"/>
    </row>
    <row r="686" spans="2:12" ht="15">
      <c r="B686" s="111" t="str">
        <f>('Facility Detail'!$B$1036+2)&amp;" Surplus Applied to "&amp;('Facility Detail'!$B$1036+1)</f>
        <v>2013 Surplus Applied to 2012</v>
      </c>
      <c r="C686" s="97"/>
      <c r="D686" s="83"/>
      <c r="E686" s="79">
        <f>F686</f>
        <v>0</v>
      </c>
      <c r="F686" s="61"/>
      <c r="G686" s="37"/>
      <c r="H686" s="37"/>
      <c r="I686" s="37"/>
      <c r="J686" s="37"/>
      <c r="K686" s="37"/>
      <c r="L686" s="39"/>
    </row>
    <row r="687" spans="2:12" ht="15">
      <c r="B687" s="42" t="s">
        <v>47</v>
      </c>
      <c r="D687" s="7">
        <f>D684-D683</f>
        <v>0</v>
      </c>
      <c r="E687" s="7">
        <f>E683+E686-E685-E684</f>
        <v>0</v>
      </c>
      <c r="F687" s="7">
        <f>F685-F686</f>
        <v>0</v>
      </c>
      <c r="G687" s="37"/>
      <c r="H687" s="37"/>
      <c r="I687" s="37"/>
      <c r="J687" s="37"/>
      <c r="K687" s="37"/>
      <c r="L687" s="39"/>
    </row>
    <row r="688" spans="2:12" ht="15">
      <c r="B688" s="6"/>
      <c r="D688" s="7"/>
      <c r="E688" s="7"/>
      <c r="F688" s="7"/>
      <c r="G688" s="37"/>
      <c r="H688" s="37"/>
      <c r="I688" s="37"/>
      <c r="J688" s="37"/>
      <c r="K688" s="37"/>
      <c r="L688" s="39"/>
    </row>
    <row r="689" spans="2:12" ht="15">
      <c r="B689" s="108" t="s">
        <v>42</v>
      </c>
      <c r="C689" s="97"/>
      <c r="D689" s="140"/>
      <c r="E689" s="141"/>
      <c r="F689" s="142"/>
      <c r="G689" s="37"/>
      <c r="H689" s="37"/>
      <c r="I689" s="37"/>
      <c r="J689" s="37"/>
      <c r="K689" s="37"/>
      <c r="L689" s="39"/>
    </row>
    <row r="690" spans="2:12" ht="15">
      <c r="B690" s="6"/>
      <c r="D690" s="7"/>
      <c r="E690" s="7"/>
      <c r="F690" s="7"/>
      <c r="G690" s="37"/>
      <c r="H690" s="37"/>
      <c r="I690" s="37"/>
      <c r="J690" s="37"/>
      <c r="K690" s="37"/>
      <c r="L690" s="39"/>
    </row>
    <row r="691" spans="1:12" ht="18.75">
      <c r="A691" s="51" t="s">
        <v>57</v>
      </c>
      <c r="C691" s="97"/>
      <c r="D691" s="55">
        <f>D669+D674-D680+D687+D689</f>
        <v>0</v>
      </c>
      <c r="E691" s="56">
        <f>E669+E674-E680+E687+E689</f>
        <v>0</v>
      </c>
      <c r="F691" s="57">
        <f>F669+F674-F680+F687+F689</f>
        <v>0</v>
      </c>
      <c r="G691" s="37"/>
      <c r="H691" s="37"/>
      <c r="I691" s="39"/>
      <c r="J691" s="39"/>
      <c r="K691" s="39"/>
      <c r="L691" s="39"/>
    </row>
    <row r="692" spans="2:12" ht="15">
      <c r="B692" s="6"/>
      <c r="D692" s="7"/>
      <c r="E692" s="7"/>
      <c r="F692" s="7"/>
      <c r="G692" s="37"/>
      <c r="H692" s="37"/>
      <c r="I692" s="39"/>
      <c r="J692" s="39"/>
      <c r="K692" s="39"/>
      <c r="L692" s="39"/>
    </row>
    <row r="693" spans="9:12" ht="15.75" thickBot="1">
      <c r="I693" s="29"/>
      <c r="J693" s="29"/>
      <c r="K693" s="29"/>
      <c r="L693" s="39"/>
    </row>
    <row r="694" spans="1:12" ht="15">
      <c r="A694" s="8"/>
      <c r="B694" s="8"/>
      <c r="C694" s="8"/>
      <c r="D694" s="8"/>
      <c r="E694" s="8"/>
      <c r="F694" s="8"/>
      <c r="G694" s="8"/>
      <c r="H694" s="8"/>
      <c r="I694" s="28"/>
      <c r="J694" s="28"/>
      <c r="K694" s="28"/>
      <c r="L694" s="39"/>
    </row>
    <row r="695" spans="2:12" ht="15">
      <c r="B695" s="39"/>
      <c r="C695" s="39"/>
      <c r="D695" s="39"/>
      <c r="E695" s="39"/>
      <c r="F695" s="39"/>
      <c r="G695" s="39"/>
      <c r="H695" s="39"/>
      <c r="I695" s="28"/>
      <c r="J695" s="28"/>
      <c r="K695" s="28"/>
      <c r="L695" s="39"/>
    </row>
    <row r="696" spans="1:12" ht="21">
      <c r="A696" s="17" t="s">
        <v>4</v>
      </c>
      <c r="B696" s="17"/>
      <c r="C696" s="52" t="str">
        <f>B22</f>
        <v>Facility 21</v>
      </c>
      <c r="D696" s="53"/>
      <c r="E696" s="27"/>
      <c r="F696" s="27"/>
      <c r="I696" s="28"/>
      <c r="J696" s="28"/>
      <c r="K696" s="28"/>
      <c r="L696" s="39"/>
    </row>
    <row r="697" spans="9:12" ht="15">
      <c r="I697" s="28"/>
      <c r="J697" s="28"/>
      <c r="K697" s="28"/>
      <c r="L697" s="39"/>
    </row>
    <row r="698" spans="1:12" ht="18.75">
      <c r="A698" s="9" t="s">
        <v>52</v>
      </c>
      <c r="B698" s="9"/>
      <c r="D698" s="2">
        <f>'Facility Detail'!$B$1036</f>
        <v>2011</v>
      </c>
      <c r="E698" s="2">
        <f>D698+1</f>
        <v>2012</v>
      </c>
      <c r="F698" s="2">
        <f>E698+1</f>
        <v>2013</v>
      </c>
      <c r="G698" s="29"/>
      <c r="H698" s="29"/>
      <c r="I698" s="28"/>
      <c r="J698" s="28"/>
      <c r="K698" s="28"/>
      <c r="L698" s="39"/>
    </row>
    <row r="699" spans="2:12" ht="15">
      <c r="B699" s="111" t="str">
        <f>"Total MWh Produced / Purchased from "&amp;C696</f>
        <v>Total MWh Produced / Purchased from Facility 21</v>
      </c>
      <c r="C699" s="97"/>
      <c r="D699" s="3"/>
      <c r="E699" s="4"/>
      <c r="F699" s="5"/>
      <c r="G699" s="28"/>
      <c r="H699" s="28"/>
      <c r="I699" s="28"/>
      <c r="J699" s="28"/>
      <c r="K699" s="28"/>
      <c r="L699" s="39"/>
    </row>
    <row r="700" spans="2:12" ht="15">
      <c r="B700" s="111" t="s">
        <v>56</v>
      </c>
      <c r="C700" s="97"/>
      <c r="D700" s="71"/>
      <c r="E700" s="72"/>
      <c r="F700" s="73"/>
      <c r="G700" s="28"/>
      <c r="H700" s="28"/>
      <c r="I700" s="28"/>
      <c r="J700" s="28"/>
      <c r="K700" s="28"/>
      <c r="L700" s="39"/>
    </row>
    <row r="701" spans="2:12" ht="15">
      <c r="B701" s="111" t="s">
        <v>51</v>
      </c>
      <c r="C701" s="97"/>
      <c r="D701" s="63"/>
      <c r="E701" s="64"/>
      <c r="F701" s="65"/>
      <c r="G701" s="28"/>
      <c r="H701" s="28"/>
      <c r="I701" s="37"/>
      <c r="J701" s="37"/>
      <c r="K701" s="37"/>
      <c r="L701" s="39"/>
    </row>
    <row r="702" spans="2:12" ht="15">
      <c r="B702" s="108" t="s">
        <v>53</v>
      </c>
      <c r="C702" s="109"/>
      <c r="D702" s="47">
        <f>D699*D700*D701</f>
        <v>0</v>
      </c>
      <c r="E702" s="47">
        <f>E699*E700*E701</f>
        <v>0</v>
      </c>
      <c r="F702" s="47">
        <f>F699*F700*F701</f>
        <v>0</v>
      </c>
      <c r="G702" s="28"/>
      <c r="H702" s="28"/>
      <c r="I702" s="37"/>
      <c r="J702" s="37"/>
      <c r="K702" s="37"/>
      <c r="L702" s="39"/>
    </row>
    <row r="703" spans="2:12" ht="15">
      <c r="B703" s="27"/>
      <c r="C703" s="39"/>
      <c r="D703" s="46"/>
      <c r="E703" s="46"/>
      <c r="F703" s="46"/>
      <c r="G703" s="28"/>
      <c r="H703" s="28"/>
      <c r="I703" s="37"/>
      <c r="J703" s="37"/>
      <c r="K703" s="37"/>
      <c r="L703" s="39"/>
    </row>
    <row r="704" spans="1:12" ht="18.75">
      <c r="A704" s="54" t="s">
        <v>150</v>
      </c>
      <c r="C704" s="39"/>
      <c r="D704" s="2">
        <f>'Facility Detail'!$B$1036</f>
        <v>2011</v>
      </c>
      <c r="E704" s="2">
        <f>D704+1</f>
        <v>2012</v>
      </c>
      <c r="F704" s="2">
        <f>E704+1</f>
        <v>2013</v>
      </c>
      <c r="G704" s="28"/>
      <c r="H704" s="28"/>
      <c r="I704" s="39"/>
      <c r="J704" s="39"/>
      <c r="K704" s="39"/>
      <c r="L704" s="39"/>
    </row>
    <row r="705" spans="2:12" ht="15">
      <c r="B705" s="111" t="s">
        <v>40</v>
      </c>
      <c r="C705" s="97"/>
      <c r="D705" s="66">
        <f>IF($E22="Eligible",D702*'Facility Detail'!$B$1033,0)</f>
        <v>0</v>
      </c>
      <c r="E705" s="14">
        <f>IF($E22="Eligible",E702*'Facility Detail'!$B$1033,0)</f>
        <v>0</v>
      </c>
      <c r="F705" s="15">
        <f>IF($E22="Eligible",F702*'Facility Detail'!$B$1033,0)</f>
        <v>0</v>
      </c>
      <c r="G705" s="28"/>
      <c r="H705" s="28"/>
      <c r="J705" s="39"/>
      <c r="K705" s="39"/>
      <c r="L705" s="39"/>
    </row>
    <row r="706" spans="2:12" ht="15">
      <c r="B706" s="111" t="s">
        <v>7</v>
      </c>
      <c r="C706" s="97"/>
      <c r="D706" s="67">
        <f>IF($F22="Eligible",D702,0)</f>
        <v>0</v>
      </c>
      <c r="E706" s="68">
        <f>IF($F22="Eligible",E702,0)</f>
        <v>0</v>
      </c>
      <c r="F706" s="69">
        <f>IF($F22="Eligible",F702,0)</f>
        <v>0</v>
      </c>
      <c r="G706" s="28"/>
      <c r="H706" s="28"/>
      <c r="J706" s="39"/>
      <c r="K706" s="39"/>
      <c r="L706" s="39"/>
    </row>
    <row r="707" spans="2:12" ht="15">
      <c r="B707" s="110" t="s">
        <v>152</v>
      </c>
      <c r="C707" s="109"/>
      <c r="D707" s="49">
        <f>SUM(D705:D706)</f>
        <v>0</v>
      </c>
      <c r="E707" s="50">
        <f>SUM(E705:E706)</f>
        <v>0</v>
      </c>
      <c r="F707" s="50">
        <f>SUM(F705:F706)</f>
        <v>0</v>
      </c>
      <c r="G707" s="28"/>
      <c r="H707" s="28"/>
      <c r="I707" s="29"/>
      <c r="J707" s="29"/>
      <c r="K707" s="29"/>
      <c r="L707" s="39"/>
    </row>
    <row r="708" spans="2:12" ht="15">
      <c r="B708" s="39"/>
      <c r="C708" s="39"/>
      <c r="D708" s="48"/>
      <c r="E708" s="40"/>
      <c r="F708" s="40"/>
      <c r="G708" s="28"/>
      <c r="H708" s="28"/>
      <c r="I708" s="28"/>
      <c r="J708" s="28"/>
      <c r="K708" s="28"/>
      <c r="L708" s="39"/>
    </row>
    <row r="709" spans="1:12" ht="18.75">
      <c r="A709" s="51" t="s">
        <v>61</v>
      </c>
      <c r="C709" s="39"/>
      <c r="D709" s="2">
        <f>'Facility Detail'!$B$1036</f>
        <v>2011</v>
      </c>
      <c r="E709" s="2">
        <f>D709+1</f>
        <v>2012</v>
      </c>
      <c r="F709" s="2">
        <f>E709+1</f>
        <v>2013</v>
      </c>
      <c r="G709" s="28"/>
      <c r="H709" s="28"/>
      <c r="I709" s="28"/>
      <c r="J709" s="28"/>
      <c r="K709" s="28"/>
      <c r="L709" s="39"/>
    </row>
    <row r="710" spans="2:12" ht="15">
      <c r="B710" s="111" t="s">
        <v>78</v>
      </c>
      <c r="C710" s="97"/>
      <c r="D710" s="123"/>
      <c r="E710" s="124"/>
      <c r="F710" s="125"/>
      <c r="G710" s="28"/>
      <c r="H710" s="28"/>
      <c r="I710" s="28"/>
      <c r="J710" s="28"/>
      <c r="K710" s="28"/>
      <c r="L710" s="39"/>
    </row>
    <row r="711" spans="2:12" ht="15">
      <c r="B711" s="112" t="s">
        <v>54</v>
      </c>
      <c r="C711" s="113"/>
      <c r="D711" s="126"/>
      <c r="E711" s="127"/>
      <c r="F711" s="128"/>
      <c r="G711" s="28"/>
      <c r="H711" s="28"/>
      <c r="I711" s="28"/>
      <c r="J711" s="28"/>
      <c r="K711" s="28"/>
      <c r="L711" s="39"/>
    </row>
    <row r="712" spans="2:12" ht="15">
      <c r="B712" s="129" t="s">
        <v>120</v>
      </c>
      <c r="C712" s="122"/>
      <c r="D712" s="74"/>
      <c r="E712" s="75"/>
      <c r="F712" s="76"/>
      <c r="G712" s="28"/>
      <c r="H712" s="28"/>
      <c r="I712" s="28"/>
      <c r="J712" s="28"/>
      <c r="K712" s="28"/>
      <c r="L712" s="39"/>
    </row>
    <row r="713" spans="2:12" ht="15">
      <c r="B713" s="42" t="s">
        <v>121</v>
      </c>
      <c r="D713" s="7">
        <f>SUM(D710:D712)</f>
        <v>0</v>
      </c>
      <c r="E713" s="7">
        <f>SUM(E710:E712)</f>
        <v>0</v>
      </c>
      <c r="F713" s="7">
        <f>SUM(F710:F712)</f>
        <v>0</v>
      </c>
      <c r="G713" s="37"/>
      <c r="H713" s="37"/>
      <c r="I713" s="28"/>
      <c r="J713" s="28"/>
      <c r="K713" s="28"/>
      <c r="L713" s="39"/>
    </row>
    <row r="714" spans="2:12" ht="15">
      <c r="B714" s="6"/>
      <c r="D714" s="7"/>
      <c r="E714" s="7"/>
      <c r="F714" s="7"/>
      <c r="G714" s="37"/>
      <c r="H714" s="37"/>
      <c r="I714" s="28"/>
      <c r="J714" s="28"/>
      <c r="K714" s="28"/>
      <c r="L714" s="39"/>
    </row>
    <row r="715" spans="1:12" ht="18.75">
      <c r="A715" s="9" t="s">
        <v>131</v>
      </c>
      <c r="D715" s="2">
        <f>'Facility Detail'!$B$1036</f>
        <v>2011</v>
      </c>
      <c r="E715" s="2">
        <f>D715+1</f>
        <v>2012</v>
      </c>
      <c r="F715" s="2">
        <f>E715+1</f>
        <v>2013</v>
      </c>
      <c r="G715" s="37"/>
      <c r="H715" s="37"/>
      <c r="I715" s="28"/>
      <c r="J715" s="28"/>
      <c r="K715" s="28"/>
      <c r="L715" s="39"/>
    </row>
    <row r="716" spans="2:12" ht="15">
      <c r="B716" s="111" t="str">
        <f>'Facility Detail'!$B$1036&amp;" Surplus Applied to "&amp;('Facility Detail'!$B$1036+1)</f>
        <v>2011 Surplus Applied to 2012</v>
      </c>
      <c r="C716" s="97"/>
      <c r="D716" s="3"/>
      <c r="E716" s="77">
        <f>D716</f>
        <v>0</v>
      </c>
      <c r="F716" s="80"/>
      <c r="G716" s="37"/>
      <c r="H716" s="37"/>
      <c r="I716" s="28"/>
      <c r="J716" s="28"/>
      <c r="K716" s="28"/>
      <c r="L716" s="39"/>
    </row>
    <row r="717" spans="2:12" ht="15">
      <c r="B717" s="111" t="str">
        <f>('Facility Detail'!$B$1036+1)&amp;" Surplus Applied to "&amp;('Facility Detail'!$B$1036)</f>
        <v>2012 Surplus Applied to 2011</v>
      </c>
      <c r="C717" s="97"/>
      <c r="D717" s="62">
        <f>E717</f>
        <v>0</v>
      </c>
      <c r="E717" s="70"/>
      <c r="F717" s="81"/>
      <c r="G717" s="37"/>
      <c r="H717" s="37"/>
      <c r="I717" s="28"/>
      <c r="J717" s="28"/>
      <c r="K717" s="28"/>
      <c r="L717" s="39"/>
    </row>
    <row r="718" spans="2:12" ht="15">
      <c r="B718" s="111" t="str">
        <f>('Facility Detail'!$B$1036+1)&amp;" Surplus Applied to "&amp;('Facility Detail'!$B$1036+2)</f>
        <v>2012 Surplus Applied to 2013</v>
      </c>
      <c r="C718" s="97"/>
      <c r="D718" s="82"/>
      <c r="E718" s="10"/>
      <c r="F718" s="78">
        <f>E718</f>
        <v>0</v>
      </c>
      <c r="G718" s="37"/>
      <c r="H718" s="37"/>
      <c r="I718" s="28"/>
      <c r="J718" s="28"/>
      <c r="K718" s="28"/>
      <c r="L718" s="39"/>
    </row>
    <row r="719" spans="2:12" ht="15">
      <c r="B719" s="111" t="str">
        <f>('Facility Detail'!$B$1036+2)&amp;" Surplus Applied to "&amp;('Facility Detail'!$B$1036+1)</f>
        <v>2013 Surplus Applied to 2012</v>
      </c>
      <c r="C719" s="97"/>
      <c r="D719" s="83"/>
      <c r="E719" s="79">
        <f>F719</f>
        <v>0</v>
      </c>
      <c r="F719" s="61"/>
      <c r="G719" s="37"/>
      <c r="H719" s="37"/>
      <c r="I719" s="28"/>
      <c r="J719" s="28"/>
      <c r="K719" s="28"/>
      <c r="L719" s="39"/>
    </row>
    <row r="720" spans="2:12" ht="15">
      <c r="B720" s="42" t="s">
        <v>47</v>
      </c>
      <c r="D720" s="7">
        <f>D717-D716</f>
        <v>0</v>
      </c>
      <c r="E720" s="7">
        <f>E716+E719-E718-E717</f>
        <v>0</v>
      </c>
      <c r="F720" s="7">
        <f>F718-F719</f>
        <v>0</v>
      </c>
      <c r="G720" s="37"/>
      <c r="H720" s="37"/>
      <c r="I720" s="28"/>
      <c r="J720" s="28"/>
      <c r="K720" s="28"/>
      <c r="L720" s="39"/>
    </row>
    <row r="721" spans="2:12" ht="15">
      <c r="B721" s="6"/>
      <c r="D721" s="7"/>
      <c r="E721" s="7"/>
      <c r="F721" s="7"/>
      <c r="G721" s="37"/>
      <c r="H721" s="37"/>
      <c r="I721" s="28"/>
      <c r="J721" s="28"/>
      <c r="K721" s="28"/>
      <c r="L721" s="39"/>
    </row>
    <row r="722" spans="2:12" ht="15">
      <c r="B722" s="108" t="s">
        <v>42</v>
      </c>
      <c r="C722" s="97"/>
      <c r="D722" s="140"/>
      <c r="E722" s="141"/>
      <c r="F722" s="142"/>
      <c r="G722" s="37"/>
      <c r="H722" s="37"/>
      <c r="I722" s="28"/>
      <c r="J722" s="28"/>
      <c r="K722" s="28"/>
      <c r="L722" s="39"/>
    </row>
    <row r="723" spans="2:12" ht="15">
      <c r="B723" s="6"/>
      <c r="D723" s="7"/>
      <c r="E723" s="7"/>
      <c r="F723" s="7"/>
      <c r="G723" s="37"/>
      <c r="H723" s="37"/>
      <c r="I723" s="28"/>
      <c r="J723" s="28"/>
      <c r="K723" s="28"/>
      <c r="L723" s="39"/>
    </row>
    <row r="724" spans="1:12" ht="18.75">
      <c r="A724" s="51" t="s">
        <v>57</v>
      </c>
      <c r="C724" s="97"/>
      <c r="D724" s="55">
        <f>D702+D707-D713+D720+D722</f>
        <v>0</v>
      </c>
      <c r="E724" s="56">
        <f>E702+E707-E713+E720+E722</f>
        <v>0</v>
      </c>
      <c r="F724" s="57">
        <f>F702+F707-F713+F720+F722</f>
        <v>0</v>
      </c>
      <c r="G724" s="37"/>
      <c r="H724" s="37"/>
      <c r="I724" s="37"/>
      <c r="J724" s="37"/>
      <c r="K724" s="37"/>
      <c r="L724" s="39"/>
    </row>
    <row r="725" spans="2:12" ht="15">
      <c r="B725" s="6"/>
      <c r="D725" s="7"/>
      <c r="E725" s="7"/>
      <c r="F725" s="7"/>
      <c r="G725" s="37"/>
      <c r="H725" s="37"/>
      <c r="I725" s="37"/>
      <c r="J725" s="37"/>
      <c r="K725" s="37"/>
      <c r="L725" s="39"/>
    </row>
    <row r="726" spans="9:12" ht="15.75" thickBot="1">
      <c r="I726" s="39"/>
      <c r="J726" s="39"/>
      <c r="K726" s="39"/>
      <c r="L726" s="39"/>
    </row>
    <row r="727" spans="1:12" ht="15">
      <c r="A727" s="8"/>
      <c r="B727" s="8"/>
      <c r="C727" s="8"/>
      <c r="D727" s="8"/>
      <c r="E727" s="8"/>
      <c r="F727" s="8"/>
      <c r="G727" s="8"/>
      <c r="H727" s="8"/>
      <c r="J727" s="39"/>
      <c r="K727" s="39"/>
      <c r="L727" s="39"/>
    </row>
    <row r="728" spans="2:8" ht="15">
      <c r="B728" s="39"/>
      <c r="C728" s="39"/>
      <c r="D728" s="39"/>
      <c r="E728" s="39"/>
      <c r="F728" s="39"/>
      <c r="G728" s="39"/>
      <c r="H728" s="39"/>
    </row>
    <row r="729" spans="1:11" ht="21">
      <c r="A729" s="17" t="s">
        <v>4</v>
      </c>
      <c r="B729" s="17"/>
      <c r="C729" s="52" t="str">
        <f>B23</f>
        <v>Facility 22</v>
      </c>
      <c r="D729" s="53"/>
      <c r="E729" s="27"/>
      <c r="F729" s="27"/>
      <c r="I729" s="29"/>
      <c r="J729" s="29"/>
      <c r="K729" s="29"/>
    </row>
    <row r="730" spans="9:11" ht="15">
      <c r="I730" s="28"/>
      <c r="J730" s="28"/>
      <c r="K730" s="28"/>
    </row>
    <row r="731" spans="1:11" ht="18.75">
      <c r="A731" s="9" t="s">
        <v>52</v>
      </c>
      <c r="B731" s="9"/>
      <c r="D731" s="2">
        <f>'Facility Detail'!$B$1036</f>
        <v>2011</v>
      </c>
      <c r="E731" s="2">
        <f>D731+1</f>
        <v>2012</v>
      </c>
      <c r="F731" s="2">
        <f>E731+1</f>
        <v>2013</v>
      </c>
      <c r="G731" s="29"/>
      <c r="H731" s="29"/>
      <c r="I731" s="28"/>
      <c r="J731" s="28"/>
      <c r="K731" s="28"/>
    </row>
    <row r="732" spans="2:11" ht="15">
      <c r="B732" s="111" t="str">
        <f>"Total MWh Produced / Purchased from "&amp;C729</f>
        <v>Total MWh Produced / Purchased from Facility 22</v>
      </c>
      <c r="C732" s="97"/>
      <c r="D732" s="3"/>
      <c r="E732" s="4"/>
      <c r="F732" s="5"/>
      <c r="G732" s="28"/>
      <c r="H732" s="28"/>
      <c r="I732" s="28"/>
      <c r="J732" s="28"/>
      <c r="K732" s="28"/>
    </row>
    <row r="733" spans="2:11" ht="15">
      <c r="B733" s="111" t="s">
        <v>56</v>
      </c>
      <c r="C733" s="97"/>
      <c r="D733" s="71"/>
      <c r="E733" s="72"/>
      <c r="F733" s="73"/>
      <c r="G733" s="28"/>
      <c r="H733" s="28"/>
      <c r="I733" s="28"/>
      <c r="J733" s="28"/>
      <c r="K733" s="28"/>
    </row>
    <row r="734" spans="2:11" ht="15">
      <c r="B734" s="111" t="s">
        <v>51</v>
      </c>
      <c r="C734" s="97"/>
      <c r="D734" s="63"/>
      <c r="E734" s="64"/>
      <c r="F734" s="65"/>
      <c r="G734" s="28"/>
      <c r="H734" s="28"/>
      <c r="I734" s="28"/>
      <c r="J734" s="28"/>
      <c r="K734" s="28"/>
    </row>
    <row r="735" spans="2:11" ht="15">
      <c r="B735" s="108" t="s">
        <v>53</v>
      </c>
      <c r="C735" s="109"/>
      <c r="D735" s="47">
        <f>D732*D733*D734</f>
        <v>0</v>
      </c>
      <c r="E735" s="47">
        <f>E732*E733*E734</f>
        <v>0</v>
      </c>
      <c r="F735" s="47">
        <f>F732*F733*F734</f>
        <v>0</v>
      </c>
      <c r="G735" s="28"/>
      <c r="H735" s="28"/>
      <c r="I735" s="28"/>
      <c r="J735" s="28"/>
      <c r="K735" s="28"/>
    </row>
    <row r="736" spans="2:11" ht="15">
      <c r="B736" s="27"/>
      <c r="C736" s="39"/>
      <c r="D736" s="46"/>
      <c r="E736" s="46"/>
      <c r="F736" s="46"/>
      <c r="G736" s="28"/>
      <c r="H736" s="28"/>
      <c r="I736" s="28"/>
      <c r="J736" s="28"/>
      <c r="K736" s="28"/>
    </row>
    <row r="737" spans="1:11" ht="18.75">
      <c r="A737" s="54" t="s">
        <v>150</v>
      </c>
      <c r="C737" s="39"/>
      <c r="D737" s="2">
        <f>'Facility Detail'!$B$1036</f>
        <v>2011</v>
      </c>
      <c r="E737" s="2">
        <f>D737+1</f>
        <v>2012</v>
      </c>
      <c r="F737" s="2">
        <f>E737+1</f>
        <v>2013</v>
      </c>
      <c r="G737" s="28"/>
      <c r="H737" s="28"/>
      <c r="I737" s="37"/>
      <c r="J737" s="37"/>
      <c r="K737" s="37"/>
    </row>
    <row r="738" spans="2:8" ht="15">
      <c r="B738" s="111" t="s">
        <v>40</v>
      </c>
      <c r="C738" s="97"/>
      <c r="D738" s="66">
        <f>IF($E23="Eligible",D735*'Facility Detail'!$B$1033,0)</f>
        <v>0</v>
      </c>
      <c r="E738" s="14">
        <f>IF($E23="Eligible",E735*'Facility Detail'!$B$1033,0)</f>
        <v>0</v>
      </c>
      <c r="F738" s="15">
        <f>IF($E23="Eligible",F735*'Facility Detail'!$B$1033,0)</f>
        <v>0</v>
      </c>
      <c r="G738" s="28"/>
      <c r="H738" s="28"/>
    </row>
    <row r="739" spans="2:8" ht="15">
      <c r="B739" s="111" t="s">
        <v>7</v>
      </c>
      <c r="C739" s="97"/>
      <c r="D739" s="67">
        <f>IF($F23="Eligible",D735,0)</f>
        <v>0</v>
      </c>
      <c r="E739" s="68">
        <f>IF($F23="Eligible",E735,0)</f>
        <v>0</v>
      </c>
      <c r="F739" s="69">
        <f>IF($F23="Eligible",F735,0)</f>
        <v>0</v>
      </c>
      <c r="G739" s="28"/>
      <c r="H739" s="28"/>
    </row>
    <row r="740" spans="2:8" ht="15">
      <c r="B740" s="110" t="s">
        <v>152</v>
      </c>
      <c r="C740" s="109"/>
      <c r="D740" s="49">
        <f>SUM(D738:D739)</f>
        <v>0</v>
      </c>
      <c r="E740" s="50">
        <f>SUM(E738:E739)</f>
        <v>0</v>
      </c>
      <c r="F740" s="50">
        <f>SUM(F738:F739)</f>
        <v>0</v>
      </c>
      <c r="G740" s="28"/>
      <c r="H740" s="28"/>
    </row>
    <row r="741" spans="2:8" ht="15">
      <c r="B741" s="39"/>
      <c r="C741" s="39"/>
      <c r="D741" s="48"/>
      <c r="E741" s="40"/>
      <c r="F741" s="40"/>
      <c r="G741" s="28"/>
      <c r="H741" s="28"/>
    </row>
    <row r="742" spans="1:8" ht="18.75">
      <c r="A742" s="51" t="s">
        <v>61</v>
      </c>
      <c r="C742" s="39"/>
      <c r="D742" s="2">
        <f>'Facility Detail'!$B$1036</f>
        <v>2011</v>
      </c>
      <c r="E742" s="2">
        <f>D742+1</f>
        <v>2012</v>
      </c>
      <c r="F742" s="2">
        <f>E742+1</f>
        <v>2013</v>
      </c>
      <c r="G742" s="28"/>
      <c r="H742" s="28"/>
    </row>
    <row r="743" spans="2:8" ht="15">
      <c r="B743" s="111" t="s">
        <v>78</v>
      </c>
      <c r="C743" s="97"/>
      <c r="D743" s="123"/>
      <c r="E743" s="124"/>
      <c r="F743" s="125"/>
      <c r="G743" s="28"/>
      <c r="H743" s="28"/>
    </row>
    <row r="744" spans="2:8" ht="15">
      <c r="B744" s="112" t="s">
        <v>54</v>
      </c>
      <c r="C744" s="113"/>
      <c r="D744" s="126"/>
      <c r="E744" s="127"/>
      <c r="F744" s="128"/>
      <c r="G744" s="28"/>
      <c r="H744" s="28"/>
    </row>
    <row r="745" spans="2:8" ht="15">
      <c r="B745" s="129" t="s">
        <v>120</v>
      </c>
      <c r="C745" s="122"/>
      <c r="D745" s="74"/>
      <c r="E745" s="75"/>
      <c r="F745" s="76"/>
      <c r="G745" s="28"/>
      <c r="H745" s="28"/>
    </row>
    <row r="746" spans="2:8" ht="15">
      <c r="B746" s="42" t="s">
        <v>121</v>
      </c>
      <c r="D746" s="7">
        <f>SUM(D743:D745)</f>
        <v>0</v>
      </c>
      <c r="E746" s="7">
        <f>SUM(E743:E745)</f>
        <v>0</v>
      </c>
      <c r="F746" s="7">
        <f>SUM(F743:F745)</f>
        <v>0</v>
      </c>
      <c r="G746" s="37"/>
      <c r="H746" s="37"/>
    </row>
    <row r="747" spans="2:8" ht="15">
      <c r="B747" s="6"/>
      <c r="D747" s="7"/>
      <c r="E747" s="7"/>
      <c r="F747" s="7"/>
      <c r="G747" s="37"/>
      <c r="H747" s="37"/>
    </row>
    <row r="748" spans="1:8" ht="18.75">
      <c r="A748" s="9" t="s">
        <v>131</v>
      </c>
      <c r="D748" s="2">
        <f>'Facility Detail'!$B$1036</f>
        <v>2011</v>
      </c>
      <c r="E748" s="2">
        <f>D748+1</f>
        <v>2012</v>
      </c>
      <c r="F748" s="2">
        <f>E748+1</f>
        <v>2013</v>
      </c>
      <c r="G748" s="37"/>
      <c r="H748" s="37"/>
    </row>
    <row r="749" spans="2:8" ht="15">
      <c r="B749" s="111" t="str">
        <f>'Facility Detail'!$B$1036&amp;" Surplus Applied to "&amp;('Facility Detail'!$B$1036+1)</f>
        <v>2011 Surplus Applied to 2012</v>
      </c>
      <c r="C749" s="97"/>
      <c r="D749" s="3"/>
      <c r="E749" s="77">
        <f>D749</f>
        <v>0</v>
      </c>
      <c r="F749" s="80"/>
      <c r="G749" s="37"/>
      <c r="H749" s="37"/>
    </row>
    <row r="750" spans="2:8" ht="15">
      <c r="B750" s="111" t="str">
        <f>('Facility Detail'!$B$1036+1)&amp;" Surplus Applied to "&amp;('Facility Detail'!$B$1036)</f>
        <v>2012 Surplus Applied to 2011</v>
      </c>
      <c r="C750" s="97"/>
      <c r="D750" s="62">
        <f>E750</f>
        <v>0</v>
      </c>
      <c r="E750" s="70"/>
      <c r="F750" s="81"/>
      <c r="G750" s="37"/>
      <c r="H750" s="37"/>
    </row>
    <row r="751" spans="2:8" ht="15">
      <c r="B751" s="111" t="str">
        <f>('Facility Detail'!$B$1036+1)&amp;" Surplus Applied to "&amp;('Facility Detail'!$B$1036+2)</f>
        <v>2012 Surplus Applied to 2013</v>
      </c>
      <c r="C751" s="97"/>
      <c r="D751" s="82"/>
      <c r="E751" s="10"/>
      <c r="F751" s="78">
        <f>E751</f>
        <v>0</v>
      </c>
      <c r="G751" s="37"/>
      <c r="H751" s="37"/>
    </row>
    <row r="752" spans="2:8" ht="15">
      <c r="B752" s="111" t="str">
        <f>('Facility Detail'!$B$1036+2)&amp;" Surplus Applied to "&amp;('Facility Detail'!$B$1036+1)</f>
        <v>2013 Surplus Applied to 2012</v>
      </c>
      <c r="C752" s="97"/>
      <c r="D752" s="83"/>
      <c r="E752" s="79">
        <f>F752</f>
        <v>0</v>
      </c>
      <c r="F752" s="61"/>
      <c r="G752" s="37"/>
      <c r="H752" s="37"/>
    </row>
    <row r="753" spans="2:8" ht="15">
      <c r="B753" s="42" t="s">
        <v>47</v>
      </c>
      <c r="D753" s="7">
        <f>D750-D749</f>
        <v>0</v>
      </c>
      <c r="E753" s="7">
        <f>E749+E752-E751-E750</f>
        <v>0</v>
      </c>
      <c r="F753" s="7">
        <f>F751-F752</f>
        <v>0</v>
      </c>
      <c r="G753" s="37"/>
      <c r="H753" s="37"/>
    </row>
    <row r="754" spans="2:8" ht="15">
      <c r="B754" s="6"/>
      <c r="D754" s="7"/>
      <c r="E754" s="7"/>
      <c r="F754" s="7"/>
      <c r="G754" s="37"/>
      <c r="H754" s="37"/>
    </row>
    <row r="755" spans="2:8" ht="15">
      <c r="B755" s="108" t="s">
        <v>42</v>
      </c>
      <c r="C755" s="97"/>
      <c r="D755" s="140"/>
      <c r="E755" s="141"/>
      <c r="F755" s="142"/>
      <c r="G755" s="37"/>
      <c r="H755" s="37"/>
    </row>
    <row r="756" spans="2:8" ht="15">
      <c r="B756" s="6"/>
      <c r="D756" s="7"/>
      <c r="E756" s="7"/>
      <c r="F756" s="7"/>
      <c r="G756" s="37"/>
      <c r="H756" s="37"/>
    </row>
    <row r="757" spans="1:8" ht="18.75">
      <c r="A757" s="51" t="s">
        <v>57</v>
      </c>
      <c r="C757" s="97"/>
      <c r="D757" s="55">
        <f>D735+D740-D746+D753+D755</f>
        <v>0</v>
      </c>
      <c r="E757" s="56">
        <f>E735+E740-E746+E753+E755</f>
        <v>0</v>
      </c>
      <c r="F757" s="57">
        <f>F735+F740-F746+F753+F755</f>
        <v>0</v>
      </c>
      <c r="G757" s="37"/>
      <c r="H757" s="37"/>
    </row>
    <row r="758" spans="2:8" ht="15">
      <c r="B758" s="6"/>
      <c r="D758" s="7"/>
      <c r="E758" s="7"/>
      <c r="F758" s="7"/>
      <c r="G758" s="37"/>
      <c r="H758" s="37"/>
    </row>
    <row r="759" ht="15.75" thickBot="1"/>
    <row r="760" spans="1:8" ht="15">
      <c r="A760" s="8"/>
      <c r="B760" s="8"/>
      <c r="C760" s="8"/>
      <c r="D760" s="8"/>
      <c r="E760" s="8"/>
      <c r="F760" s="8"/>
      <c r="G760" s="8"/>
      <c r="H760" s="8"/>
    </row>
    <row r="761" spans="2:8" ht="15">
      <c r="B761" s="39"/>
      <c r="C761" s="39"/>
      <c r="D761" s="39"/>
      <c r="E761" s="39"/>
      <c r="F761" s="39"/>
      <c r="G761" s="39"/>
      <c r="H761" s="39"/>
    </row>
    <row r="762" spans="1:6" ht="21">
      <c r="A762" s="17" t="s">
        <v>4</v>
      </c>
      <c r="B762" s="17"/>
      <c r="C762" s="52" t="str">
        <f>B24</f>
        <v>Facility 23</v>
      </c>
      <c r="D762" s="53"/>
      <c r="E762" s="27"/>
      <c r="F762" s="27"/>
    </row>
    <row r="764" spans="1:8" ht="18.75">
      <c r="A764" s="9" t="s">
        <v>52</v>
      </c>
      <c r="B764" s="9"/>
      <c r="D764" s="2">
        <f>'Facility Detail'!$B$1036</f>
        <v>2011</v>
      </c>
      <c r="E764" s="2">
        <f>D764+1</f>
        <v>2012</v>
      </c>
      <c r="F764" s="2">
        <f>E764+1</f>
        <v>2013</v>
      </c>
      <c r="G764" s="29"/>
      <c r="H764" s="29"/>
    </row>
    <row r="765" spans="2:8" ht="15">
      <c r="B765" s="111" t="str">
        <f>"Total MWh Produced / Purchased from "&amp;C762</f>
        <v>Total MWh Produced / Purchased from Facility 23</v>
      </c>
      <c r="C765" s="97"/>
      <c r="D765" s="3"/>
      <c r="E765" s="4"/>
      <c r="F765" s="5"/>
      <c r="G765" s="28"/>
      <c r="H765" s="28"/>
    </row>
    <row r="766" spans="2:8" ht="15">
      <c r="B766" s="111" t="s">
        <v>56</v>
      </c>
      <c r="C766" s="97"/>
      <c r="D766" s="71"/>
      <c r="E766" s="72"/>
      <c r="F766" s="73"/>
      <c r="G766" s="28"/>
      <c r="H766" s="28"/>
    </row>
    <row r="767" spans="2:8" ht="15">
      <c r="B767" s="111" t="s">
        <v>51</v>
      </c>
      <c r="C767" s="97"/>
      <c r="D767" s="63"/>
      <c r="E767" s="64"/>
      <c r="F767" s="65"/>
      <c r="G767" s="28"/>
      <c r="H767" s="28"/>
    </row>
    <row r="768" spans="2:8" ht="15">
      <c r="B768" s="108" t="s">
        <v>53</v>
      </c>
      <c r="C768" s="109"/>
      <c r="D768" s="47">
        <f>D765*D766*D767</f>
        <v>0</v>
      </c>
      <c r="E768" s="47">
        <f>E765*E766*E767</f>
        <v>0</v>
      </c>
      <c r="F768" s="47">
        <f>F765*F766*F767</f>
        <v>0</v>
      </c>
      <c r="G768" s="28"/>
      <c r="H768" s="28"/>
    </row>
    <row r="769" spans="2:8" ht="15">
      <c r="B769" s="27"/>
      <c r="C769" s="39"/>
      <c r="D769" s="46"/>
      <c r="E769" s="46"/>
      <c r="F769" s="46"/>
      <c r="G769" s="28"/>
      <c r="H769" s="28"/>
    </row>
    <row r="770" spans="1:8" ht="18.75">
      <c r="A770" s="54" t="s">
        <v>150</v>
      </c>
      <c r="C770" s="39"/>
      <c r="D770" s="2">
        <f>'Facility Detail'!$B$1036</f>
        <v>2011</v>
      </c>
      <c r="E770" s="2">
        <f>D770+1</f>
        <v>2012</v>
      </c>
      <c r="F770" s="2">
        <f>E770+1</f>
        <v>2013</v>
      </c>
      <c r="G770" s="28"/>
      <c r="H770" s="28"/>
    </row>
    <row r="771" spans="2:8" ht="15">
      <c r="B771" s="111" t="s">
        <v>40</v>
      </c>
      <c r="C771" s="97"/>
      <c r="D771" s="66">
        <f>IF($E24="Eligible",D768*'Facility Detail'!$B$1033,0)</f>
        <v>0</v>
      </c>
      <c r="E771" s="14">
        <f>IF($E24="Eligible",E768*'Facility Detail'!$B$1033,0)</f>
        <v>0</v>
      </c>
      <c r="F771" s="15">
        <f>IF($E24="Eligible",F768*'Facility Detail'!$B$1033,0)</f>
        <v>0</v>
      </c>
      <c r="G771" s="28"/>
      <c r="H771" s="28"/>
    </row>
    <row r="772" spans="2:8" ht="15">
      <c r="B772" s="111" t="s">
        <v>7</v>
      </c>
      <c r="C772" s="97"/>
      <c r="D772" s="67">
        <f>IF($F24="Eligible",D768,0)</f>
        <v>0</v>
      </c>
      <c r="E772" s="68">
        <f>IF($F24="Eligible",E768,0)</f>
        <v>0</v>
      </c>
      <c r="F772" s="69">
        <f>IF($F24="Eligible",F768,0)</f>
        <v>0</v>
      </c>
      <c r="G772" s="28"/>
      <c r="H772" s="28"/>
    </row>
    <row r="773" spans="2:8" ht="15">
      <c r="B773" s="110" t="s">
        <v>152</v>
      </c>
      <c r="C773" s="109"/>
      <c r="D773" s="49">
        <f>SUM(D771:D772)</f>
        <v>0</v>
      </c>
      <c r="E773" s="50">
        <f>SUM(E771:E772)</f>
        <v>0</v>
      </c>
      <c r="F773" s="50">
        <f>SUM(F771:F772)</f>
        <v>0</v>
      </c>
      <c r="G773" s="28"/>
      <c r="H773" s="28"/>
    </row>
    <row r="774" spans="2:8" ht="15">
      <c r="B774" s="39"/>
      <c r="C774" s="39"/>
      <c r="D774" s="48"/>
      <c r="E774" s="40"/>
      <c r="F774" s="40"/>
      <c r="G774" s="28"/>
      <c r="H774" s="28"/>
    </row>
    <row r="775" spans="1:8" ht="18.75">
      <c r="A775" s="51" t="s">
        <v>61</v>
      </c>
      <c r="C775" s="39"/>
      <c r="D775" s="2">
        <f>'Facility Detail'!$B$1036</f>
        <v>2011</v>
      </c>
      <c r="E775" s="2">
        <f>D775+1</f>
        <v>2012</v>
      </c>
      <c r="F775" s="2">
        <f>E775+1</f>
        <v>2013</v>
      </c>
      <c r="G775" s="28"/>
      <c r="H775" s="28"/>
    </row>
    <row r="776" spans="2:8" ht="15">
      <c r="B776" s="111" t="s">
        <v>78</v>
      </c>
      <c r="C776" s="97"/>
      <c r="D776" s="123"/>
      <c r="E776" s="124"/>
      <c r="F776" s="125"/>
      <c r="G776" s="28"/>
      <c r="H776" s="28"/>
    </row>
    <row r="777" spans="2:8" ht="15">
      <c r="B777" s="112" t="s">
        <v>54</v>
      </c>
      <c r="C777" s="113"/>
      <c r="D777" s="126"/>
      <c r="E777" s="127"/>
      <c r="F777" s="128"/>
      <c r="G777" s="28"/>
      <c r="H777" s="28"/>
    </row>
    <row r="778" spans="2:8" ht="15">
      <c r="B778" s="129" t="s">
        <v>120</v>
      </c>
      <c r="C778" s="122"/>
      <c r="D778" s="74"/>
      <c r="E778" s="75"/>
      <c r="F778" s="76"/>
      <c r="G778" s="28"/>
      <c r="H778" s="28"/>
    </row>
    <row r="779" spans="2:8" ht="15">
      <c r="B779" s="42" t="s">
        <v>121</v>
      </c>
      <c r="D779" s="7">
        <f>SUM(D776:D778)</f>
        <v>0</v>
      </c>
      <c r="E779" s="7">
        <f>SUM(E776:E778)</f>
        <v>0</v>
      </c>
      <c r="F779" s="7">
        <f>SUM(F776:F778)</f>
        <v>0</v>
      </c>
      <c r="G779" s="37"/>
      <c r="H779" s="37"/>
    </row>
    <row r="780" spans="2:8" ht="15">
      <c r="B780" s="6"/>
      <c r="D780" s="7"/>
      <c r="E780" s="7"/>
      <c r="F780" s="7"/>
      <c r="G780" s="37"/>
      <c r="H780" s="37"/>
    </row>
    <row r="781" spans="1:8" ht="18.75">
      <c r="A781" s="9" t="s">
        <v>131</v>
      </c>
      <c r="D781" s="2">
        <f>'Facility Detail'!$B$1036</f>
        <v>2011</v>
      </c>
      <c r="E781" s="2">
        <f>D781+1</f>
        <v>2012</v>
      </c>
      <c r="F781" s="2">
        <f>E781+1</f>
        <v>2013</v>
      </c>
      <c r="G781" s="37"/>
      <c r="H781" s="37"/>
    </row>
    <row r="782" spans="2:8" ht="15">
      <c r="B782" s="111" t="str">
        <f>'Facility Detail'!$B$1036&amp;" Surplus Applied to "&amp;('Facility Detail'!$B$1036+1)</f>
        <v>2011 Surplus Applied to 2012</v>
      </c>
      <c r="C782" s="97"/>
      <c r="D782" s="3"/>
      <c r="E782" s="77">
        <f>D782</f>
        <v>0</v>
      </c>
      <c r="F782" s="80"/>
      <c r="G782" s="37"/>
      <c r="H782" s="37"/>
    </row>
    <row r="783" spans="2:8" ht="15">
      <c r="B783" s="111" t="str">
        <f>('Facility Detail'!$B$1036+1)&amp;" Surplus Applied to "&amp;('Facility Detail'!$B$1036)</f>
        <v>2012 Surplus Applied to 2011</v>
      </c>
      <c r="C783" s="97"/>
      <c r="D783" s="62">
        <f>E783</f>
        <v>0</v>
      </c>
      <c r="E783" s="70"/>
      <c r="F783" s="81"/>
      <c r="G783" s="37"/>
      <c r="H783" s="37"/>
    </row>
    <row r="784" spans="2:8" ht="15">
      <c r="B784" s="111" t="str">
        <f>('Facility Detail'!$B$1036+1)&amp;" Surplus Applied to "&amp;('Facility Detail'!$B$1036+2)</f>
        <v>2012 Surplus Applied to 2013</v>
      </c>
      <c r="C784" s="97"/>
      <c r="D784" s="82"/>
      <c r="E784" s="10"/>
      <c r="F784" s="78">
        <f>E784</f>
        <v>0</v>
      </c>
      <c r="G784" s="37"/>
      <c r="H784" s="37"/>
    </row>
    <row r="785" spans="2:8" ht="15">
      <c r="B785" s="111" t="str">
        <f>('Facility Detail'!$B$1036+2)&amp;" Surplus Applied to "&amp;('Facility Detail'!$B$1036+1)</f>
        <v>2013 Surplus Applied to 2012</v>
      </c>
      <c r="C785" s="97"/>
      <c r="D785" s="83"/>
      <c r="E785" s="79">
        <f>F785</f>
        <v>0</v>
      </c>
      <c r="F785" s="61"/>
      <c r="G785" s="37"/>
      <c r="H785" s="37"/>
    </row>
    <row r="786" spans="2:8" ht="15">
      <c r="B786" s="42" t="s">
        <v>47</v>
      </c>
      <c r="D786" s="7">
        <f>D783-D782</f>
        <v>0</v>
      </c>
      <c r="E786" s="7">
        <f>E782+E785-E784-E783</f>
        <v>0</v>
      </c>
      <c r="F786" s="7">
        <f>F784-F785</f>
        <v>0</v>
      </c>
      <c r="G786" s="37"/>
      <c r="H786" s="37"/>
    </row>
    <row r="787" spans="2:8" ht="15">
      <c r="B787" s="6"/>
      <c r="D787" s="7"/>
      <c r="E787" s="7"/>
      <c r="F787" s="7"/>
      <c r="G787" s="37"/>
      <c r="H787" s="37"/>
    </row>
    <row r="788" spans="2:8" ht="15">
      <c r="B788" s="108" t="s">
        <v>42</v>
      </c>
      <c r="C788" s="97"/>
      <c r="D788" s="140"/>
      <c r="E788" s="141"/>
      <c r="F788" s="142"/>
      <c r="G788" s="37"/>
      <c r="H788" s="37"/>
    </row>
    <row r="789" spans="2:8" ht="15">
      <c r="B789" s="6"/>
      <c r="D789" s="7"/>
      <c r="E789" s="7"/>
      <c r="F789" s="7"/>
      <c r="G789" s="37"/>
      <c r="H789" s="37"/>
    </row>
    <row r="790" spans="1:8" ht="18.75">
      <c r="A790" s="51" t="s">
        <v>57</v>
      </c>
      <c r="C790" s="97"/>
      <c r="D790" s="55">
        <f>D768+D773-D779+D786+D788</f>
        <v>0</v>
      </c>
      <c r="E790" s="56">
        <f>E768+E773-E779+E786+E788</f>
        <v>0</v>
      </c>
      <c r="F790" s="57">
        <f>F768+F773-F779+F786+F788</f>
        <v>0</v>
      </c>
      <c r="G790" s="37"/>
      <c r="H790" s="37"/>
    </row>
    <row r="791" spans="2:8" ht="15">
      <c r="B791" s="6"/>
      <c r="D791" s="7"/>
      <c r="E791" s="7"/>
      <c r="F791" s="7"/>
      <c r="G791" s="37"/>
      <c r="H791" s="37"/>
    </row>
    <row r="792" ht="15.75" thickBot="1"/>
    <row r="793" spans="1:8" ht="15">
      <c r="A793" s="8"/>
      <c r="B793" s="8"/>
      <c r="C793" s="8"/>
      <c r="D793" s="8"/>
      <c r="E793" s="8"/>
      <c r="F793" s="8"/>
      <c r="G793" s="8"/>
      <c r="H793" s="8"/>
    </row>
    <row r="794" spans="2:8" ht="15">
      <c r="B794" s="39"/>
      <c r="C794" s="39"/>
      <c r="D794" s="39"/>
      <c r="E794" s="39"/>
      <c r="F794" s="39"/>
      <c r="G794" s="39"/>
      <c r="H794" s="39"/>
    </row>
    <row r="795" spans="1:6" ht="21">
      <c r="A795" s="17" t="s">
        <v>4</v>
      </c>
      <c r="B795" s="17"/>
      <c r="C795" s="52" t="str">
        <f>B25</f>
        <v>Facility 24</v>
      </c>
      <c r="D795" s="53"/>
      <c r="E795" s="27"/>
      <c r="F795" s="27"/>
    </row>
    <row r="797" spans="1:8" ht="18.75">
      <c r="A797" s="9" t="s">
        <v>52</v>
      </c>
      <c r="B797" s="9"/>
      <c r="D797" s="2">
        <f>'Facility Detail'!$B$1036</f>
        <v>2011</v>
      </c>
      <c r="E797" s="2">
        <f>D797+1</f>
        <v>2012</v>
      </c>
      <c r="F797" s="2">
        <f>E797+1</f>
        <v>2013</v>
      </c>
      <c r="G797" s="29"/>
      <c r="H797" s="29"/>
    </row>
    <row r="798" spans="2:8" ht="15">
      <c r="B798" s="111" t="str">
        <f>"Total MWh Produced / Purchased from "&amp;C795</f>
        <v>Total MWh Produced / Purchased from Facility 24</v>
      </c>
      <c r="C798" s="97"/>
      <c r="D798" s="3"/>
      <c r="E798" s="4"/>
      <c r="F798" s="5"/>
      <c r="G798" s="28"/>
      <c r="H798" s="28"/>
    </row>
    <row r="799" spans="2:8" ht="15">
      <c r="B799" s="111" t="s">
        <v>56</v>
      </c>
      <c r="C799" s="97"/>
      <c r="D799" s="71"/>
      <c r="E799" s="72"/>
      <c r="F799" s="73"/>
      <c r="G799" s="28"/>
      <c r="H799" s="28"/>
    </row>
    <row r="800" spans="2:8" ht="15">
      <c r="B800" s="111" t="s">
        <v>51</v>
      </c>
      <c r="C800" s="97"/>
      <c r="D800" s="63"/>
      <c r="E800" s="64"/>
      <c r="F800" s="65"/>
      <c r="G800" s="28"/>
      <c r="H800" s="28"/>
    </row>
    <row r="801" spans="2:8" ht="15">
      <c r="B801" s="108" t="s">
        <v>53</v>
      </c>
      <c r="C801" s="109"/>
      <c r="D801" s="47">
        <f>D798*D799*D800</f>
        <v>0</v>
      </c>
      <c r="E801" s="47">
        <f>E798*E799*E800</f>
        <v>0</v>
      </c>
      <c r="F801" s="47">
        <f>F798*F799*F800</f>
        <v>0</v>
      </c>
      <c r="G801" s="28"/>
      <c r="H801" s="28"/>
    </row>
    <row r="802" spans="2:8" ht="15">
      <c r="B802" s="27"/>
      <c r="C802" s="39"/>
      <c r="D802" s="46"/>
      <c r="E802" s="46"/>
      <c r="F802" s="46"/>
      <c r="G802" s="28"/>
      <c r="H802" s="28"/>
    </row>
    <row r="803" spans="1:8" ht="18.75">
      <c r="A803" s="54" t="s">
        <v>150</v>
      </c>
      <c r="C803" s="39"/>
      <c r="D803" s="2">
        <f>'Facility Detail'!$B$1036</f>
        <v>2011</v>
      </c>
      <c r="E803" s="2">
        <f>D803+1</f>
        <v>2012</v>
      </c>
      <c r="F803" s="2">
        <f>E803+1</f>
        <v>2013</v>
      </c>
      <c r="G803" s="28"/>
      <c r="H803" s="28"/>
    </row>
    <row r="804" spans="2:8" ht="15">
      <c r="B804" s="111" t="s">
        <v>40</v>
      </c>
      <c r="C804" s="97"/>
      <c r="D804" s="66">
        <f>IF($E25="Eligible",D801*'Facility Detail'!$B$1033,0)</f>
        <v>0</v>
      </c>
      <c r="E804" s="14">
        <f>IF($E25="Eligible",E801*'Facility Detail'!$B$1033,0)</f>
        <v>0</v>
      </c>
      <c r="F804" s="15">
        <f>IF($E25="Eligible",F801*'Facility Detail'!$B$1033,0)</f>
        <v>0</v>
      </c>
      <c r="G804" s="28"/>
      <c r="H804" s="28"/>
    </row>
    <row r="805" spans="2:8" ht="15">
      <c r="B805" s="111" t="s">
        <v>7</v>
      </c>
      <c r="C805" s="97"/>
      <c r="D805" s="67">
        <f>IF($F25="Eligible",D801,0)</f>
        <v>0</v>
      </c>
      <c r="E805" s="68">
        <f>IF($F25="Eligible",E801,0)</f>
        <v>0</v>
      </c>
      <c r="F805" s="69">
        <f>IF($F25="Eligible",F801,0)</f>
        <v>0</v>
      </c>
      <c r="G805" s="28"/>
      <c r="H805" s="28"/>
    </row>
    <row r="806" spans="2:8" ht="15">
      <c r="B806" s="110" t="s">
        <v>152</v>
      </c>
      <c r="C806" s="109"/>
      <c r="D806" s="49">
        <f>SUM(D804:D805)</f>
        <v>0</v>
      </c>
      <c r="E806" s="50">
        <f>SUM(E804:E805)</f>
        <v>0</v>
      </c>
      <c r="F806" s="50">
        <f>SUM(F804:F805)</f>
        <v>0</v>
      </c>
      <c r="G806" s="28"/>
      <c r="H806" s="28"/>
    </row>
    <row r="807" spans="2:8" ht="15">
      <c r="B807" s="39"/>
      <c r="C807" s="39"/>
      <c r="D807" s="48"/>
      <c r="E807" s="40"/>
      <c r="F807" s="40"/>
      <c r="G807" s="28"/>
      <c r="H807" s="28"/>
    </row>
    <row r="808" spans="1:8" ht="18.75">
      <c r="A808" s="51" t="s">
        <v>61</v>
      </c>
      <c r="C808" s="39"/>
      <c r="D808" s="2">
        <f>'Facility Detail'!$B$1036</f>
        <v>2011</v>
      </c>
      <c r="E808" s="2">
        <f>D808+1</f>
        <v>2012</v>
      </c>
      <c r="F808" s="2">
        <f>E808+1</f>
        <v>2013</v>
      </c>
      <c r="G808" s="28"/>
      <c r="H808" s="28"/>
    </row>
    <row r="809" spans="2:8" ht="15">
      <c r="B809" s="111" t="s">
        <v>78</v>
      </c>
      <c r="C809" s="97"/>
      <c r="D809" s="123"/>
      <c r="E809" s="124"/>
      <c r="F809" s="125"/>
      <c r="G809" s="28"/>
      <c r="H809" s="28"/>
    </row>
    <row r="810" spans="2:8" ht="15">
      <c r="B810" s="112" t="s">
        <v>54</v>
      </c>
      <c r="C810" s="113"/>
      <c r="D810" s="126"/>
      <c r="E810" s="127"/>
      <c r="F810" s="128"/>
      <c r="G810" s="28"/>
      <c r="H810" s="28"/>
    </row>
    <row r="811" spans="2:8" ht="15">
      <c r="B811" s="129" t="s">
        <v>120</v>
      </c>
      <c r="C811" s="122"/>
      <c r="D811" s="74"/>
      <c r="E811" s="75"/>
      <c r="F811" s="76"/>
      <c r="G811" s="28"/>
      <c r="H811" s="28"/>
    </row>
    <row r="812" spans="2:8" ht="15">
      <c r="B812" s="42" t="s">
        <v>121</v>
      </c>
      <c r="D812" s="7">
        <f>SUM(D809:D811)</f>
        <v>0</v>
      </c>
      <c r="E812" s="7">
        <f>SUM(E809:E811)</f>
        <v>0</v>
      </c>
      <c r="F812" s="7">
        <f>SUM(F809:F811)</f>
        <v>0</v>
      </c>
      <c r="G812" s="37"/>
      <c r="H812" s="37"/>
    </row>
    <row r="813" spans="2:8" ht="15">
      <c r="B813" s="6"/>
      <c r="D813" s="7"/>
      <c r="E813" s="7"/>
      <c r="F813" s="7"/>
      <c r="G813" s="37"/>
      <c r="H813" s="37"/>
    </row>
    <row r="814" spans="1:8" ht="18.75">
      <c r="A814" s="9" t="s">
        <v>131</v>
      </c>
      <c r="D814" s="2">
        <f>'Facility Detail'!$B$1036</f>
        <v>2011</v>
      </c>
      <c r="E814" s="2">
        <f>D814+1</f>
        <v>2012</v>
      </c>
      <c r="F814" s="2">
        <f>E814+1</f>
        <v>2013</v>
      </c>
      <c r="G814" s="37"/>
      <c r="H814" s="37"/>
    </row>
    <row r="815" spans="2:8" ht="15">
      <c r="B815" s="111" t="str">
        <f>'Facility Detail'!$B$1036&amp;" Surplus Applied to "&amp;('Facility Detail'!$B$1036+1)</f>
        <v>2011 Surplus Applied to 2012</v>
      </c>
      <c r="C815" s="97"/>
      <c r="D815" s="3"/>
      <c r="E815" s="77">
        <f>D815</f>
        <v>0</v>
      </c>
      <c r="F815" s="80"/>
      <c r="G815" s="37"/>
      <c r="H815" s="37"/>
    </row>
    <row r="816" spans="2:8" ht="15">
      <c r="B816" s="111" t="str">
        <f>('Facility Detail'!$B$1036+1)&amp;" Surplus Applied to "&amp;('Facility Detail'!$B$1036)</f>
        <v>2012 Surplus Applied to 2011</v>
      </c>
      <c r="C816" s="97"/>
      <c r="D816" s="62">
        <f>E816</f>
        <v>0</v>
      </c>
      <c r="E816" s="70"/>
      <c r="F816" s="81"/>
      <c r="G816" s="37"/>
      <c r="H816" s="37"/>
    </row>
    <row r="817" spans="2:8" ht="15">
      <c r="B817" s="111" t="str">
        <f>('Facility Detail'!$B$1036+1)&amp;" Surplus Applied to "&amp;('Facility Detail'!$B$1036+2)</f>
        <v>2012 Surplus Applied to 2013</v>
      </c>
      <c r="C817" s="97"/>
      <c r="D817" s="82"/>
      <c r="E817" s="10"/>
      <c r="F817" s="78">
        <f>E817</f>
        <v>0</v>
      </c>
      <c r="G817" s="37"/>
      <c r="H817" s="37"/>
    </row>
    <row r="818" spans="2:8" ht="15">
      <c r="B818" s="111" t="str">
        <f>('Facility Detail'!$B$1036+2)&amp;" Surplus Applied to "&amp;('Facility Detail'!$B$1036+1)</f>
        <v>2013 Surplus Applied to 2012</v>
      </c>
      <c r="C818" s="97"/>
      <c r="D818" s="83"/>
      <c r="E818" s="79">
        <f>F818</f>
        <v>0</v>
      </c>
      <c r="F818" s="61"/>
      <c r="G818" s="37"/>
      <c r="H818" s="37"/>
    </row>
    <row r="819" spans="2:8" ht="15">
      <c r="B819" s="42" t="s">
        <v>47</v>
      </c>
      <c r="D819" s="7">
        <f>D816-D815</f>
        <v>0</v>
      </c>
      <c r="E819" s="7">
        <f>E815+E818-E817-E816</f>
        <v>0</v>
      </c>
      <c r="F819" s="7">
        <f>F817-F818</f>
        <v>0</v>
      </c>
      <c r="G819" s="37"/>
      <c r="H819" s="37"/>
    </row>
    <row r="820" spans="2:8" ht="15">
      <c r="B820" s="6"/>
      <c r="D820" s="7"/>
      <c r="E820" s="7"/>
      <c r="F820" s="7"/>
      <c r="G820" s="37"/>
      <c r="H820" s="37"/>
    </row>
    <row r="821" spans="2:8" ht="15">
      <c r="B821" s="108" t="s">
        <v>42</v>
      </c>
      <c r="C821" s="97"/>
      <c r="D821" s="140"/>
      <c r="E821" s="141"/>
      <c r="F821" s="142"/>
      <c r="G821" s="37"/>
      <c r="H821" s="37"/>
    </row>
    <row r="822" spans="2:8" ht="15">
      <c r="B822" s="6"/>
      <c r="D822" s="7"/>
      <c r="E822" s="7"/>
      <c r="F822" s="7"/>
      <c r="G822" s="37"/>
      <c r="H822" s="37"/>
    </row>
    <row r="823" spans="1:8" ht="18.75">
      <c r="A823" s="51" t="s">
        <v>57</v>
      </c>
      <c r="C823" s="97"/>
      <c r="D823" s="55">
        <f>D801+D806-D812+D819+D821</f>
        <v>0</v>
      </c>
      <c r="E823" s="56">
        <f>E801+E806-E812+E819+E821</f>
        <v>0</v>
      </c>
      <c r="F823" s="57">
        <f>F801+F806-F812+F819+F821</f>
        <v>0</v>
      </c>
      <c r="G823" s="37"/>
      <c r="H823" s="37"/>
    </row>
    <row r="824" spans="2:8" ht="15">
      <c r="B824" s="6"/>
      <c r="D824" s="7"/>
      <c r="E824" s="7"/>
      <c r="F824" s="7"/>
      <c r="G824" s="37"/>
      <c r="H824" s="37"/>
    </row>
    <row r="825" ht="15.75" thickBot="1"/>
    <row r="826" spans="1:8" ht="15">
      <c r="A826" s="8"/>
      <c r="B826" s="8"/>
      <c r="C826" s="8"/>
      <c r="D826" s="8"/>
      <c r="E826" s="8"/>
      <c r="F826" s="8"/>
      <c r="G826" s="8"/>
      <c r="H826" s="8"/>
    </row>
    <row r="827" spans="2:8" ht="15">
      <c r="B827" s="39"/>
      <c r="C827" s="39"/>
      <c r="D827" s="39"/>
      <c r="E827" s="39"/>
      <c r="F827" s="39"/>
      <c r="G827" s="39"/>
      <c r="H827" s="39"/>
    </row>
    <row r="828" spans="1:6" ht="21">
      <c r="A828" s="17" t="s">
        <v>4</v>
      </c>
      <c r="B828" s="17"/>
      <c r="C828" s="52" t="str">
        <f>B26</f>
        <v>Facility 25</v>
      </c>
      <c r="D828" s="53"/>
      <c r="E828" s="27"/>
      <c r="F828" s="27"/>
    </row>
    <row r="830" spans="1:8" ht="18.75">
      <c r="A830" s="9" t="s">
        <v>52</v>
      </c>
      <c r="B830" s="9"/>
      <c r="D830" s="2">
        <f>'Facility Detail'!$B$1036</f>
        <v>2011</v>
      </c>
      <c r="E830" s="2">
        <f>D830+1</f>
        <v>2012</v>
      </c>
      <c r="F830" s="2">
        <f>E830+1</f>
        <v>2013</v>
      </c>
      <c r="G830" s="29"/>
      <c r="H830" s="29"/>
    </row>
    <row r="831" spans="2:8" ht="15">
      <c r="B831" s="111" t="str">
        <f>"Total MWh Produced / Purchased from "&amp;C828</f>
        <v>Total MWh Produced / Purchased from Facility 25</v>
      </c>
      <c r="C831" s="97"/>
      <c r="D831" s="3"/>
      <c r="E831" s="4"/>
      <c r="F831" s="5"/>
      <c r="G831" s="28"/>
      <c r="H831" s="28"/>
    </row>
    <row r="832" spans="2:8" ht="15">
      <c r="B832" s="111" t="s">
        <v>56</v>
      </c>
      <c r="C832" s="97"/>
      <c r="D832" s="71"/>
      <c r="E832" s="72"/>
      <c r="F832" s="73"/>
      <c r="G832" s="28"/>
      <c r="H832" s="28"/>
    </row>
    <row r="833" spans="2:8" ht="15">
      <c r="B833" s="111" t="s">
        <v>51</v>
      </c>
      <c r="C833" s="97"/>
      <c r="D833" s="63"/>
      <c r="E833" s="64"/>
      <c r="F833" s="65"/>
      <c r="G833" s="28"/>
      <c r="H833" s="28"/>
    </row>
    <row r="834" spans="2:8" ht="15">
      <c r="B834" s="108" t="s">
        <v>53</v>
      </c>
      <c r="C834" s="109"/>
      <c r="D834" s="47">
        <f>D831*D832*D833</f>
        <v>0</v>
      </c>
      <c r="E834" s="47">
        <f>E831*E832*E833</f>
        <v>0</v>
      </c>
      <c r="F834" s="47">
        <f>F831*F832*F833</f>
        <v>0</v>
      </c>
      <c r="G834" s="28"/>
      <c r="H834" s="28"/>
    </row>
    <row r="835" spans="2:8" ht="15">
      <c r="B835" s="27"/>
      <c r="C835" s="39"/>
      <c r="D835" s="46"/>
      <c r="E835" s="46"/>
      <c r="F835" s="46"/>
      <c r="G835" s="28"/>
      <c r="H835" s="28"/>
    </row>
    <row r="836" spans="1:8" ht="18.75">
      <c r="A836" s="54" t="s">
        <v>150</v>
      </c>
      <c r="C836" s="39"/>
      <c r="D836" s="2">
        <f>'Facility Detail'!$B$1036</f>
        <v>2011</v>
      </c>
      <c r="E836" s="2">
        <f>D836+1</f>
        <v>2012</v>
      </c>
      <c r="F836" s="2">
        <f>E836+1</f>
        <v>2013</v>
      </c>
      <c r="G836" s="28"/>
      <c r="H836" s="28"/>
    </row>
    <row r="837" spans="2:8" ht="15">
      <c r="B837" s="111" t="s">
        <v>40</v>
      </c>
      <c r="C837" s="97"/>
      <c r="D837" s="66">
        <f>IF($E26="Eligible",D834*'Facility Detail'!$B$1033,0)</f>
        <v>0</v>
      </c>
      <c r="E837" s="14">
        <f>IF($E26="Eligible",E834*'Facility Detail'!$B$1033,0)</f>
        <v>0</v>
      </c>
      <c r="F837" s="15">
        <f>IF($E26="Eligible",F834*'Facility Detail'!$B$1033,0)</f>
        <v>0</v>
      </c>
      <c r="G837" s="28"/>
      <c r="H837" s="28"/>
    </row>
    <row r="838" spans="2:8" ht="15">
      <c r="B838" s="111" t="s">
        <v>7</v>
      </c>
      <c r="C838" s="97"/>
      <c r="D838" s="67">
        <f>IF($F26="Eligible",D834,0)</f>
        <v>0</v>
      </c>
      <c r="E838" s="68">
        <f>IF($F26="Eligible",E834,0)</f>
        <v>0</v>
      </c>
      <c r="F838" s="69">
        <f>IF($F26="Eligible",F834,0)</f>
        <v>0</v>
      </c>
      <c r="G838" s="28"/>
      <c r="H838" s="28"/>
    </row>
    <row r="839" spans="2:8" ht="15">
      <c r="B839" s="110" t="s">
        <v>152</v>
      </c>
      <c r="C839" s="109"/>
      <c r="D839" s="49">
        <f>SUM(D837:D838)</f>
        <v>0</v>
      </c>
      <c r="E839" s="50">
        <f>SUM(E837:E838)</f>
        <v>0</v>
      </c>
      <c r="F839" s="50">
        <f>SUM(F837:F838)</f>
        <v>0</v>
      </c>
      <c r="G839" s="28"/>
      <c r="H839" s="28"/>
    </row>
    <row r="840" spans="2:8" ht="15">
      <c r="B840" s="39"/>
      <c r="C840" s="39"/>
      <c r="D840" s="48"/>
      <c r="E840" s="40"/>
      <c r="F840" s="40"/>
      <c r="G840" s="28"/>
      <c r="H840" s="28"/>
    </row>
    <row r="841" spans="1:8" ht="18.75">
      <c r="A841" s="51" t="s">
        <v>61</v>
      </c>
      <c r="C841" s="39"/>
      <c r="D841" s="2">
        <f>'Facility Detail'!$B$1036</f>
        <v>2011</v>
      </c>
      <c r="E841" s="2">
        <f>D841+1</f>
        <v>2012</v>
      </c>
      <c r="F841" s="2">
        <f>E841+1</f>
        <v>2013</v>
      </c>
      <c r="G841" s="28"/>
      <c r="H841" s="28"/>
    </row>
    <row r="842" spans="2:8" ht="15">
      <c r="B842" s="111" t="s">
        <v>78</v>
      </c>
      <c r="C842" s="97"/>
      <c r="D842" s="123"/>
      <c r="E842" s="124"/>
      <c r="F842" s="125"/>
      <c r="G842" s="28"/>
      <c r="H842" s="28"/>
    </row>
    <row r="843" spans="2:8" ht="15">
      <c r="B843" s="112" t="s">
        <v>54</v>
      </c>
      <c r="C843" s="113"/>
      <c r="D843" s="126"/>
      <c r="E843" s="127"/>
      <c r="F843" s="128"/>
      <c r="G843" s="28"/>
      <c r="H843" s="28"/>
    </row>
    <row r="844" spans="2:8" ht="15">
      <c r="B844" s="129" t="s">
        <v>120</v>
      </c>
      <c r="C844" s="122"/>
      <c r="D844" s="74"/>
      <c r="E844" s="75"/>
      <c r="F844" s="76"/>
      <c r="G844" s="28"/>
      <c r="H844" s="28"/>
    </row>
    <row r="845" spans="2:8" ht="15">
      <c r="B845" s="42" t="s">
        <v>121</v>
      </c>
      <c r="D845" s="7">
        <f>SUM(D842:D844)</f>
        <v>0</v>
      </c>
      <c r="E845" s="7">
        <f>SUM(E842:E844)</f>
        <v>0</v>
      </c>
      <c r="F845" s="7">
        <f>SUM(F842:F844)</f>
        <v>0</v>
      </c>
      <c r="G845" s="37"/>
      <c r="H845" s="37"/>
    </row>
    <row r="846" spans="2:8" ht="15">
      <c r="B846" s="6"/>
      <c r="D846" s="7"/>
      <c r="E846" s="7"/>
      <c r="F846" s="7"/>
      <c r="G846" s="37"/>
      <c r="H846" s="37"/>
    </row>
    <row r="847" spans="1:8" ht="18.75">
      <c r="A847" s="9" t="s">
        <v>131</v>
      </c>
      <c r="D847" s="2">
        <f>'Facility Detail'!$B$1036</f>
        <v>2011</v>
      </c>
      <c r="E847" s="2">
        <f>D847+1</f>
        <v>2012</v>
      </c>
      <c r="F847" s="2">
        <f>E847+1</f>
        <v>2013</v>
      </c>
      <c r="G847" s="37"/>
      <c r="H847" s="37"/>
    </row>
    <row r="848" spans="2:8" ht="15">
      <c r="B848" s="111" t="str">
        <f>'Facility Detail'!$B$1036&amp;" Surplus Applied to "&amp;('Facility Detail'!$B$1036+1)</f>
        <v>2011 Surplus Applied to 2012</v>
      </c>
      <c r="C848" s="97"/>
      <c r="D848" s="3"/>
      <c r="E848" s="77">
        <f>D848</f>
        <v>0</v>
      </c>
      <c r="F848" s="80"/>
      <c r="G848" s="37"/>
      <c r="H848" s="37"/>
    </row>
    <row r="849" spans="2:8" ht="15">
      <c r="B849" s="111" t="str">
        <f>('Facility Detail'!$B$1036+1)&amp;" Surplus Applied to "&amp;('Facility Detail'!$B$1036)</f>
        <v>2012 Surplus Applied to 2011</v>
      </c>
      <c r="C849" s="97"/>
      <c r="D849" s="62">
        <f>E849</f>
        <v>0</v>
      </c>
      <c r="E849" s="70"/>
      <c r="F849" s="81"/>
      <c r="G849" s="37"/>
      <c r="H849" s="37"/>
    </row>
    <row r="850" spans="2:8" ht="15">
      <c r="B850" s="111" t="str">
        <f>('Facility Detail'!$B$1036+1)&amp;" Surplus Applied to "&amp;('Facility Detail'!$B$1036+2)</f>
        <v>2012 Surplus Applied to 2013</v>
      </c>
      <c r="C850" s="97"/>
      <c r="D850" s="82"/>
      <c r="E850" s="10"/>
      <c r="F850" s="78">
        <f>E850</f>
        <v>0</v>
      </c>
      <c r="G850" s="37"/>
      <c r="H850" s="37"/>
    </row>
    <row r="851" spans="2:8" ht="15">
      <c r="B851" s="111" t="str">
        <f>('Facility Detail'!$B$1036+2)&amp;" Surplus Applied to "&amp;('Facility Detail'!$B$1036+1)</f>
        <v>2013 Surplus Applied to 2012</v>
      </c>
      <c r="C851" s="97"/>
      <c r="D851" s="83"/>
      <c r="E851" s="79">
        <f>F851</f>
        <v>0</v>
      </c>
      <c r="F851" s="61"/>
      <c r="G851" s="37"/>
      <c r="H851" s="37"/>
    </row>
    <row r="852" spans="2:8" ht="15">
      <c r="B852" s="42" t="s">
        <v>47</v>
      </c>
      <c r="D852" s="7">
        <f>D849-D848</f>
        <v>0</v>
      </c>
      <c r="E852" s="7">
        <f>E848+E851-E850-E849</f>
        <v>0</v>
      </c>
      <c r="F852" s="7">
        <f>F850-F851</f>
        <v>0</v>
      </c>
      <c r="G852" s="37"/>
      <c r="H852" s="37"/>
    </row>
    <row r="853" spans="2:8" ht="15">
      <c r="B853" s="6"/>
      <c r="D853" s="7"/>
      <c r="E853" s="7"/>
      <c r="F853" s="7"/>
      <c r="G853" s="37"/>
      <c r="H853" s="37"/>
    </row>
    <row r="854" spans="2:8" ht="15">
      <c r="B854" s="108" t="s">
        <v>42</v>
      </c>
      <c r="C854" s="97"/>
      <c r="D854" s="140"/>
      <c r="E854" s="141"/>
      <c r="F854" s="142"/>
      <c r="G854" s="37"/>
      <c r="H854" s="37"/>
    </row>
    <row r="855" spans="2:8" ht="15">
      <c r="B855" s="6"/>
      <c r="D855" s="7"/>
      <c r="E855" s="7"/>
      <c r="F855" s="7"/>
      <c r="G855" s="37"/>
      <c r="H855" s="37"/>
    </row>
    <row r="856" spans="1:8" ht="18.75">
      <c r="A856" s="51" t="s">
        <v>57</v>
      </c>
      <c r="C856" s="97"/>
      <c r="D856" s="55">
        <f>D834+D839-D845+D852+D854</f>
        <v>0</v>
      </c>
      <c r="E856" s="56">
        <f>E834+E839-E845+E852+E854</f>
        <v>0</v>
      </c>
      <c r="F856" s="57">
        <f>F834+F839-F845+F852+F854</f>
        <v>0</v>
      </c>
      <c r="G856" s="37"/>
      <c r="H856" s="37"/>
    </row>
    <row r="857" spans="2:8" ht="15">
      <c r="B857" s="6"/>
      <c r="D857" s="7"/>
      <c r="E857" s="7"/>
      <c r="F857" s="7"/>
      <c r="G857" s="37"/>
      <c r="H857" s="37"/>
    </row>
    <row r="858" ht="15.75" thickBot="1"/>
    <row r="859" spans="1:8" ht="15">
      <c r="A859" s="8"/>
      <c r="B859" s="8"/>
      <c r="C859" s="8"/>
      <c r="D859" s="8"/>
      <c r="E859" s="8"/>
      <c r="F859" s="8"/>
      <c r="G859" s="8"/>
      <c r="H859" s="8"/>
    </row>
    <row r="860" spans="2:8" ht="15">
      <c r="B860" s="39"/>
      <c r="C860" s="39"/>
      <c r="D860" s="39"/>
      <c r="E860" s="39"/>
      <c r="F860" s="39"/>
      <c r="G860" s="39"/>
      <c r="H860" s="39"/>
    </row>
    <row r="861" spans="1:6" ht="21">
      <c r="A861" s="17" t="s">
        <v>4</v>
      </c>
      <c r="B861" s="17"/>
      <c r="C861" s="52" t="str">
        <f>B27</f>
        <v>Facility 26</v>
      </c>
      <c r="D861" s="53"/>
      <c r="E861" s="27"/>
      <c r="F861" s="27"/>
    </row>
    <row r="863" spans="1:8" ht="18.75">
      <c r="A863" s="9" t="s">
        <v>52</v>
      </c>
      <c r="B863" s="9"/>
      <c r="D863" s="2">
        <f>'Facility Detail'!$B$1036</f>
        <v>2011</v>
      </c>
      <c r="E863" s="2">
        <f>D863+1</f>
        <v>2012</v>
      </c>
      <c r="F863" s="2">
        <f>E863+1</f>
        <v>2013</v>
      </c>
      <c r="G863" s="29"/>
      <c r="H863" s="29"/>
    </row>
    <row r="864" spans="2:8" ht="15">
      <c r="B864" s="111" t="str">
        <f>"Total MWh Produced / Purchased from "&amp;C861</f>
        <v>Total MWh Produced / Purchased from Facility 26</v>
      </c>
      <c r="C864" s="97"/>
      <c r="D864" s="3"/>
      <c r="E864" s="4"/>
      <c r="F864" s="5"/>
      <c r="G864" s="28"/>
      <c r="H864" s="28"/>
    </row>
    <row r="865" spans="2:8" ht="15">
      <c r="B865" s="111" t="s">
        <v>56</v>
      </c>
      <c r="C865" s="97"/>
      <c r="D865" s="71"/>
      <c r="E865" s="72"/>
      <c r="F865" s="73"/>
      <c r="G865" s="28"/>
      <c r="H865" s="28"/>
    </row>
    <row r="866" spans="2:8" ht="15">
      <c r="B866" s="111" t="s">
        <v>51</v>
      </c>
      <c r="C866" s="97"/>
      <c r="D866" s="63"/>
      <c r="E866" s="64"/>
      <c r="F866" s="65"/>
      <c r="G866" s="28"/>
      <c r="H866" s="28"/>
    </row>
    <row r="867" spans="2:8" ht="15">
      <c r="B867" s="108" t="s">
        <v>53</v>
      </c>
      <c r="C867" s="109"/>
      <c r="D867" s="47">
        <f>D864*D865*D866</f>
        <v>0</v>
      </c>
      <c r="E867" s="47">
        <f>E864*E865*E866</f>
        <v>0</v>
      </c>
      <c r="F867" s="47">
        <f>F864*F865*F866</f>
        <v>0</v>
      </c>
      <c r="G867" s="28"/>
      <c r="H867" s="28"/>
    </row>
    <row r="868" spans="2:8" ht="15">
      <c r="B868" s="27"/>
      <c r="C868" s="39"/>
      <c r="D868" s="46"/>
      <c r="E868" s="46"/>
      <c r="F868" s="46"/>
      <c r="G868" s="28"/>
      <c r="H868" s="28"/>
    </row>
    <row r="869" spans="1:8" ht="18.75">
      <c r="A869" s="54" t="s">
        <v>150</v>
      </c>
      <c r="C869" s="39"/>
      <c r="D869" s="2">
        <f>'Facility Detail'!$B$1036</f>
        <v>2011</v>
      </c>
      <c r="E869" s="2">
        <f>D869+1</f>
        <v>2012</v>
      </c>
      <c r="F869" s="2">
        <f>E869+1</f>
        <v>2013</v>
      </c>
      <c r="G869" s="28"/>
      <c r="H869" s="28"/>
    </row>
    <row r="870" spans="2:8" ht="15">
      <c r="B870" s="111" t="s">
        <v>40</v>
      </c>
      <c r="C870" s="97"/>
      <c r="D870" s="66">
        <f>IF($E27="Eligible",D867*'Facility Detail'!$B$1033,0)</f>
        <v>0</v>
      </c>
      <c r="E870" s="14">
        <f>IF($E27="Eligible",E867*'Facility Detail'!$B$1033,0)</f>
        <v>0</v>
      </c>
      <c r="F870" s="15">
        <f>IF($E27="Eligible",F867*'Facility Detail'!$B$1033,0)</f>
        <v>0</v>
      </c>
      <c r="G870" s="28"/>
      <c r="H870" s="28"/>
    </row>
    <row r="871" spans="2:8" ht="15">
      <c r="B871" s="111" t="s">
        <v>7</v>
      </c>
      <c r="C871" s="97"/>
      <c r="D871" s="67">
        <f>IF($F27="Eligible",D867,0)</f>
        <v>0</v>
      </c>
      <c r="E871" s="68">
        <f>IF($F27="Eligible",E867,0)</f>
        <v>0</v>
      </c>
      <c r="F871" s="69">
        <f>IF($F27="Eligible",F867,0)</f>
        <v>0</v>
      </c>
      <c r="G871" s="28"/>
      <c r="H871" s="28"/>
    </row>
    <row r="872" spans="2:8" ht="15">
      <c r="B872" s="110" t="s">
        <v>152</v>
      </c>
      <c r="C872" s="109"/>
      <c r="D872" s="49">
        <f>SUM(D870:D871)</f>
        <v>0</v>
      </c>
      <c r="E872" s="50">
        <f>SUM(E870:E871)</f>
        <v>0</v>
      </c>
      <c r="F872" s="50">
        <f>SUM(F870:F871)</f>
        <v>0</v>
      </c>
      <c r="G872" s="28"/>
      <c r="H872" s="28"/>
    </row>
    <row r="873" spans="2:8" ht="15">
      <c r="B873" s="39"/>
      <c r="C873" s="39"/>
      <c r="D873" s="48"/>
      <c r="E873" s="40"/>
      <c r="F873" s="40"/>
      <c r="G873" s="28"/>
      <c r="H873" s="28"/>
    </row>
    <row r="874" spans="1:8" ht="18.75">
      <c r="A874" s="51" t="s">
        <v>61</v>
      </c>
      <c r="C874" s="39"/>
      <c r="D874" s="2">
        <f>'Facility Detail'!$B$1036</f>
        <v>2011</v>
      </c>
      <c r="E874" s="2">
        <f>D874+1</f>
        <v>2012</v>
      </c>
      <c r="F874" s="2">
        <f>E874+1</f>
        <v>2013</v>
      </c>
      <c r="G874" s="28"/>
      <c r="H874" s="28"/>
    </row>
    <row r="875" spans="2:8" ht="15">
      <c r="B875" s="111" t="s">
        <v>78</v>
      </c>
      <c r="C875" s="97"/>
      <c r="D875" s="123"/>
      <c r="E875" s="124"/>
      <c r="F875" s="125"/>
      <c r="G875" s="28"/>
      <c r="H875" s="28"/>
    </row>
    <row r="876" spans="2:8" ht="15">
      <c r="B876" s="112" t="s">
        <v>54</v>
      </c>
      <c r="C876" s="113"/>
      <c r="D876" s="126"/>
      <c r="E876" s="127"/>
      <c r="F876" s="128"/>
      <c r="G876" s="28"/>
      <c r="H876" s="28"/>
    </row>
    <row r="877" spans="2:8" ht="15">
      <c r="B877" s="129" t="s">
        <v>120</v>
      </c>
      <c r="C877" s="122"/>
      <c r="D877" s="74"/>
      <c r="E877" s="75"/>
      <c r="F877" s="76"/>
      <c r="G877" s="28"/>
      <c r="H877" s="28"/>
    </row>
    <row r="878" spans="2:8" ht="15">
      <c r="B878" s="42" t="s">
        <v>121</v>
      </c>
      <c r="D878" s="7">
        <f>SUM(D875:D877)</f>
        <v>0</v>
      </c>
      <c r="E878" s="7">
        <f>SUM(E875:E877)</f>
        <v>0</v>
      </c>
      <c r="F878" s="7">
        <f>SUM(F875:F877)</f>
        <v>0</v>
      </c>
      <c r="G878" s="37"/>
      <c r="H878" s="37"/>
    </row>
    <row r="879" spans="2:8" ht="15">
      <c r="B879" s="6"/>
      <c r="D879" s="7"/>
      <c r="E879" s="7"/>
      <c r="F879" s="7"/>
      <c r="G879" s="37"/>
      <c r="H879" s="37"/>
    </row>
    <row r="880" spans="1:8" ht="18.75">
      <c r="A880" s="9" t="s">
        <v>131</v>
      </c>
      <c r="D880" s="2">
        <f>'Facility Detail'!$B$1036</f>
        <v>2011</v>
      </c>
      <c r="E880" s="2">
        <f>D880+1</f>
        <v>2012</v>
      </c>
      <c r="F880" s="2">
        <f>E880+1</f>
        <v>2013</v>
      </c>
      <c r="G880" s="37"/>
      <c r="H880" s="37"/>
    </row>
    <row r="881" spans="2:8" ht="15">
      <c r="B881" s="111" t="str">
        <f>'Facility Detail'!$B$1036&amp;" Surplus Applied to "&amp;('Facility Detail'!$B$1036+1)</f>
        <v>2011 Surplus Applied to 2012</v>
      </c>
      <c r="C881" s="97"/>
      <c r="D881" s="3"/>
      <c r="E881" s="77">
        <f>D881</f>
        <v>0</v>
      </c>
      <c r="F881" s="80"/>
      <c r="G881" s="37"/>
      <c r="H881" s="37"/>
    </row>
    <row r="882" spans="2:8" ht="15">
      <c r="B882" s="111" t="str">
        <f>('Facility Detail'!$B$1036+1)&amp;" Surplus Applied to "&amp;('Facility Detail'!$B$1036)</f>
        <v>2012 Surplus Applied to 2011</v>
      </c>
      <c r="C882" s="97"/>
      <c r="D882" s="62">
        <f>E882</f>
        <v>0</v>
      </c>
      <c r="E882" s="70"/>
      <c r="F882" s="81"/>
      <c r="G882" s="37"/>
      <c r="H882" s="37"/>
    </row>
    <row r="883" spans="2:8" ht="15">
      <c r="B883" s="111" t="str">
        <f>('Facility Detail'!$B$1036+1)&amp;" Surplus Applied to "&amp;('Facility Detail'!$B$1036+2)</f>
        <v>2012 Surplus Applied to 2013</v>
      </c>
      <c r="C883" s="97"/>
      <c r="D883" s="82"/>
      <c r="E883" s="10"/>
      <c r="F883" s="78">
        <f>E883</f>
        <v>0</v>
      </c>
      <c r="G883" s="37"/>
      <c r="H883" s="37"/>
    </row>
    <row r="884" spans="2:8" ht="15">
      <c r="B884" s="111" t="str">
        <f>('Facility Detail'!$B$1036+2)&amp;" Surplus Applied to "&amp;('Facility Detail'!$B$1036+1)</f>
        <v>2013 Surplus Applied to 2012</v>
      </c>
      <c r="C884" s="97"/>
      <c r="D884" s="83"/>
      <c r="E884" s="79">
        <f>F884</f>
        <v>0</v>
      </c>
      <c r="F884" s="61"/>
      <c r="G884" s="37"/>
      <c r="H884" s="37"/>
    </row>
    <row r="885" spans="2:8" ht="15">
      <c r="B885" s="42" t="s">
        <v>47</v>
      </c>
      <c r="D885" s="7">
        <f>D882-D881</f>
        <v>0</v>
      </c>
      <c r="E885" s="7">
        <f>E881+E884-E883-E882</f>
        <v>0</v>
      </c>
      <c r="F885" s="7">
        <f>F883-F884</f>
        <v>0</v>
      </c>
      <c r="G885" s="37"/>
      <c r="H885" s="37"/>
    </row>
    <row r="886" spans="2:8" ht="15">
      <c r="B886" s="6"/>
      <c r="D886" s="7"/>
      <c r="E886" s="7"/>
      <c r="F886" s="7"/>
      <c r="G886" s="37"/>
      <c r="H886" s="37"/>
    </row>
    <row r="887" spans="2:8" ht="15">
      <c r="B887" s="108" t="s">
        <v>42</v>
      </c>
      <c r="C887" s="97"/>
      <c r="D887" s="140"/>
      <c r="E887" s="141"/>
      <c r="F887" s="142"/>
      <c r="G887" s="37"/>
      <c r="H887" s="37"/>
    </row>
    <row r="888" spans="2:8" ht="15">
      <c r="B888" s="6"/>
      <c r="D888" s="7"/>
      <c r="E888" s="7"/>
      <c r="F888" s="7"/>
      <c r="G888" s="37"/>
      <c r="H888" s="37"/>
    </row>
    <row r="889" spans="1:8" ht="18.75">
      <c r="A889" s="51" t="s">
        <v>57</v>
      </c>
      <c r="C889" s="97"/>
      <c r="D889" s="55">
        <f>D867+D872-D878+D885+D887</f>
        <v>0</v>
      </c>
      <c r="E889" s="56">
        <f>E867+E872-E878+E885+E887</f>
        <v>0</v>
      </c>
      <c r="F889" s="57">
        <f>F867+F872-F878+F885+F887</f>
        <v>0</v>
      </c>
      <c r="G889" s="37"/>
      <c r="H889" s="37"/>
    </row>
    <row r="890" spans="2:8" ht="15">
      <c r="B890" s="6"/>
      <c r="D890" s="7"/>
      <c r="E890" s="7"/>
      <c r="F890" s="7"/>
      <c r="G890" s="37"/>
      <c r="H890" s="37"/>
    </row>
    <row r="891" ht="15.75" thickBot="1"/>
    <row r="892" spans="1:8" ht="15">
      <c r="A892" s="8"/>
      <c r="B892" s="8"/>
      <c r="C892" s="8"/>
      <c r="D892" s="8"/>
      <c r="E892" s="8"/>
      <c r="F892" s="8"/>
      <c r="G892" s="8"/>
      <c r="H892" s="8"/>
    </row>
    <row r="893" spans="2:8" ht="15">
      <c r="B893" s="39"/>
      <c r="C893" s="39"/>
      <c r="D893" s="39"/>
      <c r="E893" s="39"/>
      <c r="F893" s="39"/>
      <c r="G893" s="39"/>
      <c r="H893" s="39"/>
    </row>
    <row r="894" spans="1:6" ht="21">
      <c r="A894" s="17" t="s">
        <v>4</v>
      </c>
      <c r="B894" s="17"/>
      <c r="C894" s="52" t="str">
        <f>B28</f>
        <v>Facility 27</v>
      </c>
      <c r="D894" s="53"/>
      <c r="E894" s="27"/>
      <c r="F894" s="27"/>
    </row>
    <row r="896" spans="1:8" ht="18.75">
      <c r="A896" s="9" t="s">
        <v>52</v>
      </c>
      <c r="B896" s="9"/>
      <c r="D896" s="2">
        <f>'Facility Detail'!$B$1036</f>
        <v>2011</v>
      </c>
      <c r="E896" s="2">
        <f>D896+1</f>
        <v>2012</v>
      </c>
      <c r="F896" s="2">
        <f>E896+1</f>
        <v>2013</v>
      </c>
      <c r="G896" s="29"/>
      <c r="H896" s="29"/>
    </row>
    <row r="897" spans="2:8" ht="15">
      <c r="B897" s="111" t="str">
        <f>"Total MWh Produced / Purchased from "&amp;C894</f>
        <v>Total MWh Produced / Purchased from Facility 27</v>
      </c>
      <c r="C897" s="97"/>
      <c r="D897" s="3"/>
      <c r="E897" s="4"/>
      <c r="F897" s="5"/>
      <c r="G897" s="28"/>
      <c r="H897" s="28"/>
    </row>
    <row r="898" spans="2:8" ht="15">
      <c r="B898" s="111" t="s">
        <v>56</v>
      </c>
      <c r="C898" s="97"/>
      <c r="D898" s="71"/>
      <c r="E898" s="72"/>
      <c r="F898" s="73"/>
      <c r="G898" s="28"/>
      <c r="H898" s="28"/>
    </row>
    <row r="899" spans="2:8" ht="15">
      <c r="B899" s="111" t="s">
        <v>51</v>
      </c>
      <c r="C899" s="97"/>
      <c r="D899" s="63"/>
      <c r="E899" s="64"/>
      <c r="F899" s="65"/>
      <c r="G899" s="28"/>
      <c r="H899" s="28"/>
    </row>
    <row r="900" spans="2:8" ht="15">
      <c r="B900" s="108" t="s">
        <v>53</v>
      </c>
      <c r="C900" s="109"/>
      <c r="D900" s="47">
        <f>D897*D898*D899</f>
        <v>0</v>
      </c>
      <c r="E900" s="47">
        <f>E897*E898*E899</f>
        <v>0</v>
      </c>
      <c r="F900" s="47">
        <f>F897*F898*F899</f>
        <v>0</v>
      </c>
      <c r="G900" s="28"/>
      <c r="H900" s="28"/>
    </row>
    <row r="901" spans="2:8" ht="15">
      <c r="B901" s="27"/>
      <c r="C901" s="39"/>
      <c r="D901" s="46"/>
      <c r="E901" s="46"/>
      <c r="F901" s="46"/>
      <c r="G901" s="28"/>
      <c r="H901" s="28"/>
    </row>
    <row r="902" spans="1:8" ht="18.75">
      <c r="A902" s="54" t="s">
        <v>150</v>
      </c>
      <c r="C902" s="39"/>
      <c r="D902" s="2">
        <f>'Facility Detail'!$B$1036</f>
        <v>2011</v>
      </c>
      <c r="E902" s="2">
        <f>D902+1</f>
        <v>2012</v>
      </c>
      <c r="F902" s="2">
        <f>E902+1</f>
        <v>2013</v>
      </c>
      <c r="G902" s="28"/>
      <c r="H902" s="28"/>
    </row>
    <row r="903" spans="2:8" ht="15">
      <c r="B903" s="111" t="s">
        <v>40</v>
      </c>
      <c r="C903" s="97"/>
      <c r="D903" s="66">
        <f>IF($E28="Eligible",D900*'Facility Detail'!$B$1033,0)</f>
        <v>0</v>
      </c>
      <c r="E903" s="14">
        <f>IF($E28="Eligible",E900*'Facility Detail'!$B$1033,0)</f>
        <v>0</v>
      </c>
      <c r="F903" s="15">
        <f>IF($E28="Eligible",F900*'Facility Detail'!$B$1033,0)</f>
        <v>0</v>
      </c>
      <c r="G903" s="28"/>
      <c r="H903" s="28"/>
    </row>
    <row r="904" spans="2:8" ht="15">
      <c r="B904" s="111" t="s">
        <v>7</v>
      </c>
      <c r="C904" s="97"/>
      <c r="D904" s="67">
        <f>IF($F28="Eligible",D900,0)</f>
        <v>0</v>
      </c>
      <c r="E904" s="68">
        <f>IF($F28="Eligible",E900,0)</f>
        <v>0</v>
      </c>
      <c r="F904" s="69">
        <f>IF($F28="Eligible",F900,0)</f>
        <v>0</v>
      </c>
      <c r="G904" s="28"/>
      <c r="H904" s="28"/>
    </row>
    <row r="905" spans="2:8" ht="15">
      <c r="B905" s="110" t="s">
        <v>152</v>
      </c>
      <c r="C905" s="109"/>
      <c r="D905" s="49">
        <f>SUM(D903:D904)</f>
        <v>0</v>
      </c>
      <c r="E905" s="50">
        <f>SUM(E903:E904)</f>
        <v>0</v>
      </c>
      <c r="F905" s="50">
        <f>SUM(F903:F904)</f>
        <v>0</v>
      </c>
      <c r="G905" s="28"/>
      <c r="H905" s="28"/>
    </row>
    <row r="906" spans="2:8" ht="15">
      <c r="B906" s="39"/>
      <c r="C906" s="39"/>
      <c r="D906" s="48"/>
      <c r="E906" s="40"/>
      <c r="F906" s="40"/>
      <c r="G906" s="28"/>
      <c r="H906" s="28"/>
    </row>
    <row r="907" spans="1:8" ht="18.75">
      <c r="A907" s="51" t="s">
        <v>61</v>
      </c>
      <c r="C907" s="39"/>
      <c r="D907" s="2">
        <f>'Facility Detail'!$B$1036</f>
        <v>2011</v>
      </c>
      <c r="E907" s="2">
        <f>D907+1</f>
        <v>2012</v>
      </c>
      <c r="F907" s="2">
        <f>E907+1</f>
        <v>2013</v>
      </c>
      <c r="G907" s="28"/>
      <c r="H907" s="28"/>
    </row>
    <row r="908" spans="2:8" ht="15">
      <c r="B908" s="111" t="s">
        <v>78</v>
      </c>
      <c r="C908" s="97"/>
      <c r="D908" s="123"/>
      <c r="E908" s="124"/>
      <c r="F908" s="125"/>
      <c r="G908" s="28"/>
      <c r="H908" s="28"/>
    </row>
    <row r="909" spans="2:8" ht="15">
      <c r="B909" s="112" t="s">
        <v>54</v>
      </c>
      <c r="C909" s="113"/>
      <c r="D909" s="126"/>
      <c r="E909" s="127"/>
      <c r="F909" s="128"/>
      <c r="G909" s="28"/>
      <c r="H909" s="28"/>
    </row>
    <row r="910" spans="2:8" ht="15">
      <c r="B910" s="129" t="s">
        <v>120</v>
      </c>
      <c r="C910" s="122"/>
      <c r="D910" s="74"/>
      <c r="E910" s="75"/>
      <c r="F910" s="76"/>
      <c r="G910" s="28"/>
      <c r="H910" s="28"/>
    </row>
    <row r="911" spans="2:8" ht="15">
      <c r="B911" s="42" t="s">
        <v>121</v>
      </c>
      <c r="D911" s="7">
        <f>SUM(D908:D910)</f>
        <v>0</v>
      </c>
      <c r="E911" s="7">
        <f>SUM(E908:E910)</f>
        <v>0</v>
      </c>
      <c r="F911" s="7">
        <f>SUM(F908:F910)</f>
        <v>0</v>
      </c>
      <c r="G911" s="37"/>
      <c r="H911" s="37"/>
    </row>
    <row r="912" spans="2:8" ht="15">
      <c r="B912" s="6"/>
      <c r="D912" s="7"/>
      <c r="E912" s="7"/>
      <c r="F912" s="7"/>
      <c r="G912" s="37"/>
      <c r="H912" s="37"/>
    </row>
    <row r="913" spans="1:8" ht="18.75">
      <c r="A913" s="9" t="s">
        <v>131</v>
      </c>
      <c r="D913" s="2">
        <f>'Facility Detail'!$B$1036</f>
        <v>2011</v>
      </c>
      <c r="E913" s="2">
        <f>D913+1</f>
        <v>2012</v>
      </c>
      <c r="F913" s="2">
        <f>E913+1</f>
        <v>2013</v>
      </c>
      <c r="G913" s="37"/>
      <c r="H913" s="37"/>
    </row>
    <row r="914" spans="2:8" ht="15">
      <c r="B914" s="111" t="str">
        <f>'Facility Detail'!$B$1036&amp;" Surplus Applied to "&amp;('Facility Detail'!$B$1036+1)</f>
        <v>2011 Surplus Applied to 2012</v>
      </c>
      <c r="C914" s="97"/>
      <c r="D914" s="3"/>
      <c r="E914" s="77">
        <f>D914</f>
        <v>0</v>
      </c>
      <c r="F914" s="80"/>
      <c r="G914" s="37"/>
      <c r="H914" s="37"/>
    </row>
    <row r="915" spans="2:8" ht="15">
      <c r="B915" s="111" t="str">
        <f>('Facility Detail'!$B$1036+1)&amp;" Surplus Applied to "&amp;('Facility Detail'!$B$1036)</f>
        <v>2012 Surplus Applied to 2011</v>
      </c>
      <c r="C915" s="97"/>
      <c r="D915" s="62">
        <f>E915</f>
        <v>0</v>
      </c>
      <c r="E915" s="70"/>
      <c r="F915" s="81"/>
      <c r="G915" s="37"/>
      <c r="H915" s="37"/>
    </row>
    <row r="916" spans="2:8" ht="15">
      <c r="B916" s="111" t="str">
        <f>('Facility Detail'!$B$1036+1)&amp;" Surplus Applied to "&amp;('Facility Detail'!$B$1036+2)</f>
        <v>2012 Surplus Applied to 2013</v>
      </c>
      <c r="C916" s="97"/>
      <c r="D916" s="82"/>
      <c r="E916" s="10"/>
      <c r="F916" s="78">
        <f>E916</f>
        <v>0</v>
      </c>
      <c r="G916" s="37"/>
      <c r="H916" s="37"/>
    </row>
    <row r="917" spans="2:8" ht="15">
      <c r="B917" s="111" t="str">
        <f>('Facility Detail'!$B$1036+2)&amp;" Surplus Applied to "&amp;('Facility Detail'!$B$1036+1)</f>
        <v>2013 Surplus Applied to 2012</v>
      </c>
      <c r="C917" s="97"/>
      <c r="D917" s="83"/>
      <c r="E917" s="79">
        <f>F917</f>
        <v>0</v>
      </c>
      <c r="F917" s="61"/>
      <c r="G917" s="37"/>
      <c r="H917" s="37"/>
    </row>
    <row r="918" spans="2:8" ht="15">
      <c r="B918" s="42" t="s">
        <v>47</v>
      </c>
      <c r="D918" s="7">
        <f>D915-D914</f>
        <v>0</v>
      </c>
      <c r="E918" s="7">
        <f>E914+E917-E916-E915</f>
        <v>0</v>
      </c>
      <c r="F918" s="7">
        <f>F916-F917</f>
        <v>0</v>
      </c>
      <c r="G918" s="37"/>
      <c r="H918" s="37"/>
    </row>
    <row r="919" spans="2:8" ht="15">
      <c r="B919" s="6"/>
      <c r="D919" s="7"/>
      <c r="E919" s="7"/>
      <c r="F919" s="7"/>
      <c r="G919" s="37"/>
      <c r="H919" s="37"/>
    </row>
    <row r="920" spans="2:8" ht="15">
      <c r="B920" s="108" t="s">
        <v>42</v>
      </c>
      <c r="C920" s="97"/>
      <c r="D920" s="140"/>
      <c r="E920" s="141"/>
      <c r="F920" s="142"/>
      <c r="G920" s="37"/>
      <c r="H920" s="37"/>
    </row>
    <row r="921" spans="2:8" ht="15">
      <c r="B921" s="6"/>
      <c r="D921" s="7"/>
      <c r="E921" s="7"/>
      <c r="F921" s="7"/>
      <c r="G921" s="37"/>
      <c r="H921" s="37"/>
    </row>
    <row r="922" spans="1:8" ht="18.75">
      <c r="A922" s="51" t="s">
        <v>57</v>
      </c>
      <c r="C922" s="97"/>
      <c r="D922" s="55">
        <f>D900+D905-D911+D918+D920</f>
        <v>0</v>
      </c>
      <c r="E922" s="56">
        <f>E900+E905-E911+E918+E920</f>
        <v>0</v>
      </c>
      <c r="F922" s="57">
        <f>F900+F905-F911+F918+F920</f>
        <v>0</v>
      </c>
      <c r="G922" s="37"/>
      <c r="H922" s="37"/>
    </row>
    <row r="923" spans="2:8" ht="15">
      <c r="B923" s="6"/>
      <c r="D923" s="7"/>
      <c r="E923" s="7"/>
      <c r="F923" s="7"/>
      <c r="G923" s="37"/>
      <c r="H923" s="37"/>
    </row>
    <row r="924" ht="15.75" thickBot="1"/>
    <row r="925" spans="1:8" ht="15">
      <c r="A925" s="8"/>
      <c r="B925" s="8"/>
      <c r="C925" s="8"/>
      <c r="D925" s="8"/>
      <c r="E925" s="8"/>
      <c r="F925" s="8"/>
      <c r="G925" s="8"/>
      <c r="H925" s="8"/>
    </row>
    <row r="926" spans="2:8" ht="15">
      <c r="B926" s="39"/>
      <c r="C926" s="39"/>
      <c r="D926" s="39"/>
      <c r="E926" s="39"/>
      <c r="F926" s="39"/>
      <c r="G926" s="39"/>
      <c r="H926" s="39"/>
    </row>
    <row r="927" spans="1:6" ht="21">
      <c r="A927" s="17" t="s">
        <v>4</v>
      </c>
      <c r="B927" s="17"/>
      <c r="C927" s="52" t="str">
        <f>B29</f>
        <v>Facility 28</v>
      </c>
      <c r="D927" s="53"/>
      <c r="E927" s="27"/>
      <c r="F927" s="27"/>
    </row>
    <row r="929" spans="1:8" ht="18.75">
      <c r="A929" s="9" t="s">
        <v>52</v>
      </c>
      <c r="B929" s="9"/>
      <c r="D929" s="2">
        <f>'Facility Detail'!$B$1036</f>
        <v>2011</v>
      </c>
      <c r="E929" s="2">
        <f>D929+1</f>
        <v>2012</v>
      </c>
      <c r="F929" s="2">
        <f>E929+1</f>
        <v>2013</v>
      </c>
      <c r="G929" s="29"/>
      <c r="H929" s="29"/>
    </row>
    <row r="930" spans="2:8" ht="15">
      <c r="B930" s="111" t="str">
        <f>"Total MWh Produced / Purchased from "&amp;C927</f>
        <v>Total MWh Produced / Purchased from Facility 28</v>
      </c>
      <c r="C930" s="97"/>
      <c r="D930" s="3"/>
      <c r="E930" s="4"/>
      <c r="F930" s="5"/>
      <c r="G930" s="28"/>
      <c r="H930" s="28"/>
    </row>
    <row r="931" spans="2:8" ht="15">
      <c r="B931" s="111" t="s">
        <v>56</v>
      </c>
      <c r="C931" s="97"/>
      <c r="D931" s="71"/>
      <c r="E931" s="72"/>
      <c r="F931" s="73"/>
      <c r="G931" s="28"/>
      <c r="H931" s="28"/>
    </row>
    <row r="932" spans="2:8" ht="15">
      <c r="B932" s="111" t="s">
        <v>51</v>
      </c>
      <c r="C932" s="97"/>
      <c r="D932" s="63"/>
      <c r="E932" s="64"/>
      <c r="F932" s="65"/>
      <c r="G932" s="28"/>
      <c r="H932" s="28"/>
    </row>
    <row r="933" spans="2:8" ht="15">
      <c r="B933" s="108" t="s">
        <v>53</v>
      </c>
      <c r="C933" s="109"/>
      <c r="D933" s="47">
        <f>D930*D931*D932</f>
        <v>0</v>
      </c>
      <c r="E933" s="47">
        <f>E930*E931*E932</f>
        <v>0</v>
      </c>
      <c r="F933" s="47">
        <f>F930*F931*F932</f>
        <v>0</v>
      </c>
      <c r="G933" s="28"/>
      <c r="H933" s="28"/>
    </row>
    <row r="934" spans="2:8" ht="15">
      <c r="B934" s="27"/>
      <c r="C934" s="39"/>
      <c r="D934" s="46"/>
      <c r="E934" s="46"/>
      <c r="F934" s="46"/>
      <c r="G934" s="28"/>
      <c r="H934" s="28"/>
    </row>
    <row r="935" spans="1:8" ht="18.75">
      <c r="A935" s="54" t="s">
        <v>150</v>
      </c>
      <c r="C935" s="39"/>
      <c r="D935" s="2">
        <f>'Facility Detail'!$B$1036</f>
        <v>2011</v>
      </c>
      <c r="E935" s="2">
        <f>D935+1</f>
        <v>2012</v>
      </c>
      <c r="F935" s="2">
        <f>E935+1</f>
        <v>2013</v>
      </c>
      <c r="G935" s="28"/>
      <c r="H935" s="28"/>
    </row>
    <row r="936" spans="2:8" ht="15">
      <c r="B936" s="111" t="s">
        <v>40</v>
      </c>
      <c r="C936" s="97"/>
      <c r="D936" s="66">
        <f>IF($E29="Eligible",D933*'Facility Detail'!$B$1033,0)</f>
        <v>0</v>
      </c>
      <c r="E936" s="14">
        <f>IF($E29="Eligible",E933*'Facility Detail'!$B$1033,0)</f>
        <v>0</v>
      </c>
      <c r="F936" s="15">
        <f>IF($E29="Eligible",F933*'Facility Detail'!$B$1033,0)</f>
        <v>0</v>
      </c>
      <c r="G936" s="28"/>
      <c r="H936" s="28"/>
    </row>
    <row r="937" spans="2:8" ht="15">
      <c r="B937" s="111" t="s">
        <v>7</v>
      </c>
      <c r="C937" s="97"/>
      <c r="D937" s="67">
        <f>IF($F29="Eligible",D933,0)</f>
        <v>0</v>
      </c>
      <c r="E937" s="68">
        <f>IF($F29="Eligible",E933,0)</f>
        <v>0</v>
      </c>
      <c r="F937" s="69">
        <f>IF($F29="Eligible",F933,0)</f>
        <v>0</v>
      </c>
      <c r="G937" s="28"/>
      <c r="H937" s="28"/>
    </row>
    <row r="938" spans="2:8" ht="15">
      <c r="B938" s="110" t="s">
        <v>152</v>
      </c>
      <c r="C938" s="109"/>
      <c r="D938" s="49">
        <f>SUM(D936:D937)</f>
        <v>0</v>
      </c>
      <c r="E938" s="50">
        <f>SUM(E936:E937)</f>
        <v>0</v>
      </c>
      <c r="F938" s="50">
        <f>SUM(F936:F937)</f>
        <v>0</v>
      </c>
      <c r="G938" s="28"/>
      <c r="H938" s="28"/>
    </row>
    <row r="939" spans="2:8" ht="15">
      <c r="B939" s="39"/>
      <c r="C939" s="39"/>
      <c r="D939" s="48"/>
      <c r="E939" s="40"/>
      <c r="F939" s="40"/>
      <c r="G939" s="28"/>
      <c r="H939" s="28"/>
    </row>
    <row r="940" spans="1:8" ht="18.75">
      <c r="A940" s="51" t="s">
        <v>61</v>
      </c>
      <c r="C940" s="39"/>
      <c r="D940" s="2">
        <f>'Facility Detail'!$B$1036</f>
        <v>2011</v>
      </c>
      <c r="E940" s="2">
        <f>D940+1</f>
        <v>2012</v>
      </c>
      <c r="F940" s="2">
        <f>E940+1</f>
        <v>2013</v>
      </c>
      <c r="G940" s="28"/>
      <c r="H940" s="28"/>
    </row>
    <row r="941" spans="2:8" ht="15">
      <c r="B941" s="111" t="s">
        <v>78</v>
      </c>
      <c r="C941" s="97"/>
      <c r="D941" s="123"/>
      <c r="E941" s="124"/>
      <c r="F941" s="125"/>
      <c r="G941" s="28"/>
      <c r="H941" s="28"/>
    </row>
    <row r="942" spans="2:8" ht="15">
      <c r="B942" s="112" t="s">
        <v>54</v>
      </c>
      <c r="C942" s="113"/>
      <c r="D942" s="126"/>
      <c r="E942" s="127"/>
      <c r="F942" s="128"/>
      <c r="G942" s="28"/>
      <c r="H942" s="28"/>
    </row>
    <row r="943" spans="2:8" ht="15">
      <c r="B943" s="129" t="s">
        <v>120</v>
      </c>
      <c r="C943" s="122"/>
      <c r="D943" s="74"/>
      <c r="E943" s="75"/>
      <c r="F943" s="76"/>
      <c r="G943" s="28"/>
      <c r="H943" s="28"/>
    </row>
    <row r="944" spans="2:8" ht="15">
      <c r="B944" s="42" t="s">
        <v>121</v>
      </c>
      <c r="D944" s="7">
        <f>SUM(D941:D943)</f>
        <v>0</v>
      </c>
      <c r="E944" s="7">
        <f>SUM(E941:E943)</f>
        <v>0</v>
      </c>
      <c r="F944" s="7">
        <f>SUM(F941:F943)</f>
        <v>0</v>
      </c>
      <c r="G944" s="37"/>
      <c r="H944" s="37"/>
    </row>
    <row r="945" spans="2:8" ht="15">
      <c r="B945" s="6"/>
      <c r="D945" s="7"/>
      <c r="E945" s="7"/>
      <c r="F945" s="7"/>
      <c r="G945" s="37"/>
      <c r="H945" s="37"/>
    </row>
    <row r="946" spans="1:8" ht="18.75">
      <c r="A946" s="9" t="s">
        <v>131</v>
      </c>
      <c r="D946" s="2">
        <f>'Facility Detail'!$B$1036</f>
        <v>2011</v>
      </c>
      <c r="E946" s="2">
        <f>D946+1</f>
        <v>2012</v>
      </c>
      <c r="F946" s="2">
        <f>E946+1</f>
        <v>2013</v>
      </c>
      <c r="G946" s="37"/>
      <c r="H946" s="37"/>
    </row>
    <row r="947" spans="2:8" ht="15">
      <c r="B947" s="111" t="str">
        <f>'Facility Detail'!$B$1036&amp;" Surplus Applied to "&amp;('Facility Detail'!$B$1036+1)</f>
        <v>2011 Surplus Applied to 2012</v>
      </c>
      <c r="C947" s="97"/>
      <c r="D947" s="3"/>
      <c r="E947" s="77">
        <f>D947</f>
        <v>0</v>
      </c>
      <c r="F947" s="80"/>
      <c r="G947" s="37"/>
      <c r="H947" s="37"/>
    </row>
    <row r="948" spans="2:8" ht="15">
      <c r="B948" s="111" t="str">
        <f>('Facility Detail'!$B$1036+1)&amp;" Surplus Applied to "&amp;('Facility Detail'!$B$1036)</f>
        <v>2012 Surplus Applied to 2011</v>
      </c>
      <c r="C948" s="97"/>
      <c r="D948" s="62">
        <f>E948</f>
        <v>0</v>
      </c>
      <c r="E948" s="70"/>
      <c r="F948" s="81"/>
      <c r="G948" s="37"/>
      <c r="H948" s="37"/>
    </row>
    <row r="949" spans="2:8" ht="15">
      <c r="B949" s="111" t="str">
        <f>('Facility Detail'!$B$1036+1)&amp;" Surplus Applied to "&amp;('Facility Detail'!$B$1036+2)</f>
        <v>2012 Surplus Applied to 2013</v>
      </c>
      <c r="C949" s="97"/>
      <c r="D949" s="82"/>
      <c r="E949" s="10"/>
      <c r="F949" s="78">
        <f>E949</f>
        <v>0</v>
      </c>
      <c r="G949" s="37"/>
      <c r="H949" s="37"/>
    </row>
    <row r="950" spans="2:8" ht="15">
      <c r="B950" s="111" t="str">
        <f>('Facility Detail'!$B$1036+2)&amp;" Surplus Applied to "&amp;('Facility Detail'!$B$1036+1)</f>
        <v>2013 Surplus Applied to 2012</v>
      </c>
      <c r="C950" s="97"/>
      <c r="D950" s="83"/>
      <c r="E950" s="79">
        <f>F950</f>
        <v>0</v>
      </c>
      <c r="F950" s="61"/>
      <c r="G950" s="37"/>
      <c r="H950" s="37"/>
    </row>
    <row r="951" spans="2:8" ht="15">
      <c r="B951" s="42" t="s">
        <v>47</v>
      </c>
      <c r="D951" s="7">
        <f>D948-D947</f>
        <v>0</v>
      </c>
      <c r="E951" s="7">
        <f>E947+E950-E949-E948</f>
        <v>0</v>
      </c>
      <c r="F951" s="7">
        <f>F949-F950</f>
        <v>0</v>
      </c>
      <c r="G951" s="37"/>
      <c r="H951" s="37"/>
    </row>
    <row r="952" spans="2:8" ht="15">
      <c r="B952" s="6"/>
      <c r="D952" s="7"/>
      <c r="E952" s="7"/>
      <c r="F952" s="7"/>
      <c r="G952" s="37"/>
      <c r="H952" s="37"/>
    </row>
    <row r="953" spans="2:8" ht="15">
      <c r="B953" s="108" t="s">
        <v>42</v>
      </c>
      <c r="C953" s="97"/>
      <c r="D953" s="140"/>
      <c r="E953" s="141"/>
      <c r="F953" s="142"/>
      <c r="G953" s="37"/>
      <c r="H953" s="37"/>
    </row>
    <row r="954" spans="2:8" ht="15">
      <c r="B954" s="6"/>
      <c r="D954" s="7"/>
      <c r="E954" s="7"/>
      <c r="F954" s="7"/>
      <c r="G954" s="37"/>
      <c r="H954" s="37"/>
    </row>
    <row r="955" spans="1:8" ht="18.75">
      <c r="A955" s="51" t="s">
        <v>57</v>
      </c>
      <c r="C955" s="97"/>
      <c r="D955" s="55">
        <f>D933+D938-D944+D951+D953</f>
        <v>0</v>
      </c>
      <c r="E955" s="56">
        <f>E933+E938-E944+E951+E953</f>
        <v>0</v>
      </c>
      <c r="F955" s="57">
        <f>F933+F938-F944+F951+F953</f>
        <v>0</v>
      </c>
      <c r="G955" s="37"/>
      <c r="H955" s="37"/>
    </row>
    <row r="956" spans="2:8" ht="15">
      <c r="B956" s="6"/>
      <c r="D956" s="7"/>
      <c r="E956" s="7"/>
      <c r="F956" s="7"/>
      <c r="G956" s="37"/>
      <c r="H956" s="37"/>
    </row>
    <row r="957" ht="15.75" thickBot="1"/>
    <row r="958" spans="1:8" ht="15">
      <c r="A958" s="8"/>
      <c r="B958" s="8"/>
      <c r="C958" s="8"/>
      <c r="D958" s="8"/>
      <c r="E958" s="8"/>
      <c r="F958" s="8"/>
      <c r="G958" s="8"/>
      <c r="H958" s="8"/>
    </row>
    <row r="959" spans="2:8" ht="15">
      <c r="B959" s="39"/>
      <c r="C959" s="39"/>
      <c r="D959" s="39"/>
      <c r="E959" s="39"/>
      <c r="F959" s="39"/>
      <c r="G959" s="39"/>
      <c r="H959" s="39"/>
    </row>
    <row r="960" spans="1:6" ht="21">
      <c r="A960" s="17" t="s">
        <v>4</v>
      </c>
      <c r="B960" s="17"/>
      <c r="C960" s="52" t="str">
        <f>B30</f>
        <v>Facility 29</v>
      </c>
      <c r="D960" s="53"/>
      <c r="E960" s="27"/>
      <c r="F960" s="27"/>
    </row>
    <row r="962" spans="1:8" ht="18.75">
      <c r="A962" s="9" t="s">
        <v>52</v>
      </c>
      <c r="B962" s="9"/>
      <c r="D962" s="2">
        <f>'Facility Detail'!$B$1036</f>
        <v>2011</v>
      </c>
      <c r="E962" s="2">
        <f>D962+1</f>
        <v>2012</v>
      </c>
      <c r="F962" s="2">
        <f>E962+1</f>
        <v>2013</v>
      </c>
      <c r="G962" s="29"/>
      <c r="H962" s="29"/>
    </row>
    <row r="963" spans="2:8" ht="15">
      <c r="B963" s="111" t="str">
        <f>"Total MWh Produced / Purchased from "&amp;C960</f>
        <v>Total MWh Produced / Purchased from Facility 29</v>
      </c>
      <c r="C963" s="97"/>
      <c r="D963" s="3"/>
      <c r="E963" s="4"/>
      <c r="F963" s="5"/>
      <c r="G963" s="28"/>
      <c r="H963" s="28"/>
    </row>
    <row r="964" spans="2:8" ht="15">
      <c r="B964" s="111" t="s">
        <v>56</v>
      </c>
      <c r="C964" s="97"/>
      <c r="D964" s="71"/>
      <c r="E964" s="72"/>
      <c r="F964" s="73"/>
      <c r="G964" s="28"/>
      <c r="H964" s="28"/>
    </row>
    <row r="965" spans="2:8" ht="15">
      <c r="B965" s="111" t="s">
        <v>51</v>
      </c>
      <c r="C965" s="97"/>
      <c r="D965" s="63"/>
      <c r="E965" s="64"/>
      <c r="F965" s="65"/>
      <c r="G965" s="28"/>
      <c r="H965" s="28"/>
    </row>
    <row r="966" spans="2:8" ht="15">
      <c r="B966" s="108" t="s">
        <v>53</v>
      </c>
      <c r="C966" s="109"/>
      <c r="D966" s="47">
        <f>D963*D964*D965</f>
        <v>0</v>
      </c>
      <c r="E966" s="47">
        <f>E963*E964*E965</f>
        <v>0</v>
      </c>
      <c r="F966" s="47">
        <f>F963*F964*F965</f>
        <v>0</v>
      </c>
      <c r="G966" s="28"/>
      <c r="H966" s="28"/>
    </row>
    <row r="967" spans="2:8" ht="15">
      <c r="B967" s="27"/>
      <c r="C967" s="39"/>
      <c r="D967" s="46"/>
      <c r="E967" s="46"/>
      <c r="F967" s="46"/>
      <c r="G967" s="28"/>
      <c r="H967" s="28"/>
    </row>
    <row r="968" spans="1:8" ht="18.75">
      <c r="A968" s="54" t="s">
        <v>150</v>
      </c>
      <c r="C968" s="39"/>
      <c r="D968" s="2">
        <f>'Facility Detail'!$B$1036</f>
        <v>2011</v>
      </c>
      <c r="E968" s="2">
        <f>D968+1</f>
        <v>2012</v>
      </c>
      <c r="F968" s="2">
        <f>E968+1</f>
        <v>2013</v>
      </c>
      <c r="G968" s="28"/>
      <c r="H968" s="28"/>
    </row>
    <row r="969" spans="2:8" ht="15">
      <c r="B969" s="111" t="s">
        <v>40</v>
      </c>
      <c r="C969" s="97"/>
      <c r="D969" s="66">
        <f>IF($E30="Eligible",D966*'Facility Detail'!$B$1033,0)</f>
        <v>0</v>
      </c>
      <c r="E969" s="14">
        <f>IF($E30="Eligible",E966*'Facility Detail'!$B$1033,0)</f>
        <v>0</v>
      </c>
      <c r="F969" s="15">
        <f>IF($E30="Eligible",F966*'Facility Detail'!$B$1033,0)</f>
        <v>0</v>
      </c>
      <c r="G969" s="28"/>
      <c r="H969" s="28"/>
    </row>
    <row r="970" spans="2:8" ht="15">
      <c r="B970" s="111" t="s">
        <v>7</v>
      </c>
      <c r="C970" s="97"/>
      <c r="D970" s="67">
        <f>IF($F30="Eligible",D966,0)</f>
        <v>0</v>
      </c>
      <c r="E970" s="68">
        <f>IF($F30="Eligible",E966,0)</f>
        <v>0</v>
      </c>
      <c r="F970" s="69">
        <f>IF($F30="Eligible",F966,0)</f>
        <v>0</v>
      </c>
      <c r="G970" s="28"/>
      <c r="H970" s="28"/>
    </row>
    <row r="971" spans="2:8" ht="15">
      <c r="B971" s="110" t="s">
        <v>152</v>
      </c>
      <c r="C971" s="109"/>
      <c r="D971" s="49">
        <f>SUM(D969:D970)</f>
        <v>0</v>
      </c>
      <c r="E971" s="50">
        <f>SUM(E969:E970)</f>
        <v>0</v>
      </c>
      <c r="F971" s="50">
        <f>SUM(F969:F970)</f>
        <v>0</v>
      </c>
      <c r="G971" s="28"/>
      <c r="H971" s="28"/>
    </row>
    <row r="972" spans="2:8" ht="15">
      <c r="B972" s="39"/>
      <c r="C972" s="39"/>
      <c r="D972" s="48"/>
      <c r="E972" s="40"/>
      <c r="F972" s="40"/>
      <c r="G972" s="28"/>
      <c r="H972" s="28"/>
    </row>
    <row r="973" spans="1:8" ht="18.75">
      <c r="A973" s="51" t="s">
        <v>61</v>
      </c>
      <c r="C973" s="39"/>
      <c r="D973" s="2">
        <f>'Facility Detail'!$B$1036</f>
        <v>2011</v>
      </c>
      <c r="E973" s="2">
        <f>D973+1</f>
        <v>2012</v>
      </c>
      <c r="F973" s="2">
        <f>E973+1</f>
        <v>2013</v>
      </c>
      <c r="G973" s="28"/>
      <c r="H973" s="28"/>
    </row>
    <row r="974" spans="2:8" ht="15">
      <c r="B974" s="111" t="s">
        <v>78</v>
      </c>
      <c r="C974" s="97"/>
      <c r="D974" s="123"/>
      <c r="E974" s="124"/>
      <c r="F974" s="125"/>
      <c r="G974" s="28"/>
      <c r="H974" s="28"/>
    </row>
    <row r="975" spans="2:8" ht="15">
      <c r="B975" s="112" t="s">
        <v>54</v>
      </c>
      <c r="C975" s="113"/>
      <c r="D975" s="126"/>
      <c r="E975" s="127"/>
      <c r="F975" s="128"/>
      <c r="G975" s="28"/>
      <c r="H975" s="28"/>
    </row>
    <row r="976" spans="2:8" ht="15">
      <c r="B976" s="129" t="s">
        <v>120</v>
      </c>
      <c r="C976" s="122"/>
      <c r="D976" s="74"/>
      <c r="E976" s="75"/>
      <c r="F976" s="76"/>
      <c r="G976" s="28"/>
      <c r="H976" s="28"/>
    </row>
    <row r="977" spans="2:8" ht="15">
      <c r="B977" s="42" t="s">
        <v>121</v>
      </c>
      <c r="D977" s="7">
        <f>SUM(D974:D976)</f>
        <v>0</v>
      </c>
      <c r="E977" s="7">
        <f>SUM(E974:E976)</f>
        <v>0</v>
      </c>
      <c r="F977" s="7">
        <f>SUM(F974:F976)</f>
        <v>0</v>
      </c>
      <c r="G977" s="37"/>
      <c r="H977" s="37"/>
    </row>
    <row r="978" spans="2:8" ht="15">
      <c r="B978" s="6"/>
      <c r="D978" s="7"/>
      <c r="E978" s="7"/>
      <c r="F978" s="7"/>
      <c r="G978" s="37"/>
      <c r="H978" s="37"/>
    </row>
    <row r="979" spans="1:8" ht="18.75">
      <c r="A979" s="9" t="s">
        <v>131</v>
      </c>
      <c r="D979" s="2">
        <f>'Facility Detail'!$B$1036</f>
        <v>2011</v>
      </c>
      <c r="E979" s="2">
        <f>D979+1</f>
        <v>2012</v>
      </c>
      <c r="F979" s="2">
        <f>E979+1</f>
        <v>2013</v>
      </c>
      <c r="G979" s="37"/>
      <c r="H979" s="37"/>
    </row>
    <row r="980" spans="2:8" ht="15">
      <c r="B980" s="111" t="str">
        <f>'Facility Detail'!$B$1036&amp;" Surplus Applied to "&amp;('Facility Detail'!$B$1036+1)</f>
        <v>2011 Surplus Applied to 2012</v>
      </c>
      <c r="C980" s="97"/>
      <c r="D980" s="3"/>
      <c r="E980" s="77">
        <f>D980</f>
        <v>0</v>
      </c>
      <c r="F980" s="80"/>
      <c r="G980" s="37"/>
      <c r="H980" s="37"/>
    </row>
    <row r="981" spans="2:8" ht="15">
      <c r="B981" s="111" t="str">
        <f>('Facility Detail'!$B$1036+1)&amp;" Surplus Applied to "&amp;('Facility Detail'!$B$1036)</f>
        <v>2012 Surplus Applied to 2011</v>
      </c>
      <c r="C981" s="97"/>
      <c r="D981" s="62">
        <f>E981</f>
        <v>0</v>
      </c>
      <c r="E981" s="70"/>
      <c r="F981" s="81"/>
      <c r="G981" s="37"/>
      <c r="H981" s="37"/>
    </row>
    <row r="982" spans="2:8" ht="15">
      <c r="B982" s="111" t="str">
        <f>('Facility Detail'!$B$1036+1)&amp;" Surplus Applied to "&amp;('Facility Detail'!$B$1036+2)</f>
        <v>2012 Surplus Applied to 2013</v>
      </c>
      <c r="C982" s="97"/>
      <c r="D982" s="82"/>
      <c r="E982" s="10"/>
      <c r="F982" s="78">
        <f>E982</f>
        <v>0</v>
      </c>
      <c r="G982" s="37"/>
      <c r="H982" s="37"/>
    </row>
    <row r="983" spans="2:8" ht="15">
      <c r="B983" s="111" t="str">
        <f>('Facility Detail'!$B$1036+2)&amp;" Surplus Applied to "&amp;('Facility Detail'!$B$1036+1)</f>
        <v>2013 Surplus Applied to 2012</v>
      </c>
      <c r="C983" s="97"/>
      <c r="D983" s="83"/>
      <c r="E983" s="79">
        <f>F983</f>
        <v>0</v>
      </c>
      <c r="F983" s="61"/>
      <c r="G983" s="37"/>
      <c r="H983" s="37"/>
    </row>
    <row r="984" spans="2:8" ht="15">
      <c r="B984" s="42" t="s">
        <v>47</v>
      </c>
      <c r="D984" s="7">
        <f>D981-D980</f>
        <v>0</v>
      </c>
      <c r="E984" s="7">
        <f>E980+E983-E982-E981</f>
        <v>0</v>
      </c>
      <c r="F984" s="7">
        <f>F982-F983</f>
        <v>0</v>
      </c>
      <c r="G984" s="37"/>
      <c r="H984" s="37"/>
    </row>
    <row r="985" spans="2:8" ht="15">
      <c r="B985" s="6"/>
      <c r="D985" s="7"/>
      <c r="E985" s="7"/>
      <c r="F985" s="7"/>
      <c r="G985" s="37"/>
      <c r="H985" s="37"/>
    </row>
    <row r="986" spans="2:8" ht="15">
      <c r="B986" s="108" t="s">
        <v>42</v>
      </c>
      <c r="C986" s="97"/>
      <c r="D986" s="140"/>
      <c r="E986" s="141"/>
      <c r="F986" s="142"/>
      <c r="G986" s="37"/>
      <c r="H986" s="37"/>
    </row>
    <row r="987" spans="2:8" ht="15">
      <c r="B987" s="6"/>
      <c r="D987" s="7"/>
      <c r="E987" s="7"/>
      <c r="F987" s="7"/>
      <c r="G987" s="37"/>
      <c r="H987" s="37"/>
    </row>
    <row r="988" spans="1:8" ht="18.75">
      <c r="A988" s="51" t="s">
        <v>57</v>
      </c>
      <c r="C988" s="97"/>
      <c r="D988" s="55">
        <f>D966+D971-D977+D984+D986</f>
        <v>0</v>
      </c>
      <c r="E988" s="56">
        <f>E966+E971-E977+E984+E986</f>
        <v>0</v>
      </c>
      <c r="F988" s="57">
        <f>F966+F971-F977+F984+F986</f>
        <v>0</v>
      </c>
      <c r="G988" s="37"/>
      <c r="H988" s="37"/>
    </row>
    <row r="989" spans="2:8" ht="15">
      <c r="B989" s="6"/>
      <c r="D989" s="7"/>
      <c r="E989" s="7"/>
      <c r="F989" s="7"/>
      <c r="G989" s="37"/>
      <c r="H989" s="37"/>
    </row>
    <row r="990" ht="15.75" thickBot="1"/>
    <row r="991" spans="1:8" ht="15">
      <c r="A991" s="8"/>
      <c r="B991" s="8"/>
      <c r="C991" s="8"/>
      <c r="D991" s="8"/>
      <c r="E991" s="8"/>
      <c r="F991" s="8"/>
      <c r="G991" s="8"/>
      <c r="H991" s="8"/>
    </row>
    <row r="992" spans="2:8" ht="15">
      <c r="B992" s="39"/>
      <c r="C992" s="39"/>
      <c r="D992" s="39"/>
      <c r="E992" s="39"/>
      <c r="F992" s="39"/>
      <c r="G992" s="39"/>
      <c r="H992" s="39"/>
    </row>
    <row r="993" spans="1:6" ht="21">
      <c r="A993" s="17" t="s">
        <v>4</v>
      </c>
      <c r="B993" s="17"/>
      <c r="C993" s="52" t="str">
        <f>B31</f>
        <v>Facility 30</v>
      </c>
      <c r="D993" s="53"/>
      <c r="E993" s="27"/>
      <c r="F993" s="27"/>
    </row>
    <row r="995" spans="1:8" ht="18.75">
      <c r="A995" s="9" t="s">
        <v>52</v>
      </c>
      <c r="B995" s="9"/>
      <c r="D995" s="2">
        <f>'Facility Detail'!$B$1036</f>
        <v>2011</v>
      </c>
      <c r="E995" s="2">
        <f>D995+1</f>
        <v>2012</v>
      </c>
      <c r="F995" s="2">
        <f>E995+1</f>
        <v>2013</v>
      </c>
      <c r="G995" s="29"/>
      <c r="H995" s="29"/>
    </row>
    <row r="996" spans="2:8" ht="15">
      <c r="B996" s="111" t="str">
        <f>"Total MWh Produced / Purchased from "&amp;C993</f>
        <v>Total MWh Produced / Purchased from Facility 30</v>
      </c>
      <c r="C996" s="97"/>
      <c r="D996" s="3"/>
      <c r="E996" s="4"/>
      <c r="F996" s="5"/>
      <c r="G996" s="28"/>
      <c r="H996" s="28"/>
    </row>
    <row r="997" spans="2:8" ht="15">
      <c r="B997" s="111" t="s">
        <v>56</v>
      </c>
      <c r="C997" s="97"/>
      <c r="D997" s="71"/>
      <c r="E997" s="72"/>
      <c r="F997" s="73"/>
      <c r="G997" s="28"/>
      <c r="H997" s="28"/>
    </row>
    <row r="998" spans="2:8" ht="15">
      <c r="B998" s="111" t="s">
        <v>51</v>
      </c>
      <c r="C998" s="97"/>
      <c r="D998" s="63"/>
      <c r="E998" s="64"/>
      <c r="F998" s="65"/>
      <c r="G998" s="28"/>
      <c r="H998" s="28"/>
    </row>
    <row r="999" spans="2:8" ht="15">
      <c r="B999" s="108" t="s">
        <v>53</v>
      </c>
      <c r="C999" s="109"/>
      <c r="D999" s="47">
        <f>D996*D997*D998</f>
        <v>0</v>
      </c>
      <c r="E999" s="47">
        <f>E996*E997*E998</f>
        <v>0</v>
      </c>
      <c r="F999" s="47">
        <f>F996*F997*F998</f>
        <v>0</v>
      </c>
      <c r="G999" s="28"/>
      <c r="H999" s="28"/>
    </row>
    <row r="1000" spans="2:8" ht="15">
      <c r="B1000" s="27"/>
      <c r="C1000" s="39"/>
      <c r="D1000" s="46"/>
      <c r="E1000" s="46"/>
      <c r="F1000" s="46"/>
      <c r="G1000" s="28"/>
      <c r="H1000" s="28"/>
    </row>
    <row r="1001" spans="1:8" ht="18.75">
      <c r="A1001" s="54" t="s">
        <v>150</v>
      </c>
      <c r="C1001" s="39"/>
      <c r="D1001" s="2">
        <f>'Facility Detail'!$B$1036</f>
        <v>2011</v>
      </c>
      <c r="E1001" s="2">
        <f>D1001+1</f>
        <v>2012</v>
      </c>
      <c r="F1001" s="2">
        <f>E1001+1</f>
        <v>2013</v>
      </c>
      <c r="G1001" s="28"/>
      <c r="H1001" s="28"/>
    </row>
    <row r="1002" spans="2:8" ht="15">
      <c r="B1002" s="111" t="s">
        <v>40</v>
      </c>
      <c r="C1002" s="97"/>
      <c r="D1002" s="66">
        <f>IF($E31="Eligible",D999*'Facility Detail'!$B$1033,0)</f>
        <v>0</v>
      </c>
      <c r="E1002" s="14">
        <f>IF($E31="Eligible",E999*'Facility Detail'!$B$1033,0)</f>
        <v>0</v>
      </c>
      <c r="F1002" s="15">
        <f>IF($E31="Eligible",F999*'Facility Detail'!$B$1033,0)</f>
        <v>0</v>
      </c>
      <c r="G1002" s="28"/>
      <c r="H1002" s="28"/>
    </row>
    <row r="1003" spans="2:8" ht="15">
      <c r="B1003" s="111" t="s">
        <v>7</v>
      </c>
      <c r="C1003" s="97"/>
      <c r="D1003" s="67">
        <f>IF($F31="Eligible",D999,0)</f>
        <v>0</v>
      </c>
      <c r="E1003" s="68">
        <f>IF($F31="Eligible",E999,0)</f>
        <v>0</v>
      </c>
      <c r="F1003" s="69">
        <f>IF($F31="Eligible",F999,0)</f>
        <v>0</v>
      </c>
      <c r="G1003" s="28"/>
      <c r="H1003" s="28"/>
    </row>
    <row r="1004" spans="2:8" ht="15">
      <c r="B1004" s="110" t="s">
        <v>152</v>
      </c>
      <c r="C1004" s="109"/>
      <c r="D1004" s="49">
        <f>SUM(D1002:D1003)</f>
        <v>0</v>
      </c>
      <c r="E1004" s="50">
        <f>SUM(E1002:E1003)</f>
        <v>0</v>
      </c>
      <c r="F1004" s="50">
        <f>SUM(F1002:F1003)</f>
        <v>0</v>
      </c>
      <c r="G1004" s="28"/>
      <c r="H1004" s="28"/>
    </row>
    <row r="1005" spans="2:8" ht="15">
      <c r="B1005" s="39"/>
      <c r="C1005" s="39"/>
      <c r="D1005" s="48"/>
      <c r="E1005" s="40"/>
      <c r="F1005" s="40"/>
      <c r="G1005" s="28"/>
      <c r="H1005" s="28"/>
    </row>
    <row r="1006" spans="1:8" ht="18.75">
      <c r="A1006" s="51" t="s">
        <v>61</v>
      </c>
      <c r="C1006" s="39"/>
      <c r="D1006" s="2">
        <f>'Facility Detail'!$B$1036</f>
        <v>2011</v>
      </c>
      <c r="E1006" s="2">
        <f>D1006+1</f>
        <v>2012</v>
      </c>
      <c r="F1006" s="2">
        <f>E1006+1</f>
        <v>2013</v>
      </c>
      <c r="G1006" s="28"/>
      <c r="H1006" s="28"/>
    </row>
    <row r="1007" spans="2:8" ht="15">
      <c r="B1007" s="111" t="s">
        <v>78</v>
      </c>
      <c r="C1007" s="97"/>
      <c r="D1007" s="123"/>
      <c r="E1007" s="124"/>
      <c r="F1007" s="125"/>
      <c r="G1007" s="28"/>
      <c r="H1007" s="28"/>
    </row>
    <row r="1008" spans="2:8" ht="15">
      <c r="B1008" s="112" t="s">
        <v>54</v>
      </c>
      <c r="C1008" s="113"/>
      <c r="D1008" s="126"/>
      <c r="E1008" s="127"/>
      <c r="F1008" s="128"/>
      <c r="G1008" s="28"/>
      <c r="H1008" s="28"/>
    </row>
    <row r="1009" spans="2:8" ht="15">
      <c r="B1009" s="129" t="s">
        <v>120</v>
      </c>
      <c r="C1009" s="122"/>
      <c r="D1009" s="74"/>
      <c r="E1009" s="75"/>
      <c r="F1009" s="76"/>
      <c r="G1009" s="28"/>
      <c r="H1009" s="28"/>
    </row>
    <row r="1010" spans="2:8" ht="15">
      <c r="B1010" s="42" t="s">
        <v>121</v>
      </c>
      <c r="D1010" s="7">
        <f>SUM(D1007:D1009)</f>
        <v>0</v>
      </c>
      <c r="E1010" s="7">
        <f>SUM(E1007:E1009)</f>
        <v>0</v>
      </c>
      <c r="F1010" s="7">
        <f>SUM(F1007:F1009)</f>
        <v>0</v>
      </c>
      <c r="G1010" s="37"/>
      <c r="H1010" s="37"/>
    </row>
    <row r="1011" spans="2:8" ht="15">
      <c r="B1011" s="6"/>
      <c r="D1011" s="7"/>
      <c r="E1011" s="7"/>
      <c r="F1011" s="7"/>
      <c r="G1011" s="37"/>
      <c r="H1011" s="37"/>
    </row>
    <row r="1012" spans="1:8" ht="18.75">
      <c r="A1012" s="9" t="s">
        <v>131</v>
      </c>
      <c r="D1012" s="2">
        <f>'Facility Detail'!$B$1036</f>
        <v>2011</v>
      </c>
      <c r="E1012" s="2">
        <f>D1012+1</f>
        <v>2012</v>
      </c>
      <c r="F1012" s="2">
        <f>E1012+1</f>
        <v>2013</v>
      </c>
      <c r="G1012" s="37"/>
      <c r="H1012" s="37"/>
    </row>
    <row r="1013" spans="2:8" ht="15">
      <c r="B1013" s="111" t="str">
        <f>'Facility Detail'!$B$1036&amp;" Surplus Applied to "&amp;('Facility Detail'!$B$1036+1)</f>
        <v>2011 Surplus Applied to 2012</v>
      </c>
      <c r="C1013" s="97"/>
      <c r="D1013" s="3"/>
      <c r="E1013" s="77">
        <f>D1013</f>
        <v>0</v>
      </c>
      <c r="F1013" s="80"/>
      <c r="G1013" s="37"/>
      <c r="H1013" s="37"/>
    </row>
    <row r="1014" spans="2:8" ht="15">
      <c r="B1014" s="111" t="str">
        <f>('Facility Detail'!$B$1036+1)&amp;" Surplus Applied to "&amp;('Facility Detail'!$B$1036)</f>
        <v>2012 Surplus Applied to 2011</v>
      </c>
      <c r="C1014" s="97"/>
      <c r="D1014" s="62">
        <f>E1014</f>
        <v>0</v>
      </c>
      <c r="E1014" s="70"/>
      <c r="F1014" s="81"/>
      <c r="G1014" s="37"/>
      <c r="H1014" s="37"/>
    </row>
    <row r="1015" spans="2:8" ht="15">
      <c r="B1015" s="111" t="str">
        <f>('Facility Detail'!$B$1036+1)&amp;" Surplus Applied to "&amp;('Facility Detail'!$B$1036+2)</f>
        <v>2012 Surplus Applied to 2013</v>
      </c>
      <c r="C1015" s="97"/>
      <c r="D1015" s="82"/>
      <c r="E1015" s="10"/>
      <c r="F1015" s="78">
        <f>E1015</f>
        <v>0</v>
      </c>
      <c r="G1015" s="37"/>
      <c r="H1015" s="37"/>
    </row>
    <row r="1016" spans="2:8" ht="15">
      <c r="B1016" s="111" t="str">
        <f>('Facility Detail'!$B$1036+2)&amp;" Surplus Applied to "&amp;('Facility Detail'!$B$1036+1)</f>
        <v>2013 Surplus Applied to 2012</v>
      </c>
      <c r="C1016" s="97"/>
      <c r="D1016" s="83"/>
      <c r="E1016" s="79">
        <f>F1016</f>
        <v>0</v>
      </c>
      <c r="F1016" s="61"/>
      <c r="G1016" s="37"/>
      <c r="H1016" s="37"/>
    </row>
    <row r="1017" spans="2:8" ht="15">
      <c r="B1017" s="42" t="s">
        <v>47</v>
      </c>
      <c r="D1017" s="7">
        <f>D1014-D1013</f>
        <v>0</v>
      </c>
      <c r="E1017" s="7">
        <f>E1013+E1016-E1015-E1014</f>
        <v>0</v>
      </c>
      <c r="F1017" s="7">
        <f>F1015-F1016</f>
        <v>0</v>
      </c>
      <c r="G1017" s="37"/>
      <c r="H1017" s="37"/>
    </row>
    <row r="1018" spans="2:8" ht="15">
      <c r="B1018" s="6"/>
      <c r="D1018" s="7"/>
      <c r="E1018" s="7"/>
      <c r="F1018" s="7"/>
      <c r="G1018" s="37"/>
      <c r="H1018" s="37"/>
    </row>
    <row r="1019" spans="2:8" ht="15">
      <c r="B1019" s="108" t="s">
        <v>42</v>
      </c>
      <c r="C1019" s="97"/>
      <c r="D1019" s="140"/>
      <c r="E1019" s="141"/>
      <c r="F1019" s="142"/>
      <c r="G1019" s="37"/>
      <c r="H1019" s="37"/>
    </row>
    <row r="1020" spans="2:8" ht="15">
      <c r="B1020" s="6"/>
      <c r="D1020" s="7"/>
      <c r="E1020" s="7"/>
      <c r="F1020" s="7"/>
      <c r="G1020" s="37"/>
      <c r="H1020" s="37"/>
    </row>
    <row r="1021" spans="1:8" ht="18.75">
      <c r="A1021" s="51" t="s">
        <v>57</v>
      </c>
      <c r="C1021" s="97"/>
      <c r="D1021" s="55">
        <f>D999+D1004-D1010+D1017+D1019</f>
        <v>0</v>
      </c>
      <c r="E1021" s="56">
        <f>E999+E1004-E1010+E1017+E1019</f>
        <v>0</v>
      </c>
      <c r="F1021" s="57">
        <f>F999+F1004-F1010+F1017+F1019</f>
        <v>0</v>
      </c>
      <c r="G1021" s="37"/>
      <c r="H1021" s="37"/>
    </row>
    <row r="1022" spans="2:8" ht="15">
      <c r="B1022" s="6"/>
      <c r="D1022" s="7"/>
      <c r="E1022" s="7"/>
      <c r="F1022" s="7"/>
      <c r="G1022" s="37"/>
      <c r="H1022" s="37"/>
    </row>
    <row r="1026" ht="15" hidden="1" outlineLevel="1"/>
    <row r="1027" ht="15" hidden="1" outlineLevel="1">
      <c r="B1027" s="6" t="s">
        <v>60</v>
      </c>
    </row>
    <row r="1028" ht="15" hidden="1" outlineLevel="1">
      <c r="B1028" s="19" t="s">
        <v>0</v>
      </c>
    </row>
    <row r="1029" ht="15" hidden="1" outlineLevel="1">
      <c r="B1029" s="21" t="s">
        <v>1</v>
      </c>
    </row>
    <row r="1030" ht="15" hidden="1" outlineLevel="1">
      <c r="B1030" s="22" t="s">
        <v>2</v>
      </c>
    </row>
    <row r="1031" ht="15" hidden="1" outlineLevel="1"/>
    <row r="1032" ht="15" hidden="1" outlineLevel="1">
      <c r="B1032" s="6" t="s">
        <v>59</v>
      </c>
    </row>
    <row r="1033" ht="15" hidden="1" outlineLevel="1">
      <c r="B1033" s="20">
        <v>0.2</v>
      </c>
    </row>
    <row r="1034" ht="15" hidden="1" outlineLevel="1"/>
    <row r="1035" ht="15" hidden="1" outlineLevel="1">
      <c r="B1035" s="6" t="s">
        <v>9</v>
      </c>
    </row>
    <row r="1036" ht="15" hidden="1" outlineLevel="1">
      <c r="B1036" s="20">
        <v>2011</v>
      </c>
    </row>
    <row r="1037" ht="15" hidden="1" outlineLevel="1"/>
    <row r="1038" ht="15" hidden="1" outlineLevel="1">
      <c r="B1038" s="6" t="s">
        <v>137</v>
      </c>
    </row>
    <row r="1039" ht="15" hidden="1" outlineLevel="1">
      <c r="B1039" s="19"/>
    </row>
    <row r="1040" ht="15" hidden="1" outlineLevel="1">
      <c r="B1040" s="21" t="s">
        <v>138</v>
      </c>
    </row>
    <row r="1041" ht="15" hidden="1" outlineLevel="1">
      <c r="B1041" s="21" t="s">
        <v>139</v>
      </c>
    </row>
    <row r="1042" ht="15" hidden="1" outlineLevel="1">
      <c r="B1042" s="21" t="s">
        <v>145</v>
      </c>
    </row>
    <row r="1043" ht="15" hidden="1" outlineLevel="1">
      <c r="B1043" s="21" t="s">
        <v>143</v>
      </c>
    </row>
    <row r="1044" ht="15" hidden="1" outlineLevel="1">
      <c r="B1044" s="21" t="s">
        <v>140</v>
      </c>
    </row>
    <row r="1045" ht="15" hidden="1" outlineLevel="1">
      <c r="B1045" s="21" t="s">
        <v>141</v>
      </c>
    </row>
    <row r="1046" ht="15" hidden="1" outlineLevel="1">
      <c r="B1046" s="21" t="s">
        <v>144</v>
      </c>
    </row>
    <row r="1047" ht="15" hidden="1" outlineLevel="1">
      <c r="B1047" s="21" t="s">
        <v>142</v>
      </c>
    </row>
    <row r="1048" ht="15" hidden="1" outlineLevel="1">
      <c r="B1048" s="148" t="s">
        <v>151</v>
      </c>
    </row>
    <row r="1049" ht="15" hidden="1" outlineLevel="1"/>
    <row r="1050" ht="15" collapsed="1"/>
  </sheetData>
  <sheetProtection/>
  <mergeCells count="1">
    <mergeCell ref="B33:F33"/>
  </mergeCells>
  <dataValidations count="2">
    <dataValidation type="list" allowBlank="1" showInputMessage="1" showErrorMessage="1" sqref="E2:F31">
      <formula1>LaborBonus</formula1>
    </dataValidation>
    <dataValidation type="list" allowBlank="1" showInputMessage="1" showErrorMessage="1" sqref="D2:D31">
      <formula1>Facility</formula1>
    </dataValidation>
  </dataValidations>
  <printOptions/>
  <pageMargins left="0.75" right="0.75" top="1" bottom="1" header="0.5" footer="0.5"/>
  <pageSetup fitToHeight="2" horizontalDpi="600" verticalDpi="600" orientation="portrait" scale="61" r:id="rId1"/>
  <rowBreaks count="15" manualBreakCount="15">
    <brk id="67" max="7" man="1"/>
    <brk id="133" max="7" man="1"/>
    <brk id="199" max="7" man="1"/>
    <brk id="265" max="7" man="1"/>
    <brk id="331" max="7" man="1"/>
    <brk id="397" max="7" man="1"/>
    <brk id="463" max="7" man="1"/>
    <brk id="529" max="7" man="1"/>
    <brk id="595" max="7" man="1"/>
    <brk id="661" max="7" man="1"/>
    <brk id="727" max="7" man="1"/>
    <brk id="793" max="7" man="1"/>
    <brk id="859" max="7" man="1"/>
    <brk id="925" max="7" man="1"/>
    <brk id="99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50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7.00390625" style="149" customWidth="1"/>
    <col min="2" max="5" width="16.421875" style="149" customWidth="1"/>
    <col min="6" max="7" width="14.28125" style="149" customWidth="1"/>
    <col min="8" max="16384" width="9.140625" style="149" customWidth="1"/>
  </cols>
  <sheetData>
    <row r="2" ht="21">
      <c r="A2" s="166" t="s">
        <v>149</v>
      </c>
    </row>
    <row r="4" spans="2:4" ht="15">
      <c r="B4" s="151">
        <v>2011</v>
      </c>
      <c r="C4" s="151">
        <v>2012</v>
      </c>
      <c r="D4" s="151">
        <v>2013</v>
      </c>
    </row>
    <row r="5" spans="1:4" ht="15">
      <c r="A5" s="150" t="s">
        <v>138</v>
      </c>
      <c r="B5" s="153">
        <f aca="true" t="shared" si="0" ref="B5:D13">SUMIF($B$21:$B$50,$A5,C$21:C$50)</f>
        <v>0</v>
      </c>
      <c r="C5" s="154">
        <f t="shared" si="0"/>
        <v>0</v>
      </c>
      <c r="D5" s="155">
        <f t="shared" si="0"/>
        <v>0</v>
      </c>
    </row>
    <row r="6" spans="1:4" ht="15">
      <c r="A6" s="150" t="s">
        <v>139</v>
      </c>
      <c r="B6" s="157">
        <f t="shared" si="0"/>
        <v>0</v>
      </c>
      <c r="C6" s="158">
        <f t="shared" si="0"/>
        <v>0</v>
      </c>
      <c r="D6" s="159">
        <f t="shared" si="0"/>
        <v>0</v>
      </c>
    </row>
    <row r="7" spans="1:4" ht="15">
      <c r="A7" s="150" t="s">
        <v>145</v>
      </c>
      <c r="B7" s="157">
        <f t="shared" si="0"/>
        <v>0</v>
      </c>
      <c r="C7" s="158">
        <f t="shared" si="0"/>
        <v>0</v>
      </c>
      <c r="D7" s="159">
        <f t="shared" si="0"/>
        <v>0</v>
      </c>
    </row>
    <row r="8" spans="1:4" ht="15">
      <c r="A8" s="150" t="s">
        <v>143</v>
      </c>
      <c r="B8" s="157">
        <f t="shared" si="0"/>
        <v>0</v>
      </c>
      <c r="C8" s="158">
        <f t="shared" si="0"/>
        <v>0</v>
      </c>
      <c r="D8" s="159">
        <f t="shared" si="0"/>
        <v>0</v>
      </c>
    </row>
    <row r="9" spans="1:4" ht="15">
      <c r="A9" s="150" t="s">
        <v>140</v>
      </c>
      <c r="B9" s="157">
        <f t="shared" si="0"/>
        <v>0</v>
      </c>
      <c r="C9" s="158">
        <f t="shared" si="0"/>
        <v>0</v>
      </c>
      <c r="D9" s="159">
        <f t="shared" si="0"/>
        <v>0</v>
      </c>
    </row>
    <row r="10" spans="1:4" ht="15">
      <c r="A10" s="150" t="s">
        <v>141</v>
      </c>
      <c r="B10" s="157">
        <f t="shared" si="0"/>
        <v>0</v>
      </c>
      <c r="C10" s="158">
        <f t="shared" si="0"/>
        <v>0</v>
      </c>
      <c r="D10" s="159">
        <f t="shared" si="0"/>
        <v>0</v>
      </c>
    </row>
    <row r="11" spans="1:4" ht="15">
      <c r="A11" s="150" t="s">
        <v>144</v>
      </c>
      <c r="B11" s="157">
        <f t="shared" si="0"/>
        <v>0</v>
      </c>
      <c r="C11" s="158">
        <f t="shared" si="0"/>
        <v>0</v>
      </c>
      <c r="D11" s="159">
        <f t="shared" si="0"/>
        <v>0</v>
      </c>
    </row>
    <row r="12" spans="1:4" ht="15">
      <c r="A12" s="150" t="s">
        <v>142</v>
      </c>
      <c r="B12" s="157">
        <f t="shared" si="0"/>
        <v>0</v>
      </c>
      <c r="C12" s="158">
        <f t="shared" si="0"/>
        <v>0</v>
      </c>
      <c r="D12" s="159">
        <f t="shared" si="0"/>
        <v>0</v>
      </c>
    </row>
    <row r="13" spans="1:4" ht="15">
      <c r="A13" s="150" t="s">
        <v>151</v>
      </c>
      <c r="B13" s="161">
        <f t="shared" si="0"/>
        <v>0</v>
      </c>
      <c r="C13" s="162">
        <f t="shared" si="0"/>
        <v>0</v>
      </c>
      <c r="D13" s="163">
        <f t="shared" si="0"/>
        <v>0</v>
      </c>
    </row>
    <row r="14" spans="1:4" ht="15.75">
      <c r="A14" s="167"/>
      <c r="B14" s="168"/>
      <c r="C14" s="168"/>
      <c r="D14" s="168"/>
    </row>
    <row r="19" ht="12.75" hidden="1" outlineLevel="1"/>
    <row r="20" spans="1:5" ht="15" hidden="1" outlineLevel="1">
      <c r="A20" s="165" t="s">
        <v>79</v>
      </c>
      <c r="B20" s="164" t="s">
        <v>146</v>
      </c>
      <c r="C20" s="164">
        <v>2011</v>
      </c>
      <c r="D20" s="164">
        <v>2012</v>
      </c>
      <c r="E20" s="164">
        <v>2013</v>
      </c>
    </row>
    <row r="21" spans="1:5" ht="15" hidden="1" outlineLevel="1">
      <c r="A21" s="152" t="str">
        <f>'Facility Detail'!B2</f>
        <v>Facility 1</v>
      </c>
      <c r="B21" s="152">
        <f>IF('Facility Detail'!D2="","",'Facility Detail'!D2)</f>
      </c>
      <c r="C21" s="153">
        <f>'Facility Detail'!D64</f>
        <v>0</v>
      </c>
      <c r="D21" s="154">
        <f>'Facility Detail'!E64</f>
        <v>0</v>
      </c>
      <c r="E21" s="155">
        <f>'Facility Detail'!F64</f>
        <v>0</v>
      </c>
    </row>
    <row r="22" spans="1:5" ht="15" hidden="1" outlineLevel="1">
      <c r="A22" s="156" t="str">
        <f>'Facility Detail'!B3</f>
        <v>Facility 2</v>
      </c>
      <c r="B22" s="156">
        <f>IF('Facility Detail'!D3="","",'Facility Detail'!D3)</f>
      </c>
      <c r="C22" s="157">
        <f>'Facility Detail'!D97</f>
        <v>0</v>
      </c>
      <c r="D22" s="158">
        <f>'Facility Detail'!E97</f>
        <v>0</v>
      </c>
      <c r="E22" s="159">
        <f>'Facility Detail'!F97</f>
        <v>0</v>
      </c>
    </row>
    <row r="23" spans="1:5" ht="15" hidden="1" outlineLevel="1">
      <c r="A23" s="156" t="str">
        <f>'Facility Detail'!B4</f>
        <v>Facility 3</v>
      </c>
      <c r="B23" s="156">
        <f>IF('Facility Detail'!D4="","",'Facility Detail'!D4)</f>
      </c>
      <c r="C23" s="157">
        <f>'Facility Detail'!D130</f>
        <v>0</v>
      </c>
      <c r="D23" s="158">
        <f>'Facility Detail'!E130</f>
        <v>0</v>
      </c>
      <c r="E23" s="159">
        <f>'Facility Detail'!F130</f>
        <v>0</v>
      </c>
    </row>
    <row r="24" spans="1:5" ht="15" hidden="1" outlineLevel="1">
      <c r="A24" s="156" t="str">
        <f>'Facility Detail'!B5</f>
        <v>Facility 4</v>
      </c>
      <c r="B24" s="156">
        <f>IF('Facility Detail'!D5="","",'Facility Detail'!D5)</f>
      </c>
      <c r="C24" s="157">
        <f>'Facility Detail'!D163</f>
        <v>0</v>
      </c>
      <c r="D24" s="158">
        <f>'Facility Detail'!E163</f>
        <v>0</v>
      </c>
      <c r="E24" s="159">
        <f>'Facility Detail'!F163</f>
        <v>0</v>
      </c>
    </row>
    <row r="25" spans="1:5" ht="15" hidden="1" outlineLevel="1">
      <c r="A25" s="156" t="str">
        <f>'Facility Detail'!B6</f>
        <v>Facility 5</v>
      </c>
      <c r="B25" s="156">
        <f>IF('Facility Detail'!D6="","",'Facility Detail'!D6)</f>
      </c>
      <c r="C25" s="157">
        <f>'Facility Detail'!D196</f>
        <v>0</v>
      </c>
      <c r="D25" s="158">
        <f>'Facility Detail'!E196</f>
        <v>0</v>
      </c>
      <c r="E25" s="159">
        <f>'Facility Detail'!F196</f>
        <v>0</v>
      </c>
    </row>
    <row r="26" spans="1:5" ht="15" hidden="1" outlineLevel="1">
      <c r="A26" s="156" t="str">
        <f>'Facility Detail'!B7</f>
        <v>Facility 6</v>
      </c>
      <c r="B26" s="156">
        <f>IF('Facility Detail'!D7="","",'Facility Detail'!D7)</f>
      </c>
      <c r="C26" s="157">
        <f>'Facility Detail'!D229</f>
        <v>0</v>
      </c>
      <c r="D26" s="158">
        <f>'Facility Detail'!E229</f>
        <v>0</v>
      </c>
      <c r="E26" s="159">
        <f>'Facility Detail'!F229</f>
        <v>0</v>
      </c>
    </row>
    <row r="27" spans="1:5" ht="15" hidden="1" outlineLevel="1">
      <c r="A27" s="156" t="str">
        <f>'Facility Detail'!B8</f>
        <v>Facility 7</v>
      </c>
      <c r="B27" s="156">
        <f>IF('Facility Detail'!D8="","",'Facility Detail'!D8)</f>
      </c>
      <c r="C27" s="157">
        <f>'Facility Detail'!D262</f>
        <v>0</v>
      </c>
      <c r="D27" s="158">
        <f>'Facility Detail'!E262</f>
        <v>0</v>
      </c>
      <c r="E27" s="159">
        <f>'Facility Detail'!F262</f>
        <v>0</v>
      </c>
    </row>
    <row r="28" spans="1:5" ht="15" hidden="1" outlineLevel="1">
      <c r="A28" s="156" t="str">
        <f>'Facility Detail'!B9</f>
        <v>Facility 8</v>
      </c>
      <c r="B28" s="156">
        <f>IF('Facility Detail'!D9="","",'Facility Detail'!D9)</f>
      </c>
      <c r="C28" s="157">
        <f>'Facility Detail'!D295</f>
        <v>0</v>
      </c>
      <c r="D28" s="158">
        <f>'Facility Detail'!E295</f>
        <v>0</v>
      </c>
      <c r="E28" s="159">
        <f>'Facility Detail'!F295</f>
        <v>0</v>
      </c>
    </row>
    <row r="29" spans="1:5" ht="15" hidden="1" outlineLevel="1">
      <c r="A29" s="156" t="str">
        <f>'Facility Detail'!B10</f>
        <v>Facility 9</v>
      </c>
      <c r="B29" s="156">
        <f>IF('Facility Detail'!D10="","",'Facility Detail'!D10)</f>
      </c>
      <c r="C29" s="157">
        <f>'Facility Detail'!D328</f>
        <v>0</v>
      </c>
      <c r="D29" s="158">
        <f>'Facility Detail'!E328</f>
        <v>0</v>
      </c>
      <c r="E29" s="159">
        <f>'Facility Detail'!F328</f>
        <v>0</v>
      </c>
    </row>
    <row r="30" spans="1:5" ht="15" hidden="1" outlineLevel="1">
      <c r="A30" s="156" t="str">
        <f>'Facility Detail'!B11</f>
        <v>Facility 10</v>
      </c>
      <c r="B30" s="156">
        <f>IF('Facility Detail'!D11="","",'Facility Detail'!D11)</f>
      </c>
      <c r="C30" s="157">
        <f>'Facility Detail'!D361</f>
        <v>0</v>
      </c>
      <c r="D30" s="158">
        <f>'Facility Detail'!E361</f>
        <v>0</v>
      </c>
      <c r="E30" s="159">
        <f>'Facility Detail'!F361</f>
        <v>0</v>
      </c>
    </row>
    <row r="31" spans="1:5" ht="15" hidden="1" outlineLevel="1">
      <c r="A31" s="156" t="str">
        <f>'Facility Detail'!B12</f>
        <v>Facility 11</v>
      </c>
      <c r="B31" s="156">
        <f>IF('Facility Detail'!D12="","",'Facility Detail'!D12)</f>
      </c>
      <c r="C31" s="157">
        <f>'Facility Detail'!D394</f>
        <v>0</v>
      </c>
      <c r="D31" s="158">
        <f>'Facility Detail'!E394</f>
        <v>0</v>
      </c>
      <c r="E31" s="159">
        <f>'Facility Detail'!F394</f>
        <v>0</v>
      </c>
    </row>
    <row r="32" spans="1:5" ht="15" hidden="1" outlineLevel="1">
      <c r="A32" s="156" t="str">
        <f>'Facility Detail'!B13</f>
        <v>Facility 12</v>
      </c>
      <c r="B32" s="156">
        <f>IF('Facility Detail'!D13="","",'Facility Detail'!D13)</f>
      </c>
      <c r="C32" s="157">
        <f>'Facility Detail'!D427</f>
        <v>0</v>
      </c>
      <c r="D32" s="158">
        <f>'Facility Detail'!E427</f>
        <v>0</v>
      </c>
      <c r="E32" s="159">
        <f>'Facility Detail'!F427</f>
        <v>0</v>
      </c>
    </row>
    <row r="33" spans="1:5" ht="15" hidden="1" outlineLevel="1">
      <c r="A33" s="156" t="str">
        <f>'Facility Detail'!B14</f>
        <v>Facility 13</v>
      </c>
      <c r="B33" s="156">
        <f>IF('Facility Detail'!D14="","",'Facility Detail'!D14)</f>
      </c>
      <c r="C33" s="157">
        <f>'Facility Detail'!D460</f>
        <v>0</v>
      </c>
      <c r="D33" s="158">
        <f>'Facility Detail'!E460</f>
        <v>0</v>
      </c>
      <c r="E33" s="159">
        <f>'Facility Detail'!F460</f>
        <v>0</v>
      </c>
    </row>
    <row r="34" spans="1:5" ht="15" hidden="1" outlineLevel="1">
      <c r="A34" s="156" t="str">
        <f>'Facility Detail'!B15</f>
        <v>Facility 14</v>
      </c>
      <c r="B34" s="156">
        <f>IF('Facility Detail'!D15="","",'Facility Detail'!D15)</f>
      </c>
      <c r="C34" s="157">
        <f>'Facility Detail'!D493</f>
        <v>0</v>
      </c>
      <c r="D34" s="158">
        <f>'Facility Detail'!E493</f>
        <v>0</v>
      </c>
      <c r="E34" s="159">
        <f>'Facility Detail'!F493</f>
        <v>0</v>
      </c>
    </row>
    <row r="35" spans="1:5" ht="15" hidden="1" outlineLevel="1">
      <c r="A35" s="156" t="str">
        <f>'Facility Detail'!B16</f>
        <v>Facility 15</v>
      </c>
      <c r="B35" s="156">
        <f>IF('Facility Detail'!D16="","",'Facility Detail'!D16)</f>
      </c>
      <c r="C35" s="157">
        <f>'Facility Detail'!D526</f>
        <v>0</v>
      </c>
      <c r="D35" s="158">
        <f>'Facility Detail'!E526</f>
        <v>0</v>
      </c>
      <c r="E35" s="159">
        <f>'Facility Detail'!F526</f>
        <v>0</v>
      </c>
    </row>
    <row r="36" spans="1:5" ht="15" hidden="1" outlineLevel="1">
      <c r="A36" s="156" t="str">
        <f>'Facility Detail'!B17</f>
        <v>Facility 16</v>
      </c>
      <c r="B36" s="156">
        <f>IF('Facility Detail'!D17="","",'Facility Detail'!D17)</f>
      </c>
      <c r="C36" s="157">
        <f>'Facility Detail'!D559</f>
        <v>0</v>
      </c>
      <c r="D36" s="158">
        <f>'Facility Detail'!E559</f>
        <v>0</v>
      </c>
      <c r="E36" s="159">
        <f>'Facility Detail'!F559</f>
        <v>0</v>
      </c>
    </row>
    <row r="37" spans="1:5" ht="15" hidden="1" outlineLevel="1">
      <c r="A37" s="156" t="str">
        <f>'Facility Detail'!B18</f>
        <v>Facility 17</v>
      </c>
      <c r="B37" s="156">
        <f>IF('Facility Detail'!D18="","",'Facility Detail'!D18)</f>
      </c>
      <c r="C37" s="157">
        <f>'Facility Detail'!D592</f>
        <v>0</v>
      </c>
      <c r="D37" s="158">
        <f>'Facility Detail'!E592</f>
        <v>0</v>
      </c>
      <c r="E37" s="159">
        <f>'Facility Detail'!F592</f>
        <v>0</v>
      </c>
    </row>
    <row r="38" spans="1:5" ht="15" hidden="1" outlineLevel="1">
      <c r="A38" s="156" t="str">
        <f>'Facility Detail'!B19</f>
        <v>Facility 18</v>
      </c>
      <c r="B38" s="156">
        <f>IF('Facility Detail'!D19="","",'Facility Detail'!D19)</f>
      </c>
      <c r="C38" s="157">
        <f>'Facility Detail'!D625</f>
        <v>0</v>
      </c>
      <c r="D38" s="158">
        <f>'Facility Detail'!E625</f>
        <v>0</v>
      </c>
      <c r="E38" s="159">
        <f>'Facility Detail'!F625</f>
        <v>0</v>
      </c>
    </row>
    <row r="39" spans="1:5" ht="15" hidden="1" outlineLevel="1">
      <c r="A39" s="156" t="str">
        <f>'Facility Detail'!B20</f>
        <v>Facility 19</v>
      </c>
      <c r="B39" s="156">
        <f>IF('Facility Detail'!D20="","",'Facility Detail'!D20)</f>
      </c>
      <c r="C39" s="157">
        <f>'Facility Detail'!D658</f>
        <v>0</v>
      </c>
      <c r="D39" s="158">
        <f>'Facility Detail'!E658</f>
        <v>0</v>
      </c>
      <c r="E39" s="159">
        <f>'Facility Detail'!F658</f>
        <v>0</v>
      </c>
    </row>
    <row r="40" spans="1:5" ht="15" hidden="1" outlineLevel="1">
      <c r="A40" s="156" t="str">
        <f>'Facility Detail'!B21</f>
        <v>Facility 20</v>
      </c>
      <c r="B40" s="156">
        <f>IF('Facility Detail'!D21="","",'Facility Detail'!D21)</f>
      </c>
      <c r="C40" s="157">
        <f>'Facility Detail'!D691</f>
        <v>0</v>
      </c>
      <c r="D40" s="158">
        <f>'Facility Detail'!E691</f>
        <v>0</v>
      </c>
      <c r="E40" s="159">
        <f>'Facility Detail'!F691</f>
        <v>0</v>
      </c>
    </row>
    <row r="41" spans="1:5" ht="15" hidden="1" outlineLevel="1">
      <c r="A41" s="156" t="str">
        <f>'Facility Detail'!B22</f>
        <v>Facility 21</v>
      </c>
      <c r="B41" s="156">
        <f>IF('Facility Detail'!D22="","",'Facility Detail'!D22)</f>
      </c>
      <c r="C41" s="157">
        <f>'Facility Detail'!D724</f>
        <v>0</v>
      </c>
      <c r="D41" s="158">
        <f>'Facility Detail'!E724</f>
        <v>0</v>
      </c>
      <c r="E41" s="159">
        <f>'Facility Detail'!F724</f>
        <v>0</v>
      </c>
    </row>
    <row r="42" spans="1:5" ht="15" hidden="1" outlineLevel="1">
      <c r="A42" s="156" t="str">
        <f>'Facility Detail'!B23</f>
        <v>Facility 22</v>
      </c>
      <c r="B42" s="156">
        <f>IF('Facility Detail'!D23="","",'Facility Detail'!D23)</f>
      </c>
      <c r="C42" s="157">
        <f>'Facility Detail'!D757</f>
        <v>0</v>
      </c>
      <c r="D42" s="158">
        <f>'Facility Detail'!E757</f>
        <v>0</v>
      </c>
      <c r="E42" s="159">
        <f>'Facility Detail'!F757</f>
        <v>0</v>
      </c>
    </row>
    <row r="43" spans="1:5" ht="15" hidden="1" outlineLevel="1">
      <c r="A43" s="156" t="str">
        <f>'Facility Detail'!B24</f>
        <v>Facility 23</v>
      </c>
      <c r="B43" s="156">
        <f>IF('Facility Detail'!D24="","",'Facility Detail'!D24)</f>
      </c>
      <c r="C43" s="157">
        <f>'Facility Detail'!D790</f>
        <v>0</v>
      </c>
      <c r="D43" s="158">
        <f>'Facility Detail'!E790</f>
        <v>0</v>
      </c>
      <c r="E43" s="159">
        <f>'Facility Detail'!F790</f>
        <v>0</v>
      </c>
    </row>
    <row r="44" spans="1:5" ht="15" hidden="1" outlineLevel="1">
      <c r="A44" s="156" t="str">
        <f>'Facility Detail'!B25</f>
        <v>Facility 24</v>
      </c>
      <c r="B44" s="156">
        <f>IF('Facility Detail'!D25="","",'Facility Detail'!D25)</f>
      </c>
      <c r="C44" s="157">
        <f>'Facility Detail'!D823</f>
        <v>0</v>
      </c>
      <c r="D44" s="158">
        <f>'Facility Detail'!E823</f>
        <v>0</v>
      </c>
      <c r="E44" s="159">
        <f>'Facility Detail'!F823</f>
        <v>0</v>
      </c>
    </row>
    <row r="45" spans="1:5" ht="15" hidden="1" outlineLevel="1">
      <c r="A45" s="156" t="str">
        <f>'Facility Detail'!B26</f>
        <v>Facility 25</v>
      </c>
      <c r="B45" s="156">
        <f>IF('Facility Detail'!D26="","",'Facility Detail'!D26)</f>
      </c>
      <c r="C45" s="157">
        <f>'Facility Detail'!D856</f>
        <v>0</v>
      </c>
      <c r="D45" s="158">
        <f>'Facility Detail'!E856</f>
        <v>0</v>
      </c>
      <c r="E45" s="159">
        <f>'Facility Detail'!F856</f>
        <v>0</v>
      </c>
    </row>
    <row r="46" spans="1:5" ht="15" hidden="1" outlineLevel="1">
      <c r="A46" s="156" t="str">
        <f>'Facility Detail'!B27</f>
        <v>Facility 26</v>
      </c>
      <c r="B46" s="156">
        <f>IF('Facility Detail'!D27="","",'Facility Detail'!D27)</f>
      </c>
      <c r="C46" s="157">
        <f>'Facility Detail'!D889</f>
        <v>0</v>
      </c>
      <c r="D46" s="158">
        <f>'Facility Detail'!E889</f>
        <v>0</v>
      </c>
      <c r="E46" s="159">
        <f>'Facility Detail'!F889</f>
        <v>0</v>
      </c>
    </row>
    <row r="47" spans="1:5" ht="15" hidden="1" outlineLevel="1">
      <c r="A47" s="156" t="str">
        <f>'Facility Detail'!B28</f>
        <v>Facility 27</v>
      </c>
      <c r="B47" s="156">
        <f>IF('Facility Detail'!D28="","",'Facility Detail'!D28)</f>
      </c>
      <c r="C47" s="157">
        <f>'Facility Detail'!D922</f>
        <v>0</v>
      </c>
      <c r="D47" s="158">
        <f>'Facility Detail'!E922</f>
        <v>0</v>
      </c>
      <c r="E47" s="159">
        <f>'Facility Detail'!F922</f>
        <v>0</v>
      </c>
    </row>
    <row r="48" spans="1:5" ht="15" hidden="1" outlineLevel="1">
      <c r="A48" s="156" t="str">
        <f>'Facility Detail'!B29</f>
        <v>Facility 28</v>
      </c>
      <c r="B48" s="156">
        <f>IF('Facility Detail'!D29="","",'Facility Detail'!D29)</f>
      </c>
      <c r="C48" s="157">
        <f>'Facility Detail'!D955</f>
        <v>0</v>
      </c>
      <c r="D48" s="158">
        <f>'Facility Detail'!E955</f>
        <v>0</v>
      </c>
      <c r="E48" s="159">
        <f>'Facility Detail'!F955</f>
        <v>0</v>
      </c>
    </row>
    <row r="49" spans="1:5" ht="15" hidden="1" outlineLevel="1">
      <c r="A49" s="156" t="str">
        <f>'Facility Detail'!B30</f>
        <v>Facility 29</v>
      </c>
      <c r="B49" s="156">
        <f>IF('Facility Detail'!D30="","",'Facility Detail'!D30)</f>
      </c>
      <c r="C49" s="157">
        <f>'Facility Detail'!D988</f>
        <v>0</v>
      </c>
      <c r="D49" s="158">
        <f>'Facility Detail'!E988</f>
        <v>0</v>
      </c>
      <c r="E49" s="159">
        <f>'Facility Detail'!F988</f>
        <v>0</v>
      </c>
    </row>
    <row r="50" spans="1:5" ht="15" hidden="1" outlineLevel="1">
      <c r="A50" s="160" t="str">
        <f>'Facility Detail'!B31</f>
        <v>Facility 30</v>
      </c>
      <c r="B50" s="160">
        <f>IF('Facility Detail'!D31="","",'Facility Detail'!D31)</f>
      </c>
      <c r="C50" s="161">
        <f>'Facility Detail'!D1021</f>
        <v>0</v>
      </c>
      <c r="D50" s="162">
        <f>'Facility Detail'!E1021</f>
        <v>0</v>
      </c>
      <c r="E50" s="163">
        <f>'Facility Detail'!F1021</f>
        <v>0</v>
      </c>
    </row>
    <row r="51" ht="12.75" hidden="1" outlineLevel="1"/>
    <row r="52" ht="12.75" collapsed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 Watts</dc:creator>
  <cp:keywords/>
  <dc:description/>
  <cp:lastModifiedBy>Beaton, Rebecca (UTC)</cp:lastModifiedBy>
  <cp:lastPrinted>2012-02-27T18:34:37Z</cp:lastPrinted>
  <dcterms:created xsi:type="dcterms:W3CDTF">2011-06-02T16:07:19Z</dcterms:created>
  <dcterms:modified xsi:type="dcterms:W3CDTF">2012-04-26T22:13:20Z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Report</vt:lpwstr>
  </property>
  <property fmtid="{D5CDD505-2E9C-101B-9397-08002B2CF9AE}" pid="4" name="IsHighlyConfidenti">
    <vt:lpwstr>0</vt:lpwstr>
  </property>
  <property fmtid="{D5CDD505-2E9C-101B-9397-08002B2CF9AE}" pid="5" name="DocketNumb">
    <vt:lpwstr>110523</vt:lpwstr>
  </property>
  <property fmtid="{D5CDD505-2E9C-101B-9397-08002B2CF9AE}" pid="6" name="IsConfidenti">
    <vt:lpwstr>0</vt:lpwstr>
  </property>
  <property fmtid="{D5CDD505-2E9C-101B-9397-08002B2CF9AE}" pid="7" name="Dat">
    <vt:lpwstr>2012-05-01T00:00:00Z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2011-03-23T00:00:00Z</vt:lpwstr>
  </property>
  <property fmtid="{D5CDD505-2E9C-101B-9397-08002B2CF9AE}" pid="10" name="Pref">
    <vt:lpwstr>UE</vt:lpwstr>
  </property>
  <property fmtid="{D5CDD505-2E9C-101B-9397-08002B2CF9AE}" pid="11" name="CaseCompanyNam">
    <vt:lpwstr/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