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5315" windowHeight="9645" activeTab="0"/>
  </bookViews>
  <sheets>
    <sheet name="Exhibit aMW (HS-4)" sheetId="1" r:id="rId1"/>
    <sheet name="Exhibit Peak (HS-5)" sheetId="2" r:id="rId2"/>
  </sheets>
  <externalReferences>
    <externalReference r:id="rId5"/>
    <externalReference r:id="rId6"/>
    <externalReference r:id="rId7"/>
  </externalReferences>
  <definedNames>
    <definedName name="AverageFuelCost">#REF!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st">#REF!</definedName>
    <definedName name="DispatchSum">"GRID Thermal Generation!R2C1:R4C2"</definedName>
    <definedName name="ExchangeMWh">#REF!</definedName>
    <definedName name="hours">'Exhibit aMW (HS-4)'!$E$10:$P$10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Mill">#REF!</definedName>
    <definedName name="MMBtu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Peak">#REF!</definedName>
    <definedName name="_xlnm.Print_Area" localSheetId="0">'Exhibit aMW (HS-4)'!$A$1:$R$36</definedName>
    <definedName name="_xlnm.Print_Area" localSheetId="1">'Exhibit Peak (HS-5)'!$A$1:$M$37</definedName>
    <definedName name="RevenueSum">"GRID Thermal Revenue!R2C1:R4C2"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Michael Stack</author>
  </authors>
  <commentList>
    <comment ref="P4" authorId="0">
      <text>
        <r>
          <rPr>
            <sz val="8"/>
            <rFont val="Tahoma"/>
            <family val="2"/>
          </rPr>
          <t>Search argument has a trailing blank to place it in the Peak section of the worksheet.</t>
        </r>
      </text>
    </comment>
  </commentList>
</comments>
</file>

<file path=xl/sharedStrings.xml><?xml version="1.0" encoding="utf-8"?>
<sst xmlns="http://schemas.openxmlformats.org/spreadsheetml/2006/main" count="120" uniqueCount="86">
  <si>
    <t>PacifiCorp</t>
  </si>
  <si>
    <t>Mid Columbia</t>
  </si>
  <si>
    <t>Short Term Firm Purchases</t>
  </si>
  <si>
    <t>Check Totals</t>
  </si>
  <si>
    <t>Normalized Sources of Energy</t>
  </si>
  <si>
    <t>Unit - Average Megawatts</t>
  </si>
  <si>
    <t xml:space="preserve">Line </t>
  </si>
  <si>
    <t>No.</t>
  </si>
  <si>
    <t>Description</t>
  </si>
  <si>
    <t>Company Owned Generation</t>
  </si>
  <si>
    <t>Hydro</t>
  </si>
  <si>
    <t>Wind</t>
  </si>
  <si>
    <t>Total Company Owned Generation</t>
  </si>
  <si>
    <t>Purchased &amp; Exchanges</t>
  </si>
  <si>
    <t>Long Term Firm</t>
  </si>
  <si>
    <t>Exchanges</t>
  </si>
  <si>
    <t>System Balancing</t>
  </si>
  <si>
    <t xml:space="preserve">Total Purchased Power and </t>
  </si>
  <si>
    <t xml:space="preserve">   Exchange</t>
  </si>
  <si>
    <t>Total Resources</t>
  </si>
  <si>
    <t>Special Sales</t>
  </si>
  <si>
    <t>System Net of Special Sales</t>
  </si>
  <si>
    <t>Normalized Sources of Peak Capacity</t>
  </si>
  <si>
    <t xml:space="preserve">          Annual Energy</t>
  </si>
  <si>
    <t>Winter Peak</t>
  </si>
  <si>
    <t>% of Total</t>
  </si>
  <si>
    <t>Summer Peak</t>
  </si>
  <si>
    <t>Capacity</t>
  </si>
  <si>
    <t>July MW</t>
  </si>
  <si>
    <t>Requirement</t>
  </si>
  <si>
    <t>Difference</t>
  </si>
  <si>
    <t>Hours</t>
  </si>
  <si>
    <t>Deducts from Long Term Firm</t>
  </si>
  <si>
    <t>Energy</t>
  </si>
  <si>
    <t>Total Hydro Generation</t>
  </si>
  <si>
    <t>Total System Balancing Sales</t>
  </si>
  <si>
    <t>Georgia-Pacific Camas</t>
  </si>
  <si>
    <t>Total Long Term Firm Sales</t>
  </si>
  <si>
    <t>Total Short Term Firm Sales</t>
  </si>
  <si>
    <t>Max</t>
  </si>
  <si>
    <t>After Derates, Maintenance and Reserves</t>
  </si>
  <si>
    <t>Column Offset</t>
  </si>
  <si>
    <t>Total Coal Generation</t>
  </si>
  <si>
    <t>Total Gas Generation</t>
  </si>
  <si>
    <t>Net System Load</t>
  </si>
  <si>
    <t>GWH</t>
  </si>
  <si>
    <t>Total Storage &amp; Exchange</t>
  </si>
  <si>
    <t xml:space="preserve">Total Hydro Generation </t>
  </si>
  <si>
    <t xml:space="preserve">Total Qualifying Facilities </t>
  </si>
  <si>
    <t xml:space="preserve">Total Mid-Columbia Contracts </t>
  </si>
  <si>
    <t xml:space="preserve">Total STF Purchases </t>
  </si>
  <si>
    <t xml:space="preserve">Total System Balancing Sales </t>
  </si>
  <si>
    <t xml:space="preserve">Total LTF Sales </t>
  </si>
  <si>
    <t xml:space="preserve">Total STF Sales </t>
  </si>
  <si>
    <t xml:space="preserve">Total LTF Purchases </t>
  </si>
  <si>
    <t xml:space="preserve">Total Exchanges </t>
  </si>
  <si>
    <t xml:space="preserve">Total Coal Fired Generation </t>
  </si>
  <si>
    <t xml:space="preserve">Search argument </t>
  </si>
  <si>
    <t xml:space="preserve">Net System Load </t>
  </si>
  <si>
    <t xml:space="preserve">Total System Balancing Purchases </t>
  </si>
  <si>
    <r>
      <t xml:space="preserve">Thermal  </t>
    </r>
    <r>
      <rPr>
        <b/>
        <sz val="8"/>
        <rFont val="Arial"/>
        <family val="2"/>
      </rPr>
      <t>(1) (2)</t>
    </r>
  </si>
  <si>
    <t>Notes:</t>
  </si>
  <si>
    <t>(1)</t>
  </si>
  <si>
    <t>(2)</t>
  </si>
  <si>
    <r>
      <t xml:space="preserve">Thermal  </t>
    </r>
    <r>
      <rPr>
        <b/>
        <sz val="8"/>
        <rFont val="Arial"/>
        <family val="2"/>
      </rPr>
      <t>(1)</t>
    </r>
  </si>
  <si>
    <t>Total Adjustments to Load</t>
  </si>
  <si>
    <t>End of $ section</t>
  </si>
  <si>
    <t>month</t>
  </si>
  <si>
    <t>Includes GP Camas Co-generation</t>
  </si>
  <si>
    <t xml:space="preserve">Total Gas Fired Resources </t>
  </si>
  <si>
    <t>Total Reserve Requirements</t>
  </si>
  <si>
    <t>Leaning Juniper 1</t>
  </si>
  <si>
    <t>December MW</t>
  </si>
  <si>
    <t>Deducts</t>
  </si>
  <si>
    <t>Marengo</t>
  </si>
  <si>
    <t>Goodnoe Wind</t>
  </si>
  <si>
    <t>Qualifying Facilities Total</t>
  </si>
  <si>
    <t>Mid-Columbia Contracts Total</t>
  </si>
  <si>
    <t>Total Short Term Firm Purchases</t>
  </si>
  <si>
    <t>Total System Balancing Purchases</t>
  </si>
  <si>
    <t>Owned Generation</t>
  </si>
  <si>
    <t>Total Owned Generation</t>
  </si>
  <si>
    <t>Match Column in L&amp;R</t>
  </si>
  <si>
    <t>Long Term Firm Purchases Total</t>
  </si>
  <si>
    <t>Exhibit Washington ______ (HS-4)</t>
  </si>
  <si>
    <t>Exhibit Washington ______ (HS-5)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</si>
</sst>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%;[Red]\(0%\)"/>
    <numFmt numFmtId="166" formatCode="0\ \ ;@\ \ "/>
    <numFmt numFmtId="167" formatCode="#"/>
    <numFmt numFmtId="168" formatCode="#,##0_);[Red]\(#,##0\);&quot;-&quot;"/>
    <numFmt numFmtId="169" formatCode="#,##0.000_);[Red]\(#,##0.000\);&quot;-&quot;"/>
    <numFmt numFmtId="170" formatCode="#,##0.0\);[Red]\(#,##0.0\);&quot;-&quot;"/>
    <numFmt numFmtId="171" formatCode="#,##0;[Red]\(#,##0.0\);&quot;-&quot;"/>
    <numFmt numFmtId="172" formatCode="_(* #,##0_);_(* \(#,##0\);_(* &quot;-&quot;??_);_(@_)"/>
    <numFmt numFmtId="173" formatCode="#,##0.00_);[Red]\(#,##0.00\);&quot;-&quot;"/>
    <numFmt numFmtId="174" formatCode="#,##0_);[Red]\(#,##0\);&quot;-   &quot;"/>
    <numFmt numFmtId="175" formatCode="#,##0;[Red]\(#,##0\);&quot;-&quot;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%"/>
    <numFmt numFmtId="183" formatCode="#,##0.0;[Red]\(#,##0.0\);&quot;-&quot;"/>
    <numFmt numFmtId="184" formatCode="_(* #,##0.0_);_(* \(#,##0.0\);_(* &quot;-&quot;??_);_(@_)"/>
    <numFmt numFmtId="185" formatCode="_(* #,##0.000_);_(* \(#,##0.000\);_(* &quot;-&quot;??_);_(@_)"/>
    <numFmt numFmtId="186" formatCode="_(&quot;$&quot;* #,##0_);_(&quot;$&quot;* \(#,##0\);_(&quot;$&quot;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0_.00\);[Red]\(#,##0.00\);&quot;-&quot;"/>
    <numFmt numFmtId="191" formatCode="###,0_.00;[Red]\(#,##0.00;&quot;-&quot;"/>
    <numFmt numFmtId="192" formatCode="#,##0.00;[Red]\(#,##0.00;&quot;-&quot;"/>
    <numFmt numFmtId="193" formatCode="[Red]##,#0_;\(#,##0_;&quot;-&quot;"/>
    <numFmt numFmtId="194" formatCode="[Red]#,##0;\(#,##0_;&quot;-&quot;"/>
    <numFmt numFmtId="195" formatCode="#,##0;[Red]\(#,##0_;&quot;-&quot;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#,##0\ ;[Red]\(#,##0\)"/>
    <numFmt numFmtId="200" formatCode="0.00\ ;[Red]\(0.00\)"/>
    <numFmt numFmtId="201" formatCode="&quot;$&quot;#,##0.0_);\(&quot;$&quot;#,##0.0\)"/>
    <numFmt numFmtId="202" formatCode="#,##0.0_);[Red]\(#,##0.0\);&quot;-   &quot;"/>
    <numFmt numFmtId="203" formatCode="#,##0.00_);[Red]\(#,##0.00\);&quot;-   &quot;"/>
    <numFmt numFmtId="204" formatCode="0.000\ ;[Red]\(0.000\)"/>
    <numFmt numFmtId="205" formatCode="0.0\ ;[Red]\(0.0\)"/>
    <numFmt numFmtId="206" formatCode="0.00000000"/>
    <numFmt numFmtId="207" formatCode="#,##0.0\ ;[Red]\(#,##0.0\)"/>
    <numFmt numFmtId="208" formatCode="0.00%;[Red]\(0.00%\)"/>
    <numFmt numFmtId="209" formatCode="0.0%;[Red]\(0.0%\)"/>
    <numFmt numFmtId="210" formatCode="#,##0.000_);[Red]\(#,##0.000\)"/>
    <numFmt numFmtId="211" formatCode="#,##0.0_);[Red]\(#,##0.0\)"/>
    <numFmt numFmtId="212" formatCode="_(* #,##0.0000_);_(* \(#,##0.0000\);_(* &quot;-&quot;??_);_(@_)"/>
    <numFmt numFmtId="213" formatCode="0.000%"/>
    <numFmt numFmtId="214" formatCode="#,##0.000_);[Red]\(#,##0.000\);&quot;-   &quot;"/>
    <numFmt numFmtId="215" formatCode="0.00_);[Red]\(0.00\)"/>
    <numFmt numFmtId="216" formatCode="[$€-2]\ #,##0.00_);[Red]\([$€-2]\ #,##0.00\)"/>
    <numFmt numFmtId="217" formatCode="0.000000000000000%"/>
  </numFmts>
  <fonts count="1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i/>
      <sz val="8"/>
      <color indexed="18"/>
      <name val="Helv"/>
      <family val="0"/>
    </font>
    <font>
      <sz val="1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5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7">
    <xf numFmtId="41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17" fontId="6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" fontId="5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38" fontId="5" fillId="0" borderId="0" xfId="22" applyNumberFormat="1" applyFont="1" applyAlignment="1">
      <alignment/>
      <protection/>
    </xf>
    <xf numFmtId="38" fontId="6" fillId="0" borderId="0" xfId="22" applyNumberFormat="1" applyFont="1" applyAlignment="1">
      <alignment/>
      <protection/>
    </xf>
    <xf numFmtId="172" fontId="5" fillId="0" borderId="0" xfId="22" applyNumberFormat="1" applyFont="1">
      <alignment/>
      <protection/>
    </xf>
    <xf numFmtId="172" fontId="8" fillId="0" borderId="0" xfId="22" applyNumberFormat="1" applyFont="1">
      <alignment/>
      <protection/>
    </xf>
    <xf numFmtId="172" fontId="5" fillId="0" borderId="0" xfId="22" applyNumberFormat="1" applyFont="1" applyAlignment="1">
      <alignment/>
      <protection/>
    </xf>
    <xf numFmtId="172" fontId="5" fillId="0" borderId="0" xfId="22" applyNumberFormat="1" applyFont="1" applyAlignment="1">
      <alignment horizontal="right"/>
      <protection/>
    </xf>
    <xf numFmtId="1" fontId="5" fillId="0" borderId="0" xfId="22" applyNumberFormat="1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6" fillId="0" borderId="0" xfId="22" applyFont="1" applyAlignment="1">
      <alignment horizontal="left"/>
      <protection/>
    </xf>
    <xf numFmtId="172" fontId="5" fillId="0" borderId="0" xfId="22" applyNumberFormat="1" applyFont="1" applyAlignment="1">
      <alignment horizontal="left"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/>
      <protection/>
    </xf>
    <xf numFmtId="0" fontId="6" fillId="0" borderId="0" xfId="23" applyFont="1" applyAlignment="1">
      <alignment horizontal="centerContinuous"/>
      <protection/>
    </xf>
    <xf numFmtId="0" fontId="5" fillId="0" borderId="0" xfId="23" applyFont="1" applyAlignment="1">
      <alignment horizontal="right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208" fontId="5" fillId="0" borderId="0" xfId="23" applyNumberFormat="1" applyFont="1" applyAlignment="1">
      <alignment/>
      <protection/>
    </xf>
    <xf numFmtId="0" fontId="5" fillId="0" borderId="0" xfId="23" applyFont="1" applyAlignment="1">
      <alignment/>
      <protection/>
    </xf>
    <xf numFmtId="37" fontId="5" fillId="0" borderId="0" xfId="23" applyNumberFormat="1" applyFont="1" applyAlignment="1">
      <alignment/>
      <protection/>
    </xf>
    <xf numFmtId="0" fontId="6" fillId="0" borderId="0" xfId="23" applyFont="1" applyAlignment="1">
      <alignment/>
      <protection/>
    </xf>
    <xf numFmtId="37" fontId="6" fillId="0" borderId="0" xfId="23" applyNumberFormat="1" applyFont="1" applyAlignment="1">
      <alignment/>
      <protection/>
    </xf>
    <xf numFmtId="0" fontId="5" fillId="0" borderId="0" xfId="23" applyFont="1" quotePrefix="1">
      <alignment/>
      <protection/>
    </xf>
    <xf numFmtId="10" fontId="5" fillId="0" borderId="0" xfId="23" applyNumberFormat="1" applyFont="1" applyAlignment="1">
      <alignment/>
      <protection/>
    </xf>
    <xf numFmtId="172" fontId="6" fillId="0" borderId="0" xfId="22" applyNumberFormat="1" applyFont="1" applyAlignment="1">
      <alignment/>
      <protection/>
    </xf>
    <xf numFmtId="172" fontId="6" fillId="0" borderId="0" xfId="23" applyNumberFormat="1" applyFont="1" applyAlignment="1">
      <alignment/>
      <protection/>
    </xf>
    <xf numFmtId="10" fontId="5" fillId="0" borderId="0" xfId="24" applyNumberFormat="1" applyFont="1" applyAlignment="1">
      <alignment/>
    </xf>
    <xf numFmtId="10" fontId="6" fillId="0" borderId="0" xfId="24" applyNumberFormat="1" applyFont="1" applyAlignment="1">
      <alignment/>
    </xf>
    <xf numFmtId="172" fontId="6" fillId="0" borderId="0" xfId="22" applyNumberFormat="1" applyFont="1">
      <alignment/>
      <protection/>
    </xf>
    <xf numFmtId="0" fontId="9" fillId="0" borderId="0" xfId="22" applyFont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1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5" fillId="0" borderId="0" xfId="22" applyFont="1" applyFill="1">
      <alignment/>
      <protection/>
    </xf>
    <xf numFmtId="38" fontId="5" fillId="0" borderId="0" xfId="22" applyNumberFormat="1" applyFont="1" applyFill="1" applyAlignment="1">
      <alignment/>
      <protection/>
    </xf>
    <xf numFmtId="0" fontId="6" fillId="0" borderId="0" xfId="22" applyFont="1" applyFill="1">
      <alignment/>
      <protection/>
    </xf>
    <xf numFmtId="0" fontId="6" fillId="0" borderId="0" xfId="23" applyFont="1" applyFill="1" applyAlignment="1">
      <alignment horizontal="center"/>
      <protection/>
    </xf>
    <xf numFmtId="0" fontId="7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8" fillId="0" borderId="0" xfId="23" applyFont="1" applyFill="1">
      <alignment/>
      <protection/>
    </xf>
    <xf numFmtId="10" fontId="5" fillId="0" borderId="0" xfId="24" applyNumberFormat="1" applyFont="1" applyFill="1" applyAlignment="1">
      <alignment/>
    </xf>
    <xf numFmtId="0" fontId="5" fillId="0" borderId="0" xfId="23" applyFont="1" applyFill="1" applyAlignment="1">
      <alignment/>
      <protection/>
    </xf>
    <xf numFmtId="0" fontId="10" fillId="0" borderId="0" xfId="23" applyFont="1" applyFill="1">
      <alignment/>
      <protection/>
    </xf>
    <xf numFmtId="0" fontId="6" fillId="0" borderId="0" xfId="23" applyFont="1" applyFill="1">
      <alignment/>
      <protection/>
    </xf>
    <xf numFmtId="10" fontId="5" fillId="0" borderId="0" xfId="23" applyNumberFormat="1" applyFont="1" applyFill="1" applyAlignment="1">
      <alignment/>
      <protection/>
    </xf>
    <xf numFmtId="172" fontId="5" fillId="0" borderId="0" xfId="23" applyNumberFormat="1" applyFont="1">
      <alignment/>
      <protection/>
    </xf>
    <xf numFmtId="17" fontId="6" fillId="0" borderId="0" xfId="22" applyNumberFormat="1" applyFont="1">
      <alignment/>
      <protection/>
    </xf>
    <xf numFmtId="1" fontId="5" fillId="0" borderId="0" xfId="23" applyNumberFormat="1" applyFont="1">
      <alignment/>
      <protection/>
    </xf>
    <xf numFmtId="1" fontId="5" fillId="0" borderId="0" xfId="23" applyNumberFormat="1" applyFont="1" applyFill="1">
      <alignment/>
      <protection/>
    </xf>
    <xf numFmtId="0" fontId="5" fillId="0" borderId="1" xfId="23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3" xfId="23" applyFont="1" applyBorder="1" applyAlignment="1">
      <alignment horizontal="centerContinuous"/>
      <protection/>
    </xf>
    <xf numFmtId="0" fontId="5" fillId="0" borderId="4" xfId="23" applyFont="1" applyBorder="1" applyAlignment="1">
      <alignment horizontal="centerContinuous"/>
      <protection/>
    </xf>
    <xf numFmtId="0" fontId="5" fillId="0" borderId="5" xfId="23" applyFont="1" applyBorder="1" applyAlignment="1">
      <alignment horizontal="centerContinuous"/>
      <protection/>
    </xf>
    <xf numFmtId="1" fontId="5" fillId="2" borderId="0" xfId="23" applyNumberFormat="1" applyFont="1" applyFill="1">
      <alignment/>
      <protection/>
    </xf>
    <xf numFmtId="1" fontId="5" fillId="3" borderId="0" xfId="23" applyNumberFormat="1" applyFont="1" applyFill="1">
      <alignment/>
      <protection/>
    </xf>
    <xf numFmtId="1" fontId="5" fillId="4" borderId="0" xfId="23" applyNumberFormat="1" applyFont="1" applyFill="1">
      <alignment/>
      <protection/>
    </xf>
    <xf numFmtId="172" fontId="8" fillId="0" borderId="0" xfId="22" applyNumberFormat="1" applyFont="1" applyAlignment="1">
      <alignment/>
      <protection/>
    </xf>
    <xf numFmtId="1" fontId="6" fillId="0" borderId="0" xfId="23" applyNumberFormat="1" applyFont="1" applyFill="1">
      <alignment/>
      <protection/>
    </xf>
    <xf numFmtId="43" fontId="5" fillId="0" borderId="0" xfId="22" applyNumberFormat="1" applyFont="1">
      <alignment/>
      <protection/>
    </xf>
    <xf numFmtId="0" fontId="12" fillId="0" borderId="0" xfId="23" applyFont="1" quotePrefix="1">
      <alignment/>
      <protection/>
    </xf>
    <xf numFmtId="0" fontId="6" fillId="0" borderId="0" xfId="23" applyFont="1" applyAlignment="1">
      <alignment horizontal="right"/>
      <protection/>
    </xf>
    <xf numFmtId="0" fontId="12" fillId="0" borderId="0" xfId="23" applyFont="1" applyAlignment="1" quotePrefix="1">
      <alignment horizontal="right"/>
      <protection/>
    </xf>
    <xf numFmtId="0" fontId="6" fillId="0" borderId="0" xfId="22" applyFont="1" applyAlignment="1">
      <alignment horizontal="right"/>
      <protection/>
    </xf>
    <xf numFmtId="0" fontId="12" fillId="0" borderId="0" xfId="22" applyFont="1" applyAlignment="1" quotePrefix="1">
      <alignment horizontal="right"/>
      <protection/>
    </xf>
    <xf numFmtId="1" fontId="10" fillId="0" borderId="0" xfId="23" applyNumberFormat="1" applyFont="1">
      <alignment/>
      <protection/>
    </xf>
    <xf numFmtId="0" fontId="10" fillId="0" borderId="0" xfId="23" applyFont="1">
      <alignment/>
      <protection/>
    </xf>
    <xf numFmtId="41" fontId="13" fillId="0" borderId="0" xfId="0" applyFont="1" applyAlignment="1">
      <alignment horizontal="right"/>
    </xf>
    <xf numFmtId="1" fontId="5" fillId="5" borderId="6" xfId="23" applyNumberFormat="1" applyFont="1" applyFill="1" applyBorder="1">
      <alignment/>
      <protection/>
    </xf>
    <xf numFmtId="1" fontId="5" fillId="5" borderId="7" xfId="23" applyNumberFormat="1" applyFont="1" applyFill="1" applyBorder="1">
      <alignment/>
      <protection/>
    </xf>
    <xf numFmtId="172" fontId="5" fillId="0" borderId="0" xfId="22" applyNumberFormat="1" applyFont="1" applyFill="1" applyBorder="1" applyAlignment="1">
      <alignment/>
      <protection/>
    </xf>
    <xf numFmtId="10" fontId="5" fillId="0" borderId="0" xfId="23" applyNumberFormat="1" applyFont="1">
      <alignment/>
      <protection/>
    </xf>
    <xf numFmtId="10" fontId="5" fillId="0" borderId="0" xfId="24" applyNumberFormat="1" applyFont="1" applyAlignment="1">
      <alignment/>
    </xf>
    <xf numFmtId="10" fontId="5" fillId="0" borderId="0" xfId="24" applyNumberFormat="1" applyFont="1" applyFill="1" applyAlignment="1">
      <alignment/>
    </xf>
    <xf numFmtId="178" fontId="5" fillId="0" borderId="0" xfId="23" applyNumberFormat="1" applyFont="1" applyFill="1">
      <alignment/>
      <protection/>
    </xf>
    <xf numFmtId="1" fontId="5" fillId="5" borderId="8" xfId="23" applyNumberFormat="1" applyFont="1" applyFill="1" applyBorder="1">
      <alignment/>
      <protection/>
    </xf>
    <xf numFmtId="1" fontId="5" fillId="5" borderId="9" xfId="23" applyNumberFormat="1" applyFont="1" applyFill="1" applyBorder="1">
      <alignment/>
      <protection/>
    </xf>
    <xf numFmtId="0" fontId="5" fillId="0" borderId="2" xfId="23" applyFont="1" applyBorder="1">
      <alignment/>
      <protection/>
    </xf>
    <xf numFmtId="0" fontId="5" fillId="0" borderId="10" xfId="23" applyFont="1" applyBorder="1">
      <alignment/>
      <protection/>
    </xf>
    <xf numFmtId="0" fontId="5" fillId="0" borderId="1" xfId="23" applyFont="1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put" xfId="21"/>
    <cellStyle name="Normal_Attachment WIEC 4(1).10 Widmer Exhibit 1-2 (TABLE1&amp;2, 09-2002)" xfId="22"/>
    <cellStyle name="Normal_Widerm Exhibit 1-2 (TABLE1&amp;2, 09-2002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A%20UE-08xxxx%20(GRC%202008)\_scenarios\_L&amp;R\WA%20GRC%20L&amp;R_Jul07%20to%20Jun08_2007%2012%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A%20UE-08xxxx%20(GRC%202008)\_scenarios\WA%20GRC_Jul07%20to%20Jun08_2007Dec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eason Pe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Summary"/>
      <sheetName val="Profile"/>
      <sheetName val="Delta"/>
      <sheetName val="L&amp;R"/>
      <sheetName val="Base"/>
      <sheetName val="Check LTC"/>
      <sheetName val="Reserves"/>
      <sheetName val=" Reserves_Raw Data"/>
      <sheetName val="STF Pivot"/>
      <sheetName val="STF_Raw Data"/>
      <sheetName val="GRID Hydro Gen Peak"/>
      <sheetName val="GRID Imbalance Peak"/>
      <sheetName val="GRID Load Peak"/>
      <sheetName val="GRID LTC Availability Min"/>
      <sheetName val="GRID LTC Availability Peak"/>
      <sheetName val="GRID Nameplate"/>
      <sheetName val="GRID Plant Outage Peak"/>
      <sheetName val="GRID Purchases Peak"/>
      <sheetName val="GRID ResReq Margin Peak"/>
      <sheetName val="GRID ResReq NoSpin Peak"/>
      <sheetName val="GRID ResReq Spin Peak"/>
      <sheetName val="GRID Sales Peak"/>
      <sheetName val="GRID STF Purchases Peak"/>
      <sheetName val="GRID STF Sales Peak"/>
      <sheetName val="GRID Thermal Avail Peak"/>
      <sheetName val="GRID Hydro Generation (MWH)"/>
      <sheetName val="GRID Imbalance (MWH)"/>
      <sheetName val="GRID Load (MWH)"/>
      <sheetName val="GRID LTC Availability (MWH)"/>
      <sheetName val="GRID LTC Dispatch (MWH)"/>
      <sheetName val="GRID Plant Outage (MWH)"/>
      <sheetName val="GRID Purchases (MWH)"/>
      <sheetName val="GRID ResReq Margin (MWH)"/>
      <sheetName val="GRID Sales (MWH)"/>
      <sheetName val="GRID STF Purchases (MWH)"/>
      <sheetName val="GRID STF Sales (MWH)"/>
      <sheetName val="GRID Thermal Availability (MWH)"/>
      <sheetName val="MacroBuilder"/>
      <sheetName val="EFOR"/>
      <sheetName val="on off peak hours"/>
    </sheetNames>
    <sheetDataSet>
      <sheetData sheetId="4">
        <row r="1">
          <cell r="E1" t="str">
            <v>WA GRC_Jul07 to Jun08_2007Dec17</v>
          </cell>
        </row>
        <row r="2">
          <cell r="E2" t="str">
            <v>FY 2008 through FY 2012</v>
          </cell>
        </row>
        <row r="4">
          <cell r="E4" t="str">
            <v>FY 2008</v>
          </cell>
          <cell r="F4">
            <v>39264</v>
          </cell>
          <cell r="G4">
            <v>39295</v>
          </cell>
          <cell r="H4">
            <v>39326</v>
          </cell>
          <cell r="I4">
            <v>39356</v>
          </cell>
          <cell r="J4">
            <v>39387</v>
          </cell>
          <cell r="K4">
            <v>39417</v>
          </cell>
          <cell r="L4">
            <v>39448</v>
          </cell>
          <cell r="M4">
            <v>39479</v>
          </cell>
          <cell r="N4">
            <v>39508</v>
          </cell>
          <cell r="O4">
            <v>39539</v>
          </cell>
          <cell r="P4">
            <v>39569</v>
          </cell>
          <cell r="Q4">
            <v>39600</v>
          </cell>
        </row>
        <row r="6">
          <cell r="J6" t="str">
            <v>Average MW</v>
          </cell>
        </row>
        <row r="8">
          <cell r="A8" t="str">
            <v>REQUIREMENTS</v>
          </cell>
        </row>
        <row r="9">
          <cell r="D9" t="str">
            <v>Bridger Loss Placement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BPA Hermiston Losses</v>
          </cell>
          <cell r="E10">
            <v>8.046334462295082</v>
          </cell>
          <cell r="F10">
            <v>8.783604</v>
          </cell>
          <cell r="G10">
            <v>7.8575287</v>
          </cell>
          <cell r="H10">
            <v>8.966671</v>
          </cell>
          <cell r="I10">
            <v>9.0161295</v>
          </cell>
          <cell r="J10">
            <v>9.21944</v>
          </cell>
          <cell r="K10">
            <v>8.946231999999998</v>
          </cell>
          <cell r="L10">
            <v>8.866937</v>
          </cell>
          <cell r="M10">
            <v>8.584768</v>
          </cell>
          <cell r="N10">
            <v>8.026885</v>
          </cell>
          <cell r="O10">
            <v>7.0291696</v>
          </cell>
          <cell r="P10">
            <v>4.381721</v>
          </cell>
          <cell r="Q10">
            <v>6.909719000000001</v>
          </cell>
        </row>
        <row r="11">
          <cell r="D11" t="str">
            <v>DSM Cool Keeper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D12" t="str">
            <v>DSM Irrigation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MagCorp Curtailment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D14" t="str">
            <v>Monsanto Curtailment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Station Service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B16" t="str">
            <v>Total Adjustments to Load</v>
          </cell>
          <cell r="E16">
            <v>8.046334462295082</v>
          </cell>
          <cell r="F16">
            <v>8.783604</v>
          </cell>
          <cell r="G16">
            <v>7.8575287</v>
          </cell>
          <cell r="H16">
            <v>8.966671</v>
          </cell>
          <cell r="I16">
            <v>9.0161295</v>
          </cell>
          <cell r="J16">
            <v>9.21944</v>
          </cell>
          <cell r="K16">
            <v>8.946231999999998</v>
          </cell>
          <cell r="L16">
            <v>8.866937</v>
          </cell>
          <cell r="M16">
            <v>8.584768</v>
          </cell>
          <cell r="N16">
            <v>8.026885</v>
          </cell>
          <cell r="O16">
            <v>7.0291696</v>
          </cell>
          <cell r="P16">
            <v>4.381721</v>
          </cell>
          <cell r="Q16">
            <v>6.909719000000001</v>
          </cell>
        </row>
        <row r="18">
          <cell r="C18" t="str">
            <v>W</v>
          </cell>
          <cell r="D18" t="str">
            <v>System Load</v>
          </cell>
          <cell r="E18">
            <v>2362.57206284153</v>
          </cell>
          <cell r="F18">
            <v>2420.9852150537636</v>
          </cell>
          <cell r="G18">
            <v>2426.0349462365593</v>
          </cell>
          <cell r="H18">
            <v>2198.679166666667</v>
          </cell>
          <cell r="I18">
            <v>2187.967741935484</v>
          </cell>
          <cell r="J18">
            <v>2484.7652777777776</v>
          </cell>
          <cell r="K18">
            <v>2701.9502688172042</v>
          </cell>
          <cell r="L18">
            <v>2587.4556451612902</v>
          </cell>
          <cell r="M18">
            <v>2482.0330459770116</v>
          </cell>
          <cell r="N18">
            <v>2337.7889784946237</v>
          </cell>
          <cell r="O18">
            <v>2085.6194444444445</v>
          </cell>
          <cell r="P18">
            <v>2140.9206989247314</v>
          </cell>
          <cell r="Q18">
            <v>2291.8097222222223</v>
          </cell>
        </row>
        <row r="19">
          <cell r="B19" t="str">
            <v>Net System Load</v>
          </cell>
          <cell r="C19" t="str">
            <v>W</v>
          </cell>
          <cell r="E19">
            <v>2370.618397303825</v>
          </cell>
          <cell r="F19">
            <v>2429.7688190537638</v>
          </cell>
          <cell r="G19">
            <v>2433.892474936559</v>
          </cell>
          <cell r="H19">
            <v>2207.645837666667</v>
          </cell>
          <cell r="I19">
            <v>2196.9838714354837</v>
          </cell>
          <cell r="J19">
            <v>2493.9847177777774</v>
          </cell>
          <cell r="K19">
            <v>2710.896500817204</v>
          </cell>
          <cell r="L19">
            <v>2596.32258216129</v>
          </cell>
          <cell r="M19">
            <v>2490.617813977012</v>
          </cell>
          <cell r="N19">
            <v>2345.815863494624</v>
          </cell>
          <cell r="O19">
            <v>2092.6486140444445</v>
          </cell>
          <cell r="P19">
            <v>2145.3024199247316</v>
          </cell>
          <cell r="Q19">
            <v>2298.7194412222225</v>
          </cell>
        </row>
        <row r="22">
          <cell r="B22" t="str">
            <v>Long Term Firm Sales (dispatched)</v>
          </cell>
        </row>
        <row r="23">
          <cell r="D23" t="str">
            <v>Black Hills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 t="str">
            <v>Blanding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 t="str">
            <v>BPA Flathead Sale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 t="str">
            <v>BPA Wind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 t="str">
            <v>East Control Area Sale</v>
          </cell>
          <cell r="E27">
            <v>50.145703837887055</v>
          </cell>
          <cell r="F27">
            <v>205.4300806451613</v>
          </cell>
          <cell r="G27">
            <v>153.6966929032258</v>
          </cell>
          <cell r="H27">
            <v>8.746664533333332</v>
          </cell>
          <cell r="I27">
            <v>59.45805290322581</v>
          </cell>
          <cell r="J27">
            <v>0</v>
          </cell>
          <cell r="K27">
            <v>0</v>
          </cell>
          <cell r="L27">
            <v>7.492473677419356</v>
          </cell>
          <cell r="M27">
            <v>53.62066954022988</v>
          </cell>
          <cell r="N27">
            <v>4.920428430107527</v>
          </cell>
          <cell r="O27">
            <v>0</v>
          </cell>
          <cell r="P27">
            <v>0</v>
          </cell>
          <cell r="Q27">
            <v>105.83328888888887</v>
          </cell>
        </row>
        <row r="28">
          <cell r="D28" t="str">
            <v>Hurricane Sale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 t="str">
            <v>LADWP (IPP Layoff)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 t="str">
            <v>PG&amp;E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 t="str">
            <v>PSCO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 t="str">
            <v>Salt River Project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SCE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 t="str">
            <v>Sierra Pac 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SMUD</v>
          </cell>
          <cell r="E35">
            <v>39.76548269581056</v>
          </cell>
          <cell r="F35">
            <v>43.145161290322584</v>
          </cell>
          <cell r="G35">
            <v>49.193548387096776</v>
          </cell>
          <cell r="H35">
            <v>36.666666666666664</v>
          </cell>
          <cell r="I35">
            <v>5.376344086021505</v>
          </cell>
          <cell r="J35">
            <v>45.97222222222222</v>
          </cell>
          <cell r="K35">
            <v>70.96774193548387</v>
          </cell>
          <cell r="L35">
            <v>76.0752688172043</v>
          </cell>
          <cell r="M35">
            <v>71.12068965517241</v>
          </cell>
          <cell r="N35">
            <v>43.27956989247312</v>
          </cell>
          <cell r="O35">
            <v>35.833333333333336</v>
          </cell>
          <cell r="P35">
            <v>0</v>
          </cell>
          <cell r="Q35">
            <v>0.2777777777777778</v>
          </cell>
        </row>
        <row r="36">
          <cell r="D36" t="str">
            <v>UAMPS s223863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 t="str">
            <v>UMPA II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Total LTF Sales</v>
          </cell>
          <cell r="E38">
            <v>89.91118653369762</v>
          </cell>
          <cell r="F38">
            <v>248.5752419354839</v>
          </cell>
          <cell r="G38">
            <v>202.89024129032256</v>
          </cell>
          <cell r="H38">
            <v>45.413331199999995</v>
          </cell>
          <cell r="I38">
            <v>64.83439698924732</v>
          </cell>
          <cell r="J38">
            <v>45.97222222222222</v>
          </cell>
          <cell r="K38">
            <v>70.96774193548387</v>
          </cell>
          <cell r="L38">
            <v>83.56774249462366</v>
          </cell>
          <cell r="M38">
            <v>124.7413591954023</v>
          </cell>
          <cell r="N38">
            <v>48.19999832258065</v>
          </cell>
          <cell r="O38">
            <v>35.833333333333336</v>
          </cell>
          <cell r="P38">
            <v>0</v>
          </cell>
          <cell r="Q38">
            <v>106.11106666666664</v>
          </cell>
        </row>
        <row r="40">
          <cell r="B40" t="str">
            <v>Short Term Firm Sales (dispatched)</v>
          </cell>
        </row>
        <row r="41">
          <cell r="C41" t="str">
            <v>W</v>
          </cell>
          <cell r="D41" t="str">
            <v>COB</v>
          </cell>
          <cell r="E41">
            <v>88.40437158469945</v>
          </cell>
          <cell r="F41">
            <v>140.1747311827957</v>
          </cell>
          <cell r="G41">
            <v>164.9233870967742</v>
          </cell>
          <cell r="H41">
            <v>118.79305555555555</v>
          </cell>
          <cell r="I41">
            <v>277.1774193548387</v>
          </cell>
          <cell r="J41">
            <v>88.88888888888889</v>
          </cell>
          <cell r="K41">
            <v>59.13978494623656</v>
          </cell>
          <cell r="L41">
            <v>0</v>
          </cell>
          <cell r="M41">
            <v>0</v>
          </cell>
          <cell r="N41">
            <v>0</v>
          </cell>
          <cell r="O41">
            <v>67.22222222222223</v>
          </cell>
          <cell r="P41">
            <v>69.08602150537635</v>
          </cell>
          <cell r="Q41">
            <v>69.44444444444444</v>
          </cell>
        </row>
        <row r="42">
          <cell r="C42" t="str">
            <v>W</v>
          </cell>
          <cell r="D42" t="str">
            <v>Colorado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W</v>
          </cell>
          <cell r="D43" t="str">
            <v>Four Corners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E</v>
          </cell>
          <cell r="D44" t="str">
            <v>Idaho</v>
          </cell>
          <cell r="E44">
            <v>78.43317395264117</v>
          </cell>
          <cell r="F44">
            <v>119.04166666666667</v>
          </cell>
          <cell r="G44">
            <v>194.69623655913978</v>
          </cell>
          <cell r="H44">
            <v>219.94027777777777</v>
          </cell>
          <cell r="I44">
            <v>289.2190860215054</v>
          </cell>
          <cell r="J44">
            <v>23.88888888888889</v>
          </cell>
          <cell r="K44">
            <v>23.118279569892472</v>
          </cell>
          <cell r="L44">
            <v>0</v>
          </cell>
          <cell r="M44">
            <v>0</v>
          </cell>
          <cell r="N44">
            <v>0</v>
          </cell>
          <cell r="O44">
            <v>21.11111111111111</v>
          </cell>
          <cell r="P44">
            <v>22.043010752688172</v>
          </cell>
          <cell r="Q44">
            <v>22.22222222222222</v>
          </cell>
        </row>
        <row r="45">
          <cell r="D45" t="str">
            <v>Mid Columbia</v>
          </cell>
          <cell r="E45">
            <v>746.2774362477231</v>
          </cell>
          <cell r="F45">
            <v>824.6317204301075</v>
          </cell>
          <cell r="G45">
            <v>945.3252688172043</v>
          </cell>
          <cell r="H45">
            <v>900.8194444444445</v>
          </cell>
          <cell r="I45">
            <v>1097.8145161290322</v>
          </cell>
          <cell r="J45">
            <v>756.0611111111111</v>
          </cell>
          <cell r="K45">
            <v>741.9354838709677</v>
          </cell>
          <cell r="L45">
            <v>673.6559139784946</v>
          </cell>
          <cell r="M45">
            <v>801.1494252873563</v>
          </cell>
          <cell r="N45">
            <v>688.0712365591398</v>
          </cell>
          <cell r="O45">
            <v>507.77777777777777</v>
          </cell>
          <cell r="P45">
            <v>505.9139784946237</v>
          </cell>
          <cell r="Q45">
            <v>505.55555555555554</v>
          </cell>
        </row>
        <row r="46">
          <cell r="C46" t="str">
            <v>E</v>
          </cell>
          <cell r="D46" t="str">
            <v>Mona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D47" t="str">
            <v>Palo Verde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W</v>
          </cell>
          <cell r="D48" t="str">
            <v>SP15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E</v>
          </cell>
          <cell r="D49" t="str">
            <v>Utah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E</v>
          </cell>
          <cell r="D50" t="str">
            <v>Washington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 t="str">
            <v>West Main</v>
          </cell>
          <cell r="E51">
            <v>8.511042805100182</v>
          </cell>
          <cell r="F51">
            <v>30.18548387096774</v>
          </cell>
          <cell r="G51">
            <v>20.93010752688172</v>
          </cell>
          <cell r="H51">
            <v>29.636111111111113</v>
          </cell>
          <cell r="I51">
            <v>20.68951612903226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 t="str">
            <v>Wyoming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 STF Sales</v>
          </cell>
          <cell r="E53">
            <v>921.6260245901639</v>
          </cell>
          <cell r="F53">
            <v>1114.0336021505377</v>
          </cell>
          <cell r="G53">
            <v>1325.875</v>
          </cell>
          <cell r="H53">
            <v>1269.188888888889</v>
          </cell>
          <cell r="I53">
            <v>1684.9005376344085</v>
          </cell>
          <cell r="J53">
            <v>868.838888888889</v>
          </cell>
          <cell r="K53">
            <v>824.1935483870967</v>
          </cell>
          <cell r="L53">
            <v>673.6559139784946</v>
          </cell>
          <cell r="M53">
            <v>801.1494252873563</v>
          </cell>
          <cell r="N53">
            <v>688.0712365591398</v>
          </cell>
          <cell r="O53">
            <v>596.1111111111111</v>
          </cell>
          <cell r="P53">
            <v>597.0430107526882</v>
          </cell>
          <cell r="Q53">
            <v>597.2222222222222</v>
          </cell>
        </row>
        <row r="55">
          <cell r="B55" t="str">
            <v>Total Firm Sales</v>
          </cell>
          <cell r="E55">
            <v>1011.5372111238614</v>
          </cell>
          <cell r="F55">
            <v>1362.6088440860217</v>
          </cell>
          <cell r="G55">
            <v>1528.7652412903226</v>
          </cell>
          <cell r="H55">
            <v>1314.602220088889</v>
          </cell>
          <cell r="I55">
            <v>1749.7349346236558</v>
          </cell>
          <cell r="J55">
            <v>914.8111111111111</v>
          </cell>
          <cell r="K55">
            <v>895.1612903225806</v>
          </cell>
          <cell r="L55">
            <v>757.2236564731182</v>
          </cell>
          <cell r="M55">
            <v>925.8907844827586</v>
          </cell>
          <cell r="N55">
            <v>736.2712348817205</v>
          </cell>
          <cell r="O55">
            <v>631.9444444444445</v>
          </cell>
          <cell r="P55">
            <v>597.0430107526882</v>
          </cell>
          <cell r="Q55">
            <v>703.3332888888888</v>
          </cell>
        </row>
        <row r="57">
          <cell r="A57" t="str">
            <v>TOTAL REQUIREMENTS</v>
          </cell>
          <cell r="E57">
            <v>3382.1556084276863</v>
          </cell>
          <cell r="F57">
            <v>3792.3776631397855</v>
          </cell>
          <cell r="G57">
            <v>3962.657716226882</v>
          </cell>
          <cell r="H57">
            <v>3522.248057755556</v>
          </cell>
          <cell r="I57">
            <v>3946.7188060591398</v>
          </cell>
          <cell r="J57">
            <v>3408.7958288888885</v>
          </cell>
          <cell r="K57">
            <v>3606.0577911397845</v>
          </cell>
          <cell r="L57">
            <v>3353.5462386344084</v>
          </cell>
          <cell r="M57">
            <v>3416.5085984597704</v>
          </cell>
          <cell r="N57">
            <v>3082.0870983763443</v>
          </cell>
          <cell r="O57">
            <v>2724.593058488889</v>
          </cell>
          <cell r="P57">
            <v>2742.3454306774197</v>
          </cell>
          <cell r="Q57">
            <v>3002.0527301111115</v>
          </cell>
        </row>
        <row r="60">
          <cell r="A60" t="str">
            <v>RESOURCES</v>
          </cell>
        </row>
        <row r="61">
          <cell r="B61" t="str">
            <v>Long Term Firm Purchases (dispatched)</v>
          </cell>
        </row>
        <row r="62">
          <cell r="D62" t="str">
            <v>AMP Resources (Cove Fort)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 t="str">
            <v>Aquila hydro hedge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 t="str">
            <v>APS p167566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 t="str">
            <v>APS p172318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 t="str">
            <v>APS p205692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D67" t="str">
            <v>APS Supplemental Purchase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D68" t="str">
            <v>Avoided Cost Resource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 t="str">
            <v>Blanding Purchase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 t="str">
            <v>BPA Conservation Rate Credit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 t="str">
            <v>Clark S&amp;I Agreement (Net)</v>
          </cell>
          <cell r="E71">
            <v>34.98360339260132</v>
          </cell>
          <cell r="F71">
            <v>25.07209476930107</v>
          </cell>
          <cell r="G71">
            <v>34.484730592096774</v>
          </cell>
          <cell r="H71">
            <v>37.71945539984721</v>
          </cell>
          <cell r="I71">
            <v>130.7541182051613</v>
          </cell>
          <cell r="J71">
            <v>165.6994755859722</v>
          </cell>
          <cell r="K71">
            <v>25.864247146908603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 t="str">
            <v>Combine Hills</v>
          </cell>
          <cell r="E72">
            <v>13.399428351388888</v>
          </cell>
          <cell r="F72">
            <v>10.273407845833333</v>
          </cell>
          <cell r="G72">
            <v>10.273407845833333</v>
          </cell>
          <cell r="H72">
            <v>10.273407845833335</v>
          </cell>
          <cell r="I72">
            <v>14.317033791666667</v>
          </cell>
          <cell r="J72">
            <v>14.317033791666667</v>
          </cell>
          <cell r="K72">
            <v>15.607843416666666</v>
          </cell>
          <cell r="L72">
            <v>15.607843416666666</v>
          </cell>
          <cell r="M72">
            <v>15.607843416666666</v>
          </cell>
          <cell r="N72">
            <v>15.607843416666666</v>
          </cell>
          <cell r="O72">
            <v>14.317033791666667</v>
          </cell>
          <cell r="P72">
            <v>14.317033791666667</v>
          </cell>
          <cell r="Q72">
            <v>10.273407845833335</v>
          </cell>
        </row>
        <row r="73">
          <cell r="D73" t="str">
            <v>Constellation p257677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 t="str">
            <v>Constellation p257678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 t="str">
            <v>Constellation p268849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 t="str">
            <v>Deseret Purchase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 t="str">
            <v>Douglas PUD Settlement</v>
          </cell>
          <cell r="E77">
            <v>7.8468122803278675</v>
          </cell>
          <cell r="F77">
            <v>10.877420430107527</v>
          </cell>
          <cell r="G77">
            <v>8.458061774193549</v>
          </cell>
          <cell r="H77">
            <v>5.133332866666667</v>
          </cell>
          <cell r="I77">
            <v>6.109677454838709</v>
          </cell>
          <cell r="J77">
            <v>5.811110811111111</v>
          </cell>
          <cell r="K77">
            <v>5.730108688172043</v>
          </cell>
          <cell r="L77">
            <v>4.691398290322581</v>
          </cell>
          <cell r="M77">
            <v>5.027586205747126</v>
          </cell>
          <cell r="N77">
            <v>6.164515630107527</v>
          </cell>
          <cell r="O77">
            <v>8.782225799999999</v>
          </cell>
          <cell r="P77">
            <v>13.03333053763441</v>
          </cell>
          <cell r="Q77">
            <v>14.244443777777777</v>
          </cell>
        </row>
        <row r="78">
          <cell r="D78" t="str">
            <v>Duke HLH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D79" t="str">
            <v>Duke p99206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D80" t="str">
            <v>Georgia-Pacific Camas</v>
          </cell>
          <cell r="E80">
            <v>16.733904</v>
          </cell>
          <cell r="F80">
            <v>16.733904</v>
          </cell>
          <cell r="G80">
            <v>16.733904</v>
          </cell>
          <cell r="H80">
            <v>16.733904</v>
          </cell>
          <cell r="I80">
            <v>16.733904</v>
          </cell>
          <cell r="J80">
            <v>16.733904</v>
          </cell>
          <cell r="K80">
            <v>16.733904</v>
          </cell>
          <cell r="L80">
            <v>16.733904</v>
          </cell>
          <cell r="M80">
            <v>16.733904</v>
          </cell>
          <cell r="N80">
            <v>16.733904</v>
          </cell>
          <cell r="O80">
            <v>16.733904</v>
          </cell>
          <cell r="P80">
            <v>16.733904</v>
          </cell>
          <cell r="Q80">
            <v>16.733904</v>
          </cell>
        </row>
        <row r="81">
          <cell r="D81" t="str">
            <v>Gemstate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D82" t="str">
            <v>Grant County 10 aMW purchase</v>
          </cell>
          <cell r="E82">
            <v>9.976550743078324</v>
          </cell>
          <cell r="F82">
            <v>13.817209072580647</v>
          </cell>
          <cell r="G82">
            <v>12.849465927419356</v>
          </cell>
          <cell r="H82">
            <v>9.858336795</v>
          </cell>
          <cell r="I82">
            <v>7.9354869</v>
          </cell>
          <cell r="J82">
            <v>6.575000875000001</v>
          </cell>
          <cell r="K82">
            <v>8.185480827553762</v>
          </cell>
          <cell r="L82">
            <v>8.602153783333332</v>
          </cell>
          <cell r="M82">
            <v>7.172416574137931</v>
          </cell>
          <cell r="N82">
            <v>7.827959983333333</v>
          </cell>
          <cell r="O82">
            <v>10.291666536805556</v>
          </cell>
          <cell r="P82">
            <v>12.561831231182797</v>
          </cell>
          <cell r="Q82">
            <v>13.883338187500001</v>
          </cell>
        </row>
        <row r="83">
          <cell r="D83" t="str">
            <v>Hermiston Purchase</v>
          </cell>
          <cell r="E83">
            <v>224.50722472677597</v>
          </cell>
          <cell r="F83">
            <v>226.98002822580645</v>
          </cell>
          <cell r="G83">
            <v>227.0815806451613</v>
          </cell>
          <cell r="H83">
            <v>231.77123055555555</v>
          </cell>
          <cell r="I83">
            <v>235.8751451612903</v>
          </cell>
          <cell r="J83">
            <v>240.7545041666667</v>
          </cell>
          <cell r="K83">
            <v>242.5400483870968</v>
          </cell>
          <cell r="L83">
            <v>242.7497365591398</v>
          </cell>
          <cell r="M83">
            <v>240.72354597701147</v>
          </cell>
          <cell r="N83">
            <v>197.61678360215055</v>
          </cell>
          <cell r="O83">
            <v>145.65886527777778</v>
          </cell>
          <cell r="P83">
            <v>231.88657526881718</v>
          </cell>
          <cell r="Q83">
            <v>229.88321944444445</v>
          </cell>
        </row>
        <row r="84">
          <cell r="D84" t="str">
            <v>Hurricane Purchase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D85" t="str">
            <v>Idaho Power RTSA Purchase</v>
          </cell>
          <cell r="E85">
            <v>4.3853964143898</v>
          </cell>
          <cell r="F85">
            <v>6.013355387096774</v>
          </cell>
          <cell r="G85">
            <v>5.351258735483871</v>
          </cell>
          <cell r="H85">
            <v>5.280733653333333</v>
          </cell>
          <cell r="I85">
            <v>4.291032258064516</v>
          </cell>
          <cell r="J85">
            <v>4.163221444444445</v>
          </cell>
          <cell r="K85">
            <v>4.618632761290323</v>
          </cell>
          <cell r="L85">
            <v>4.228301516129032</v>
          </cell>
          <cell r="M85">
            <v>4.891839910344828</v>
          </cell>
          <cell r="N85">
            <v>4.931828722580645</v>
          </cell>
          <cell r="O85">
            <v>2.305333008888889</v>
          </cell>
          <cell r="P85">
            <v>1.313967406451613</v>
          </cell>
          <cell r="Q85">
            <v>5.250446888888889</v>
          </cell>
        </row>
        <row r="86">
          <cell r="D86" t="str">
            <v>IPP Purchase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D87" t="str">
            <v>MagCorp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D88" t="str">
            <v>Morgan Stanley p189046</v>
          </cell>
          <cell r="E88">
            <v>27.959927140255008</v>
          </cell>
          <cell r="F88">
            <v>26.881720430107528</v>
          </cell>
          <cell r="G88">
            <v>29.032258064516128</v>
          </cell>
          <cell r="H88">
            <v>26.666666666666668</v>
          </cell>
          <cell r="I88">
            <v>29.032258064516128</v>
          </cell>
          <cell r="J88">
            <v>27.77777777777778</v>
          </cell>
          <cell r="K88">
            <v>26.881720430107528</v>
          </cell>
          <cell r="L88">
            <v>27.956989247311828</v>
          </cell>
          <cell r="M88">
            <v>28.735632183908045</v>
          </cell>
          <cell r="N88">
            <v>27.956989247311828</v>
          </cell>
          <cell r="O88">
            <v>28.88888888888889</v>
          </cell>
          <cell r="P88">
            <v>27.956989247311828</v>
          </cell>
          <cell r="Q88">
            <v>27.77777777777778</v>
          </cell>
        </row>
        <row r="89">
          <cell r="D89" t="str">
            <v>Morgan Stanley p196538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D90" t="str">
            <v>Morgan Stanley p206006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D91" t="str">
            <v>Morgan Stanley p206008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D92" t="str">
            <v>Morgan Stanley p244840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D93" t="str">
            <v>Morgan Stanley p244841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D94" t="str">
            <v>Morgan Stanley p272153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D95" t="str">
            <v>Morgan Stanley p272154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D96" t="str">
            <v>Morgan Stanley p272156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D97" t="str">
            <v>Morgan Stanley p272157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D98" t="str">
            <v>Morgan Stanley p272158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D99" t="str">
            <v>Nebo Heat Rate Option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D100" t="str">
            <v>Nucor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D101" t="str">
            <v>P4 Production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D102" t="str">
            <v>PGE Cove</v>
          </cell>
          <cell r="E102">
            <v>1.3688519114754099</v>
          </cell>
          <cell r="F102">
            <v>1.3629026806451612</v>
          </cell>
          <cell r="G102">
            <v>1.3629026806451612</v>
          </cell>
          <cell r="H102">
            <v>1.37499945</v>
          </cell>
          <cell r="I102">
            <v>1.3629026806451612</v>
          </cell>
          <cell r="J102">
            <v>1.37499945</v>
          </cell>
          <cell r="K102">
            <v>1.3629026806451612</v>
          </cell>
          <cell r="L102">
            <v>1.3629026806451612</v>
          </cell>
          <cell r="M102">
            <v>1.3879304793103449</v>
          </cell>
          <cell r="N102">
            <v>1.3629026806451612</v>
          </cell>
          <cell r="O102">
            <v>1.3749994500000002</v>
          </cell>
          <cell r="P102">
            <v>1.3629026806451612</v>
          </cell>
          <cell r="Q102">
            <v>1.37499945</v>
          </cell>
        </row>
        <row r="103">
          <cell r="D103" t="str">
            <v>PSCo Exchange/deliver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D104" t="str">
            <v>Rock River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D105" t="str">
            <v>Roseburg Forest Products</v>
          </cell>
          <cell r="E105">
            <v>17.533512710382514</v>
          </cell>
          <cell r="F105">
            <v>16.122201290322582</v>
          </cell>
          <cell r="G105">
            <v>17.84958</v>
          </cell>
          <cell r="H105">
            <v>17.84958</v>
          </cell>
          <cell r="I105">
            <v>17.84958</v>
          </cell>
          <cell r="J105">
            <v>17.84958</v>
          </cell>
          <cell r="K105">
            <v>17.84958</v>
          </cell>
          <cell r="L105">
            <v>17.508196</v>
          </cell>
          <cell r="M105">
            <v>17.508196</v>
          </cell>
          <cell r="N105">
            <v>17.508196</v>
          </cell>
          <cell r="O105">
            <v>17.508196</v>
          </cell>
          <cell r="P105">
            <v>17.508196</v>
          </cell>
          <cell r="Q105">
            <v>17.508196</v>
          </cell>
        </row>
        <row r="106">
          <cell r="D106" t="str">
            <v>Roseburg Forest Products CA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D107" t="str">
            <v>Small Purchases East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D108" t="str">
            <v>Small Purchases West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D109" t="str">
            <v>TransAlta Purchase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D110" t="str">
            <v>Tri-State Purchase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D111" t="str">
            <v>UBS Summer Purchase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D112" t="str">
            <v>UBS p223199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D113" t="str">
            <v>UBS p268848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D114" t="str">
            <v>UBS p268850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D115" t="str">
            <v>Weyerhaeuser Reserve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D116" t="str">
            <v>Wolverine Creek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 t="str">
            <v>Total LTF Purchases</v>
          </cell>
          <cell r="E117">
            <v>358.69521167067506</v>
          </cell>
          <cell r="F117">
            <v>354.1342441318011</v>
          </cell>
          <cell r="G117">
            <v>363.47715026534945</v>
          </cell>
          <cell r="H117">
            <v>362.6616472329028</v>
          </cell>
          <cell r="I117">
            <v>464.26113851618277</v>
          </cell>
          <cell r="J117">
            <v>501.0566079026389</v>
          </cell>
          <cell r="K117">
            <v>365.37446833844086</v>
          </cell>
          <cell r="L117">
            <v>339.44142549354837</v>
          </cell>
          <cell r="M117">
            <v>337.78889474712634</v>
          </cell>
          <cell r="N117">
            <v>295.7109232827957</v>
          </cell>
          <cell r="O117">
            <v>245.86111275402774</v>
          </cell>
          <cell r="P117">
            <v>336.6747301637097</v>
          </cell>
          <cell r="Q117">
            <v>336.92973337222224</v>
          </cell>
        </row>
        <row r="119">
          <cell r="B119" t="str">
            <v>Qualifying Facilities (dispatched)</v>
          </cell>
        </row>
        <row r="120">
          <cell r="D120" t="str">
            <v>QF California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D121" t="str">
            <v>QF Idaho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D122" t="str">
            <v>QF Oregon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D123" t="str">
            <v>QF Utah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D124" t="str">
            <v>QF Washington</v>
          </cell>
          <cell r="E124">
            <v>2.301940085519125</v>
          </cell>
          <cell r="F124">
            <v>3.5518829999999997</v>
          </cell>
          <cell r="G124">
            <v>3.6623384999999997</v>
          </cell>
          <cell r="H124">
            <v>3.505113</v>
          </cell>
          <cell r="I124">
            <v>2.2348657</v>
          </cell>
          <cell r="J124">
            <v>1.4904591</v>
          </cell>
          <cell r="K124">
            <v>1.34586</v>
          </cell>
          <cell r="L124">
            <v>1.4817475</v>
          </cell>
          <cell r="M124">
            <v>1.5092814</v>
          </cell>
          <cell r="N124">
            <v>1.4239646000000001</v>
          </cell>
          <cell r="O124">
            <v>1.6627501000000002</v>
          </cell>
          <cell r="P124">
            <v>2.4864923999999995</v>
          </cell>
          <cell r="Q124">
            <v>3.2396514</v>
          </cell>
        </row>
        <row r="125">
          <cell r="D125" t="str">
            <v>QF Wyoming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D126" t="str">
            <v>Biomass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D127" t="str">
            <v>Desert Power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D128" t="str">
            <v>Douglas County Forest Products QF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D129" t="str">
            <v>D.R. Johnson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D130" t="str">
            <v>Evergreen Biopower QF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D131" t="str">
            <v>ExxonMobil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D132" t="str">
            <v>Kennecott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D133" t="str">
            <v>Mountain Wind 1 QF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 t="str">
            <v>Mountain Wind 2 QF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D135" t="str">
            <v>QF - Bridger Butte Wind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D136" t="str">
            <v>QF - DG Lakeview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D137" t="str">
            <v>QF - Hampton Forest Products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D138" t="str">
            <v>QF - Holly Refinery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D139" t="str">
            <v>QF - RAAM Wind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D140" t="str">
            <v>Schwendiman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D141" t="str">
            <v>Simplot Phosphates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D142" t="str">
            <v>Spanish Fork Wind 2 QF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D143" t="str">
            <v>Sunnyside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D144" t="str">
            <v>Tesoro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D145" t="str">
            <v>US Magnesium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D146" t="str">
            <v>Weyerhaeuser QF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Total Qualifying Facilities</v>
          </cell>
          <cell r="E147">
            <v>2.301940085519125</v>
          </cell>
          <cell r="F147">
            <v>3.5518829999999997</v>
          </cell>
          <cell r="G147">
            <v>3.6623384999999997</v>
          </cell>
          <cell r="H147">
            <v>3.505113</v>
          </cell>
          <cell r="I147">
            <v>2.2348657</v>
          </cell>
          <cell r="J147">
            <v>1.4904591</v>
          </cell>
          <cell r="K147">
            <v>1.34586</v>
          </cell>
          <cell r="L147">
            <v>1.4817475</v>
          </cell>
          <cell r="M147">
            <v>1.5092814</v>
          </cell>
          <cell r="N147">
            <v>1.4239646000000001</v>
          </cell>
          <cell r="O147">
            <v>1.6627501000000002</v>
          </cell>
          <cell r="P147">
            <v>2.4864923999999995</v>
          </cell>
          <cell r="Q147">
            <v>3.2396514</v>
          </cell>
        </row>
        <row r="149">
          <cell r="B149" t="str">
            <v>Mid-Columbia Contracts (dispatched)</v>
          </cell>
        </row>
        <row r="150">
          <cell r="D150" t="str">
            <v>Canadian Entitlement</v>
          </cell>
          <cell r="E150">
            <v>-7.297630347905284</v>
          </cell>
          <cell r="F150">
            <v>-7.156987569892474</v>
          </cell>
          <cell r="G150">
            <v>-7.4322563225806455</v>
          </cell>
          <cell r="H150">
            <v>-7.111109444444445</v>
          </cell>
          <cell r="I150">
            <v>-7.4322563225806455</v>
          </cell>
          <cell r="J150">
            <v>-7.395553822222223</v>
          </cell>
          <cell r="K150">
            <v>-7.156987569892474</v>
          </cell>
          <cell r="L150">
            <v>-7.4322563225806455</v>
          </cell>
          <cell r="M150">
            <v>-7.3563201149425295</v>
          </cell>
          <cell r="N150">
            <v>-7.156987569892473</v>
          </cell>
          <cell r="O150">
            <v>-7.3955538222222215</v>
          </cell>
          <cell r="P150">
            <v>-7.4322563225806455</v>
          </cell>
          <cell r="Q150">
            <v>-7.111109444444445</v>
          </cell>
        </row>
        <row r="151">
          <cell r="D151" t="str">
            <v>Chelan - Rocky Reach</v>
          </cell>
          <cell r="E151">
            <v>74.93835221594739</v>
          </cell>
          <cell r="F151">
            <v>91.8282996437209</v>
          </cell>
          <cell r="G151">
            <v>72.65020586424069</v>
          </cell>
          <cell r="H151">
            <v>49.775547488601106</v>
          </cell>
          <cell r="I151">
            <v>53.3855075917734</v>
          </cell>
          <cell r="J151">
            <v>64.7607347221562</v>
          </cell>
          <cell r="K151">
            <v>72.5466464364534</v>
          </cell>
          <cell r="L151">
            <v>88.08478055898209</v>
          </cell>
          <cell r="M151">
            <v>75.77163269108101</v>
          </cell>
          <cell r="N151">
            <v>70.819853050551</v>
          </cell>
          <cell r="O151">
            <v>77.8539369841851</v>
          </cell>
          <cell r="P151">
            <v>87.9118740906777</v>
          </cell>
          <cell r="Q151">
            <v>93.477026760625</v>
          </cell>
        </row>
        <row r="152">
          <cell r="D152" t="str">
            <v>Douglas - Wells</v>
          </cell>
          <cell r="E152">
            <v>73.0403281226997</v>
          </cell>
          <cell r="F152">
            <v>74.0735841800581</v>
          </cell>
          <cell r="G152">
            <v>55.1909955825341</v>
          </cell>
          <cell r="H152">
            <v>37.4644546990773</v>
          </cell>
          <cell r="I152">
            <v>40.2465281357157</v>
          </cell>
          <cell r="J152">
            <v>48.534344600375</v>
          </cell>
          <cell r="K152">
            <v>54.8985334840697</v>
          </cell>
          <cell r="L152">
            <v>68.3277270648451</v>
          </cell>
          <cell r="M152">
            <v>58.0049780243243</v>
          </cell>
          <cell r="N152">
            <v>86.9291685081847</v>
          </cell>
          <cell r="O152">
            <v>104.0000717406122</v>
          </cell>
          <cell r="P152">
            <v>122.8147452613508</v>
          </cell>
          <cell r="Q152">
            <v>125.790995009375</v>
          </cell>
        </row>
        <row r="153">
          <cell r="D153" t="str">
            <v>Grant Displacement</v>
          </cell>
          <cell r="E153">
            <v>50.48182516120219</v>
          </cell>
          <cell r="F153">
            <v>62.875816</v>
          </cell>
          <cell r="G153">
            <v>44.872899999999994</v>
          </cell>
          <cell r="H153">
            <v>43.260695999999996</v>
          </cell>
          <cell r="I153">
            <v>42.72329</v>
          </cell>
          <cell r="J153">
            <v>43.79808</v>
          </cell>
          <cell r="K153">
            <v>43.798080000000006</v>
          </cell>
          <cell r="L153">
            <v>39.767605</v>
          </cell>
          <cell r="M153">
            <v>40.036312</v>
          </cell>
          <cell r="N153">
            <v>40.305009999999996</v>
          </cell>
          <cell r="O153">
            <v>59.651374999999994</v>
          </cell>
          <cell r="P153">
            <v>72.54899999999999</v>
          </cell>
          <cell r="Q153">
            <v>72.01159</v>
          </cell>
        </row>
        <row r="154">
          <cell r="D154" t="str">
            <v>Grant Meaningful Priority</v>
          </cell>
          <cell r="E154">
            <v>62.799485371030734</v>
          </cell>
          <cell r="F154">
            <v>60.3206519717441</v>
          </cell>
          <cell r="G154">
            <v>59.6508847578489</v>
          </cell>
          <cell r="H154">
            <v>52.0255228877975</v>
          </cell>
          <cell r="I154">
            <v>56.0711012017307</v>
          </cell>
          <cell r="J154">
            <v>67.3003962625</v>
          </cell>
          <cell r="K154">
            <v>74.3489876343604</v>
          </cell>
          <cell r="L154">
            <v>82.848882019817</v>
          </cell>
          <cell r="M154">
            <v>74.3516573372972</v>
          </cell>
          <cell r="N154">
            <v>70.7889408615149</v>
          </cell>
          <cell r="O154">
            <v>53.244878069466495</v>
          </cell>
          <cell r="P154">
            <v>44.9923835084544</v>
          </cell>
          <cell r="Q154">
            <v>57.7204291934375</v>
          </cell>
        </row>
        <row r="155">
          <cell r="D155" t="str">
            <v>Grant Reasonable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D156" t="str">
            <v>Grant Surplus &amp; Additional</v>
          </cell>
          <cell r="E156">
            <v>8.053737625092237</v>
          </cell>
          <cell r="F156">
            <v>8.712658343843021</v>
          </cell>
          <cell r="G156">
            <v>7.69673603028418</v>
          </cell>
          <cell r="H156">
            <v>6.58730814593898</v>
          </cell>
          <cell r="I156">
            <v>7.07932790532905</v>
          </cell>
          <cell r="J156">
            <v>8.53251936683437</v>
          </cell>
          <cell r="K156">
            <v>9.419027790802321</v>
          </cell>
          <cell r="L156">
            <v>10.49540727215055</v>
          </cell>
          <cell r="M156">
            <v>9.40942970092567</v>
          </cell>
          <cell r="N156">
            <v>8.95721547545144</v>
          </cell>
          <cell r="O156">
            <v>6.73404471408602</v>
          </cell>
          <cell r="P156">
            <v>5.6948077368635</v>
          </cell>
          <cell r="Q156">
            <v>7.31559151515625</v>
          </cell>
        </row>
        <row r="157">
          <cell r="D157" t="str">
            <v>Grant - Priest Rapids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D158" t="str">
            <v>Grant - Wanapum</v>
          </cell>
          <cell r="E158">
            <v>163.25401108838415</v>
          </cell>
          <cell r="F158">
            <v>166.9287044709302</v>
          </cell>
          <cell r="G158">
            <v>140.3380973305555</v>
          </cell>
          <cell r="H158">
            <v>121.8382596776041</v>
          </cell>
          <cell r="I158">
            <v>131.6894216174679</v>
          </cell>
          <cell r="J158">
            <v>160.96848902875</v>
          </cell>
          <cell r="K158">
            <v>177.6745033666279</v>
          </cell>
          <cell r="L158">
            <v>213.872574476781</v>
          </cell>
          <cell r="M158">
            <v>184.9274563108783</v>
          </cell>
          <cell r="N158">
            <v>173.18887712529312</v>
          </cell>
          <cell r="O158">
            <v>155.42158048418509</v>
          </cell>
          <cell r="P158">
            <v>160.2663523364797</v>
          </cell>
          <cell r="Q158">
            <v>171.95024990562501</v>
          </cell>
        </row>
        <row r="159">
          <cell r="B159" t="str">
            <v>Total Mid-Columbia Contracts</v>
          </cell>
          <cell r="E159">
            <v>425.27010923645116</v>
          </cell>
          <cell r="F159">
            <v>457.5827270404038</v>
          </cell>
          <cell r="G159">
            <v>372.96756324288276</v>
          </cell>
          <cell r="H159">
            <v>303.84067945457457</v>
          </cell>
          <cell r="I159">
            <v>323.7629201294361</v>
          </cell>
          <cell r="J159">
            <v>386.4990101583934</v>
          </cell>
          <cell r="K159">
            <v>425.52879114242126</v>
          </cell>
          <cell r="L159">
            <v>495.9647200699951</v>
          </cell>
          <cell r="M159">
            <v>435.145145949564</v>
          </cell>
          <cell r="N159">
            <v>443.8320774511027</v>
          </cell>
          <cell r="O159">
            <v>449.5103331703126</v>
          </cell>
          <cell r="P159">
            <v>486.79690661124545</v>
          </cell>
          <cell r="Q159">
            <v>521.1547729397744</v>
          </cell>
        </row>
        <row r="161">
          <cell r="B161" t="str">
            <v>Exchanges (dispatched)</v>
          </cell>
        </row>
        <row r="162">
          <cell r="D162" t="str">
            <v>APGI/Colockum Capacity Exchange</v>
          </cell>
          <cell r="E162">
            <v>-30.527441420765022</v>
          </cell>
          <cell r="F162">
            <v>-24.856095903225807</v>
          </cell>
          <cell r="G162">
            <v>-22.54390093548387</v>
          </cell>
          <cell r="H162">
            <v>-52.865099400000005</v>
          </cell>
          <cell r="I162">
            <v>-49.42561693548387</v>
          </cell>
          <cell r="J162">
            <v>-51.67046533333333</v>
          </cell>
          <cell r="K162">
            <v>-24.856095903225807</v>
          </cell>
          <cell r="L162">
            <v>-23.69999841935484</v>
          </cell>
          <cell r="M162">
            <v>-22.862824379310343</v>
          </cell>
          <cell r="N162">
            <v>-23.69999841935484</v>
          </cell>
          <cell r="O162">
            <v>-22.698047266666666</v>
          </cell>
          <cell r="P162">
            <v>-23.69999841935484</v>
          </cell>
          <cell r="Q162">
            <v>-23.892681333333332</v>
          </cell>
        </row>
        <row r="163">
          <cell r="D163" t="str">
            <v>APS Exchange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D164" t="str">
            <v>APS p207861&amp;s207860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D165" t="str">
            <v>Black Hills CTs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D166" t="str">
            <v>BPA Exchange</v>
          </cell>
          <cell r="E166">
            <v>0.19295981420765088</v>
          </cell>
          <cell r="F166">
            <v>158.32876232258067</v>
          </cell>
          <cell r="G166">
            <v>0</v>
          </cell>
          <cell r="H166">
            <v>-92.59257</v>
          </cell>
          <cell r="I166">
            <v>-89.60571999999999</v>
          </cell>
          <cell r="J166">
            <v>-92.59257</v>
          </cell>
          <cell r="K166">
            <v>0</v>
          </cell>
          <cell r="L166">
            <v>0</v>
          </cell>
          <cell r="M166">
            <v>0</v>
          </cell>
          <cell r="N166">
            <v>-67.20430107526882</v>
          </cell>
          <cell r="O166">
            <v>0</v>
          </cell>
          <cell r="P166">
            <v>0</v>
          </cell>
          <cell r="Q166">
            <v>185.96988377777777</v>
          </cell>
        </row>
        <row r="167">
          <cell r="D167" t="str">
            <v>BPA FC II Storage Agreement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D168" t="str">
            <v>BPA FC IV Storage Agreement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D169" t="str">
            <v>BPA Peaking</v>
          </cell>
          <cell r="E169">
            <v>-1.0766553963854852</v>
          </cell>
          <cell r="F169">
            <v>-6.646500303225826</v>
          </cell>
          <cell r="G169">
            <v>7.82279058434138</v>
          </cell>
          <cell r="H169">
            <v>-9.894714725000004</v>
          </cell>
          <cell r="I169">
            <v>4.53513269086022</v>
          </cell>
          <cell r="J169">
            <v>-3.477777782892291E-06</v>
          </cell>
          <cell r="K169">
            <v>-4.637079237903245</v>
          </cell>
          <cell r="L169">
            <v>10.819897219086014</v>
          </cell>
          <cell r="M169">
            <v>-1.2210545272988675</v>
          </cell>
          <cell r="N169">
            <v>-7.660400954301103</v>
          </cell>
          <cell r="O169">
            <v>5.639861273611111</v>
          </cell>
          <cell r="P169">
            <v>1.0263686922042579</v>
          </cell>
          <cell r="Q169">
            <v>-13.13553517777776</v>
          </cell>
        </row>
        <row r="170">
          <cell r="D170" t="str">
            <v>BPA So. Idaho Exchange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D171" t="str">
            <v>Cowlitz Swift</v>
          </cell>
          <cell r="E171">
            <v>23.813428552453345</v>
          </cell>
          <cell r="F171">
            <v>19.824814815234966</v>
          </cell>
          <cell r="G171">
            <v>11.556692830955557</v>
          </cell>
          <cell r="H171">
            <v>8.937747865597583</v>
          </cell>
          <cell r="I171">
            <v>10.768119537505527</v>
          </cell>
          <cell r="J171">
            <v>13.120253046979165</v>
          </cell>
          <cell r="K171">
            <v>40.90035674967487</v>
          </cell>
          <cell r="L171">
            <v>49.05359925690441</v>
          </cell>
          <cell r="M171">
            <v>45.00933628802108</v>
          </cell>
          <cell r="N171">
            <v>32.32244666819384</v>
          </cell>
          <cell r="O171">
            <v>11.766093159727742</v>
          </cell>
          <cell r="P171">
            <v>18.93396586683762</v>
          </cell>
          <cell r="Q171">
            <v>23.718713606388892</v>
          </cell>
        </row>
        <row r="172">
          <cell r="D172" t="str">
            <v>EWEB FC I Storage Agreement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D173" t="str">
            <v>Morgan Stanley p207863&amp;s207862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D174" t="str">
            <v>NCPA p309009&amp;s309008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D175" t="str">
            <v>PSCO FC III Storage Agreement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D176" t="str">
            <v>Redding Exchange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D177" t="str">
            <v>SCL State Line Storage Agreement</v>
          </cell>
          <cell r="E177">
            <v>2.3187986314890705</v>
          </cell>
          <cell r="F177">
            <v>-1.4633114583333324</v>
          </cell>
          <cell r="G177">
            <v>-7.639754208333333</v>
          </cell>
          <cell r="H177">
            <v>-0.07298816666665921</v>
          </cell>
          <cell r="I177">
            <v>-2.155039375</v>
          </cell>
          <cell r="J177">
            <v>1.3049581249999997</v>
          </cell>
          <cell r="K177">
            <v>-4.2419770833333335</v>
          </cell>
          <cell r="L177">
            <v>0.10249599999998839</v>
          </cell>
          <cell r="M177">
            <v>-5.165013625000003</v>
          </cell>
          <cell r="N177">
            <v>33.652115875</v>
          </cell>
          <cell r="O177">
            <v>22.688768291666662</v>
          </cell>
          <cell r="P177">
            <v>-18.6271705</v>
          </cell>
          <cell r="Q177">
            <v>9.746513666666669</v>
          </cell>
        </row>
        <row r="178">
          <cell r="D178" t="str">
            <v>TransAlta p371343/s371344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D179" t="str">
            <v>Tri-State Exchange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Total Exchanges</v>
          </cell>
          <cell r="E180">
            <v>-5.278909819000443</v>
          </cell>
          <cell r="F180">
            <v>145.1876694730307</v>
          </cell>
          <cell r="G180">
            <v>-10.804171728520265</v>
          </cell>
          <cell r="H180">
            <v>-146.48762442606906</v>
          </cell>
          <cell r="I180">
            <v>-125.88312408211812</v>
          </cell>
          <cell r="J180">
            <v>-129.83782763913194</v>
          </cell>
          <cell r="K180">
            <v>7.165204525212486</v>
          </cell>
          <cell r="L180">
            <v>36.275994056635575</v>
          </cell>
          <cell r="M180">
            <v>15.760443756411867</v>
          </cell>
          <cell r="N180">
            <v>-32.59013790573092</v>
          </cell>
          <cell r="O180">
            <v>17.396675458338848</v>
          </cell>
          <cell r="P180">
            <v>-22.36683436031296</v>
          </cell>
          <cell r="Q180">
            <v>182.4068945397222</v>
          </cell>
        </row>
        <row r="182">
          <cell r="B182" t="str">
            <v>Total LT Purchases &amp; Exchanges</v>
          </cell>
          <cell r="E182">
            <v>780.9883511736449</v>
          </cell>
          <cell r="F182">
            <v>960.4565236452356</v>
          </cell>
          <cell r="G182">
            <v>729.3028802797119</v>
          </cell>
          <cell r="H182">
            <v>523.5198152614083</v>
          </cell>
          <cell r="I182">
            <v>664.3758002635008</v>
          </cell>
          <cell r="J182">
            <v>759.2082495219004</v>
          </cell>
          <cell r="K182">
            <v>799.4143240060746</v>
          </cell>
          <cell r="L182">
            <v>873.163887120179</v>
          </cell>
          <cell r="M182">
            <v>790.2037658531021</v>
          </cell>
          <cell r="N182">
            <v>708.3768274281674</v>
          </cell>
          <cell r="O182">
            <v>714.4308714826792</v>
          </cell>
          <cell r="P182">
            <v>803.5912948146422</v>
          </cell>
          <cell r="Q182">
            <v>1043.7310522517187</v>
          </cell>
        </row>
        <row r="184">
          <cell r="B184" t="str">
            <v>Short Term Firm Purchases (dispatched)</v>
          </cell>
        </row>
        <row r="185">
          <cell r="C185" t="str">
            <v>W</v>
          </cell>
          <cell r="D185" t="str">
            <v>COB</v>
          </cell>
          <cell r="E185">
            <v>31.770264116575593</v>
          </cell>
          <cell r="F185">
            <v>37.05913978494624</v>
          </cell>
          <cell r="G185">
            <v>35.380376344086024</v>
          </cell>
          <cell r="H185">
            <v>93.5625</v>
          </cell>
          <cell r="I185">
            <v>125.97311827956989</v>
          </cell>
          <cell r="J185">
            <v>28.175</v>
          </cell>
          <cell r="K185">
            <v>26.881720430107528</v>
          </cell>
          <cell r="L185">
            <v>0</v>
          </cell>
          <cell r="M185">
            <v>0</v>
          </cell>
          <cell r="N185">
            <v>0</v>
          </cell>
          <cell r="O185">
            <v>10.555555555555555</v>
          </cell>
          <cell r="P185">
            <v>11.021505376344086</v>
          </cell>
          <cell r="Q185">
            <v>11.11111111111111</v>
          </cell>
        </row>
        <row r="186">
          <cell r="C186" t="str">
            <v>W</v>
          </cell>
          <cell r="D186" t="str">
            <v>Colorado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W</v>
          </cell>
          <cell r="D187" t="str">
            <v>Four Corners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E</v>
          </cell>
          <cell r="D188" t="str">
            <v>Idaho</v>
          </cell>
          <cell r="E188">
            <v>7.381489071038251</v>
          </cell>
          <cell r="F188">
            <v>39.51478494623656</v>
          </cell>
          <cell r="G188">
            <v>3.2728494623655915</v>
          </cell>
          <cell r="H188">
            <v>30.3375</v>
          </cell>
          <cell r="I188">
            <v>15.00268817204301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D189" t="str">
            <v>Mid Columbia</v>
          </cell>
          <cell r="E189">
            <v>678.7816484517305</v>
          </cell>
          <cell r="F189">
            <v>1338.7325268817203</v>
          </cell>
          <cell r="G189">
            <v>1554.3790322580646</v>
          </cell>
          <cell r="H189">
            <v>1353.3527777777779</v>
          </cell>
          <cell r="I189">
            <v>1381.1075268817203</v>
          </cell>
          <cell r="J189">
            <v>795.9166666666666</v>
          </cell>
          <cell r="K189">
            <v>407.7956989247312</v>
          </cell>
          <cell r="L189">
            <v>336.02150537634407</v>
          </cell>
          <cell r="M189">
            <v>253.73563218390805</v>
          </cell>
          <cell r="N189">
            <v>270.3293010752688</v>
          </cell>
          <cell r="O189">
            <v>139.44444444444446</v>
          </cell>
          <cell r="P189">
            <v>138.9784946236559</v>
          </cell>
          <cell r="Q189">
            <v>138.88888888888889</v>
          </cell>
        </row>
        <row r="190">
          <cell r="D190" t="str">
            <v>Mona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D191" t="str">
            <v>Palo Verde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W</v>
          </cell>
          <cell r="D192" t="str">
            <v>SP15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E</v>
          </cell>
          <cell r="D193" t="str">
            <v>Utah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E</v>
          </cell>
          <cell r="D194" t="str">
            <v>Washington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D195" t="str">
            <v>West Main</v>
          </cell>
          <cell r="E195">
            <v>10.373292349726777</v>
          </cell>
          <cell r="F195">
            <v>30.83467741935484</v>
          </cell>
          <cell r="G195">
            <v>34.413978494623656</v>
          </cell>
          <cell r="H195">
            <v>26.445833333333333</v>
          </cell>
          <cell r="I195">
            <v>31.63037634408602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D196" t="str">
            <v>Wyoming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Total STF Purchases</v>
          </cell>
          <cell r="E197">
            <v>728.306693989071</v>
          </cell>
          <cell r="F197">
            <v>1446.141129032258</v>
          </cell>
          <cell r="G197">
            <v>1627.44623655914</v>
          </cell>
          <cell r="H197">
            <v>1503.6986111111114</v>
          </cell>
          <cell r="I197">
            <v>1553.7137096774193</v>
          </cell>
          <cell r="J197">
            <v>824.0916666666666</v>
          </cell>
          <cell r="K197">
            <v>434.6774193548387</v>
          </cell>
          <cell r="L197">
            <v>336.02150537634407</v>
          </cell>
          <cell r="M197">
            <v>253.73563218390805</v>
          </cell>
          <cell r="N197">
            <v>270.3293010752688</v>
          </cell>
          <cell r="O197">
            <v>150</v>
          </cell>
          <cell r="P197">
            <v>150</v>
          </cell>
          <cell r="Q197">
            <v>150</v>
          </cell>
        </row>
        <row r="199">
          <cell r="B199" t="str">
            <v>Coal Fired Resources (Nameplate less outages)</v>
          </cell>
        </row>
        <row r="200">
          <cell r="C200" t="str">
            <v>W</v>
          </cell>
          <cell r="D200" t="str">
            <v>Carbon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W</v>
          </cell>
          <cell r="D201" t="str">
            <v>Cholla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W</v>
          </cell>
          <cell r="D202" t="str">
            <v>Colstrip</v>
          </cell>
          <cell r="E202">
            <v>67.04338067831775</v>
          </cell>
          <cell r="F202">
            <v>69.50664046884597</v>
          </cell>
          <cell r="G202">
            <v>69.50664046884597</v>
          </cell>
          <cell r="H202">
            <v>69.50664046884597</v>
          </cell>
          <cell r="I202">
            <v>40.42428294196425</v>
          </cell>
          <cell r="J202">
            <v>69.50664046884597</v>
          </cell>
          <cell r="K202">
            <v>69.50664046884597</v>
          </cell>
          <cell r="L202">
            <v>69.50664046884597</v>
          </cell>
          <cell r="M202">
            <v>69.50664046884597</v>
          </cell>
          <cell r="N202">
            <v>69.50664046884597</v>
          </cell>
          <cell r="O202">
            <v>69.50664046884597</v>
          </cell>
          <cell r="P202">
            <v>69.50664046884597</v>
          </cell>
          <cell r="Q202">
            <v>69.50664046884597</v>
          </cell>
        </row>
        <row r="203">
          <cell r="C203" t="str">
            <v>E</v>
          </cell>
          <cell r="D203" t="str">
            <v>Craig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E</v>
          </cell>
          <cell r="D204" t="str">
            <v>Dave Johnston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E</v>
          </cell>
          <cell r="D205" t="str">
            <v>Hayden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W</v>
          </cell>
          <cell r="D206" t="str">
            <v>Hunter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E</v>
          </cell>
          <cell r="D207" t="str">
            <v>Huntington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E</v>
          </cell>
          <cell r="D208" t="str">
            <v>Jim Bridger</v>
          </cell>
          <cell r="E208">
            <v>1110.89282593439</v>
          </cell>
          <cell r="F208">
            <v>1144.455671272562</v>
          </cell>
          <cell r="G208">
            <v>1144.455671272562</v>
          </cell>
          <cell r="H208">
            <v>1144.455671272562</v>
          </cell>
          <cell r="I208">
            <v>1144.455671272562</v>
          </cell>
          <cell r="J208">
            <v>1171.8842074324796</v>
          </cell>
          <cell r="K208">
            <v>1171.8842074324796</v>
          </cell>
          <cell r="L208">
            <v>1171.8842074324796</v>
          </cell>
          <cell r="M208">
            <v>1171.8842074324796</v>
          </cell>
          <cell r="N208">
            <v>1065.804547486243</v>
          </cell>
          <cell r="O208">
            <v>860.0231070158129</v>
          </cell>
          <cell r="P208">
            <v>995.046235658286</v>
          </cell>
          <cell r="Q208">
            <v>1144.455671272562</v>
          </cell>
        </row>
        <row r="209">
          <cell r="D209" t="str">
            <v>Naughton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D210" t="str">
            <v>Wyodak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 Coal Fired Generation</v>
          </cell>
          <cell r="E211">
            <v>1177.9362066127078</v>
          </cell>
          <cell r="F211">
            <v>1213.962311741408</v>
          </cell>
          <cell r="G211">
            <v>1213.962311741408</v>
          </cell>
          <cell r="H211">
            <v>1213.962311741408</v>
          </cell>
          <cell r="I211">
            <v>1184.8799542145264</v>
          </cell>
          <cell r="J211">
            <v>1241.3908479013255</v>
          </cell>
          <cell r="K211">
            <v>1241.3908479013255</v>
          </cell>
          <cell r="L211">
            <v>1241.3908479013255</v>
          </cell>
          <cell r="M211">
            <v>1241.3908479013255</v>
          </cell>
          <cell r="N211">
            <v>1135.311187955089</v>
          </cell>
          <cell r="O211">
            <v>929.5297474846589</v>
          </cell>
          <cell r="P211">
            <v>1064.552876127132</v>
          </cell>
          <cell r="Q211">
            <v>1213.962311741408</v>
          </cell>
        </row>
        <row r="213">
          <cell r="B213" t="str">
            <v>Gas Fired Resources (Availability)</v>
          </cell>
        </row>
        <row r="214">
          <cell r="C214" t="str">
            <v>E</v>
          </cell>
          <cell r="D214" t="str">
            <v>Currant Creek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E</v>
          </cell>
          <cell r="D215" t="str">
            <v>Gadsby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E</v>
          </cell>
          <cell r="D216" t="str">
            <v>Gadsby 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E</v>
          </cell>
          <cell r="D217" t="str">
            <v>Hermiston</v>
          </cell>
          <cell r="E217">
            <v>224.50722472677597</v>
          </cell>
          <cell r="F217">
            <v>226.98002822580645</v>
          </cell>
          <cell r="G217">
            <v>227.0815806451613</v>
          </cell>
          <cell r="H217">
            <v>231.77123055555555</v>
          </cell>
          <cell r="I217">
            <v>235.8751451612903</v>
          </cell>
          <cell r="J217">
            <v>240.7545041666667</v>
          </cell>
          <cell r="K217">
            <v>242.5400483870968</v>
          </cell>
          <cell r="L217">
            <v>242.7497365591398</v>
          </cell>
          <cell r="M217">
            <v>240.72354597701147</v>
          </cell>
          <cell r="N217">
            <v>197.61678360215055</v>
          </cell>
          <cell r="O217">
            <v>145.65886527777778</v>
          </cell>
          <cell r="P217">
            <v>231.88657526881718</v>
          </cell>
          <cell r="Q217">
            <v>229.88321944444445</v>
          </cell>
        </row>
        <row r="218">
          <cell r="C218" t="str">
            <v>E</v>
          </cell>
          <cell r="D218" t="str">
            <v>Lake Side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E</v>
          </cell>
          <cell r="D219" t="str">
            <v>Little Mountain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D220" t="str">
            <v>West Valley CT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Total Gas Fired Resources</v>
          </cell>
          <cell r="E221">
            <v>224.50722472677597</v>
          </cell>
          <cell r="F221">
            <v>226.98002822580645</v>
          </cell>
          <cell r="G221">
            <v>227.0815806451613</v>
          </cell>
          <cell r="H221">
            <v>231.77123055555555</v>
          </cell>
          <cell r="I221">
            <v>235.8751451612903</v>
          </cell>
          <cell r="J221">
            <v>240.7545041666667</v>
          </cell>
          <cell r="K221">
            <v>242.5400483870968</v>
          </cell>
          <cell r="L221">
            <v>242.7497365591398</v>
          </cell>
          <cell r="M221">
            <v>240.72354597701147</v>
          </cell>
          <cell r="N221">
            <v>197.61678360215055</v>
          </cell>
          <cell r="O221">
            <v>145.65886527777778</v>
          </cell>
          <cell r="P221">
            <v>231.88657526881718</v>
          </cell>
          <cell r="Q221">
            <v>229.88321944444445</v>
          </cell>
        </row>
        <row r="223">
          <cell r="B223" t="str">
            <v>Hydro Resources (dispatched)</v>
          </cell>
        </row>
        <row r="224">
          <cell r="C224" t="str">
            <v>West Hydro</v>
          </cell>
          <cell r="D224" t="str">
            <v>West Hydro</v>
          </cell>
          <cell r="E224">
            <v>1014.3228709594313</v>
          </cell>
          <cell r="F224">
            <v>871.0259602641513</v>
          </cell>
          <cell r="G224">
            <v>765.8153616958077</v>
          </cell>
          <cell r="H224">
            <v>780.5682458990993</v>
          </cell>
          <cell r="I224">
            <v>603.0961671668241</v>
          </cell>
          <cell r="J224">
            <v>881.2534063451859</v>
          </cell>
          <cell r="K224">
            <v>1191.3390868686809</v>
          </cell>
          <cell r="L224">
            <v>1379.5073266716838</v>
          </cell>
          <cell r="M224">
            <v>1339.7436990162528</v>
          </cell>
          <cell r="N224">
            <v>1301.9554977900225</v>
          </cell>
          <cell r="O224">
            <v>950.3319839120015</v>
          </cell>
          <cell r="P224">
            <v>1052.3958456875139</v>
          </cell>
          <cell r="Q224">
            <v>1063.5267261502254</v>
          </cell>
        </row>
        <row r="225">
          <cell r="C225" t="str">
            <v>East Hydro</v>
          </cell>
          <cell r="D225" t="str">
            <v>East Hydro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Total Hydro Generation</v>
          </cell>
          <cell r="E226">
            <v>1014.3228709594313</v>
          </cell>
          <cell r="F226">
            <v>871.0259602641513</v>
          </cell>
          <cell r="G226">
            <v>765.8153616958077</v>
          </cell>
          <cell r="H226">
            <v>780.5682458990993</v>
          </cell>
          <cell r="I226">
            <v>603.0961671668241</v>
          </cell>
          <cell r="J226">
            <v>881.2534063451859</v>
          </cell>
          <cell r="K226">
            <v>1191.3390868686809</v>
          </cell>
          <cell r="L226">
            <v>1379.5073266716838</v>
          </cell>
          <cell r="M226">
            <v>1339.7436990162528</v>
          </cell>
          <cell r="N226">
            <v>1301.9554977900225</v>
          </cell>
          <cell r="O226">
            <v>950.3319839120015</v>
          </cell>
          <cell r="P226">
            <v>1052.3958456875139</v>
          </cell>
          <cell r="Q226">
            <v>1063.5267261502254</v>
          </cell>
        </row>
        <row r="228">
          <cell r="B228" t="str">
            <v>Other Generation (dispatched)</v>
          </cell>
        </row>
        <row r="229">
          <cell r="C229" t="str">
            <v>W</v>
          </cell>
          <cell r="D229" t="str">
            <v>Blundell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D230" t="str">
            <v>Foote Creek I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D231" t="str">
            <v>Goodnoe Wind</v>
          </cell>
          <cell r="E231">
            <v>3.3757537431693994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41.18419566666667</v>
          </cell>
        </row>
        <row r="232">
          <cell r="D232" t="str">
            <v>Leaning Juniper 1</v>
          </cell>
          <cell r="E232">
            <v>35.031517004553734</v>
          </cell>
          <cell r="F232">
            <v>49.767035</v>
          </cell>
          <cell r="G232">
            <v>43.825630333333336</v>
          </cell>
          <cell r="H232">
            <v>40.57815266666667</v>
          </cell>
          <cell r="I232">
            <v>36.77416733333333</v>
          </cell>
          <cell r="J232">
            <v>23.915729</v>
          </cell>
          <cell r="K232">
            <v>24.851449333333335</v>
          </cell>
          <cell r="L232">
            <v>22.42721466666667</v>
          </cell>
          <cell r="M232">
            <v>19.34285</v>
          </cell>
          <cell r="N232">
            <v>33.62816266666667</v>
          </cell>
          <cell r="O232">
            <v>29.628531333333335</v>
          </cell>
          <cell r="P232">
            <v>48.90634433333333</v>
          </cell>
          <cell r="Q232">
            <v>45.71133566666667</v>
          </cell>
        </row>
        <row r="233">
          <cell r="D233" t="str">
            <v>Marengo</v>
          </cell>
          <cell r="E233">
            <v>42.09288198019125</v>
          </cell>
          <cell r="F233">
            <v>0</v>
          </cell>
          <cell r="G233">
            <v>31.234665784946237</v>
          </cell>
          <cell r="H233">
            <v>42.935079333333334</v>
          </cell>
          <cell r="I233">
            <v>47.46891333333333</v>
          </cell>
          <cell r="J233">
            <v>55.153416666666665</v>
          </cell>
          <cell r="K233">
            <v>42.521806</v>
          </cell>
          <cell r="L233">
            <v>39.605823666666666</v>
          </cell>
          <cell r="M233">
            <v>44.59386533333333</v>
          </cell>
          <cell r="N233">
            <v>73.09809333333334</v>
          </cell>
          <cell r="O233">
            <v>41.010291333333335</v>
          </cell>
          <cell r="P233">
            <v>42.343728666666664</v>
          </cell>
          <cell r="Q233">
            <v>45.84483785833333</v>
          </cell>
        </row>
        <row r="234">
          <cell r="D234" t="str">
            <v>Glenrock Wind (PD)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D235" t="str">
            <v>Power County Wind (PD)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D236" t="str">
            <v>Seven Mile Wind (PD)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Total Other Generation</v>
          </cell>
          <cell r="E237">
            <v>80.50015272791438</v>
          </cell>
          <cell r="F237">
            <v>49.767035</v>
          </cell>
          <cell r="G237">
            <v>75.06029611827958</v>
          </cell>
          <cell r="H237">
            <v>83.513232</v>
          </cell>
          <cell r="I237">
            <v>84.24308066666666</v>
          </cell>
          <cell r="J237">
            <v>79.06914566666666</v>
          </cell>
          <cell r="K237">
            <v>67.37325533333333</v>
          </cell>
          <cell r="L237">
            <v>62.03303833333334</v>
          </cell>
          <cell r="M237">
            <v>63.93671533333333</v>
          </cell>
          <cell r="N237">
            <v>106.726256</v>
          </cell>
          <cell r="O237">
            <v>70.63882266666667</v>
          </cell>
          <cell r="P237">
            <v>91.25007299999999</v>
          </cell>
          <cell r="Q237">
            <v>132.74036919166667</v>
          </cell>
        </row>
        <row r="239">
          <cell r="B239" t="str">
            <v>IRP and RFP Resources (dispatched)</v>
          </cell>
        </row>
        <row r="240">
          <cell r="D240" t="str">
            <v>IRP - DSM East Irrigation Ld Control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D241" t="str">
            <v>IRP - DSM East Irrigation Ld Control - Return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D242" t="str">
            <v>IRP - DSM East Summer Ld Control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D243" t="str">
            <v>IRP - DSM East Summer Ld Control - Return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D244" t="str">
            <v>IRP - DSM West Irrigation Ld Control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D245" t="str">
            <v>IRP - DSM West Irrigation Ld Control - Return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D246" t="str">
            <v>IRP - FOT Four Corners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D247" t="str">
            <v>IRP - FOT Mid-C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D248" t="str">
            <v>IRP - FOT West Main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D249" t="str">
            <v>IRP - Wind Mid-C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D250" t="str">
            <v>IRP - Wind Walla Walla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D251" t="str">
            <v>IRP - Wind Wyoming SE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 t="str">
            <v>IRP - Wind Wyoming SW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 t="str">
            <v>IRP - Wind Yakima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5">
          <cell r="D255" t="str">
            <v>IRP - CCCT East (357 MW)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D256" t="str">
            <v>IRP - CCCT East (548 MW)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D257" t="str">
            <v>IRP - CCCT West (602 MW)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D258" t="str">
            <v>IRP - CHP East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D259" t="str">
            <v>IRP - CHP West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D260" t="str">
            <v>IRP - Pulverized UT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D261" t="str">
            <v>IRP - Pulverized WY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 IRP and RFP Resources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4">
          <cell r="A264" t="str">
            <v>TOTAL RESOURCES</v>
          </cell>
          <cell r="E264">
            <v>4006.561500189545</v>
          </cell>
          <cell r="F264">
            <v>4768.33298790886</v>
          </cell>
          <cell r="G264">
            <v>4638.668667039508</v>
          </cell>
          <cell r="H264">
            <v>4337.033446568583</v>
          </cell>
          <cell r="I264">
            <v>4326.183857150228</v>
          </cell>
          <cell r="J264">
            <v>4025.767820268412</v>
          </cell>
          <cell r="K264">
            <v>3976.73498185135</v>
          </cell>
          <cell r="L264">
            <v>4134.866341962005</v>
          </cell>
          <cell r="M264">
            <v>3929.734206264933</v>
          </cell>
          <cell r="N264">
            <v>3720.315853850698</v>
          </cell>
          <cell r="O264">
            <v>2960.590290823784</v>
          </cell>
          <cell r="P264">
            <v>3393.6766648981056</v>
          </cell>
          <cell r="Q264">
            <v>3833.843678779463</v>
          </cell>
        </row>
        <row r="267">
          <cell r="A267" t="str">
            <v>Energy Balance Before reserves</v>
          </cell>
          <cell r="E267">
            <v>624.4058917618586</v>
          </cell>
          <cell r="F267">
            <v>975.9553247690742</v>
          </cell>
          <cell r="G267">
            <v>676.0109508126266</v>
          </cell>
          <cell r="H267">
            <v>814.7853888130267</v>
          </cell>
          <cell r="I267">
            <v>379.46505109108784</v>
          </cell>
          <cell r="J267">
            <v>616.9719913795234</v>
          </cell>
          <cell r="K267">
            <v>370.67719071156534</v>
          </cell>
          <cell r="L267">
            <v>781.3201033275968</v>
          </cell>
          <cell r="M267">
            <v>513.2256078051628</v>
          </cell>
          <cell r="N267">
            <v>638.2287554743539</v>
          </cell>
          <cell r="O267">
            <v>235.99723233489522</v>
          </cell>
          <cell r="P267">
            <v>651.3312342206859</v>
          </cell>
          <cell r="Q267">
            <v>831.7909486683516</v>
          </cell>
        </row>
        <row r="269">
          <cell r="B269" t="str">
            <v>Energy Reserve</v>
          </cell>
        </row>
        <row r="270">
          <cell r="D270" t="str">
            <v>Ready Reserves</v>
          </cell>
          <cell r="E270">
            <v>4.422933805421221</v>
          </cell>
          <cell r="F270">
            <v>15.580849621733872</v>
          </cell>
          <cell r="G270">
            <v>14.489204782190857</v>
          </cell>
          <cell r="H270">
            <v>8.525012131541667</v>
          </cell>
          <cell r="I270">
            <v>0.34929759462365595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0.8028996799731183</v>
          </cell>
          <cell r="O270">
            <v>2.8319550744444446</v>
          </cell>
          <cell r="P270">
            <v>1.3501950193548387</v>
          </cell>
          <cell r="Q270">
            <v>8.94463029901389</v>
          </cell>
        </row>
        <row r="271">
          <cell r="D271" t="str">
            <v>Spinning Reserves</v>
          </cell>
          <cell r="E271">
            <v>1.770097525055783</v>
          </cell>
          <cell r="F271">
            <v>9.879150749879033</v>
          </cell>
          <cell r="G271">
            <v>7.839455684139784</v>
          </cell>
          <cell r="H271">
            <v>1.6600493920138888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0.09283515748655914</v>
          </cell>
          <cell r="O271">
            <v>0.3944023800833334</v>
          </cell>
          <cell r="P271">
            <v>0</v>
          </cell>
          <cell r="Q271">
            <v>1.135581722361111</v>
          </cell>
        </row>
        <row r="272">
          <cell r="D272" t="str">
            <v>Total Energy Reserves</v>
          </cell>
          <cell r="E272">
            <v>6.1930313304770035</v>
          </cell>
          <cell r="F272">
            <v>25.460000371612907</v>
          </cell>
          <cell r="G272">
            <v>22.32866046633064</v>
          </cell>
          <cell r="H272">
            <v>10.185061523555555</v>
          </cell>
          <cell r="I272">
            <v>0.34929759462365595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0.8957348374596774</v>
          </cell>
          <cell r="O272">
            <v>3.2263574545277782</v>
          </cell>
          <cell r="P272">
            <v>1.3501950193548387</v>
          </cell>
          <cell r="Q272">
            <v>10.080212021375</v>
          </cell>
        </row>
        <row r="274">
          <cell r="A274" t="str">
            <v>Energy Balance after Reserves</v>
          </cell>
          <cell r="E274">
            <v>618.2128604313816</v>
          </cell>
          <cell r="F274">
            <v>950.4953243974613</v>
          </cell>
          <cell r="G274">
            <v>653.6822903462959</v>
          </cell>
          <cell r="H274">
            <v>804.6003272894711</v>
          </cell>
          <cell r="I274">
            <v>379.1157534964642</v>
          </cell>
          <cell r="J274">
            <v>616.9719913795234</v>
          </cell>
          <cell r="K274">
            <v>370.67719071156534</v>
          </cell>
          <cell r="L274">
            <v>781.3201033275968</v>
          </cell>
          <cell r="M274">
            <v>513.2256078051628</v>
          </cell>
          <cell r="N274">
            <v>637.3330206368942</v>
          </cell>
          <cell r="O274">
            <v>232.77087488036744</v>
          </cell>
          <cell r="P274">
            <v>649.9810392013311</v>
          </cell>
          <cell r="Q274">
            <v>821.7107366469766</v>
          </cell>
        </row>
        <row r="276">
          <cell r="B276" t="str">
            <v>Contracted Reserves (Availability)</v>
          </cell>
        </row>
        <row r="277">
          <cell r="D277" t="str">
            <v>     - Black Hills CTs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 t="str">
            <v>     - Clark River Road Reserves</v>
          </cell>
          <cell r="E278">
            <v>-7.391697529599273</v>
          </cell>
          <cell r="F278">
            <v>-16.520017069892475</v>
          </cell>
          <cell r="G278">
            <v>-16.52001680107527</v>
          </cell>
          <cell r="H278">
            <v>-16.799960416666668</v>
          </cell>
          <cell r="I278">
            <v>-17.22006142473118</v>
          </cell>
          <cell r="J278">
            <v>-17.359984305555553</v>
          </cell>
          <cell r="K278">
            <v>-3.9516129032258065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 t="str">
            <v>     - Nucor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 t="str">
            <v>     - P4 Production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D281" t="str">
            <v>     - SCL State Line Reserves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15</v>
          </cell>
          <cell r="P281">
            <v>15</v>
          </cell>
          <cell r="Q281">
            <v>15</v>
          </cell>
        </row>
        <row r="282">
          <cell r="D282" t="str">
            <v>     - US MagCorp Reserves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D283" t="str">
            <v>     - Weyerhaeuser Reserve</v>
          </cell>
          <cell r="E283">
            <v>1.5836124999999999</v>
          </cell>
          <cell r="F283">
            <v>3.1500119623655918</v>
          </cell>
          <cell r="G283">
            <v>3.1500119623655918</v>
          </cell>
          <cell r="H283">
            <v>3.1500115277777785</v>
          </cell>
          <cell r="I283">
            <v>3.1500119623655918</v>
          </cell>
          <cell r="J283">
            <v>3.1500115277777776</v>
          </cell>
          <cell r="K283">
            <v>3.1500119623655918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D284" t="str">
            <v>Total Contracted Reserves</v>
          </cell>
          <cell r="E284">
            <v>9.191914970400727</v>
          </cell>
          <cell r="F284">
            <v>1.6299948924731167</v>
          </cell>
          <cell r="G284">
            <v>1.6299951612903234</v>
          </cell>
          <cell r="H284">
            <v>1.3500511111111106</v>
          </cell>
          <cell r="I284">
            <v>0.9299505376344106</v>
          </cell>
          <cell r="J284">
            <v>0.7900272222222244</v>
          </cell>
          <cell r="K284">
            <v>14.198399059139785</v>
          </cell>
          <cell r="L284">
            <v>15</v>
          </cell>
          <cell r="M284">
            <v>15</v>
          </cell>
          <cell r="N284">
            <v>15</v>
          </cell>
          <cell r="O284">
            <v>15</v>
          </cell>
          <cell r="P284">
            <v>15</v>
          </cell>
          <cell r="Q284">
            <v>15</v>
          </cell>
        </row>
        <row r="286">
          <cell r="J286" t="str">
            <v>December Peak MW</v>
          </cell>
        </row>
        <row r="288">
          <cell r="A288" t="str">
            <v>Monthly Peak (MW)</v>
          </cell>
          <cell r="E288" t="str">
            <v>Dec Pk</v>
          </cell>
          <cell r="F288">
            <v>39264</v>
          </cell>
          <cell r="G288">
            <v>39295</v>
          </cell>
          <cell r="H288">
            <v>39326</v>
          </cell>
          <cell r="I288">
            <v>39356</v>
          </cell>
          <cell r="J288">
            <v>39387</v>
          </cell>
          <cell r="K288">
            <v>39417</v>
          </cell>
          <cell r="L288">
            <v>39448</v>
          </cell>
          <cell r="M288">
            <v>39479</v>
          </cell>
          <cell r="N288">
            <v>39508</v>
          </cell>
          <cell r="O288">
            <v>39539</v>
          </cell>
          <cell r="P288">
            <v>39569</v>
          </cell>
          <cell r="Q288">
            <v>39600</v>
          </cell>
        </row>
        <row r="289">
          <cell r="E289" t="str">
            <v>-------</v>
          </cell>
          <cell r="F289" t="str">
            <v>-------</v>
          </cell>
          <cell r="G289" t="str">
            <v>-------</v>
          </cell>
          <cell r="H289" t="str">
            <v>-------</v>
          </cell>
          <cell r="I289" t="str">
            <v>-------</v>
          </cell>
          <cell r="J289" t="str">
            <v>-------</v>
          </cell>
          <cell r="K289" t="str">
            <v>-------</v>
          </cell>
          <cell r="L289" t="str">
            <v>-------</v>
          </cell>
          <cell r="M289" t="str">
            <v>-------</v>
          </cell>
          <cell r="N289" t="str">
            <v>-------</v>
          </cell>
          <cell r="O289" t="str">
            <v>-------</v>
          </cell>
          <cell r="P289" t="str">
            <v>-------</v>
          </cell>
          <cell r="Q289" t="str">
            <v>-------</v>
          </cell>
        </row>
        <row r="290">
          <cell r="A290" t="str">
            <v>REQUIREMENTS</v>
          </cell>
        </row>
        <row r="291">
          <cell r="D291" t="str">
            <v>Bridger Loss Placement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D292" t="str">
            <v>BPA Hermiston Losses</v>
          </cell>
          <cell r="E292">
            <v>-8.946237</v>
          </cell>
          <cell r="F292">
            <v>-8.783602</v>
          </cell>
          <cell r="G292">
            <v>-7.857527</v>
          </cell>
          <cell r="H292">
            <v>-8.966666</v>
          </cell>
          <cell r="I292">
            <v>-9.0161295</v>
          </cell>
          <cell r="J292">
            <v>-9.219444</v>
          </cell>
          <cell r="K292">
            <v>-8.946237</v>
          </cell>
          <cell r="L292">
            <v>-8.866936</v>
          </cell>
          <cell r="M292">
            <v>-8.58477</v>
          </cell>
          <cell r="N292">
            <v>-8.026882</v>
          </cell>
          <cell r="O292">
            <v>-7.0291667</v>
          </cell>
          <cell r="P292">
            <v>-4.3817205</v>
          </cell>
          <cell r="Q292">
            <v>-6.9097223</v>
          </cell>
        </row>
        <row r="293">
          <cell r="D293" t="str">
            <v>DSM Cool Keeper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D294" t="str">
            <v>DSM Irrigation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D295" t="str">
            <v>MagCorp Curtailment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D296" t="str">
            <v>Monsanto Curtailment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D297" t="str">
            <v>Station Service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 Adjustments to Load</v>
          </cell>
          <cell r="E298">
            <v>-8.946237</v>
          </cell>
          <cell r="F298">
            <v>-8.783602</v>
          </cell>
          <cell r="G298">
            <v>-7.857527</v>
          </cell>
          <cell r="H298">
            <v>-8.966666</v>
          </cell>
          <cell r="I298">
            <v>-9.0161295</v>
          </cell>
          <cell r="J298">
            <v>-9.219444</v>
          </cell>
          <cell r="K298">
            <v>-8.946237</v>
          </cell>
          <cell r="L298">
            <v>-8.866936</v>
          </cell>
          <cell r="M298">
            <v>-8.58477</v>
          </cell>
          <cell r="N298">
            <v>-8.026882</v>
          </cell>
          <cell r="O298">
            <v>-7.0291667</v>
          </cell>
          <cell r="P298">
            <v>-4.3817205</v>
          </cell>
          <cell r="Q298">
            <v>-6.9097223</v>
          </cell>
        </row>
        <row r="300">
          <cell r="C300" t="str">
            <v>W</v>
          </cell>
          <cell r="D300" t="str">
            <v>System Load</v>
          </cell>
          <cell r="E300">
            <v>3418</v>
          </cell>
          <cell r="F300">
            <v>3230</v>
          </cell>
          <cell r="G300">
            <v>3079</v>
          </cell>
          <cell r="H300">
            <v>2761</v>
          </cell>
          <cell r="I300">
            <v>2814</v>
          </cell>
          <cell r="J300">
            <v>3126</v>
          </cell>
          <cell r="K300">
            <v>3418</v>
          </cell>
          <cell r="L300">
            <v>3337</v>
          </cell>
          <cell r="M300">
            <v>3248</v>
          </cell>
          <cell r="N300">
            <v>3120</v>
          </cell>
          <cell r="O300">
            <v>2747</v>
          </cell>
          <cell r="P300">
            <v>2664</v>
          </cell>
          <cell r="Q300">
            <v>2964</v>
          </cell>
        </row>
        <row r="301">
          <cell r="B301" t="str">
            <v>Net System Load </v>
          </cell>
          <cell r="C301" t="str">
            <v>W</v>
          </cell>
          <cell r="E301">
            <v>3426.946237</v>
          </cell>
          <cell r="F301">
            <v>3238.783602</v>
          </cell>
          <cell r="G301">
            <v>3086.857527</v>
          </cell>
          <cell r="H301">
            <v>2769.966666</v>
          </cell>
          <cell r="I301">
            <v>2823.0161295</v>
          </cell>
          <cell r="J301">
            <v>3135.219444</v>
          </cell>
          <cell r="K301">
            <v>3426.946237</v>
          </cell>
          <cell r="L301">
            <v>3345.866936</v>
          </cell>
          <cell r="M301">
            <v>3256.58477</v>
          </cell>
          <cell r="N301">
            <v>3128.026882</v>
          </cell>
          <cell r="O301">
            <v>2754.0291667</v>
          </cell>
          <cell r="P301">
            <v>2668.3817205</v>
          </cell>
          <cell r="Q301">
            <v>2970.9097223</v>
          </cell>
        </row>
        <row r="303">
          <cell r="B303" t="str">
            <v>Long Term Firm Sales (HLH availability)</v>
          </cell>
        </row>
        <row r="304">
          <cell r="D304" t="str">
            <v>Black Hills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D305" t="str">
            <v>Blanding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D306" t="str">
            <v>BPA Flathead Sale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D307" t="str">
            <v>BPA Wind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D308" t="str">
            <v>East Control Area Sale</v>
          </cell>
          <cell r="E308">
            <v>0</v>
          </cell>
          <cell r="F308">
            <v>382.1</v>
          </cell>
          <cell r="G308">
            <v>264.7</v>
          </cell>
          <cell r="H308">
            <v>16.4</v>
          </cell>
          <cell r="I308">
            <v>102.4</v>
          </cell>
          <cell r="J308">
            <v>0</v>
          </cell>
          <cell r="K308">
            <v>0</v>
          </cell>
          <cell r="L308">
            <v>13.4</v>
          </cell>
          <cell r="M308">
            <v>93.3</v>
          </cell>
          <cell r="N308">
            <v>8.8</v>
          </cell>
          <cell r="O308">
            <v>0</v>
          </cell>
          <cell r="P308">
            <v>0</v>
          </cell>
          <cell r="Q308">
            <v>190.5</v>
          </cell>
        </row>
        <row r="309">
          <cell r="D309" t="str">
            <v>Hurricane Sale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D310" t="str">
            <v>LADWP (IPP Layoff)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D311" t="str">
            <v>PG&amp;E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D312" t="str">
            <v>PSCO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D313" t="str">
            <v>Salt River Project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D314" t="str">
            <v>SCE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D315" t="str">
            <v>Sierra Pac 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D316" t="str">
            <v>SMUD</v>
          </cell>
          <cell r="E316">
            <v>100</v>
          </cell>
          <cell r="F316">
            <v>100</v>
          </cell>
          <cell r="G316">
            <v>100</v>
          </cell>
          <cell r="H316">
            <v>100</v>
          </cell>
          <cell r="I316">
            <v>100</v>
          </cell>
          <cell r="J316">
            <v>100</v>
          </cell>
          <cell r="K316">
            <v>100</v>
          </cell>
          <cell r="L316">
            <v>100</v>
          </cell>
          <cell r="M316">
            <v>100</v>
          </cell>
          <cell r="N316">
            <v>100</v>
          </cell>
          <cell r="O316">
            <v>100</v>
          </cell>
          <cell r="P316">
            <v>100</v>
          </cell>
          <cell r="Q316">
            <v>100</v>
          </cell>
        </row>
        <row r="317">
          <cell r="D317" t="str">
            <v>UAMPS s223863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D318" t="str">
            <v>UMPA II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B319" t="str">
            <v>Total LTF Sales </v>
          </cell>
          <cell r="E319">
            <v>100</v>
          </cell>
          <cell r="F319">
            <v>482.1</v>
          </cell>
          <cell r="G319">
            <v>364.7</v>
          </cell>
          <cell r="H319">
            <v>116.4</v>
          </cell>
          <cell r="I319">
            <v>202.4</v>
          </cell>
          <cell r="J319">
            <v>100</v>
          </cell>
          <cell r="K319">
            <v>100</v>
          </cell>
          <cell r="L319">
            <v>113.4</v>
          </cell>
          <cell r="M319">
            <v>193.3</v>
          </cell>
          <cell r="N319">
            <v>108.8</v>
          </cell>
          <cell r="O319">
            <v>100</v>
          </cell>
          <cell r="P319">
            <v>100</v>
          </cell>
          <cell r="Q319">
            <v>290.5</v>
          </cell>
        </row>
        <row r="321">
          <cell r="B321" t="str">
            <v>Short Term Firm Sales (HLH dispatch)</v>
          </cell>
        </row>
        <row r="322">
          <cell r="C322" t="str">
            <v>W</v>
          </cell>
          <cell r="D322" t="str">
            <v>COB</v>
          </cell>
          <cell r="E322">
            <v>110</v>
          </cell>
          <cell r="F322">
            <v>188.085</v>
          </cell>
          <cell r="G322">
            <v>255.465277777777</v>
          </cell>
          <cell r="H322">
            <v>188.25</v>
          </cell>
          <cell r="I322">
            <v>297.106481481481</v>
          </cell>
          <cell r="J322">
            <v>116</v>
          </cell>
          <cell r="K322">
            <v>110</v>
          </cell>
          <cell r="L322">
            <v>0</v>
          </cell>
          <cell r="M322">
            <v>0</v>
          </cell>
          <cell r="N322">
            <v>0</v>
          </cell>
          <cell r="O322">
            <v>25</v>
          </cell>
          <cell r="P322">
            <v>25</v>
          </cell>
          <cell r="Q322">
            <v>25</v>
          </cell>
        </row>
        <row r="323">
          <cell r="D323" t="str">
            <v>Colorado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W</v>
          </cell>
          <cell r="D324" t="str">
            <v>Four Corners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E</v>
          </cell>
          <cell r="D325" t="str">
            <v>Idaho</v>
          </cell>
          <cell r="E325">
            <v>0</v>
          </cell>
          <cell r="F325">
            <v>118.255</v>
          </cell>
          <cell r="G325">
            <v>105.060185185185</v>
          </cell>
          <cell r="H325">
            <v>122.463302752293</v>
          </cell>
          <cell r="I325">
            <v>229.131944444444</v>
          </cell>
          <cell r="J325">
            <v>75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D326" t="str">
            <v>Mid Columbia</v>
          </cell>
          <cell r="E326">
            <v>950</v>
          </cell>
          <cell r="F326">
            <v>894.315</v>
          </cell>
          <cell r="G326">
            <v>1173.37268518518</v>
          </cell>
          <cell r="H326">
            <v>1184.24739583333</v>
          </cell>
          <cell r="I326">
            <v>1329.8518518518472</v>
          </cell>
          <cell r="J326">
            <v>1015.8399999999999</v>
          </cell>
          <cell r="K326">
            <v>950</v>
          </cell>
          <cell r="L326">
            <v>850</v>
          </cell>
          <cell r="M326">
            <v>950</v>
          </cell>
          <cell r="N326">
            <v>875</v>
          </cell>
          <cell r="O326">
            <v>550</v>
          </cell>
          <cell r="P326">
            <v>550</v>
          </cell>
          <cell r="Q326">
            <v>550</v>
          </cell>
        </row>
        <row r="327">
          <cell r="D327" t="str">
            <v>Mona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D328" t="str">
            <v>Palo Verde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D329" t="str">
            <v>SP15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E</v>
          </cell>
          <cell r="D330" t="str">
            <v>Utah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E</v>
          </cell>
          <cell r="D331" t="str">
            <v>Washington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D332" t="str">
            <v>West Main</v>
          </cell>
          <cell r="E332">
            <v>0</v>
          </cell>
          <cell r="F332">
            <v>71.26073529411761</v>
          </cell>
          <cell r="G332">
            <v>132.3717948717943</v>
          </cell>
          <cell r="H332">
            <v>121.1962962962962</v>
          </cell>
          <cell r="I332">
            <v>64.5046296296296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D333" t="str">
            <v>Wyoming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B334" t="str">
            <v>Total STF Sales </v>
          </cell>
          <cell r="E334">
            <v>1060</v>
          </cell>
          <cell r="F334">
            <v>1271.915735294118</v>
          </cell>
          <cell r="G334">
            <v>1666.2699430199361</v>
          </cell>
          <cell r="H334">
            <v>1616.1569948819192</v>
          </cell>
          <cell r="I334">
            <v>1920.5949074074017</v>
          </cell>
          <cell r="J334">
            <v>1206.84</v>
          </cell>
          <cell r="K334">
            <v>1060</v>
          </cell>
          <cell r="L334">
            <v>850</v>
          </cell>
          <cell r="M334">
            <v>950</v>
          </cell>
          <cell r="N334">
            <v>875</v>
          </cell>
          <cell r="O334">
            <v>575</v>
          </cell>
          <cell r="P334">
            <v>575</v>
          </cell>
          <cell r="Q334">
            <v>575</v>
          </cell>
        </row>
        <row r="336">
          <cell r="B336" t="str">
            <v>Total Firm Sales </v>
          </cell>
          <cell r="E336">
            <v>1160</v>
          </cell>
          <cell r="F336">
            <v>1754.0157352941178</v>
          </cell>
          <cell r="G336">
            <v>2030.9699430199362</v>
          </cell>
          <cell r="H336">
            <v>1732.5569948819193</v>
          </cell>
          <cell r="I336">
            <v>2122.9949074074016</v>
          </cell>
          <cell r="J336">
            <v>1306.84</v>
          </cell>
          <cell r="K336">
            <v>1160</v>
          </cell>
          <cell r="L336">
            <v>963.4</v>
          </cell>
          <cell r="M336">
            <v>1143.3</v>
          </cell>
          <cell r="N336">
            <v>983.8</v>
          </cell>
          <cell r="O336">
            <v>675</v>
          </cell>
          <cell r="P336">
            <v>675</v>
          </cell>
          <cell r="Q336">
            <v>865.5</v>
          </cell>
        </row>
        <row r="338">
          <cell r="A338" t="str">
            <v>TOTAL REQUIREMENTS</v>
          </cell>
          <cell r="E338">
            <v>4586.946237</v>
          </cell>
          <cell r="F338">
            <v>4992.799337294118</v>
          </cell>
          <cell r="G338">
            <v>5117.827470019936</v>
          </cell>
          <cell r="H338">
            <v>4502.52366088192</v>
          </cell>
          <cell r="I338">
            <v>4946.011036907402</v>
          </cell>
          <cell r="J338">
            <v>4442.0594439999995</v>
          </cell>
          <cell r="K338">
            <v>4586.946237</v>
          </cell>
          <cell r="L338">
            <v>4309.266936</v>
          </cell>
          <cell r="M338">
            <v>4399.884770000001</v>
          </cell>
          <cell r="N338">
            <v>4111.826882</v>
          </cell>
          <cell r="O338">
            <v>3429.0291667</v>
          </cell>
          <cell r="P338">
            <v>3343.3817205</v>
          </cell>
          <cell r="Q338">
            <v>3836.4097223</v>
          </cell>
        </row>
        <row r="341">
          <cell r="A341" t="str">
            <v>RESOURCES</v>
          </cell>
        </row>
        <row r="342">
          <cell r="B342" t="str">
            <v>Long Term Firm Purchases (HLH availability)</v>
          </cell>
        </row>
        <row r="343">
          <cell r="D343" t="str">
            <v>AMP Resources (Cove Fort)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 t="str">
            <v>Aquila hydro hedge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D345" t="str">
            <v>APS p167566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D346" t="str">
            <v>APS p172318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D347" t="str">
            <v>APS p205692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D348" t="str">
            <v>APS Supplemental Purchase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D349" t="str">
            <v>Avoided Cost Resource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D350" t="str">
            <v>Blanding Purchase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D351" t="str">
            <v>BPA Conservation Rate Credit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D352" t="str">
            <v>Clark S&amp;I Agreement (Net)</v>
          </cell>
          <cell r="E352">
            <v>-240</v>
          </cell>
          <cell r="F352">
            <v>-240</v>
          </cell>
          <cell r="G352">
            <v>-240</v>
          </cell>
          <cell r="H352">
            <v>-240</v>
          </cell>
          <cell r="I352">
            <v>-240</v>
          </cell>
          <cell r="J352">
            <v>-240</v>
          </cell>
          <cell r="K352">
            <v>-240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D353" t="str">
            <v>Combine Hills (w)</v>
          </cell>
          <cell r="E353">
            <v>8.200000000000001</v>
          </cell>
          <cell r="F353">
            <v>8.200000000000001</v>
          </cell>
          <cell r="G353">
            <v>8.200000000000001</v>
          </cell>
          <cell r="H353">
            <v>8.200000000000001</v>
          </cell>
          <cell r="I353">
            <v>8.200000000000001</v>
          </cell>
          <cell r="J353">
            <v>8.200000000000001</v>
          </cell>
          <cell r="K353">
            <v>8.200000000000001</v>
          </cell>
          <cell r="L353">
            <v>8.200000000000001</v>
          </cell>
          <cell r="M353">
            <v>8.200000000000001</v>
          </cell>
          <cell r="N353">
            <v>8.200000000000001</v>
          </cell>
          <cell r="O353">
            <v>8.200000000000001</v>
          </cell>
          <cell r="P353">
            <v>8.200000000000001</v>
          </cell>
          <cell r="Q353">
            <v>8.200000000000001</v>
          </cell>
        </row>
        <row r="354">
          <cell r="D354" t="str">
            <v>Constellation p257677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D355" t="str">
            <v>Constellation p257678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D356" t="str">
            <v>Constellation p268849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D357" t="str">
            <v>Deseret Purchase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D358" t="str">
            <v>Douglas PUD Settlement</v>
          </cell>
          <cell r="E358">
            <v>6.1</v>
          </cell>
          <cell r="F358">
            <v>10.6</v>
          </cell>
          <cell r="G358">
            <v>9.8</v>
          </cell>
          <cell r="H358">
            <v>5.6</v>
          </cell>
          <cell r="I358">
            <v>5.9</v>
          </cell>
          <cell r="J358">
            <v>6.3</v>
          </cell>
          <cell r="K358">
            <v>6.1</v>
          </cell>
          <cell r="L358">
            <v>5</v>
          </cell>
          <cell r="M358">
            <v>4.9</v>
          </cell>
          <cell r="N358">
            <v>5.9</v>
          </cell>
          <cell r="O358">
            <v>9.5</v>
          </cell>
          <cell r="P358">
            <v>14.4</v>
          </cell>
          <cell r="Q358">
            <v>13.8</v>
          </cell>
        </row>
        <row r="359">
          <cell r="D359" t="str">
            <v>Duke HLH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D360" t="str">
            <v>Duke p99206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D361" t="str">
            <v>Georgia-Pacific Camas</v>
          </cell>
          <cell r="E361">
            <v>34</v>
          </cell>
          <cell r="F361">
            <v>34</v>
          </cell>
          <cell r="G361">
            <v>34</v>
          </cell>
          <cell r="H361">
            <v>34</v>
          </cell>
          <cell r="I361">
            <v>34</v>
          </cell>
          <cell r="J361">
            <v>34</v>
          </cell>
          <cell r="K361">
            <v>34</v>
          </cell>
          <cell r="L361">
            <v>34</v>
          </cell>
          <cell r="M361">
            <v>34</v>
          </cell>
          <cell r="N361">
            <v>34</v>
          </cell>
          <cell r="O361">
            <v>34</v>
          </cell>
          <cell r="P361">
            <v>34</v>
          </cell>
          <cell r="Q361">
            <v>34</v>
          </cell>
        </row>
        <row r="362">
          <cell r="D362" t="str">
            <v>Gemstate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D363" t="str">
            <v>Grant County 10 aMW purchase</v>
          </cell>
          <cell r="E363">
            <v>14</v>
          </cell>
          <cell r="F363">
            <v>14</v>
          </cell>
          <cell r="G363">
            <v>14</v>
          </cell>
          <cell r="H363">
            <v>14</v>
          </cell>
          <cell r="I363">
            <v>14</v>
          </cell>
          <cell r="J363">
            <v>14</v>
          </cell>
          <cell r="K363">
            <v>14</v>
          </cell>
          <cell r="L363">
            <v>14</v>
          </cell>
          <cell r="M363">
            <v>14</v>
          </cell>
          <cell r="N363">
            <v>14</v>
          </cell>
          <cell r="O363">
            <v>14</v>
          </cell>
          <cell r="P363">
            <v>14</v>
          </cell>
          <cell r="Q363">
            <v>14</v>
          </cell>
        </row>
        <row r="364">
          <cell r="D364" t="str">
            <v>Hermiston Purchase</v>
          </cell>
          <cell r="E364">
            <v>243.61862831158177</v>
          </cell>
          <cell r="F364">
            <v>227.90129745277005</v>
          </cell>
          <cell r="G364">
            <v>227.90129745277005</v>
          </cell>
          <cell r="H364">
            <v>232.81296334614873</v>
          </cell>
          <cell r="I364">
            <v>236.74229606085166</v>
          </cell>
          <cell r="J364">
            <v>241.6539619542303</v>
          </cell>
          <cell r="K364">
            <v>243.61862831158177</v>
          </cell>
          <cell r="L364">
            <v>243.61862831158177</v>
          </cell>
          <cell r="M364">
            <v>241.6539619542303</v>
          </cell>
          <cell r="N364">
            <v>119.8561319542303</v>
          </cell>
          <cell r="O364">
            <v>6.08516472766496E-08</v>
          </cell>
          <cell r="P364">
            <v>232.81296334614873</v>
          </cell>
          <cell r="Q364">
            <v>230.84829698879724</v>
          </cell>
        </row>
        <row r="365">
          <cell r="D365" t="str">
            <v>Hurricane Purchase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D366" t="str">
            <v>Idaho Power RTSA Purchase</v>
          </cell>
          <cell r="E366">
            <v>4.952</v>
          </cell>
          <cell r="F366">
            <v>7.148</v>
          </cell>
          <cell r="G366">
            <v>6.221</v>
          </cell>
          <cell r="H366">
            <v>5.473</v>
          </cell>
          <cell r="I366">
            <v>4.494</v>
          </cell>
          <cell r="J366">
            <v>4.365</v>
          </cell>
          <cell r="K366">
            <v>4.952</v>
          </cell>
          <cell r="L366">
            <v>4.361</v>
          </cell>
          <cell r="M366">
            <v>5.648</v>
          </cell>
          <cell r="N366">
            <v>5.676</v>
          </cell>
          <cell r="O366">
            <v>2.66</v>
          </cell>
          <cell r="P366">
            <v>1.474</v>
          </cell>
          <cell r="Q366">
            <v>5.33</v>
          </cell>
        </row>
        <row r="367">
          <cell r="D367" t="str">
            <v>IPP Purchase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D368" t="str">
            <v>MagCorp Reserves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D369" t="str">
            <v>Morgan Stanley p189046</v>
          </cell>
          <cell r="E369">
            <v>50</v>
          </cell>
          <cell r="F369">
            <v>50</v>
          </cell>
          <cell r="G369">
            <v>50</v>
          </cell>
          <cell r="H369">
            <v>50</v>
          </cell>
          <cell r="I369">
            <v>50</v>
          </cell>
          <cell r="J369">
            <v>50</v>
          </cell>
          <cell r="K369">
            <v>50</v>
          </cell>
          <cell r="L369">
            <v>50</v>
          </cell>
          <cell r="M369">
            <v>50</v>
          </cell>
          <cell r="N369">
            <v>50</v>
          </cell>
          <cell r="O369">
            <v>50</v>
          </cell>
          <cell r="P369">
            <v>50</v>
          </cell>
          <cell r="Q369">
            <v>50</v>
          </cell>
        </row>
        <row r="370">
          <cell r="D370" t="str">
            <v>Morgan Stanley p196538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D371" t="str">
            <v>Morgan Stanley p206006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 t="str">
            <v>Morgan Stanley p206008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 t="str">
            <v>Morgan Stanley p244840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 t="str">
            <v>Morgan Stanley p244841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 t="str">
            <v>Morgan Stanley p272153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 t="str">
            <v>Morgan Stanley p272154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D377" t="str">
            <v>Morgan Stanley p272156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D378" t="str">
            <v>Morgan Stanley p272157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D379" t="str">
            <v>Morgan Stanley p272158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D380" t="str">
            <v>Nebo Heat Rate Option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 t="str">
            <v>Nucor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 t="str">
            <v>P4 Production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D383" t="str">
            <v>PGE Cove</v>
          </cell>
          <cell r="E383">
            <v>2</v>
          </cell>
          <cell r="F383">
            <v>2</v>
          </cell>
          <cell r="G383">
            <v>2</v>
          </cell>
          <cell r="H383">
            <v>2</v>
          </cell>
          <cell r="I383">
            <v>2</v>
          </cell>
          <cell r="J383">
            <v>2</v>
          </cell>
          <cell r="K383">
            <v>2</v>
          </cell>
          <cell r="L383">
            <v>2</v>
          </cell>
          <cell r="M383">
            <v>2</v>
          </cell>
          <cell r="N383">
            <v>2</v>
          </cell>
          <cell r="O383">
            <v>2</v>
          </cell>
          <cell r="P383">
            <v>2</v>
          </cell>
          <cell r="Q383">
            <v>2</v>
          </cell>
        </row>
        <row r="384">
          <cell r="D384" t="str">
            <v>PSCo Exchange/deliver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D385" t="str">
            <v>Rock River (w)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 t="str">
            <v>Roseburg Forest Products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17.508196</v>
          </cell>
          <cell r="M386">
            <v>17.508196</v>
          </cell>
          <cell r="N386">
            <v>17.508196</v>
          </cell>
          <cell r="O386">
            <v>17.508196</v>
          </cell>
          <cell r="P386">
            <v>17.508196</v>
          </cell>
          <cell r="Q386">
            <v>17.508196</v>
          </cell>
        </row>
        <row r="387">
          <cell r="D387" t="str">
            <v>Roseburg Forest Products CA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 t="str">
            <v>Small Purchases East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D389" t="str">
            <v>Small Purchases West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D390" t="str">
            <v>TransAlta Purchase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D391" t="str">
            <v>Tri-State Purchase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D392" t="str">
            <v>UBS Summer Purchase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 t="str">
            <v>UBS p223199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 t="str">
            <v>UBS p268848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 t="str">
            <v>UBS p268850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 t="str">
            <v>Weyerhaeuser Reserve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 t="str">
            <v>Wolverine Creek (w)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B398" t="str">
            <v>Total LTF Purchases </v>
          </cell>
          <cell r="E398">
            <v>122.87062831158175</v>
          </cell>
          <cell r="F398">
            <v>113.84929745277003</v>
          </cell>
          <cell r="G398">
            <v>112.12229745277006</v>
          </cell>
          <cell r="H398">
            <v>112.08596334614872</v>
          </cell>
          <cell r="I398">
            <v>115.33629606085165</v>
          </cell>
          <cell r="J398">
            <v>120.5189619542303</v>
          </cell>
          <cell r="K398">
            <v>122.87062831158175</v>
          </cell>
          <cell r="L398">
            <v>378.6878243115818</v>
          </cell>
          <cell r="M398">
            <v>377.9101579542303</v>
          </cell>
          <cell r="N398">
            <v>257.1403279542303</v>
          </cell>
          <cell r="O398">
            <v>137.86819606085166</v>
          </cell>
          <cell r="P398">
            <v>374.3951593461487</v>
          </cell>
          <cell r="Q398">
            <v>375.6864929887972</v>
          </cell>
        </row>
        <row r="400">
          <cell r="B400" t="str">
            <v>Qualifying Facilities (HLH availability)</v>
          </cell>
        </row>
        <row r="401">
          <cell r="D401" t="str">
            <v>QF California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 t="str">
            <v>QF Idaho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 t="str">
            <v>QF Oregon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 t="str">
            <v>QF Utah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 t="str">
            <v>QF Washington</v>
          </cell>
          <cell r="E405">
            <v>1.3458602</v>
          </cell>
          <cell r="F405">
            <v>3.5518818</v>
          </cell>
          <cell r="G405">
            <v>3.6623387</v>
          </cell>
          <cell r="H405">
            <v>3.505111</v>
          </cell>
          <cell r="I405">
            <v>2.2348657</v>
          </cell>
          <cell r="J405">
            <v>1.4904584</v>
          </cell>
          <cell r="K405">
            <v>1.3458602</v>
          </cell>
          <cell r="L405">
            <v>1.4817474</v>
          </cell>
          <cell r="M405">
            <v>1.5092815</v>
          </cell>
          <cell r="N405">
            <v>1.4239651</v>
          </cell>
          <cell r="O405">
            <v>1.6627501</v>
          </cell>
          <cell r="P405">
            <v>2.486492</v>
          </cell>
          <cell r="Q405">
            <v>3.2396529</v>
          </cell>
        </row>
        <row r="406">
          <cell r="D406" t="str">
            <v>QF Wyoming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D407" t="str">
            <v>Biomass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D408" t="str">
            <v>Desert Power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D409" t="str">
            <v>Douglas County Forest Products QF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D410" t="str">
            <v>D.R. Johnson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 t="str">
            <v>Evergreen Biopower QF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 t="str">
            <v>ExxonMobil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D413" t="str">
            <v>Kennecott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D414" t="str">
            <v>Mountain Wind 1 QF (w)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 t="str">
            <v>Mountain Wind 2 QF (w)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D416" t="str">
            <v>QF - Bridger Butte Wind (w)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D417" t="str">
            <v>QF - DG Lakeview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 t="str">
            <v>QF - Hampton Forest Products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D419" t="str">
            <v>QF - Holly Refinery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D420" t="str">
            <v>QF - RAAM Wind (w)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D421" t="str">
            <v>Schwendiman (w)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 t="str">
            <v>Simplot Phosphates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D423" t="str">
            <v>Spanish Fork Wind 2 QF (w)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 t="str">
            <v>Sunnyside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 t="str">
            <v>Tesoro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 t="str">
            <v>US Magnesium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D427" t="str">
            <v>Weyerhaeuser QF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B428" t="str">
            <v>Total Qualifying Facilities </v>
          </cell>
          <cell r="E428">
            <v>1.3458602</v>
          </cell>
          <cell r="F428">
            <v>3.5518818</v>
          </cell>
          <cell r="G428">
            <v>3.6623387</v>
          </cell>
          <cell r="H428">
            <v>3.505111</v>
          </cell>
          <cell r="I428">
            <v>2.2348657</v>
          </cell>
          <cell r="J428">
            <v>1.4904584</v>
          </cell>
          <cell r="K428">
            <v>1.3458602</v>
          </cell>
          <cell r="L428">
            <v>1.4817474</v>
          </cell>
          <cell r="M428">
            <v>1.5092815</v>
          </cell>
          <cell r="N428">
            <v>1.4239651</v>
          </cell>
          <cell r="O428">
            <v>1.6627501</v>
          </cell>
          <cell r="P428">
            <v>2.486492</v>
          </cell>
          <cell r="Q428">
            <v>3.2396529</v>
          </cell>
        </row>
        <row r="430">
          <cell r="B430" t="str">
            <v>Mid-Columbia Contracts</v>
          </cell>
        </row>
        <row r="431">
          <cell r="D431" t="str">
            <v>APGI Rocky Reach    - MDC</v>
          </cell>
          <cell r="E431">
            <v>86.40004</v>
          </cell>
          <cell r="F431">
            <v>85.708</v>
          </cell>
          <cell r="G431">
            <v>85.708</v>
          </cell>
          <cell r="H431">
            <v>86.40004</v>
          </cell>
          <cell r="I431">
            <v>86.40004</v>
          </cell>
          <cell r="J431">
            <v>86.40004</v>
          </cell>
          <cell r="K431">
            <v>86.40004</v>
          </cell>
          <cell r="L431">
            <v>86.40004</v>
          </cell>
          <cell r="M431">
            <v>86.40004</v>
          </cell>
          <cell r="N431">
            <v>86.40004</v>
          </cell>
          <cell r="O431">
            <v>86.40004</v>
          </cell>
          <cell r="P431">
            <v>78.24002</v>
          </cell>
          <cell r="Q431">
            <v>73.43997</v>
          </cell>
        </row>
        <row r="432">
          <cell r="D432" t="str">
            <v>Chelan - Rocky Reach - MDC</v>
          </cell>
          <cell r="E432">
            <v>68.78512</v>
          </cell>
          <cell r="F432">
            <v>65.94821</v>
          </cell>
          <cell r="G432">
            <v>68.694305</v>
          </cell>
          <cell r="H432">
            <v>68.694305</v>
          </cell>
          <cell r="I432">
            <v>69.602615</v>
          </cell>
          <cell r="J432">
            <v>68.94877</v>
          </cell>
          <cell r="K432">
            <v>68.78512</v>
          </cell>
          <cell r="L432">
            <v>66.936356</v>
          </cell>
          <cell r="M432">
            <v>67.95011</v>
          </cell>
          <cell r="N432">
            <v>68.29813</v>
          </cell>
          <cell r="O432">
            <v>67.82455</v>
          </cell>
          <cell r="P432">
            <v>65.55081</v>
          </cell>
          <cell r="Q432">
            <v>64.26568</v>
          </cell>
        </row>
        <row r="433">
          <cell r="D433" t="str">
            <v>Douglas - Wells     - MDC</v>
          </cell>
          <cell r="E433">
            <v>54.24885</v>
          </cell>
          <cell r="F433">
            <v>54.24885</v>
          </cell>
          <cell r="G433">
            <v>54.24885</v>
          </cell>
          <cell r="H433">
            <v>54.24885</v>
          </cell>
          <cell r="I433">
            <v>50.66505</v>
          </cell>
          <cell r="J433">
            <v>54.24885</v>
          </cell>
          <cell r="K433">
            <v>54.24885</v>
          </cell>
          <cell r="L433">
            <v>54.24885</v>
          </cell>
          <cell r="M433">
            <v>54.24885</v>
          </cell>
          <cell r="N433">
            <v>82.16469</v>
          </cell>
          <cell r="O433">
            <v>91.29283</v>
          </cell>
          <cell r="P433">
            <v>91.29283</v>
          </cell>
          <cell r="Q433">
            <v>91.29283</v>
          </cell>
        </row>
        <row r="434">
          <cell r="D434" t="str">
            <v>Grant - Wanapum     - MDC</v>
          </cell>
          <cell r="E434">
            <v>152.31517</v>
          </cell>
          <cell r="F434">
            <v>150.81757</v>
          </cell>
          <cell r="G434">
            <v>152.28117</v>
          </cell>
          <cell r="H434">
            <v>152.49495</v>
          </cell>
          <cell r="I434">
            <v>152.49925</v>
          </cell>
          <cell r="J434">
            <v>152.31517</v>
          </cell>
          <cell r="K434">
            <v>152.31517</v>
          </cell>
          <cell r="L434">
            <v>150.58748</v>
          </cell>
          <cell r="M434">
            <v>151.43433</v>
          </cell>
          <cell r="N434">
            <v>151.64767</v>
          </cell>
          <cell r="O434">
            <v>150.10876</v>
          </cell>
          <cell r="P434">
            <v>148.76468</v>
          </cell>
          <cell r="Q434">
            <v>154.90396</v>
          </cell>
        </row>
        <row r="435">
          <cell r="D435" t="str">
            <v>Grant Meaningful Priority - Priest Rapids - MDC</v>
          </cell>
          <cell r="E435">
            <v>56.337569599999995</v>
          </cell>
          <cell r="F435">
            <v>48.1974383</v>
          </cell>
          <cell r="G435">
            <v>56.321984</v>
          </cell>
          <cell r="H435">
            <v>58.040774</v>
          </cell>
          <cell r="I435">
            <v>57.532892000000004</v>
          </cell>
          <cell r="J435">
            <v>56.888255</v>
          </cell>
          <cell r="K435">
            <v>56.337569599999995</v>
          </cell>
          <cell r="L435">
            <v>51.300275</v>
          </cell>
          <cell r="M435">
            <v>51.173365000000004</v>
          </cell>
          <cell r="N435">
            <v>51.3156366</v>
          </cell>
          <cell r="O435">
            <v>51.03828059999999</v>
          </cell>
          <cell r="P435">
            <v>47.569864</v>
          </cell>
          <cell r="Q435">
            <v>47.427161500000004</v>
          </cell>
        </row>
        <row r="436">
          <cell r="B436" t="str">
            <v>Total Mid-Columbia Contracts </v>
          </cell>
          <cell r="E436">
            <v>418.0867496</v>
          </cell>
          <cell r="F436">
            <v>404.92006829999997</v>
          </cell>
          <cell r="G436">
            <v>417.254309</v>
          </cell>
          <cell r="H436">
            <v>419.878919</v>
          </cell>
          <cell r="I436">
            <v>416.69984700000003</v>
          </cell>
          <cell r="J436">
            <v>418.801085</v>
          </cell>
          <cell r="K436">
            <v>418.0867496</v>
          </cell>
          <cell r="L436">
            <v>409.473001</v>
          </cell>
          <cell r="M436">
            <v>411.20669499999997</v>
          </cell>
          <cell r="N436">
            <v>439.8261666</v>
          </cell>
          <cell r="O436">
            <v>446.6644606</v>
          </cell>
          <cell r="P436">
            <v>431.418204</v>
          </cell>
          <cell r="Q436">
            <v>431.32960149999997</v>
          </cell>
        </row>
        <row r="438">
          <cell r="B438" t="str">
            <v>Exchanges (HLH availability)</v>
          </cell>
        </row>
        <row r="439">
          <cell r="D439" t="str">
            <v>APGI/Colockum Capacity Exchange</v>
          </cell>
          <cell r="E439">
            <v>0</v>
          </cell>
          <cell r="F439">
            <v>0</v>
          </cell>
          <cell r="G439">
            <v>0</v>
          </cell>
          <cell r="H439">
            <v>-27.777779</v>
          </cell>
          <cell r="I439">
            <v>-26.88172</v>
          </cell>
          <cell r="J439">
            <v>-27.777779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D440" t="str">
            <v>APS Exchange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D441" t="str">
            <v>APS p207861&amp;s207860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D442" t="str">
            <v>Black Hills CTs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 t="str">
            <v>BPA Exchange</v>
          </cell>
          <cell r="E443">
            <v>0</v>
          </cell>
          <cell r="F443">
            <v>134.4086</v>
          </cell>
          <cell r="G443">
            <v>0</v>
          </cell>
          <cell r="H443">
            <v>-92.59259</v>
          </cell>
          <cell r="I443">
            <v>-89.60573</v>
          </cell>
          <cell r="J443">
            <v>-92.59259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138.88889</v>
          </cell>
        </row>
        <row r="444">
          <cell r="D444" t="str">
            <v>BPA FC II Storage Agreement (w)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D445" t="str">
            <v>BPA FC IV Storage Agreement (w)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D446" t="str">
            <v>BPA Peaking</v>
          </cell>
          <cell r="E446">
            <v>575</v>
          </cell>
          <cell r="F446">
            <v>575</v>
          </cell>
          <cell r="G446">
            <v>575</v>
          </cell>
          <cell r="H446">
            <v>575</v>
          </cell>
          <cell r="I446">
            <v>575</v>
          </cell>
          <cell r="J446">
            <v>575</v>
          </cell>
          <cell r="K446">
            <v>575</v>
          </cell>
          <cell r="L446">
            <v>575</v>
          </cell>
          <cell r="M446">
            <v>575</v>
          </cell>
          <cell r="N446">
            <v>575</v>
          </cell>
          <cell r="O446">
            <v>575</v>
          </cell>
          <cell r="P446">
            <v>575</v>
          </cell>
          <cell r="Q446">
            <v>575</v>
          </cell>
        </row>
        <row r="447">
          <cell r="D447" t="str">
            <v>BPA So. Idaho Exchange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 t="str">
            <v>Cowlitz Swift</v>
          </cell>
          <cell r="E448">
            <v>11.007490000000004</v>
          </cell>
          <cell r="F448">
            <v>8.432490000000001</v>
          </cell>
          <cell r="G448">
            <v>10.999989999999997</v>
          </cell>
          <cell r="H448">
            <v>10.999989999999997</v>
          </cell>
          <cell r="I448">
            <v>11.004999999999995</v>
          </cell>
          <cell r="J448">
            <v>11.004999999999995</v>
          </cell>
          <cell r="K448">
            <v>11.007490000000004</v>
          </cell>
          <cell r="L448">
            <v>11.007490000000004</v>
          </cell>
          <cell r="M448">
            <v>10.999989999999997</v>
          </cell>
          <cell r="N448">
            <v>11.004990000000006</v>
          </cell>
          <cell r="O448">
            <v>10.999989999999997</v>
          </cell>
          <cell r="P448">
            <v>10.647490000000005</v>
          </cell>
          <cell r="Q448">
            <v>9.202489999999997</v>
          </cell>
        </row>
        <row r="449">
          <cell r="D449" t="str">
            <v>EWEB FC I Storage Agreement (w)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 t="str">
            <v>Morgan Stanley p207863&amp;s207862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D451" t="str">
            <v>NCPA p309009&amp;s309008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 t="str">
            <v>PSCO FC III Storage Agreement (w)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 t="str">
            <v>Redding Exchange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D454" t="str">
            <v>SCL State Line Storage Agreement (w)</v>
          </cell>
          <cell r="E454">
            <v>-37.529546599999996</v>
          </cell>
          <cell r="F454">
            <v>-43.274914800000005</v>
          </cell>
          <cell r="G454">
            <v>-49.647258</v>
          </cell>
          <cell r="H454">
            <v>-39.953051200000004</v>
          </cell>
          <cell r="I454">
            <v>-40.556554</v>
          </cell>
          <cell r="J454">
            <v>-37.832452</v>
          </cell>
          <cell r="K454">
            <v>-37.529546599999996</v>
          </cell>
          <cell r="L454">
            <v>-37.36357459999999</v>
          </cell>
          <cell r="M454">
            <v>-32.829294</v>
          </cell>
          <cell r="N454">
            <v>-29.057159199999994</v>
          </cell>
          <cell r="O454">
            <v>-21.887147999999996</v>
          </cell>
          <cell r="P454">
            <v>-63.62534699999999</v>
          </cell>
          <cell r="Q454">
            <v>-40.6296216</v>
          </cell>
        </row>
        <row r="455">
          <cell r="D455" t="str">
            <v>TransAlta p371343/s371344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 t="str">
            <v>Tri-State Exchange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Exchanges </v>
          </cell>
          <cell r="E457">
            <v>548.4779434</v>
          </cell>
          <cell r="F457">
            <v>674.5661752</v>
          </cell>
          <cell r="G457">
            <v>536.3527320000001</v>
          </cell>
          <cell r="H457">
            <v>425.67656980000004</v>
          </cell>
          <cell r="I457">
            <v>428.960996</v>
          </cell>
          <cell r="J457">
            <v>427.802179</v>
          </cell>
          <cell r="K457">
            <v>548.4779434</v>
          </cell>
          <cell r="L457">
            <v>548.6439154</v>
          </cell>
          <cell r="M457">
            <v>553.170696</v>
          </cell>
          <cell r="N457">
            <v>556.9478308</v>
          </cell>
          <cell r="O457">
            <v>564.112842</v>
          </cell>
          <cell r="P457">
            <v>522.022143</v>
          </cell>
          <cell r="Q457">
            <v>682.4617584</v>
          </cell>
        </row>
        <row r="459">
          <cell r="B459" t="str">
            <v>Total LT Purchases &amp; Exchanges </v>
          </cell>
          <cell r="E459">
            <v>1090.7811815115817</v>
          </cell>
          <cell r="F459">
            <v>1196.8874227527701</v>
          </cell>
          <cell r="G459">
            <v>1069.39167715277</v>
          </cell>
          <cell r="H459">
            <v>961.1465631461488</v>
          </cell>
          <cell r="I459">
            <v>963.2320047608517</v>
          </cell>
          <cell r="J459">
            <v>968.6126843542304</v>
          </cell>
          <cell r="K459">
            <v>1090.7811815115817</v>
          </cell>
          <cell r="L459">
            <v>1338.2864881115818</v>
          </cell>
          <cell r="M459">
            <v>1343.7968304542303</v>
          </cell>
          <cell r="N459">
            <v>1255.3382904542304</v>
          </cell>
          <cell r="O459">
            <v>1150.3082487608517</v>
          </cell>
          <cell r="P459">
            <v>1330.3219983461486</v>
          </cell>
          <cell r="Q459">
            <v>1492.717505788797</v>
          </cell>
        </row>
        <row r="462">
          <cell r="B462" t="str">
            <v>Short Term Firm Purchases (HLH dispatch)</v>
          </cell>
        </row>
        <row r="463">
          <cell r="C463" t="str">
            <v>W</v>
          </cell>
          <cell r="D463" t="str">
            <v>COB</v>
          </cell>
          <cell r="E463">
            <v>50</v>
          </cell>
          <cell r="F463">
            <v>46.6975</v>
          </cell>
          <cell r="G463">
            <v>44.1319444444444</v>
          </cell>
          <cell r="H463">
            <v>115.466145833333</v>
          </cell>
          <cell r="I463">
            <v>132.956018518518</v>
          </cell>
          <cell r="J463">
            <v>50.14</v>
          </cell>
          <cell r="K463">
            <v>50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 t="str">
            <v>Colorado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C465" t="str">
            <v>W</v>
          </cell>
          <cell r="D465" t="str">
            <v>Four Corners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W</v>
          </cell>
          <cell r="D466" t="str">
            <v>Idaho</v>
          </cell>
          <cell r="E466">
            <v>0</v>
          </cell>
          <cell r="F466">
            <v>51.775</v>
          </cell>
          <cell r="G466">
            <v>2.06712962962962</v>
          </cell>
          <cell r="H466">
            <v>7.09633027522935</v>
          </cell>
          <cell r="I466">
            <v>9.78935185185185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 t="str">
            <v>Mid Columbia</v>
          </cell>
          <cell r="E467">
            <v>350</v>
          </cell>
          <cell r="F467">
            <v>1559.9724999999999</v>
          </cell>
          <cell r="G467">
            <v>1899.11111111111</v>
          </cell>
          <cell r="H467">
            <v>1648.84375</v>
          </cell>
          <cell r="I467">
            <v>1562.0138888888873</v>
          </cell>
          <cell r="J467">
            <v>892.4000000000001</v>
          </cell>
          <cell r="K467">
            <v>350</v>
          </cell>
          <cell r="L467">
            <v>325</v>
          </cell>
          <cell r="M467">
            <v>275</v>
          </cell>
          <cell r="N467">
            <v>325</v>
          </cell>
          <cell r="O467">
            <v>150</v>
          </cell>
          <cell r="P467">
            <v>150</v>
          </cell>
          <cell r="Q467">
            <v>150</v>
          </cell>
        </row>
        <row r="468">
          <cell r="C468" t="str">
            <v>W</v>
          </cell>
          <cell r="D468" t="str">
            <v>Mona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 t="str">
            <v>Palo Verde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C470" t="str">
            <v>W</v>
          </cell>
          <cell r="D470" t="str">
            <v>SP15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C471" t="str">
            <v>E</v>
          </cell>
          <cell r="D471" t="str">
            <v>Utah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C472" t="str">
            <v>W</v>
          </cell>
          <cell r="D472" t="str">
            <v>Washington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 t="str">
            <v>West Main</v>
          </cell>
          <cell r="E473">
            <v>0</v>
          </cell>
          <cell r="F473">
            <v>49.222352941176474</v>
          </cell>
          <cell r="G473">
            <v>119.02001799370147</v>
          </cell>
          <cell r="H473">
            <v>74.237037037037</v>
          </cell>
          <cell r="I473">
            <v>59.0358796296296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 t="str">
            <v>Wyoming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B475" t="str">
            <v>Total STF Purchases </v>
          </cell>
          <cell r="E475">
            <v>400</v>
          </cell>
          <cell r="F475">
            <v>1707.6673529411764</v>
          </cell>
          <cell r="G475">
            <v>2064.3302031788853</v>
          </cell>
          <cell r="H475">
            <v>1845.6432631455993</v>
          </cell>
          <cell r="I475">
            <v>1763.7951388888866</v>
          </cell>
          <cell r="J475">
            <v>942.5400000000001</v>
          </cell>
          <cell r="K475">
            <v>400</v>
          </cell>
          <cell r="L475">
            <v>325</v>
          </cell>
          <cell r="M475">
            <v>275</v>
          </cell>
          <cell r="N475">
            <v>325</v>
          </cell>
          <cell r="O475">
            <v>150</v>
          </cell>
          <cell r="P475">
            <v>150</v>
          </cell>
          <cell r="Q475">
            <v>150</v>
          </cell>
        </row>
        <row r="477">
          <cell r="B477" t="str">
            <v>Coal Fired Resources (Nameplate less Outages)</v>
          </cell>
        </row>
        <row r="478">
          <cell r="C478" t="str">
            <v>W</v>
          </cell>
          <cell r="D478" t="str">
            <v>Carbon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C479" t="str">
            <v>W</v>
          </cell>
          <cell r="D479" t="str">
            <v>Cholla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C480" t="str">
            <v>W</v>
          </cell>
          <cell r="D480" t="str">
            <v>Colstrip</v>
          </cell>
          <cell r="E480">
            <v>69.50664046884597</v>
          </cell>
          <cell r="F480">
            <v>69.50664046884597</v>
          </cell>
          <cell r="G480">
            <v>69.50664046884597</v>
          </cell>
          <cell r="H480">
            <v>69.50664046884597</v>
          </cell>
          <cell r="I480">
            <v>0</v>
          </cell>
          <cell r="J480">
            <v>69.50664046884597</v>
          </cell>
          <cell r="K480">
            <v>69.50664046884597</v>
          </cell>
          <cell r="L480">
            <v>69.50664046884597</v>
          </cell>
          <cell r="M480">
            <v>69.50664046884597</v>
          </cell>
          <cell r="N480">
            <v>69.50664046884597</v>
          </cell>
          <cell r="O480">
            <v>69.50664046884597</v>
          </cell>
          <cell r="P480">
            <v>69.50664046884597</v>
          </cell>
          <cell r="Q480">
            <v>69.50664046884597</v>
          </cell>
        </row>
        <row r="481">
          <cell r="C481" t="str">
            <v>E</v>
          </cell>
          <cell r="D481" t="str">
            <v>Craig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C482" t="str">
            <v>E</v>
          </cell>
          <cell r="D482" t="str">
            <v>Dave Johnston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E</v>
          </cell>
          <cell r="D483" t="str">
            <v>Hayden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C484" t="str">
            <v>W</v>
          </cell>
          <cell r="D484" t="str">
            <v>Hunter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C485" t="str">
            <v>E</v>
          </cell>
          <cell r="D485" t="str">
            <v>Huntington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C486" t="str">
            <v>E</v>
          </cell>
          <cell r="D486" t="str">
            <v>Jim Bridger</v>
          </cell>
          <cell r="E486">
            <v>1171.8842074324796</v>
          </cell>
          <cell r="F486">
            <v>1144.455671272562</v>
          </cell>
          <cell r="G486">
            <v>1144.455671272562</v>
          </cell>
          <cell r="H486">
            <v>1144.455671272562</v>
          </cell>
          <cell r="I486">
            <v>1144.455671272562</v>
          </cell>
          <cell r="J486">
            <v>1171.8842074324796</v>
          </cell>
          <cell r="K486">
            <v>1171.8842074324796</v>
          </cell>
          <cell r="L486">
            <v>1171.8842074324796</v>
          </cell>
          <cell r="M486">
            <v>1171.8842074324796</v>
          </cell>
          <cell r="N486">
            <v>871.8706074324796</v>
          </cell>
          <cell r="O486">
            <v>285.22286743247946</v>
          </cell>
          <cell r="P486">
            <v>587.8222574324795</v>
          </cell>
          <cell r="Q486">
            <v>1144.455671272562</v>
          </cell>
        </row>
        <row r="487">
          <cell r="D487" t="str">
            <v>Naughton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 t="str">
            <v>Wyodak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B489" t="str">
            <v>Total Coal Fired Generation </v>
          </cell>
          <cell r="E489">
            <v>1241.3908479013255</v>
          </cell>
          <cell r="F489">
            <v>1213.962311741408</v>
          </cell>
          <cell r="G489">
            <v>1213.962311741408</v>
          </cell>
          <cell r="H489">
            <v>1213.962311741408</v>
          </cell>
          <cell r="I489">
            <v>1144.455671272562</v>
          </cell>
          <cell r="J489">
            <v>1241.3908479013255</v>
          </cell>
          <cell r="K489">
            <v>1241.3908479013255</v>
          </cell>
          <cell r="L489">
            <v>1241.3908479013255</v>
          </cell>
          <cell r="M489">
            <v>1241.3908479013255</v>
          </cell>
          <cell r="N489">
            <v>941.3772479013255</v>
          </cell>
          <cell r="O489">
            <v>354.7295079013254</v>
          </cell>
          <cell r="P489">
            <v>657.3288979013255</v>
          </cell>
          <cell r="Q489">
            <v>1213.962311741408</v>
          </cell>
        </row>
        <row r="491">
          <cell r="B491" t="str">
            <v>Gas Fired Resources (Nameplate less Outages)</v>
          </cell>
        </row>
        <row r="492">
          <cell r="C492" t="str">
            <v>E</v>
          </cell>
          <cell r="D492" t="str">
            <v>Currant Creek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E</v>
          </cell>
          <cell r="D493" t="str">
            <v>Gadsby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E</v>
          </cell>
          <cell r="D494" t="str">
            <v>Gadsby 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E</v>
          </cell>
          <cell r="D495" t="str">
            <v>Hermiston</v>
          </cell>
          <cell r="E495">
            <v>243.61862831158177</v>
          </cell>
          <cell r="F495">
            <v>227.90129745277005</v>
          </cell>
          <cell r="G495">
            <v>227.90129745277005</v>
          </cell>
          <cell r="H495">
            <v>232.81296334614873</v>
          </cell>
          <cell r="I495">
            <v>236.74229606085166</v>
          </cell>
          <cell r="J495">
            <v>241.6539619542303</v>
          </cell>
          <cell r="K495">
            <v>243.61862831158177</v>
          </cell>
          <cell r="L495">
            <v>243.61862831158177</v>
          </cell>
          <cell r="M495">
            <v>241.6539619542303</v>
          </cell>
          <cell r="N495">
            <v>119.8561319542303</v>
          </cell>
          <cell r="O495">
            <v>6.08516472766496E-08</v>
          </cell>
          <cell r="P495">
            <v>232.81296334614873</v>
          </cell>
          <cell r="Q495">
            <v>230.84829698879724</v>
          </cell>
        </row>
        <row r="496">
          <cell r="C496" t="str">
            <v>E</v>
          </cell>
          <cell r="D496" t="str">
            <v>Lake Side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E</v>
          </cell>
          <cell r="D497" t="str">
            <v>Little Mountain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 t="str">
            <v>West Valley CT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B499" t="str">
            <v>Total Gas Fired Resources </v>
          </cell>
          <cell r="E499">
            <v>243.61862831158177</v>
          </cell>
          <cell r="F499">
            <v>227.90129745277005</v>
          </cell>
          <cell r="G499">
            <v>227.90129745277005</v>
          </cell>
          <cell r="H499">
            <v>232.81296334614873</v>
          </cell>
          <cell r="I499">
            <v>236.74229606085166</v>
          </cell>
          <cell r="J499">
            <v>241.6539619542303</v>
          </cell>
          <cell r="K499">
            <v>243.61862831158177</v>
          </cell>
          <cell r="L499">
            <v>243.61862831158177</v>
          </cell>
          <cell r="M499">
            <v>241.6539619542303</v>
          </cell>
          <cell r="N499">
            <v>119.8561319542303</v>
          </cell>
          <cell r="O499">
            <v>6.08516472766496E-08</v>
          </cell>
          <cell r="P499">
            <v>232.81296334614873</v>
          </cell>
          <cell r="Q499">
            <v>230.84829698879724</v>
          </cell>
        </row>
        <row r="501">
          <cell r="B501" t="str">
            <v>Hydro Resources</v>
          </cell>
        </row>
        <row r="502">
          <cell r="C502" t="str">
            <v>West Hydro</v>
          </cell>
          <cell r="D502" t="str">
            <v>West Hydro</v>
          </cell>
          <cell r="E502">
            <v>994.8012552800001</v>
          </cell>
          <cell r="F502">
            <v>937.8471504800001</v>
          </cell>
          <cell r="G502">
            <v>920.7537629100001</v>
          </cell>
          <cell r="H502">
            <v>910.8639747600001</v>
          </cell>
          <cell r="I502">
            <v>913.3445349400001</v>
          </cell>
          <cell r="J502">
            <v>969.2305443600001</v>
          </cell>
          <cell r="K502">
            <v>994.8012552800001</v>
          </cell>
          <cell r="L502">
            <v>1005.2653754899999</v>
          </cell>
          <cell r="M502">
            <v>994.7883281600001</v>
          </cell>
          <cell r="N502">
            <v>985.29857743</v>
          </cell>
          <cell r="O502">
            <v>968.7914673500002</v>
          </cell>
          <cell r="P502">
            <v>982.8191084</v>
          </cell>
          <cell r="Q502">
            <v>979.78880775</v>
          </cell>
        </row>
        <row r="503">
          <cell r="C503" t="str">
            <v>East Hydro</v>
          </cell>
          <cell r="D503" t="str">
            <v>East Hydro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B504" t="str">
            <v>Total Hydro Generation </v>
          </cell>
          <cell r="E504">
            <v>994.8012552800001</v>
          </cell>
          <cell r="F504">
            <v>937.8471504800001</v>
          </cell>
          <cell r="G504">
            <v>920.7537629100001</v>
          </cell>
          <cell r="H504">
            <v>910.8639747600001</v>
          </cell>
          <cell r="I504">
            <v>913.3445349400001</v>
          </cell>
          <cell r="J504">
            <v>969.2305443600001</v>
          </cell>
          <cell r="K504">
            <v>994.8012552800001</v>
          </cell>
          <cell r="L504">
            <v>1005.2653754899999</v>
          </cell>
          <cell r="M504">
            <v>994.7883281600001</v>
          </cell>
          <cell r="N504">
            <v>985.29857743</v>
          </cell>
          <cell r="O504">
            <v>968.7914673500002</v>
          </cell>
          <cell r="P504">
            <v>982.8191084</v>
          </cell>
          <cell r="Q504">
            <v>979.78880775</v>
          </cell>
        </row>
        <row r="507">
          <cell r="B507" t="str">
            <v>Other Generation (HLH availability)</v>
          </cell>
        </row>
        <row r="508">
          <cell r="C508" t="str">
            <v>W</v>
          </cell>
          <cell r="D508" t="str">
            <v>Blundell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 t="str">
            <v>Foote Creek I (w)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 t="str">
            <v>Goodnoe Wind (w)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18.8</v>
          </cell>
        </row>
        <row r="511">
          <cell r="D511" t="str">
            <v>Leaning Juniper 1 (w)</v>
          </cell>
          <cell r="E511">
            <v>20.1</v>
          </cell>
          <cell r="F511">
            <v>20.1</v>
          </cell>
          <cell r="G511">
            <v>20.1</v>
          </cell>
          <cell r="H511">
            <v>20.1</v>
          </cell>
          <cell r="I511">
            <v>20.1</v>
          </cell>
          <cell r="J511">
            <v>20.1</v>
          </cell>
          <cell r="K511">
            <v>20.1</v>
          </cell>
          <cell r="L511">
            <v>20.1</v>
          </cell>
          <cell r="M511">
            <v>20.1</v>
          </cell>
          <cell r="N511">
            <v>20.1</v>
          </cell>
          <cell r="O511">
            <v>20.1</v>
          </cell>
          <cell r="P511">
            <v>20.1</v>
          </cell>
          <cell r="Q511">
            <v>20.1</v>
          </cell>
        </row>
        <row r="512">
          <cell r="D512" t="str">
            <v>Marengo (w)</v>
          </cell>
          <cell r="E512">
            <v>28.080000000000002</v>
          </cell>
          <cell r="F512">
            <v>0</v>
          </cell>
          <cell r="G512">
            <v>28.080000000000002</v>
          </cell>
          <cell r="H512">
            <v>28.080000000000002</v>
          </cell>
          <cell r="I512">
            <v>28.080000000000002</v>
          </cell>
          <cell r="J512">
            <v>28.080000000000002</v>
          </cell>
          <cell r="K512">
            <v>28.080000000000002</v>
          </cell>
          <cell r="L512">
            <v>28.080000000000002</v>
          </cell>
          <cell r="M512">
            <v>28.080000000000002</v>
          </cell>
          <cell r="N512">
            <v>28.080000000000002</v>
          </cell>
          <cell r="O512">
            <v>28.080000000000002</v>
          </cell>
          <cell r="P512">
            <v>28.080000000000002</v>
          </cell>
          <cell r="Q512">
            <v>28.080000000000002</v>
          </cell>
        </row>
        <row r="513">
          <cell r="D513" t="str">
            <v>Glenrock Wind (PD) (w)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 t="str">
            <v>Power County Wind (PD) (w)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 t="str">
            <v>Seven Mile Wind (PD) (w)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B516" t="str">
            <v>Total Other Generation </v>
          </cell>
          <cell r="E516">
            <v>48.18000000000001</v>
          </cell>
          <cell r="F516">
            <v>20.1</v>
          </cell>
          <cell r="G516">
            <v>48.18000000000001</v>
          </cell>
          <cell r="H516">
            <v>48.18000000000001</v>
          </cell>
          <cell r="I516">
            <v>48.18000000000001</v>
          </cell>
          <cell r="J516">
            <v>48.18000000000001</v>
          </cell>
          <cell r="K516">
            <v>48.18000000000001</v>
          </cell>
          <cell r="L516">
            <v>48.18000000000001</v>
          </cell>
          <cell r="M516">
            <v>48.18000000000001</v>
          </cell>
          <cell r="N516">
            <v>48.18000000000001</v>
          </cell>
          <cell r="O516">
            <v>48.18000000000001</v>
          </cell>
          <cell r="P516">
            <v>48.18000000000001</v>
          </cell>
          <cell r="Q516">
            <v>66.98</v>
          </cell>
        </row>
        <row r="518">
          <cell r="B518" t="str">
            <v>IRP and RFP Resources (HLH availability)</v>
          </cell>
        </row>
        <row r="519">
          <cell r="D519" t="str">
            <v>IRP - DSM East Irrigation Ld Control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 t="str">
            <v>IRP - DSM East Irrigation Ld Control - Return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D521" t="str">
            <v>IRP - DSM East Summer Ld Control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 t="str">
            <v>IRP - DSM East Summer Ld Control - Return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D523" t="str">
            <v>IRP - DSM West Irrigation Ld Control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D524" t="str">
            <v>IRP - DSM West Irrigation Ld Control - Return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 t="str">
            <v>IRP - FOT Four Corners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 t="str">
            <v>IRP - FOT Mid-C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 t="str">
            <v>IRP - FOT West Main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 t="str">
            <v>IRP - Wind Mid-C (w)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 t="str">
            <v>IRP - Wind Walla Walla (w)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 t="str">
            <v>IRP - Wind Wyoming SE (w)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 t="str">
            <v>IRP - Wind Wyoming SW (w)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 t="str">
            <v>IRP - Wind Yakima (w)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4">
          <cell r="D534" t="str">
            <v>IRP - CCCT East (357 MW)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 t="str">
            <v>IRP - CCCT East (548 MW)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 t="str">
            <v>IRP - CCCT West (602 MW)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 t="str">
            <v>IRP - CHP East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 t="str">
            <v>IRP - CHP West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 t="str">
            <v>IRP - Pulverized UT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 t="str">
            <v>IRP - Pulverized WY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B541" t="str">
            <v>Total IRP and RFP Resources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3">
          <cell r="A543" t="str">
            <v>TOTAL RESOURCES</v>
          </cell>
          <cell r="E543">
            <v>4018.771913004489</v>
          </cell>
          <cell r="F543">
            <v>5304.365535368126</v>
          </cell>
          <cell r="G543">
            <v>5544.5192524358345</v>
          </cell>
          <cell r="H543">
            <v>5212.609076139305</v>
          </cell>
          <cell r="I543">
            <v>5069.7496459231525</v>
          </cell>
          <cell r="J543">
            <v>4411.608038569787</v>
          </cell>
          <cell r="K543">
            <v>4018.771913004489</v>
          </cell>
          <cell r="L543">
            <v>4201.741339814489</v>
          </cell>
          <cell r="M543">
            <v>4144.809968469786</v>
          </cell>
          <cell r="N543">
            <v>3675.0502477397863</v>
          </cell>
          <cell r="O543">
            <v>2672.0092240730287</v>
          </cell>
          <cell r="P543">
            <v>3401.4629679936224</v>
          </cell>
          <cell r="Q543">
            <v>4134.296922269003</v>
          </cell>
        </row>
        <row r="546">
          <cell r="A546" t="str">
            <v>Balance before reserves</v>
          </cell>
          <cell r="E546">
            <v>-568.1743239955113</v>
          </cell>
          <cell r="F546">
            <v>311.56619807400784</v>
          </cell>
          <cell r="G546">
            <v>426.69178241589816</v>
          </cell>
          <cell r="H546">
            <v>710.0854152573856</v>
          </cell>
          <cell r="I546">
            <v>123.73860901575063</v>
          </cell>
          <cell r="J546">
            <v>-30.451405430212617</v>
          </cell>
          <cell r="K546">
            <v>-568.1743239955113</v>
          </cell>
          <cell r="L546">
            <v>-107.52559618551095</v>
          </cell>
          <cell r="M546">
            <v>-255.07480153021424</v>
          </cell>
          <cell r="N546">
            <v>-436.776634260214</v>
          </cell>
          <cell r="O546">
            <v>-757.0199426269714</v>
          </cell>
          <cell r="P546">
            <v>58.08124749362241</v>
          </cell>
          <cell r="Q546">
            <v>297.8871999690027</v>
          </cell>
        </row>
        <row r="548">
          <cell r="B548" t="str">
            <v>Reserve Requirement</v>
          </cell>
        </row>
        <row r="549">
          <cell r="D549" t="str">
            <v>Control Margin</v>
          </cell>
          <cell r="E549">
            <v>275</v>
          </cell>
          <cell r="F549">
            <v>275</v>
          </cell>
          <cell r="G549">
            <v>275</v>
          </cell>
          <cell r="H549">
            <v>275</v>
          </cell>
          <cell r="I549">
            <v>275</v>
          </cell>
          <cell r="J549">
            <v>275</v>
          </cell>
          <cell r="K549">
            <v>275</v>
          </cell>
          <cell r="L549">
            <v>275</v>
          </cell>
          <cell r="M549">
            <v>275</v>
          </cell>
          <cell r="N549">
            <v>275</v>
          </cell>
          <cell r="O549">
            <v>275</v>
          </cell>
          <cell r="P549">
            <v>275</v>
          </cell>
          <cell r="Q549">
            <v>275</v>
          </cell>
        </row>
        <row r="550">
          <cell r="D550" t="str">
            <v>Operating Reserve</v>
          </cell>
          <cell r="E550">
            <v>194.28026</v>
          </cell>
          <cell r="F550">
            <v>183.40503</v>
          </cell>
          <cell r="G550">
            <v>182.705214</v>
          </cell>
          <cell r="H550">
            <v>183.33117</v>
          </cell>
          <cell r="I550">
            <v>183.99806999999998</v>
          </cell>
          <cell r="J550">
            <v>193.35062</v>
          </cell>
          <cell r="K550">
            <v>194.28026</v>
          </cell>
          <cell r="L550">
            <v>176.50922</v>
          </cell>
          <cell r="M550">
            <v>175.50616</v>
          </cell>
          <cell r="N550">
            <v>179.438105</v>
          </cell>
          <cell r="O550">
            <v>155.14026</v>
          </cell>
          <cell r="P550">
            <v>176.93811499999998</v>
          </cell>
          <cell r="Q550">
            <v>174.65312999999998</v>
          </cell>
        </row>
        <row r="552">
          <cell r="D552" t="str">
            <v>Contracted Reserves</v>
          </cell>
        </row>
        <row r="553">
          <cell r="D553" t="str">
            <v>     - Black Hills CTs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 t="str">
            <v>     - Clark River Road Reserves</v>
          </cell>
          <cell r="E554">
            <v>-16.52</v>
          </cell>
          <cell r="F554">
            <v>-16.52</v>
          </cell>
          <cell r="G554">
            <v>-16.52</v>
          </cell>
          <cell r="H554">
            <v>-16.8</v>
          </cell>
          <cell r="I554">
            <v>-17.22</v>
          </cell>
          <cell r="J554">
            <v>-17.36</v>
          </cell>
          <cell r="K554">
            <v>-17.5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 t="str">
            <v>     - Nucor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 t="str">
            <v>     - P4 Production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 t="str">
            <v>     - SCL State Line Reserves</v>
          </cell>
          <cell r="E557">
            <v>15</v>
          </cell>
          <cell r="F557">
            <v>15</v>
          </cell>
          <cell r="G557">
            <v>15</v>
          </cell>
          <cell r="H557">
            <v>15</v>
          </cell>
          <cell r="I557">
            <v>15</v>
          </cell>
          <cell r="J557">
            <v>15</v>
          </cell>
          <cell r="K557">
            <v>15</v>
          </cell>
          <cell r="L557">
            <v>15</v>
          </cell>
          <cell r="M557">
            <v>15</v>
          </cell>
          <cell r="N557">
            <v>15</v>
          </cell>
          <cell r="O557">
            <v>15</v>
          </cell>
          <cell r="P557">
            <v>15</v>
          </cell>
          <cell r="Q557">
            <v>15</v>
          </cell>
        </row>
        <row r="558">
          <cell r="D558" t="str">
            <v>     - US MagCorp Reserves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 t="str">
            <v>     - Weyerhaeuser Reserve</v>
          </cell>
          <cell r="E559">
            <v>3.15</v>
          </cell>
          <cell r="F559">
            <v>3.15</v>
          </cell>
          <cell r="G559">
            <v>3.15</v>
          </cell>
          <cell r="H559">
            <v>3.15</v>
          </cell>
          <cell r="I559">
            <v>3.15</v>
          </cell>
          <cell r="J559">
            <v>3.15</v>
          </cell>
          <cell r="K559">
            <v>3.15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 t="str">
            <v>Total Contracted Reserves</v>
          </cell>
          <cell r="E560">
            <v>1.6300000000000003</v>
          </cell>
          <cell r="F560">
            <v>1.6300000000000003</v>
          </cell>
          <cell r="G560">
            <v>1.6300000000000003</v>
          </cell>
          <cell r="H560">
            <v>1.3499999999999992</v>
          </cell>
          <cell r="I560">
            <v>0.930000000000001</v>
          </cell>
          <cell r="J560">
            <v>0.7900000000000005</v>
          </cell>
          <cell r="K560">
            <v>0.6499999999999999</v>
          </cell>
          <cell r="L560">
            <v>15</v>
          </cell>
          <cell r="M560">
            <v>15</v>
          </cell>
          <cell r="N560">
            <v>15</v>
          </cell>
          <cell r="O560">
            <v>15</v>
          </cell>
          <cell r="P560">
            <v>15</v>
          </cell>
          <cell r="Q560">
            <v>15</v>
          </cell>
        </row>
        <row r="562">
          <cell r="B562" t="str">
            <v>Total Reserve Requirements</v>
          </cell>
          <cell r="E562">
            <v>467.65026</v>
          </cell>
          <cell r="F562">
            <v>456.77503</v>
          </cell>
          <cell r="G562">
            <v>456.075214</v>
          </cell>
          <cell r="H562">
            <v>456.98116999999996</v>
          </cell>
          <cell r="I562">
            <v>458.06807</v>
          </cell>
          <cell r="J562">
            <v>467.56062</v>
          </cell>
          <cell r="K562">
            <v>468.63026</v>
          </cell>
          <cell r="L562">
            <v>436.50922</v>
          </cell>
          <cell r="M562">
            <v>435.50616</v>
          </cell>
          <cell r="N562">
            <v>439.438105</v>
          </cell>
          <cell r="O562">
            <v>415.14026</v>
          </cell>
          <cell r="P562">
            <v>436.938115</v>
          </cell>
          <cell r="Q562">
            <v>434.65313</v>
          </cell>
        </row>
        <row r="563">
          <cell r="D563" t="str">
            <v>* reserves allocated to hydro units do not represent lost energy</v>
          </cell>
        </row>
        <row r="564">
          <cell r="A564" t="str">
            <v>Balance after reserves</v>
          </cell>
          <cell r="E564">
            <v>-1036.8045839955112</v>
          </cell>
          <cell r="F564">
            <v>-145.20883192599217</v>
          </cell>
          <cell r="G564">
            <v>-29.383431584101857</v>
          </cell>
          <cell r="H564">
            <v>253.10424525738568</v>
          </cell>
          <cell r="I564">
            <v>-334.32946098424935</v>
          </cell>
          <cell r="J564">
            <v>-498.0120254302126</v>
          </cell>
          <cell r="K564">
            <v>-1036.8045839955112</v>
          </cell>
          <cell r="L564">
            <v>-544.034816185511</v>
          </cell>
          <cell r="M564">
            <v>-690.5809615302143</v>
          </cell>
          <cell r="N564">
            <v>-876.214739260214</v>
          </cell>
          <cell r="O564">
            <v>-1172.1602026269716</v>
          </cell>
          <cell r="P564">
            <v>-378.85686750637757</v>
          </cell>
          <cell r="Q564">
            <v>-136.76593003099725</v>
          </cell>
        </row>
        <row r="567">
          <cell r="B567" t="str">
            <v>Hydro Peak Capacity </v>
          </cell>
        </row>
        <row r="568">
          <cell r="D568" t="str">
            <v>Bear                - RofR</v>
          </cell>
        </row>
        <row r="569">
          <cell r="D569" t="str">
            <v>Bend                - RofR</v>
          </cell>
          <cell r="E569">
            <v>0.46678552</v>
          </cell>
          <cell r="F569">
            <v>0.8450001</v>
          </cell>
          <cell r="G569">
            <v>0.80392843</v>
          </cell>
          <cell r="H569">
            <v>0.7653571</v>
          </cell>
          <cell r="I569">
            <v>0.4652527</v>
          </cell>
          <cell r="J569">
            <v>0.40678585</v>
          </cell>
          <cell r="K569">
            <v>0.46678552</v>
          </cell>
          <cell r="L569">
            <v>0.4789284</v>
          </cell>
          <cell r="M569">
            <v>0.49749994</v>
          </cell>
          <cell r="N569">
            <v>0.613363</v>
          </cell>
          <cell r="O569">
            <v>0.7392859</v>
          </cell>
          <cell r="P569">
            <v>0.81857145</v>
          </cell>
          <cell r="Q569">
            <v>0.8421423</v>
          </cell>
        </row>
        <row r="570">
          <cell r="D570" t="str">
            <v>Big Fork            - RofR</v>
          </cell>
          <cell r="E570">
            <v>2.8485706</v>
          </cell>
          <cell r="F570">
            <v>3.6660695</v>
          </cell>
          <cell r="G570">
            <v>3.438215</v>
          </cell>
          <cell r="H570">
            <v>3.2617857</v>
          </cell>
          <cell r="I570">
            <v>2.611428</v>
          </cell>
          <cell r="J570">
            <v>2.9278567</v>
          </cell>
          <cell r="K570">
            <v>2.8485706</v>
          </cell>
          <cell r="L570">
            <v>2.7164278</v>
          </cell>
          <cell r="M570">
            <v>2.6782134</v>
          </cell>
          <cell r="N570">
            <v>3.1410122</v>
          </cell>
          <cell r="O570">
            <v>3.392143</v>
          </cell>
          <cell r="P570">
            <v>3.4185703</v>
          </cell>
          <cell r="Q570">
            <v>3.5467842</v>
          </cell>
        </row>
        <row r="571">
          <cell r="D571" t="str">
            <v>Clearwater 1        - MDC</v>
          </cell>
          <cell r="E571">
            <v>15</v>
          </cell>
          <cell r="F571">
            <v>15</v>
          </cell>
          <cell r="G571">
            <v>15</v>
          </cell>
          <cell r="H571">
            <v>15</v>
          </cell>
          <cell r="I571">
            <v>15</v>
          </cell>
          <cell r="J571">
            <v>15</v>
          </cell>
          <cell r="K571">
            <v>15</v>
          </cell>
          <cell r="L571">
            <v>15</v>
          </cell>
          <cell r="M571">
            <v>15</v>
          </cell>
          <cell r="N571">
            <v>15</v>
          </cell>
          <cell r="O571">
            <v>15</v>
          </cell>
          <cell r="P571">
            <v>15</v>
          </cell>
          <cell r="Q571">
            <v>15</v>
          </cell>
        </row>
        <row r="572">
          <cell r="D572" t="str">
            <v>Clearwater 2        - MDC</v>
          </cell>
          <cell r="E572">
            <v>17.999998</v>
          </cell>
          <cell r="F572">
            <v>17.999998</v>
          </cell>
          <cell r="G572">
            <v>17.999998</v>
          </cell>
          <cell r="H572">
            <v>17.999998</v>
          </cell>
          <cell r="I572">
            <v>17.999998</v>
          </cell>
          <cell r="J572">
            <v>17.999998</v>
          </cell>
          <cell r="K572">
            <v>17.999998</v>
          </cell>
          <cell r="L572">
            <v>17.999998</v>
          </cell>
          <cell r="M572">
            <v>17.999998</v>
          </cell>
          <cell r="N572">
            <v>17.999998</v>
          </cell>
          <cell r="O572">
            <v>17.999998</v>
          </cell>
          <cell r="P572">
            <v>17.999998</v>
          </cell>
          <cell r="Q572">
            <v>17.999998</v>
          </cell>
        </row>
        <row r="573">
          <cell r="D573" t="str">
            <v>Condit              - RofR</v>
          </cell>
          <cell r="E573">
            <v>10.374998</v>
          </cell>
          <cell r="F573">
            <v>9.193572</v>
          </cell>
          <cell r="G573">
            <v>7.7764306</v>
          </cell>
          <cell r="H573">
            <v>6.8678613</v>
          </cell>
          <cell r="I573">
            <v>7.3525033</v>
          </cell>
          <cell r="J573">
            <v>9.070357</v>
          </cell>
          <cell r="K573">
            <v>10.374998</v>
          </cell>
          <cell r="L573">
            <v>11.828574</v>
          </cell>
          <cell r="M573">
            <v>12.2578535</v>
          </cell>
          <cell r="N573">
            <v>12.980356</v>
          </cell>
          <cell r="O573">
            <v>12.988208</v>
          </cell>
          <cell r="P573">
            <v>12.923211</v>
          </cell>
          <cell r="Q573">
            <v>11.829288</v>
          </cell>
        </row>
        <row r="574">
          <cell r="D574" t="str">
            <v>Copco 1             - MDC</v>
          </cell>
          <cell r="E574">
            <v>24.402819</v>
          </cell>
          <cell r="F574">
            <v>24.402819</v>
          </cell>
          <cell r="G574">
            <v>24.402819</v>
          </cell>
          <cell r="H574">
            <v>24.402819</v>
          </cell>
          <cell r="I574">
            <v>24.402819</v>
          </cell>
          <cell r="J574">
            <v>24.402819</v>
          </cell>
          <cell r="K574">
            <v>24.402819</v>
          </cell>
          <cell r="L574">
            <v>24.402819</v>
          </cell>
          <cell r="M574">
            <v>24.402819</v>
          </cell>
          <cell r="N574">
            <v>24.402819</v>
          </cell>
          <cell r="O574">
            <v>24.402819</v>
          </cell>
          <cell r="P574">
            <v>24.402819</v>
          </cell>
          <cell r="Q574">
            <v>24.402819</v>
          </cell>
        </row>
        <row r="575">
          <cell r="D575" t="str">
            <v>Copco 2             - MDC</v>
          </cell>
          <cell r="E575">
            <v>30.035</v>
          </cell>
          <cell r="F575">
            <v>30.035</v>
          </cell>
          <cell r="G575">
            <v>30.035</v>
          </cell>
          <cell r="H575">
            <v>30.035</v>
          </cell>
          <cell r="I575">
            <v>30.035</v>
          </cell>
          <cell r="J575">
            <v>30.035</v>
          </cell>
          <cell r="K575">
            <v>30.035</v>
          </cell>
          <cell r="L575">
            <v>30.035</v>
          </cell>
          <cell r="M575">
            <v>30.035</v>
          </cell>
          <cell r="N575">
            <v>30.035</v>
          </cell>
          <cell r="O575">
            <v>30.035</v>
          </cell>
          <cell r="P575">
            <v>30.035</v>
          </cell>
          <cell r="Q575">
            <v>30.035</v>
          </cell>
        </row>
        <row r="576">
          <cell r="D576" t="str">
            <v>Eagle Point         - RofR</v>
          </cell>
          <cell r="E576">
            <v>1.8505204</v>
          </cell>
          <cell r="F576">
            <v>1.5464292</v>
          </cell>
          <cell r="G576">
            <v>1.543571</v>
          </cell>
          <cell r="H576">
            <v>1.5199996</v>
          </cell>
          <cell r="I576">
            <v>1.222857</v>
          </cell>
          <cell r="J576">
            <v>1.6871418</v>
          </cell>
          <cell r="K576">
            <v>1.8505204</v>
          </cell>
          <cell r="L576">
            <v>1.7881693</v>
          </cell>
          <cell r="M576">
            <v>1.6587063</v>
          </cell>
          <cell r="N576">
            <v>1.626711</v>
          </cell>
          <cell r="O576">
            <v>1.6734828</v>
          </cell>
          <cell r="P576">
            <v>1.6890477</v>
          </cell>
          <cell r="Q576">
            <v>1.6482149</v>
          </cell>
        </row>
        <row r="577">
          <cell r="D577" t="str">
            <v>East                - RofR</v>
          </cell>
        </row>
        <row r="578">
          <cell r="D578" t="str">
            <v>East Side           - MDC</v>
          </cell>
          <cell r="E578">
            <v>2.5444639</v>
          </cell>
          <cell r="F578">
            <v>1.4288696</v>
          </cell>
          <cell r="G578">
            <v>1.2620686</v>
          </cell>
          <cell r="H578">
            <v>0.80014926</v>
          </cell>
          <cell r="I578">
            <v>1.1431842</v>
          </cell>
          <cell r="J578">
            <v>1.2512206</v>
          </cell>
          <cell r="K578">
            <v>2.5444639</v>
          </cell>
          <cell r="L578">
            <v>2.5721426</v>
          </cell>
          <cell r="M578">
            <v>2.5082006</v>
          </cell>
          <cell r="N578">
            <v>2.6200588</v>
          </cell>
          <cell r="O578">
            <v>2.6246576</v>
          </cell>
          <cell r="P578">
            <v>2.4397314</v>
          </cell>
          <cell r="Q578">
            <v>2.164659</v>
          </cell>
        </row>
        <row r="579">
          <cell r="D579" t="str">
            <v>Fall Creek          - RofR</v>
          </cell>
          <cell r="E579">
            <v>1.5014281</v>
          </cell>
          <cell r="F579">
            <v>1.3892854</v>
          </cell>
          <cell r="G579">
            <v>1.3700005</v>
          </cell>
          <cell r="H579">
            <v>1.3374997</v>
          </cell>
          <cell r="I579">
            <v>1.4050002</v>
          </cell>
          <cell r="J579">
            <v>1.4439293</v>
          </cell>
          <cell r="K579">
            <v>1.5014281</v>
          </cell>
          <cell r="L579">
            <v>1.5289292</v>
          </cell>
          <cell r="M579">
            <v>1.5846431</v>
          </cell>
          <cell r="N579">
            <v>1.5841374</v>
          </cell>
          <cell r="O579">
            <v>1.5423206</v>
          </cell>
          <cell r="P579">
            <v>1.4960717</v>
          </cell>
          <cell r="Q579">
            <v>1.4375004</v>
          </cell>
        </row>
        <row r="580">
          <cell r="D580" t="str">
            <v>Fish Creek          - MDC</v>
          </cell>
          <cell r="E580">
            <v>12.000005</v>
          </cell>
          <cell r="F580">
            <v>12.000005</v>
          </cell>
          <cell r="G580">
            <v>12.000005</v>
          </cell>
          <cell r="H580">
            <v>12.000005</v>
          </cell>
          <cell r="I580">
            <v>12.000005</v>
          </cell>
          <cell r="J580">
            <v>12.000005</v>
          </cell>
          <cell r="K580">
            <v>12.000005</v>
          </cell>
          <cell r="L580">
            <v>12.000005</v>
          </cell>
          <cell r="M580">
            <v>12.000005</v>
          </cell>
          <cell r="N580">
            <v>12.000005</v>
          </cell>
          <cell r="O580">
            <v>12.000005</v>
          </cell>
          <cell r="P580">
            <v>12.000005</v>
          </cell>
          <cell r="Q580">
            <v>12.000005</v>
          </cell>
        </row>
        <row r="581">
          <cell r="D581" t="str">
            <v>Iron Gate           - MDC</v>
          </cell>
          <cell r="E581">
            <v>17.316275</v>
          </cell>
          <cell r="F581">
            <v>10.184554</v>
          </cell>
          <cell r="G581">
            <v>10.370219</v>
          </cell>
          <cell r="H581">
            <v>10.805091</v>
          </cell>
          <cell r="I581">
            <v>13.604584</v>
          </cell>
          <cell r="J581">
            <v>14.160451</v>
          </cell>
          <cell r="K581">
            <v>17.316275</v>
          </cell>
          <cell r="L581">
            <v>17.423246</v>
          </cell>
          <cell r="M581">
            <v>17.52389</v>
          </cell>
          <cell r="N581">
            <v>18.35225</v>
          </cell>
          <cell r="O581">
            <v>17.899813</v>
          </cell>
          <cell r="P581">
            <v>17.311935</v>
          </cell>
          <cell r="Q581">
            <v>14.317206</v>
          </cell>
        </row>
        <row r="582">
          <cell r="D582" t="str">
            <v>JCBoyle             - MDC</v>
          </cell>
          <cell r="E582">
            <v>104.192505</v>
          </cell>
          <cell r="F582">
            <v>104.192505</v>
          </cell>
          <cell r="G582">
            <v>104.192505</v>
          </cell>
          <cell r="H582">
            <v>104.192505</v>
          </cell>
          <cell r="I582">
            <v>104.192505</v>
          </cell>
          <cell r="J582">
            <v>104.192505</v>
          </cell>
          <cell r="K582">
            <v>104.192505</v>
          </cell>
          <cell r="L582">
            <v>104.192505</v>
          </cell>
          <cell r="M582">
            <v>104.192505</v>
          </cell>
          <cell r="N582">
            <v>104.192505</v>
          </cell>
          <cell r="O582">
            <v>104.192505</v>
          </cell>
          <cell r="P582">
            <v>104.192505</v>
          </cell>
          <cell r="Q582">
            <v>104.192505</v>
          </cell>
        </row>
        <row r="583">
          <cell r="D583" t="str">
            <v>Lemolo 1            - MDC</v>
          </cell>
          <cell r="E583">
            <v>32.300014</v>
          </cell>
          <cell r="F583">
            <v>32.300014</v>
          </cell>
          <cell r="G583">
            <v>32.300014</v>
          </cell>
          <cell r="H583">
            <v>32.300014</v>
          </cell>
          <cell r="I583">
            <v>32.300014</v>
          </cell>
          <cell r="J583">
            <v>32.300014</v>
          </cell>
          <cell r="K583">
            <v>32.300014</v>
          </cell>
          <cell r="L583">
            <v>32.300014</v>
          </cell>
          <cell r="M583">
            <v>32.300014</v>
          </cell>
          <cell r="N583">
            <v>32.300014</v>
          </cell>
          <cell r="O583">
            <v>32.300014</v>
          </cell>
          <cell r="P583">
            <v>32.300014</v>
          </cell>
          <cell r="Q583">
            <v>32.300014</v>
          </cell>
        </row>
        <row r="584">
          <cell r="D584" t="str">
            <v>Lemolo 2            - MDC</v>
          </cell>
          <cell r="E584">
            <v>33.00492</v>
          </cell>
          <cell r="F584">
            <v>33.00492</v>
          </cell>
          <cell r="G584">
            <v>33.00492</v>
          </cell>
          <cell r="H584">
            <v>33.00492</v>
          </cell>
          <cell r="I584">
            <v>33.00492</v>
          </cell>
          <cell r="J584">
            <v>33.00492</v>
          </cell>
          <cell r="K584">
            <v>33.00492</v>
          </cell>
          <cell r="L584">
            <v>33.00492</v>
          </cell>
          <cell r="M584">
            <v>33.00492</v>
          </cell>
          <cell r="N584">
            <v>33.00492</v>
          </cell>
          <cell r="O584">
            <v>33.00492</v>
          </cell>
          <cell r="P584">
            <v>33.00492</v>
          </cell>
          <cell r="Q584">
            <v>33.00492</v>
          </cell>
        </row>
        <row r="585">
          <cell r="D585" t="str">
            <v>Merwin              - MDC</v>
          </cell>
          <cell r="E585">
            <v>101.25274</v>
          </cell>
          <cell r="F585">
            <v>40.646164</v>
          </cell>
          <cell r="G585">
            <v>35.28848</v>
          </cell>
          <cell r="H585">
            <v>33.22746</v>
          </cell>
          <cell r="I585">
            <v>54.93042</v>
          </cell>
          <cell r="J585">
            <v>88.08261</v>
          </cell>
          <cell r="K585">
            <v>101.25274</v>
          </cell>
          <cell r="L585">
            <v>113.38412</v>
          </cell>
          <cell r="M585">
            <v>109.394905</v>
          </cell>
          <cell r="N585">
            <v>104.10501</v>
          </cell>
          <cell r="O585">
            <v>62.612114</v>
          </cell>
          <cell r="P585">
            <v>57.391193</v>
          </cell>
          <cell r="Q585">
            <v>64.5012</v>
          </cell>
        </row>
        <row r="586">
          <cell r="D586" t="str">
            <v>Powerdale           - RofR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 t="str">
            <v>Prospect 1          - RofR</v>
          </cell>
          <cell r="E587">
            <v>3.6746428</v>
          </cell>
          <cell r="F587">
            <v>2.2135723</v>
          </cell>
          <cell r="G587">
            <v>1.9492863</v>
          </cell>
          <cell r="H587">
            <v>2.1532145</v>
          </cell>
          <cell r="I587">
            <v>1.9346428</v>
          </cell>
          <cell r="J587">
            <v>2.9775014</v>
          </cell>
          <cell r="K587">
            <v>3.6746428</v>
          </cell>
          <cell r="L587">
            <v>3.8503559</v>
          </cell>
          <cell r="M587">
            <v>3.8503559</v>
          </cell>
          <cell r="N587">
            <v>3.930266</v>
          </cell>
          <cell r="O587">
            <v>4.086783</v>
          </cell>
          <cell r="P587">
            <v>4.135981</v>
          </cell>
          <cell r="Q587">
            <v>3.8310719</v>
          </cell>
        </row>
        <row r="588">
          <cell r="D588" t="str">
            <v>Prospect 2          - RofR</v>
          </cell>
          <cell r="E588">
            <v>26.606773</v>
          </cell>
          <cell r="F588">
            <v>25.40856</v>
          </cell>
          <cell r="G588">
            <v>20.35678</v>
          </cell>
          <cell r="H588">
            <v>17.866066</v>
          </cell>
          <cell r="I588">
            <v>20.27929</v>
          </cell>
          <cell r="J588">
            <v>23.685358</v>
          </cell>
          <cell r="K588">
            <v>26.606773</v>
          </cell>
          <cell r="L588">
            <v>29.154987</v>
          </cell>
          <cell r="M588">
            <v>30.76891</v>
          </cell>
          <cell r="N588">
            <v>32.150112</v>
          </cell>
          <cell r="O588">
            <v>33.468933</v>
          </cell>
          <cell r="P588">
            <v>33.726433</v>
          </cell>
          <cell r="Q588">
            <v>31.283571</v>
          </cell>
        </row>
        <row r="589">
          <cell r="D589" t="str">
            <v>Prospect 3          - RofR</v>
          </cell>
          <cell r="E589">
            <v>4.3987823</v>
          </cell>
          <cell r="F589">
            <v>4.5764284</v>
          </cell>
          <cell r="G589">
            <v>3.620713</v>
          </cell>
          <cell r="H589">
            <v>2.7853577</v>
          </cell>
          <cell r="I589">
            <v>2.6478574</v>
          </cell>
          <cell r="J589">
            <v>3.733215</v>
          </cell>
          <cell r="K589">
            <v>4.3987823</v>
          </cell>
          <cell r="L589">
            <v>4.9135404</v>
          </cell>
          <cell r="M589">
            <v>5.1628566</v>
          </cell>
          <cell r="N589">
            <v>5.883928</v>
          </cell>
          <cell r="O589">
            <v>6.272527</v>
          </cell>
          <cell r="P589">
            <v>6.1937084</v>
          </cell>
          <cell r="Q589">
            <v>5.327499</v>
          </cell>
        </row>
        <row r="590">
          <cell r="D590" t="str">
            <v>Prospect 4          - RofR</v>
          </cell>
          <cell r="E590">
            <v>0.7607144</v>
          </cell>
          <cell r="F590">
            <v>0.46214312</v>
          </cell>
          <cell r="G590">
            <v>0.39535725</v>
          </cell>
          <cell r="H590">
            <v>0.4585716</v>
          </cell>
          <cell r="I590">
            <v>0.38642874</v>
          </cell>
          <cell r="J590">
            <v>0.59892875</v>
          </cell>
          <cell r="K590">
            <v>0.7607144</v>
          </cell>
          <cell r="L590">
            <v>0.77714264</v>
          </cell>
          <cell r="M590">
            <v>0.77714264</v>
          </cell>
          <cell r="N590">
            <v>0.7855509</v>
          </cell>
          <cell r="O590">
            <v>0.8346433</v>
          </cell>
          <cell r="P590">
            <v>0.84107155</v>
          </cell>
          <cell r="Q590">
            <v>0.77392834</v>
          </cell>
        </row>
        <row r="591">
          <cell r="D591" t="str">
            <v>Soda Springs        - MDC</v>
          </cell>
          <cell r="E591">
            <v>7.8343196</v>
          </cell>
          <cell r="F591">
            <v>6.5593324</v>
          </cell>
          <cell r="G591">
            <v>5.128467</v>
          </cell>
          <cell r="H591">
            <v>5.3660398</v>
          </cell>
          <cell r="I591">
            <v>5.482001</v>
          </cell>
          <cell r="J591">
            <v>7.131552</v>
          </cell>
          <cell r="K591">
            <v>7.8343196</v>
          </cell>
          <cell r="L591">
            <v>8.420983</v>
          </cell>
          <cell r="M591">
            <v>8.492756</v>
          </cell>
          <cell r="N591">
            <v>8.734813</v>
          </cell>
          <cell r="O591">
            <v>8.943101</v>
          </cell>
          <cell r="P591">
            <v>8.92176</v>
          </cell>
          <cell r="Q591">
            <v>7.8535275</v>
          </cell>
        </row>
        <row r="592">
          <cell r="D592" t="str">
            <v>Swift 1             - MDC</v>
          </cell>
          <cell r="E592">
            <v>239.0035</v>
          </cell>
          <cell r="F592">
            <v>255</v>
          </cell>
          <cell r="G592">
            <v>250.53001</v>
          </cell>
          <cell r="H592">
            <v>248.37743</v>
          </cell>
          <cell r="I592">
            <v>227.81001</v>
          </cell>
          <cell r="J592">
            <v>239.0035</v>
          </cell>
          <cell r="K592">
            <v>239.0035</v>
          </cell>
          <cell r="L592">
            <v>233.355</v>
          </cell>
          <cell r="M592">
            <v>224.75</v>
          </cell>
          <cell r="N592">
            <v>215.75746</v>
          </cell>
          <cell r="O592">
            <v>235.58002</v>
          </cell>
          <cell r="P592">
            <v>255</v>
          </cell>
          <cell r="Q592">
            <v>255</v>
          </cell>
        </row>
        <row r="593">
          <cell r="D593" t="str">
            <v>Swift 2             - MDC</v>
          </cell>
          <cell r="E593">
            <v>78.00749</v>
          </cell>
          <cell r="F593">
            <v>75.43249</v>
          </cell>
          <cell r="G593">
            <v>77.99999</v>
          </cell>
          <cell r="H593">
            <v>77.99999</v>
          </cell>
          <cell r="I593">
            <v>78.005</v>
          </cell>
          <cell r="J593">
            <v>78.005</v>
          </cell>
          <cell r="K593">
            <v>78.00749</v>
          </cell>
          <cell r="L593">
            <v>78.00749</v>
          </cell>
          <cell r="M593">
            <v>77.99999</v>
          </cell>
          <cell r="N593">
            <v>78.00499</v>
          </cell>
          <cell r="O593">
            <v>77.99999</v>
          </cell>
          <cell r="P593">
            <v>77.64749</v>
          </cell>
          <cell r="Q593">
            <v>76.20249</v>
          </cell>
        </row>
        <row r="594">
          <cell r="D594" t="str">
            <v>Toketee             - MDC</v>
          </cell>
          <cell r="E594">
            <v>41.782497</v>
          </cell>
          <cell r="F594">
            <v>41.782497</v>
          </cell>
          <cell r="G594">
            <v>41.782497</v>
          </cell>
          <cell r="H594">
            <v>41.782497</v>
          </cell>
          <cell r="I594">
            <v>41.782497</v>
          </cell>
          <cell r="J594">
            <v>41.782497</v>
          </cell>
          <cell r="K594">
            <v>41.782497</v>
          </cell>
          <cell r="L594">
            <v>41.782497</v>
          </cell>
          <cell r="M594">
            <v>41.782497</v>
          </cell>
          <cell r="N594">
            <v>41.782497</v>
          </cell>
          <cell r="O594">
            <v>41.782497</v>
          </cell>
          <cell r="P594">
            <v>41.782497</v>
          </cell>
          <cell r="Q594">
            <v>41.782497</v>
          </cell>
        </row>
        <row r="595">
          <cell r="D595" t="str">
            <v>Slide Creek         - MDC</v>
          </cell>
          <cell r="E595">
            <v>17.387503</v>
          </cell>
          <cell r="F595">
            <v>17.387503</v>
          </cell>
          <cell r="G595">
            <v>17.387503</v>
          </cell>
          <cell r="H595">
            <v>17.387503</v>
          </cell>
          <cell r="I595">
            <v>17.387503</v>
          </cell>
          <cell r="J595">
            <v>17.387503</v>
          </cell>
          <cell r="K595">
            <v>17.387503</v>
          </cell>
          <cell r="L595">
            <v>17.387503</v>
          </cell>
          <cell r="M595">
            <v>17.387503</v>
          </cell>
          <cell r="N595">
            <v>17.387503</v>
          </cell>
          <cell r="O595">
            <v>17.387503</v>
          </cell>
          <cell r="P595">
            <v>17.387503</v>
          </cell>
          <cell r="Q595">
            <v>17.387503</v>
          </cell>
        </row>
        <row r="596">
          <cell r="D596" t="str">
            <v>Wallowa Falls       - RofR</v>
          </cell>
          <cell r="E596">
            <v>0.50964266</v>
          </cell>
          <cell r="F596">
            <v>0.69302076</v>
          </cell>
          <cell r="G596">
            <v>0.6000002</v>
          </cell>
          <cell r="H596">
            <v>0.595536</v>
          </cell>
          <cell r="I596">
            <v>0.5535713</v>
          </cell>
          <cell r="J596">
            <v>0.50964266</v>
          </cell>
          <cell r="K596">
            <v>0.50964266</v>
          </cell>
          <cell r="L596">
            <v>0.45250025</v>
          </cell>
          <cell r="M596">
            <v>0.45250025</v>
          </cell>
          <cell r="N596">
            <v>0.47035703</v>
          </cell>
          <cell r="O596">
            <v>0.5096426</v>
          </cell>
          <cell r="P596">
            <v>0.6717856</v>
          </cell>
          <cell r="Q596">
            <v>0.76178557</v>
          </cell>
        </row>
        <row r="597">
          <cell r="D597" t="str">
            <v>West Side           - MDC</v>
          </cell>
          <cell r="E597">
            <v>0.581548</v>
          </cell>
          <cell r="F597">
            <v>0.5263987</v>
          </cell>
          <cell r="G597">
            <v>0.35498503</v>
          </cell>
          <cell r="H597">
            <v>0.2138245</v>
          </cell>
          <cell r="I597">
            <v>0.3727233</v>
          </cell>
          <cell r="J597">
            <v>0.3727233</v>
          </cell>
          <cell r="K597">
            <v>0.581548</v>
          </cell>
          <cell r="L597">
            <v>0.581548</v>
          </cell>
          <cell r="M597">
            <v>0.54885393</v>
          </cell>
          <cell r="N597">
            <v>0.5479611</v>
          </cell>
          <cell r="O597">
            <v>0.54604155</v>
          </cell>
          <cell r="P597">
            <v>0.5023063</v>
          </cell>
          <cell r="Q597">
            <v>0.46267864</v>
          </cell>
        </row>
        <row r="598">
          <cell r="D598" t="str">
            <v>Yale                - MDC</v>
          </cell>
          <cell r="E598">
            <v>167.1628</v>
          </cell>
          <cell r="F598">
            <v>169.97</v>
          </cell>
          <cell r="G598">
            <v>169.86</v>
          </cell>
          <cell r="H598">
            <v>168.35748</v>
          </cell>
          <cell r="I598">
            <v>165.03252</v>
          </cell>
          <cell r="J598">
            <v>166.07751</v>
          </cell>
          <cell r="K598">
            <v>167.1628</v>
          </cell>
          <cell r="L598">
            <v>165.92603</v>
          </cell>
          <cell r="M598">
            <v>165.77579</v>
          </cell>
          <cell r="N598">
            <v>165.90498</v>
          </cell>
          <cell r="O598">
            <v>168.9725</v>
          </cell>
          <cell r="P598">
            <v>169.58498</v>
          </cell>
          <cell r="Q598">
            <v>169.9</v>
          </cell>
        </row>
        <row r="599">
          <cell r="D599" t="str">
            <v>Total Hydro Capacity</v>
          </cell>
          <cell r="E599">
            <v>994.8012552800001</v>
          </cell>
          <cell r="F599">
            <v>937.8471504800001</v>
          </cell>
          <cell r="G599">
            <v>920.7537629100001</v>
          </cell>
          <cell r="H599">
            <v>910.8639747600001</v>
          </cell>
          <cell r="I599">
            <v>913.3445349400001</v>
          </cell>
          <cell r="J599">
            <v>969.2305443600001</v>
          </cell>
          <cell r="K599">
            <v>994.8012552800001</v>
          </cell>
          <cell r="L599">
            <v>1005.2653754899999</v>
          </cell>
          <cell r="M599">
            <v>994.7883281600001</v>
          </cell>
          <cell r="N599">
            <v>985.29857743</v>
          </cell>
          <cell r="O599">
            <v>968.7914673500002</v>
          </cell>
          <cell r="P599">
            <v>982.8191084</v>
          </cell>
          <cell r="Q599">
            <v>979.78880775</v>
          </cell>
        </row>
        <row r="601">
          <cell r="B601" t="str">
            <v>Thermal Nameplate Capacity on Maintenance</v>
          </cell>
        </row>
        <row r="602">
          <cell r="C602" t="str">
            <v>W</v>
          </cell>
          <cell r="D602" t="str">
            <v>Blundell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C603" t="str">
            <v>E</v>
          </cell>
          <cell r="D603" t="str">
            <v>Currant Creek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C604" t="str">
            <v>W</v>
          </cell>
          <cell r="D604" t="str">
            <v>Carbon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C605" t="str">
            <v>W</v>
          </cell>
          <cell r="D605" t="str">
            <v>Cholla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C606" t="str">
            <v>W</v>
          </cell>
          <cell r="D606" t="str">
            <v>Colstrip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70.12973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C607" t="str">
            <v>E</v>
          </cell>
          <cell r="D607" t="str">
            <v>Craig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E</v>
          </cell>
          <cell r="D608" t="str">
            <v>Dave Johnston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C609" t="str">
            <v>E</v>
          </cell>
          <cell r="D609" t="str">
            <v>Gadsby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C610" t="str">
            <v>E</v>
          </cell>
          <cell r="D610" t="str">
            <v>Gadsby CT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C611" t="str">
            <v>E</v>
          </cell>
          <cell r="D611" t="str">
            <v>Hayden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C612" t="str">
            <v>E</v>
          </cell>
          <cell r="D612" t="str">
            <v>Hermiston Owned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243.59566</v>
          </cell>
          <cell r="O612">
            <v>473.484592</v>
          </cell>
          <cell r="P612">
            <v>0</v>
          </cell>
          <cell r="Q612">
            <v>0</v>
          </cell>
        </row>
        <row r="613">
          <cell r="C613" t="str">
            <v>W</v>
          </cell>
          <cell r="D613" t="str">
            <v>Hunter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E</v>
          </cell>
          <cell r="D614" t="str">
            <v>Huntington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C615" t="str">
            <v>E</v>
          </cell>
          <cell r="D615" t="str">
            <v>Jim Bridger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300.0136</v>
          </cell>
          <cell r="O615">
            <v>886.6613400000001</v>
          </cell>
          <cell r="P615">
            <v>584.06195</v>
          </cell>
          <cell r="Q615">
            <v>0</v>
          </cell>
        </row>
        <row r="616">
          <cell r="C616" t="str">
            <v>E</v>
          </cell>
          <cell r="D616" t="str">
            <v>Lake Side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C617" t="str">
            <v>E</v>
          </cell>
          <cell r="D617" t="str">
            <v>Little Mountain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 t="str">
            <v>Naughton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C619" t="str">
            <v>E</v>
          </cell>
          <cell r="D619" t="str">
            <v>West Valley CT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 t="str">
            <v>Wyodak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D622" t="str">
            <v>IRP - Large Pulverized UT (600MW)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 t="str">
            <v>IRP - Pulverized WY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 t="str">
            <v>IRP - Small Pulverized UT (340MW)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B625" t="str">
            <v>Total Thermal Maintenance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70.12973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543.60926</v>
          </cell>
          <cell r="O625">
            <v>1360.1459320000001</v>
          </cell>
          <cell r="P625">
            <v>584.06195</v>
          </cell>
          <cell r="Q625">
            <v>0</v>
          </cell>
        </row>
        <row r="627">
          <cell r="B627" t="str">
            <v>System Balancing Purchases</v>
          </cell>
          <cell r="E627" t="str">
            <v>Needed For Testimony Exhibits</v>
          </cell>
        </row>
        <row r="628">
          <cell r="D628" t="str">
            <v>COB</v>
          </cell>
          <cell r="E628">
            <v>0.8873108</v>
          </cell>
          <cell r="F628">
            <v>20.173954</v>
          </cell>
          <cell r="G628">
            <v>39.987083</v>
          </cell>
          <cell r="H628">
            <v>16.190561</v>
          </cell>
          <cell r="I628">
            <v>7.318793</v>
          </cell>
          <cell r="J628">
            <v>0.72450364</v>
          </cell>
          <cell r="K628">
            <v>0.8873108</v>
          </cell>
          <cell r="L628">
            <v>7.444273</v>
          </cell>
          <cell r="M628">
            <v>0.600089</v>
          </cell>
          <cell r="N628">
            <v>3.9778414</v>
          </cell>
          <cell r="O628">
            <v>8.252875</v>
          </cell>
          <cell r="P628">
            <v>2.4217467</v>
          </cell>
          <cell r="Q628">
            <v>2.250481</v>
          </cell>
        </row>
        <row r="629">
          <cell r="D629" t="str">
            <v>Four Corners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 t="str">
            <v>Mid Columbia</v>
          </cell>
          <cell r="E630">
            <v>992.45135</v>
          </cell>
          <cell r="F630">
            <v>72.061935</v>
          </cell>
          <cell r="G630">
            <v>64.83849</v>
          </cell>
          <cell r="H630">
            <v>52.98647</v>
          </cell>
          <cell r="I630">
            <v>252.94867</v>
          </cell>
          <cell r="J630">
            <v>332.41165</v>
          </cell>
          <cell r="K630">
            <v>992.45135</v>
          </cell>
          <cell r="L630">
            <v>687.42584</v>
          </cell>
          <cell r="M630">
            <v>814.9194</v>
          </cell>
          <cell r="N630">
            <v>584.45593</v>
          </cell>
          <cell r="O630">
            <v>511.93945</v>
          </cell>
          <cell r="P630">
            <v>402.22263</v>
          </cell>
          <cell r="Q630">
            <v>445.4034</v>
          </cell>
        </row>
        <row r="631">
          <cell r="D631" t="str">
            <v>Palo Verde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 t="str">
            <v>SP15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B633" t="str">
            <v>Total System Balancing Purchases </v>
          </cell>
          <cell r="E633">
            <v>993.3386608000001</v>
          </cell>
          <cell r="F633">
            <v>92.235889</v>
          </cell>
          <cell r="G633">
            <v>104.82557299999999</v>
          </cell>
          <cell r="H633">
            <v>69.177031</v>
          </cell>
          <cell r="I633">
            <v>260.267463</v>
          </cell>
          <cell r="J633">
            <v>333.13615364000003</v>
          </cell>
          <cell r="K633">
            <v>993.3386608000001</v>
          </cell>
          <cell r="L633">
            <v>694.870113</v>
          </cell>
          <cell r="M633">
            <v>815.519489</v>
          </cell>
          <cell r="N633">
            <v>588.4337714</v>
          </cell>
          <cell r="O633">
            <v>520.192325</v>
          </cell>
          <cell r="P633">
            <v>404.64437669999995</v>
          </cell>
          <cell r="Q633">
            <v>447.65388099999996</v>
          </cell>
        </row>
        <row r="635">
          <cell r="A635" t="str">
            <v>HOURS IN PERIOD</v>
          </cell>
          <cell r="E635">
            <v>8784</v>
          </cell>
          <cell r="F635">
            <v>744</v>
          </cell>
          <cell r="G635">
            <v>744</v>
          </cell>
          <cell r="H635">
            <v>720</v>
          </cell>
          <cell r="I635">
            <v>744</v>
          </cell>
          <cell r="J635">
            <v>720</v>
          </cell>
          <cell r="K635">
            <v>744</v>
          </cell>
          <cell r="L635">
            <v>744</v>
          </cell>
          <cell r="M635">
            <v>696</v>
          </cell>
          <cell r="N635">
            <v>744</v>
          </cell>
          <cell r="O635">
            <v>720</v>
          </cell>
          <cell r="P635">
            <v>744</v>
          </cell>
          <cell r="Q635">
            <v>720</v>
          </cell>
        </row>
        <row r="636">
          <cell r="D636" t="str">
            <v>HLH</v>
          </cell>
          <cell r="E636">
            <v>4912</v>
          </cell>
          <cell r="F636">
            <v>400</v>
          </cell>
          <cell r="G636">
            <v>432</v>
          </cell>
          <cell r="H636">
            <v>384</v>
          </cell>
          <cell r="I636">
            <v>432</v>
          </cell>
          <cell r="J636">
            <v>400</v>
          </cell>
          <cell r="K636">
            <v>400</v>
          </cell>
          <cell r="L636">
            <v>416</v>
          </cell>
          <cell r="M636">
            <v>400</v>
          </cell>
          <cell r="N636">
            <v>416</v>
          </cell>
          <cell r="O636">
            <v>416</v>
          </cell>
          <cell r="P636">
            <v>416</v>
          </cell>
          <cell r="Q636">
            <v>400</v>
          </cell>
        </row>
        <row r="637">
          <cell r="D637" t="str">
            <v>LLH</v>
          </cell>
          <cell r="E637">
            <v>3872</v>
          </cell>
          <cell r="F637">
            <v>344</v>
          </cell>
          <cell r="G637">
            <v>312</v>
          </cell>
          <cell r="H637">
            <v>336</v>
          </cell>
          <cell r="I637">
            <v>312</v>
          </cell>
          <cell r="J637">
            <v>320</v>
          </cell>
          <cell r="K637">
            <v>344</v>
          </cell>
          <cell r="L637">
            <v>328</v>
          </cell>
          <cell r="M637">
            <v>296</v>
          </cell>
          <cell r="N637">
            <v>328</v>
          </cell>
          <cell r="O637">
            <v>304</v>
          </cell>
          <cell r="P637">
            <v>328</v>
          </cell>
          <cell r="Q637">
            <v>320</v>
          </cell>
        </row>
        <row r="638">
          <cell r="D638" t="str">
            <v>Hours Index</v>
          </cell>
          <cell r="F638">
            <v>7</v>
          </cell>
          <cell r="G638">
            <v>8</v>
          </cell>
          <cell r="H638">
            <v>9</v>
          </cell>
          <cell r="I638">
            <v>10</v>
          </cell>
          <cell r="J638">
            <v>11</v>
          </cell>
          <cell r="K638">
            <v>12</v>
          </cell>
          <cell r="L638">
            <v>13</v>
          </cell>
          <cell r="M638">
            <v>14</v>
          </cell>
          <cell r="N638">
            <v>15</v>
          </cell>
          <cell r="O638">
            <v>16</v>
          </cell>
          <cell r="P638">
            <v>17</v>
          </cell>
          <cell r="Q638">
            <v>18</v>
          </cell>
        </row>
        <row r="639">
          <cell r="A639" t="str">
            <v>Peak occurs in December</v>
          </cell>
          <cell r="E639">
            <v>5</v>
          </cell>
          <cell r="F639">
            <v>2</v>
          </cell>
          <cell r="G639">
            <v>3</v>
          </cell>
          <cell r="H639">
            <v>4</v>
          </cell>
          <cell r="I639">
            <v>5</v>
          </cell>
          <cell r="J639">
            <v>6</v>
          </cell>
          <cell r="K639">
            <v>7</v>
          </cell>
          <cell r="L639">
            <v>8</v>
          </cell>
          <cell r="M639">
            <v>9</v>
          </cell>
          <cell r="N639">
            <v>10</v>
          </cell>
          <cell r="O639">
            <v>11</v>
          </cell>
          <cell r="P639">
            <v>12</v>
          </cell>
          <cell r="Q639">
            <v>13</v>
          </cell>
        </row>
        <row r="641">
          <cell r="D641" t="str">
            <v>Month</v>
          </cell>
          <cell r="F641">
            <v>7</v>
          </cell>
          <cell r="G641">
            <v>8</v>
          </cell>
          <cell r="H641">
            <v>9</v>
          </cell>
          <cell r="I641">
            <v>10</v>
          </cell>
          <cell r="J641">
            <v>11</v>
          </cell>
          <cell r="K641">
            <v>12</v>
          </cell>
          <cell r="L641">
            <v>1</v>
          </cell>
          <cell r="M641">
            <v>2</v>
          </cell>
          <cell r="N641">
            <v>3</v>
          </cell>
          <cell r="O641">
            <v>4</v>
          </cell>
          <cell r="P641">
            <v>5</v>
          </cell>
          <cell r="Q641">
            <v>6</v>
          </cell>
        </row>
        <row r="642">
          <cell r="D642" t="str">
            <v>Maintenance Lookup</v>
          </cell>
          <cell r="F642" t="e">
            <v>#N/A</v>
          </cell>
          <cell r="G642" t="e">
            <v>#N/A</v>
          </cell>
          <cell r="H642" t="e">
            <v>#N/A</v>
          </cell>
          <cell r="I642">
            <v>2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N642">
            <v>3</v>
          </cell>
          <cell r="O642">
            <v>4</v>
          </cell>
          <cell r="P642">
            <v>5</v>
          </cell>
          <cell r="Q642" t="e">
            <v>#N/A</v>
          </cell>
        </row>
        <row r="644">
          <cell r="A644">
            <v>1</v>
          </cell>
          <cell r="B644">
            <v>2</v>
          </cell>
          <cell r="C644">
            <v>3</v>
          </cell>
          <cell r="D644">
            <v>4</v>
          </cell>
          <cell r="E644">
            <v>5</v>
          </cell>
          <cell r="F644">
            <v>6</v>
          </cell>
          <cell r="G644">
            <v>7</v>
          </cell>
          <cell r="H644">
            <v>8</v>
          </cell>
          <cell r="I644">
            <v>9</v>
          </cell>
          <cell r="J644">
            <v>10</v>
          </cell>
          <cell r="K644">
            <v>11</v>
          </cell>
          <cell r="L644">
            <v>12</v>
          </cell>
          <cell r="M644">
            <v>13</v>
          </cell>
          <cell r="N644">
            <v>14</v>
          </cell>
          <cell r="O644">
            <v>15</v>
          </cell>
          <cell r="P644">
            <v>16</v>
          </cell>
          <cell r="Q644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Recon"/>
      <sheetName val="Side-by-Side"/>
      <sheetName val="Delta"/>
      <sheetName val="NPC"/>
      <sheetName val="Base"/>
      <sheetName val="Check Dollars"/>
      <sheetName val="Check MWh"/>
      <sheetName val="Hermiston"/>
      <sheetName val="PacifiCorpSTF"/>
      <sheetName val="Wind Integrati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4">
        <row r="1">
          <cell r="A1" t="str">
            <v>PacifiCorp</v>
          </cell>
          <cell r="F1" t="str">
            <v/>
          </cell>
          <cell r="J1" t="str">
            <v>WA GRC_Jul07 to Jun08_2007Dec17</v>
          </cell>
          <cell r="S1" t="b">
            <v>1</v>
          </cell>
        </row>
        <row r="2">
          <cell r="A2" t="str">
            <v>Generic Study</v>
          </cell>
          <cell r="J2" t="str">
            <v>Net Power Cost Analysis</v>
          </cell>
          <cell r="AG2" t="str">
            <v>Hide</v>
          </cell>
        </row>
        <row r="3">
          <cell r="A3" t="str">
            <v>Period Ending Jun 2008</v>
          </cell>
          <cell r="E3" t="str">
            <v>07/07-06/08</v>
          </cell>
          <cell r="F3">
            <v>39264</v>
          </cell>
          <cell r="G3">
            <v>39295</v>
          </cell>
          <cell r="H3">
            <v>39326</v>
          </cell>
          <cell r="I3">
            <v>39356</v>
          </cell>
          <cell r="J3">
            <v>39387</v>
          </cell>
          <cell r="K3">
            <v>39417</v>
          </cell>
          <cell r="L3">
            <v>39448</v>
          </cell>
          <cell r="M3">
            <v>39479</v>
          </cell>
          <cell r="N3">
            <v>39508</v>
          </cell>
          <cell r="O3">
            <v>39539</v>
          </cell>
          <cell r="P3">
            <v>39569</v>
          </cell>
          <cell r="Q3">
            <v>39600</v>
          </cell>
          <cell r="AG3" t="str">
            <v>Rows</v>
          </cell>
        </row>
        <row r="5">
          <cell r="J5" t="str">
            <v>$</v>
          </cell>
        </row>
        <row r="7">
          <cell r="A7" t="str">
            <v>Special Sales For Resale</v>
          </cell>
        </row>
        <row r="8">
          <cell r="B8" t="str">
            <v>Long Term Firm Sales</v>
          </cell>
          <cell r="U8" t="str">
            <v>GRID LTC ($)</v>
          </cell>
          <cell r="AC8" t="str">
            <v>Fixed Cost</v>
          </cell>
        </row>
        <row r="9">
          <cell r="C9" t="str">
            <v>Black Hills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 t="b">
            <v>1</v>
          </cell>
          <cell r="U9" t="e">
            <v>#N/A</v>
          </cell>
          <cell r="V9" t="str">
            <v>Black Hills</v>
          </cell>
          <cell r="W9" t="e">
            <v>#N/A</v>
          </cell>
          <cell r="X9" t="str">
            <v>Black Hills Losses</v>
          </cell>
          <cell r="AG9" t="str">
            <v>no data</v>
          </cell>
        </row>
        <row r="10">
          <cell r="C10" t="str">
            <v>Blanding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 t="b">
            <v>1</v>
          </cell>
          <cell r="U10" t="e">
            <v>#N/A</v>
          </cell>
          <cell r="V10" t="str">
            <v>Blanding</v>
          </cell>
          <cell r="AG10" t="str">
            <v>no data</v>
          </cell>
        </row>
        <row r="11">
          <cell r="C11" t="str">
            <v>BPA Flathead Sale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 t="b">
            <v>1</v>
          </cell>
          <cell r="U11" t="e">
            <v>#N/A</v>
          </cell>
          <cell r="V11" t="str">
            <v>BPA Flathead Sale</v>
          </cell>
          <cell r="AG11" t="str">
            <v>no data</v>
          </cell>
        </row>
        <row r="12">
          <cell r="C12" t="str">
            <v>BPA Wind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 t="b">
            <v>1</v>
          </cell>
          <cell r="U12" t="e">
            <v>#N/A</v>
          </cell>
          <cell r="V12" t="str">
            <v>BPA Wind Sale</v>
          </cell>
          <cell r="AG12" t="str">
            <v>no data</v>
          </cell>
        </row>
        <row r="13">
          <cell r="C13" t="str">
            <v>East Control Area Sale</v>
          </cell>
          <cell r="E13">
            <v>28808667.88</v>
          </cell>
          <cell r="F13">
            <v>11121561</v>
          </cell>
          <cell r="G13">
            <v>7665145</v>
          </cell>
          <cell r="H13">
            <v>356076.22</v>
          </cell>
          <cell r="I13">
            <v>2379935.8</v>
          </cell>
          <cell r="J13">
            <v>0</v>
          </cell>
          <cell r="K13">
            <v>0</v>
          </cell>
          <cell r="L13">
            <v>369784.88</v>
          </cell>
          <cell r="M13">
            <v>2344896.5</v>
          </cell>
          <cell r="N13">
            <v>210247.48</v>
          </cell>
          <cell r="O13">
            <v>0</v>
          </cell>
          <cell r="P13">
            <v>0</v>
          </cell>
          <cell r="Q13">
            <v>4361021</v>
          </cell>
          <cell r="S13" t="b">
            <v>1</v>
          </cell>
          <cell r="U13">
            <v>23</v>
          </cell>
          <cell r="V13" t="str">
            <v>East Control Area Sale</v>
          </cell>
          <cell r="AG13" t="str">
            <v/>
          </cell>
        </row>
        <row r="14">
          <cell r="C14" t="str">
            <v>Flathead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 t="b">
            <v>1</v>
          </cell>
          <cell r="U14" t="e">
            <v>#N/A</v>
          </cell>
          <cell r="V14" t="str">
            <v>Flathead &amp; ENI Sale</v>
          </cell>
          <cell r="AG14" t="str">
            <v>no data</v>
          </cell>
        </row>
        <row r="15">
          <cell r="C15" t="str">
            <v>Hurricane Sale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 t="b">
            <v>1</v>
          </cell>
          <cell r="U15" t="e">
            <v>#N/A</v>
          </cell>
          <cell r="V15" t="str">
            <v>Hurricane Sale</v>
          </cell>
          <cell r="AG15" t="str">
            <v>no data</v>
          </cell>
        </row>
        <row r="16">
          <cell r="C16" t="str">
            <v>LADWP (IPP Layoff)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 t="b">
            <v>1</v>
          </cell>
          <cell r="U16" t="e">
            <v>#N/A</v>
          </cell>
          <cell r="V16" t="str">
            <v>IPP Sale (LADWP)</v>
          </cell>
          <cell r="AG16" t="str">
            <v>no data</v>
          </cell>
        </row>
        <row r="17">
          <cell r="C17" t="str">
            <v>PSCO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 t="b">
            <v>1</v>
          </cell>
          <cell r="U17" t="e">
            <v>#N/A</v>
          </cell>
          <cell r="V17" t="str">
            <v>PSCo Sale summer</v>
          </cell>
          <cell r="W17" t="e">
            <v>#N/A</v>
          </cell>
          <cell r="X17" t="str">
            <v>PSCo Sale winter</v>
          </cell>
          <cell r="AG17" t="str">
            <v>no data</v>
          </cell>
        </row>
        <row r="18">
          <cell r="C18" t="str">
            <v>Salt River Project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 t="b">
            <v>1</v>
          </cell>
          <cell r="U18" t="e">
            <v>#N/A</v>
          </cell>
          <cell r="V18" t="str">
            <v>Salt River Project</v>
          </cell>
          <cell r="AG18" t="str">
            <v>no data</v>
          </cell>
        </row>
        <row r="19">
          <cell r="C19" t="str">
            <v>SCE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 t="b">
            <v>1</v>
          </cell>
          <cell r="U19" t="e">
            <v>#N/A</v>
          </cell>
          <cell r="V19" t="str">
            <v>SCE Settlement</v>
          </cell>
          <cell r="AG19" t="str">
            <v>no data</v>
          </cell>
        </row>
        <row r="20">
          <cell r="C20" t="str">
            <v>Sierra Pac 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 t="b">
            <v>1</v>
          </cell>
          <cell r="U20" t="e">
            <v>#N/A</v>
          </cell>
          <cell r="V20" t="str">
            <v>Sierra Pacific II</v>
          </cell>
          <cell r="AG20" t="str">
            <v>no data</v>
          </cell>
        </row>
        <row r="21">
          <cell r="C21" t="str">
            <v>SMUD</v>
          </cell>
          <cell r="E21">
            <v>12924100</v>
          </cell>
          <cell r="F21">
            <v>1187700</v>
          </cell>
          <cell r="G21">
            <v>1354200</v>
          </cell>
          <cell r="H21">
            <v>976800</v>
          </cell>
          <cell r="I21">
            <v>148000</v>
          </cell>
          <cell r="J21">
            <v>1224700</v>
          </cell>
          <cell r="K21">
            <v>1953600</v>
          </cell>
          <cell r="L21">
            <v>2094200</v>
          </cell>
          <cell r="M21">
            <v>1831500</v>
          </cell>
          <cell r="N21">
            <v>1191400</v>
          </cell>
          <cell r="O21">
            <v>954600</v>
          </cell>
          <cell r="P21">
            <v>0</v>
          </cell>
          <cell r="Q21">
            <v>7400</v>
          </cell>
          <cell r="S21" t="b">
            <v>1</v>
          </cell>
          <cell r="U21">
            <v>45</v>
          </cell>
          <cell r="V21" t="str">
            <v>SMUD</v>
          </cell>
          <cell r="W21">
            <v>46</v>
          </cell>
          <cell r="X21" t="str">
            <v>SMUD PROVISIONAL</v>
          </cell>
          <cell r="Z21" t="str">
            <v>Warning: formula modified for imputed revenue</v>
          </cell>
          <cell r="AG21" t="str">
            <v/>
          </cell>
        </row>
        <row r="22">
          <cell r="C22" t="str">
            <v>UAMPS s223863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 t="b">
            <v>1</v>
          </cell>
          <cell r="U22" t="e">
            <v>#N/A</v>
          </cell>
          <cell r="V22" t="str">
            <v>UAMPS s223863</v>
          </cell>
          <cell r="AG22" t="str">
            <v>no data</v>
          </cell>
        </row>
        <row r="23">
          <cell r="C23" t="str">
            <v>UAMPS s404236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 t="b">
            <v>1</v>
          </cell>
          <cell r="U23" t="e">
            <v>#N/A</v>
          </cell>
          <cell r="V23" t="str">
            <v>UAMPS s404236</v>
          </cell>
          <cell r="AG23" t="str">
            <v>no data</v>
          </cell>
        </row>
        <row r="24">
          <cell r="C24" t="str">
            <v>UMPA II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 t="b">
            <v>1</v>
          </cell>
          <cell r="U24" t="e">
            <v>#N/A</v>
          </cell>
          <cell r="V24" t="str">
            <v>UMPA II</v>
          </cell>
          <cell r="AG24" t="str">
            <v>no data</v>
          </cell>
        </row>
        <row r="26">
          <cell r="B26" t="str">
            <v>Total Long Term Firm Sales</v>
          </cell>
          <cell r="E26">
            <v>41732767.879999995</v>
          </cell>
          <cell r="F26">
            <v>12309261</v>
          </cell>
          <cell r="G26">
            <v>9019345</v>
          </cell>
          <cell r="H26">
            <v>1332876.22</v>
          </cell>
          <cell r="I26">
            <v>2527935.8</v>
          </cell>
          <cell r="J26">
            <v>1224700</v>
          </cell>
          <cell r="K26">
            <v>1953600</v>
          </cell>
          <cell r="L26">
            <v>2463984.88</v>
          </cell>
          <cell r="M26">
            <v>4176396.5</v>
          </cell>
          <cell r="N26">
            <v>1401647.48</v>
          </cell>
          <cell r="O26">
            <v>954600</v>
          </cell>
          <cell r="P26">
            <v>0</v>
          </cell>
          <cell r="Q26">
            <v>4368421</v>
          </cell>
        </row>
        <row r="28">
          <cell r="B28" t="str">
            <v>Short Term Firm Sales</v>
          </cell>
          <cell r="U28" t="str">
            <v>GRID ST Firm Sales ($)</v>
          </cell>
        </row>
        <row r="29">
          <cell r="C29" t="str">
            <v>COB</v>
          </cell>
          <cell r="E29">
            <v>48198668.56</v>
          </cell>
          <cell r="F29">
            <v>6947247.28</v>
          </cell>
          <cell r="G29">
            <v>9033324.58</v>
          </cell>
          <cell r="H29">
            <v>5777162</v>
          </cell>
          <cell r="I29">
            <v>12336674.7</v>
          </cell>
          <cell r="J29">
            <v>4293560</v>
          </cell>
          <cell r="K29">
            <v>3216000</v>
          </cell>
          <cell r="L29">
            <v>0</v>
          </cell>
          <cell r="M29">
            <v>0</v>
          </cell>
          <cell r="N29">
            <v>0</v>
          </cell>
          <cell r="O29">
            <v>2140600</v>
          </cell>
          <cell r="P29">
            <v>2259100</v>
          </cell>
          <cell r="Q29">
            <v>2195000</v>
          </cell>
          <cell r="S29" t="b">
            <v>1</v>
          </cell>
          <cell r="U29">
            <v>1</v>
          </cell>
          <cell r="V29" t="str">
            <v>COB</v>
          </cell>
          <cell r="AG29" t="str">
            <v/>
          </cell>
        </row>
        <row r="30">
          <cell r="C30" t="str">
            <v>Colorado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 t="b">
            <v>1</v>
          </cell>
          <cell r="U30" t="e">
            <v>#N/A</v>
          </cell>
          <cell r="V30" t="str">
            <v>Colorado</v>
          </cell>
          <cell r="Y30" t="e">
            <v>#N/A</v>
          </cell>
          <cell r="Z30" t="str">
            <v>Tri-State MP</v>
          </cell>
          <cell r="AD30" t="str">
            <v>Non-Owned East - Obligation</v>
          </cell>
          <cell r="AG30" t="str">
            <v>no data</v>
          </cell>
        </row>
        <row r="31">
          <cell r="C31" t="str">
            <v>Four Corners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 t="b">
            <v>1</v>
          </cell>
          <cell r="U31" t="e">
            <v>#N/A</v>
          </cell>
          <cell r="V31" t="str">
            <v>Four Corners</v>
          </cell>
          <cell r="Y31" t="e">
            <v>#N/A</v>
          </cell>
          <cell r="Z31" t="str">
            <v>APS</v>
          </cell>
          <cell r="AD31" t="str">
            <v>Non-Owned East - Offset</v>
          </cell>
          <cell r="AG31" t="str">
            <v>no data</v>
          </cell>
        </row>
        <row r="32">
          <cell r="C32" t="str">
            <v>Idaho</v>
          </cell>
          <cell r="E32">
            <v>33524193.08</v>
          </cell>
          <cell r="F32">
            <v>5520397</v>
          </cell>
          <cell r="G32">
            <v>7425071.78</v>
          </cell>
          <cell r="H32">
            <v>6330285.04</v>
          </cell>
          <cell r="I32">
            <v>10000539.26</v>
          </cell>
          <cell r="J32">
            <v>914000</v>
          </cell>
          <cell r="K32">
            <v>894400</v>
          </cell>
          <cell r="L32">
            <v>0</v>
          </cell>
          <cell r="M32">
            <v>0</v>
          </cell>
          <cell r="N32">
            <v>0</v>
          </cell>
          <cell r="O32">
            <v>779000</v>
          </cell>
          <cell r="P32">
            <v>840500</v>
          </cell>
          <cell r="Q32">
            <v>820000</v>
          </cell>
          <cell r="S32" t="b">
            <v>1</v>
          </cell>
          <cell r="U32" t="e">
            <v>#N/A</v>
          </cell>
          <cell r="V32" t="str">
            <v>Goshen</v>
          </cell>
          <cell r="W32">
            <v>2</v>
          </cell>
          <cell r="X32" t="str">
            <v>Idaho</v>
          </cell>
          <cell r="Y32" t="e">
            <v>#N/A</v>
          </cell>
          <cell r="Z32" t="str">
            <v>Path C</v>
          </cell>
          <cell r="AD32" t="str">
            <v>Non-Owned West - Obligation</v>
          </cell>
          <cell r="AG32" t="str">
            <v/>
          </cell>
        </row>
        <row r="33">
          <cell r="C33" t="str">
            <v>Mid Columbia</v>
          </cell>
          <cell r="E33">
            <v>392950703.69</v>
          </cell>
          <cell r="F33">
            <v>33484841.42</v>
          </cell>
          <cell r="G33">
            <v>42559632.56</v>
          </cell>
          <cell r="H33">
            <v>38177528.37</v>
          </cell>
          <cell r="I33">
            <v>47203021.09</v>
          </cell>
          <cell r="J33">
            <v>33192277</v>
          </cell>
          <cell r="K33">
            <v>33951780</v>
          </cell>
          <cell r="L33">
            <v>37147370</v>
          </cell>
          <cell r="M33">
            <v>40170690</v>
          </cell>
          <cell r="N33">
            <v>37858813.25</v>
          </cell>
          <cell r="O33">
            <v>16333900</v>
          </cell>
          <cell r="P33">
            <v>16719850</v>
          </cell>
          <cell r="Q33">
            <v>16151000</v>
          </cell>
          <cell r="S33" t="b">
            <v>1</v>
          </cell>
          <cell r="U33">
            <v>4</v>
          </cell>
          <cell r="V33" t="str">
            <v>Mid Columbia</v>
          </cell>
          <cell r="Y33" t="e">
            <v>#N/A</v>
          </cell>
          <cell r="Z33" t="str">
            <v>BPA FPT</v>
          </cell>
          <cell r="AD33" t="str">
            <v>Non-Owned West - Offset</v>
          </cell>
          <cell r="AG33" t="str">
            <v/>
          </cell>
        </row>
        <row r="34">
          <cell r="C34" t="str">
            <v>Mona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 t="b">
            <v>1</v>
          </cell>
          <cell r="U34" t="e">
            <v>#N/A</v>
          </cell>
          <cell r="V34" t="str">
            <v>Mona</v>
          </cell>
          <cell r="AD34" t="str">
            <v>Station Service East</v>
          </cell>
          <cell r="AG34" t="str">
            <v>no data</v>
          </cell>
        </row>
        <row r="35">
          <cell r="C35" t="str">
            <v>Palo Verde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 t="b">
            <v>1</v>
          </cell>
          <cell r="U35" t="e">
            <v>#N/A</v>
          </cell>
          <cell r="V35" t="str">
            <v>Palo Verde</v>
          </cell>
          <cell r="W35" t="e">
            <v>#N/A</v>
          </cell>
          <cell r="X35" t="str">
            <v>Cholla</v>
          </cell>
          <cell r="Y35" t="e">
            <v>#N/A</v>
          </cell>
          <cell r="Z35" t="str">
            <v>PP-GC</v>
          </cell>
          <cell r="AD35" t="str">
            <v>Station Service West</v>
          </cell>
          <cell r="AG35" t="str">
            <v>no data</v>
          </cell>
        </row>
        <row r="36">
          <cell r="C36" t="str">
            <v>SP15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 t="b">
            <v>1</v>
          </cell>
          <cell r="U36" t="e">
            <v>#N/A</v>
          </cell>
          <cell r="V36" t="str">
            <v>SP15</v>
          </cell>
          <cell r="AG36" t="str">
            <v>no data</v>
          </cell>
        </row>
        <row r="37">
          <cell r="C37" t="str">
            <v>Utah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 t="b">
            <v>1</v>
          </cell>
          <cell r="U37" t="e">
            <v>#N/A</v>
          </cell>
          <cell r="V37" t="str">
            <v>Utah North</v>
          </cell>
          <cell r="W37" t="e">
            <v>#N/A</v>
          </cell>
          <cell r="X37" t="str">
            <v>Utah South</v>
          </cell>
          <cell r="Y37" t="e">
            <v>#N/A</v>
          </cell>
          <cell r="Z37" t="str">
            <v>Path C North</v>
          </cell>
          <cell r="AG37" t="str">
            <v>no data</v>
          </cell>
        </row>
        <row r="38">
          <cell r="C38" t="str">
            <v>Washington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 t="b">
            <v>1</v>
          </cell>
          <cell r="U38" t="e">
            <v>#N/A</v>
          </cell>
          <cell r="V38" t="str">
            <v>Yakima</v>
          </cell>
          <cell r="W38" t="e">
            <v>#N/A</v>
          </cell>
          <cell r="X38" t="str">
            <v>Walla Walla</v>
          </cell>
          <cell r="AG38" t="str">
            <v>no data</v>
          </cell>
        </row>
        <row r="39">
          <cell r="C39" t="str">
            <v>West Main</v>
          </cell>
          <cell r="E39">
            <v>3575410.34</v>
          </cell>
          <cell r="F39">
            <v>997651.7</v>
          </cell>
          <cell r="G39">
            <v>910664.0800000001</v>
          </cell>
          <cell r="H39">
            <v>808653.2</v>
          </cell>
          <cell r="I39">
            <v>858441.36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 t="b">
            <v>1</v>
          </cell>
          <cell r="U39">
            <v>5</v>
          </cell>
          <cell r="V39" t="str">
            <v>West Main</v>
          </cell>
          <cell r="W39">
            <v>3</v>
          </cell>
          <cell r="X39" t="str">
            <v>Jim Bridger</v>
          </cell>
          <cell r="Y39" t="e">
            <v>#N/A</v>
          </cell>
          <cell r="Z39" t="str">
            <v>Amps-Colstrip</v>
          </cell>
          <cell r="AG39" t="str">
            <v/>
          </cell>
        </row>
        <row r="40">
          <cell r="C40" t="str">
            <v>Wyoming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 t="b">
            <v>1</v>
          </cell>
          <cell r="U40" t="e">
            <v>#N/A</v>
          </cell>
          <cell r="V40" t="str">
            <v>Wyoming</v>
          </cell>
          <cell r="AG40" t="str">
            <v>no data</v>
          </cell>
        </row>
        <row r="41">
          <cell r="C41" t="str">
            <v>STF Index Trades</v>
          </cell>
          <cell r="E41">
            <v>605772.13</v>
          </cell>
          <cell r="F41">
            <v>0</v>
          </cell>
          <cell r="G41">
            <v>0</v>
          </cell>
          <cell r="H41">
            <v>0</v>
          </cell>
          <cell r="I41">
            <v>468616.16</v>
          </cell>
          <cell r="J41">
            <v>137155.97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 t="b">
            <v>1</v>
          </cell>
          <cell r="U41">
            <v>49</v>
          </cell>
          <cell r="V41" t="str">
            <v>STF Index Trades - Sell - West</v>
          </cell>
          <cell r="W41" t="e">
            <v>#N/A</v>
          </cell>
          <cell r="X41" t="str">
            <v>STF Index Trades - Sell - East</v>
          </cell>
          <cell r="AG41" t="str">
            <v/>
          </cell>
        </row>
        <row r="43">
          <cell r="B43" t="str">
            <v>Total Short Term Firm Sales</v>
          </cell>
          <cell r="E43">
            <v>478854747.79999995</v>
          </cell>
          <cell r="F43">
            <v>46950137.400000006</v>
          </cell>
          <cell r="G43">
            <v>59928693</v>
          </cell>
          <cell r="H43">
            <v>51093628.61</v>
          </cell>
          <cell r="I43">
            <v>70867292.57000001</v>
          </cell>
          <cell r="J43">
            <v>38536992.97</v>
          </cell>
          <cell r="K43">
            <v>38062180</v>
          </cell>
          <cell r="L43">
            <v>37147370</v>
          </cell>
          <cell r="M43">
            <v>40170690</v>
          </cell>
          <cell r="N43">
            <v>37858813.25</v>
          </cell>
          <cell r="O43">
            <v>19253500</v>
          </cell>
          <cell r="P43">
            <v>19819450</v>
          </cell>
          <cell r="Q43">
            <v>19166000</v>
          </cell>
        </row>
        <row r="45">
          <cell r="B45" t="str">
            <v>System Balancing Sales</v>
          </cell>
          <cell r="U45" t="str">
            <v>GRID Sales ($)</v>
          </cell>
        </row>
        <row r="46">
          <cell r="C46" t="str">
            <v>COB</v>
          </cell>
          <cell r="E46">
            <v>104949155.7</v>
          </cell>
          <cell r="F46">
            <v>6450218.5</v>
          </cell>
          <cell r="G46">
            <v>3211415.2</v>
          </cell>
          <cell r="H46">
            <v>6467049.5</v>
          </cell>
          <cell r="I46">
            <v>6324916</v>
          </cell>
          <cell r="J46">
            <v>9152240</v>
          </cell>
          <cell r="K46">
            <v>13042206</v>
          </cell>
          <cell r="L46">
            <v>12904727</v>
          </cell>
          <cell r="M46">
            <v>12169845</v>
          </cell>
          <cell r="N46">
            <v>9918710</v>
          </cell>
          <cell r="O46">
            <v>6004696.5</v>
          </cell>
          <cell r="P46">
            <v>10037958</v>
          </cell>
          <cell r="Q46">
            <v>9265174</v>
          </cell>
          <cell r="S46" t="b">
            <v>1</v>
          </cell>
          <cell r="U46">
            <v>1</v>
          </cell>
          <cell r="V46" t="str">
            <v>COB</v>
          </cell>
          <cell r="AG46" t="str">
            <v/>
          </cell>
        </row>
        <row r="47">
          <cell r="C47" t="str">
            <v>Four Corners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 t="b">
            <v>1</v>
          </cell>
          <cell r="U47" t="e">
            <v>#N/A</v>
          </cell>
          <cell r="V47" t="str">
            <v>Four Corners</v>
          </cell>
          <cell r="W47" t="e">
            <v>#N/A</v>
          </cell>
          <cell r="X47" t="str">
            <v>DSW</v>
          </cell>
          <cell r="AG47" t="str">
            <v>no data</v>
          </cell>
        </row>
        <row r="48">
          <cell r="C48" t="str">
            <v>Mid Columbia</v>
          </cell>
          <cell r="E48">
            <v>19112887.439499997</v>
          </cell>
          <cell r="F48">
            <v>4931074</v>
          </cell>
          <cell r="G48">
            <v>3850217.2</v>
          </cell>
          <cell r="H48">
            <v>6566470</v>
          </cell>
          <cell r="I48">
            <v>2217307</v>
          </cell>
          <cell r="J48">
            <v>782149.25</v>
          </cell>
          <cell r="K48">
            <v>23272.648</v>
          </cell>
          <cell r="L48">
            <v>265105.47</v>
          </cell>
          <cell r="M48">
            <v>6766.0635</v>
          </cell>
          <cell r="N48">
            <v>90126.56</v>
          </cell>
          <cell r="O48">
            <v>17633.098</v>
          </cell>
          <cell r="P48">
            <v>92372.85</v>
          </cell>
          <cell r="Q48">
            <v>270393.3</v>
          </cell>
          <cell r="S48" t="b">
            <v>1</v>
          </cell>
          <cell r="U48">
            <v>2</v>
          </cell>
          <cell r="V48" t="str">
            <v>Mid Columbia</v>
          </cell>
          <cell r="AG48" t="str">
            <v/>
          </cell>
        </row>
        <row r="49">
          <cell r="C49" t="str">
            <v>Mona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 t="b">
            <v>1</v>
          </cell>
          <cell r="U49" t="e">
            <v>#N/A</v>
          </cell>
          <cell r="V49" t="str">
            <v>Mona</v>
          </cell>
          <cell r="AG49" t="str">
            <v>no data</v>
          </cell>
        </row>
        <row r="50">
          <cell r="C50" t="str">
            <v>Palo Verde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 t="b">
            <v>1</v>
          </cell>
          <cell r="U50" t="e">
            <v>#N/A</v>
          </cell>
          <cell r="V50" t="str">
            <v>Palo Verde</v>
          </cell>
          <cell r="AG50" t="str">
            <v>no data</v>
          </cell>
        </row>
        <row r="51">
          <cell r="C51" t="str">
            <v>SP15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 t="b">
            <v>1</v>
          </cell>
          <cell r="U51" t="e">
            <v>#N/A</v>
          </cell>
          <cell r="V51" t="str">
            <v>SP15</v>
          </cell>
          <cell r="AG51" t="str">
            <v>no data</v>
          </cell>
        </row>
        <row r="52">
          <cell r="C52" t="str">
            <v>Trapped Energy</v>
          </cell>
          <cell r="E52">
            <v>30680.503557</v>
          </cell>
          <cell r="F52">
            <v>159.43597699999998</v>
          </cell>
          <cell r="G52">
            <v>28360.438</v>
          </cell>
          <cell r="H52">
            <v>2160.62958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 t="b">
            <v>1</v>
          </cell>
          <cell r="Z52" t="str">
            <v>Warning: fixed off sheet array</v>
          </cell>
          <cell r="AG52" t="str">
            <v>no data</v>
          </cell>
        </row>
        <row r="54">
          <cell r="B54" t="str">
            <v>Total System Balancing Sales</v>
          </cell>
          <cell r="E54">
            <v>124092723.643057</v>
          </cell>
          <cell r="F54">
            <v>11381451.935977</v>
          </cell>
          <cell r="G54">
            <v>7089992.838</v>
          </cell>
          <cell r="H54">
            <v>13035680.12958</v>
          </cell>
          <cell r="I54">
            <v>8542223</v>
          </cell>
          <cell r="J54">
            <v>9934389.25</v>
          </cell>
          <cell r="K54">
            <v>13065478.648</v>
          </cell>
          <cell r="L54">
            <v>13169832.47</v>
          </cell>
          <cell r="M54">
            <v>12176611.0635</v>
          </cell>
          <cell r="N54">
            <v>10008836.56</v>
          </cell>
          <cell r="O54">
            <v>6022329.598</v>
          </cell>
          <cell r="P54">
            <v>10130330.85</v>
          </cell>
          <cell r="Q54">
            <v>9535567.3</v>
          </cell>
          <cell r="V54" t="str">
            <v>DSM Cool Keeper</v>
          </cell>
          <cell r="X54" t="str">
            <v>DSM Cool Keeper Shifted</v>
          </cell>
          <cell r="Z54" t="str">
            <v>DSM Cool Keeper Reserve</v>
          </cell>
        </row>
        <row r="55">
          <cell r="V55" t="str">
            <v>Bridger Losses In</v>
          </cell>
          <cell r="X55" t="str">
            <v>Bridger Losses Out</v>
          </cell>
          <cell r="Z55" t="str">
            <v>Idaho Power RTSA return</v>
          </cell>
        </row>
        <row r="56">
          <cell r="A56" t="str">
            <v>Total Special Sales For Resale</v>
          </cell>
          <cell r="E56">
            <v>644680239.323057</v>
          </cell>
          <cell r="F56">
            <v>70640850.335977</v>
          </cell>
          <cell r="G56">
            <v>76038030.838</v>
          </cell>
          <cell r="H56">
            <v>65462184.95958</v>
          </cell>
          <cell r="I56">
            <v>81937451.37</v>
          </cell>
          <cell r="J56">
            <v>49696082.22</v>
          </cell>
          <cell r="K56">
            <v>53081258.648</v>
          </cell>
          <cell r="L56">
            <v>52781187.35</v>
          </cell>
          <cell r="M56">
            <v>56523697.5635</v>
          </cell>
          <cell r="N56">
            <v>49269297.29</v>
          </cell>
          <cell r="O56">
            <v>26230429.598</v>
          </cell>
          <cell r="P56">
            <v>29949780.85</v>
          </cell>
          <cell r="Q56">
            <v>33069988.3</v>
          </cell>
          <cell r="V56">
            <v>0</v>
          </cell>
          <cell r="X56" t="str">
            <v>BPA Hermiston Losses</v>
          </cell>
          <cell r="Z56" t="str">
            <v>BPA Hermiston Loss Settlement</v>
          </cell>
        </row>
        <row r="59">
          <cell r="A59" t="str">
            <v>Purchased Power &amp; Net Interchange</v>
          </cell>
        </row>
        <row r="60">
          <cell r="B60" t="str">
            <v>Long Term Firm Purchases</v>
          </cell>
          <cell r="U60" t="str">
            <v>GRID LTC ($)</v>
          </cell>
          <cell r="AC60" t="str">
            <v>Fixed Cost</v>
          </cell>
        </row>
        <row r="61">
          <cell r="C61" t="str">
            <v>AMP Resources (Cove Fort)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 t="b">
            <v>1</v>
          </cell>
          <cell r="U61" t="e">
            <v>#N/A</v>
          </cell>
          <cell r="V61" t="str">
            <v>AMP Resources (Cove Fort)</v>
          </cell>
          <cell r="AG61" t="str">
            <v>no data</v>
          </cell>
        </row>
        <row r="62">
          <cell r="C62" t="str">
            <v>APS Supplemental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 t="b">
            <v>1</v>
          </cell>
          <cell r="U62" t="e">
            <v>#N/A</v>
          </cell>
          <cell r="V62" t="str">
            <v>APS Supplemental Purchase coal</v>
          </cell>
          <cell r="W62" t="e">
            <v>#N/A</v>
          </cell>
          <cell r="X62" t="str">
            <v>APS Supplemental Purchase other</v>
          </cell>
          <cell r="Z62" t="str">
            <v>Warning: formula modified for inflated strike price</v>
          </cell>
          <cell r="AG62" t="str">
            <v>no data</v>
          </cell>
        </row>
        <row r="63">
          <cell r="C63" t="str">
            <v>Aquila hydro hedge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 t="b">
            <v>1</v>
          </cell>
          <cell r="U63" t="e">
            <v>#N/A</v>
          </cell>
          <cell r="V63" t="str">
            <v>Aquila hydro hedge</v>
          </cell>
          <cell r="AG63" t="str">
            <v>no data</v>
          </cell>
        </row>
        <row r="64">
          <cell r="C64" t="str">
            <v>Avoided Cost Resource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 t="b">
            <v>1</v>
          </cell>
          <cell r="U64" t="e">
            <v>#N/A</v>
          </cell>
          <cell r="V64" t="str">
            <v>Avoided Cost Resource</v>
          </cell>
          <cell r="AG64" t="str">
            <v>no data</v>
          </cell>
        </row>
        <row r="65">
          <cell r="C65" t="str">
            <v>BPA Hermiston Loss Settlement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 t="b">
            <v>1</v>
          </cell>
          <cell r="U65" t="e">
            <v>#N/A</v>
          </cell>
          <cell r="V65" t="str">
            <v>BPA Hermiston Loss Settlement</v>
          </cell>
          <cell r="AG65" t="str">
            <v>no data</v>
          </cell>
        </row>
        <row r="66">
          <cell r="C66" t="str">
            <v>BPA Surprise Valley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 t="b">
            <v>1</v>
          </cell>
          <cell r="U66" t="e">
            <v>#N/A</v>
          </cell>
          <cell r="V66" t="str">
            <v>BPA Surprise Valley Sale</v>
          </cell>
          <cell r="AG66" t="str">
            <v>no data</v>
          </cell>
        </row>
        <row r="67">
          <cell r="C67" t="str">
            <v>Blanding Purchase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 t="b">
            <v>1</v>
          </cell>
          <cell r="U67" t="e">
            <v>#N/A</v>
          </cell>
          <cell r="V67" t="str">
            <v>Blanding Purchase</v>
          </cell>
          <cell r="AG67" t="str">
            <v>no data</v>
          </cell>
        </row>
        <row r="68">
          <cell r="C68" t="str">
            <v>Clark S&amp;I Agreement (Net)</v>
          </cell>
          <cell r="E68">
            <v>14670522.529</v>
          </cell>
          <cell r="F68">
            <v>634824.1399999999</v>
          </cell>
          <cell r="G68">
            <v>766450.6000000001</v>
          </cell>
          <cell r="H68">
            <v>1464312.2</v>
          </cell>
          <cell r="I68">
            <v>4539687.055</v>
          </cell>
          <cell r="J68">
            <v>6117840.766</v>
          </cell>
          <cell r="K68">
            <v>1147407.7680000002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 t="b">
            <v>1</v>
          </cell>
          <cell r="U68">
            <v>15</v>
          </cell>
          <cell r="V68" t="str">
            <v>Clark S&amp;I</v>
          </cell>
          <cell r="W68">
            <v>17</v>
          </cell>
          <cell r="X68" t="str">
            <v>Clark Storage &amp; Integration</v>
          </cell>
          <cell r="Y68">
            <v>14</v>
          </cell>
          <cell r="Z68" t="str">
            <v>Clark River Road reserve</v>
          </cell>
          <cell r="AA68">
            <v>12</v>
          </cell>
          <cell r="AB68" t="str">
            <v>Clark Displacement</v>
          </cell>
          <cell r="AC68">
            <v>16</v>
          </cell>
          <cell r="AD68" t="str">
            <v>Clark S&amp;I Base Capacity</v>
          </cell>
          <cell r="AE68">
            <v>13</v>
          </cell>
          <cell r="AF68" t="str">
            <v>Clark Displacement Buy Back</v>
          </cell>
          <cell r="AG68" t="str">
            <v/>
          </cell>
        </row>
        <row r="69">
          <cell r="C69" t="str">
            <v>Combine Hills</v>
          </cell>
          <cell r="E69">
            <v>4596754.15</v>
          </cell>
          <cell r="F69">
            <v>266678.16</v>
          </cell>
          <cell r="G69">
            <v>266678.16</v>
          </cell>
          <cell r="H69">
            <v>258075.61</v>
          </cell>
          <cell r="I69">
            <v>371645.4</v>
          </cell>
          <cell r="J69">
            <v>359657</v>
          </cell>
          <cell r="K69">
            <v>405151.28</v>
          </cell>
          <cell r="L69">
            <v>496306.22</v>
          </cell>
          <cell r="M69">
            <v>464286.28</v>
          </cell>
          <cell r="N69">
            <v>496306.22</v>
          </cell>
          <cell r="O69">
            <v>440571.28</v>
          </cell>
          <cell r="P69">
            <v>455257.16</v>
          </cell>
          <cell r="Q69">
            <v>316141.38</v>
          </cell>
          <cell r="S69" t="b">
            <v>1</v>
          </cell>
          <cell r="U69">
            <v>18</v>
          </cell>
          <cell r="V69" t="str">
            <v>Combine Hills</v>
          </cell>
          <cell r="AG69" t="str">
            <v/>
          </cell>
        </row>
        <row r="70">
          <cell r="C70" t="str">
            <v>Constellation p257677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 t="b">
            <v>1</v>
          </cell>
          <cell r="U70" t="e">
            <v>#N/A</v>
          </cell>
          <cell r="V70" t="str">
            <v>Constellation p257677</v>
          </cell>
          <cell r="AG70" t="str">
            <v>no data</v>
          </cell>
        </row>
        <row r="71">
          <cell r="C71" t="str">
            <v>Constellation p257678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 t="b">
            <v>1</v>
          </cell>
          <cell r="U71" t="e">
            <v>#N/A</v>
          </cell>
          <cell r="V71" t="str">
            <v>Constellation p257678</v>
          </cell>
          <cell r="AG71" t="str">
            <v>no data</v>
          </cell>
        </row>
        <row r="72">
          <cell r="C72" t="str">
            <v>Constellation p268849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 t="b">
            <v>1</v>
          </cell>
          <cell r="U72" t="e">
            <v>#N/A</v>
          </cell>
          <cell r="V72" t="str">
            <v>Constellation p268849</v>
          </cell>
          <cell r="AG72" t="str">
            <v>no data</v>
          </cell>
        </row>
        <row r="73">
          <cell r="C73" t="str">
            <v>Deseret Purchase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 t="b">
            <v>1</v>
          </cell>
          <cell r="U73" t="e">
            <v>#N/A</v>
          </cell>
          <cell r="V73" t="str">
            <v>Deseret Purchase</v>
          </cell>
          <cell r="W73" t="e">
            <v>#N/A</v>
          </cell>
          <cell r="X73" t="str">
            <v>Deseret G&amp;T Expansion</v>
          </cell>
          <cell r="AG73" t="str">
            <v>no data</v>
          </cell>
        </row>
        <row r="74">
          <cell r="C74" t="str">
            <v>Douglas PUD Settlement</v>
          </cell>
          <cell r="E74">
            <v>1657780.1400000001</v>
          </cell>
          <cell r="F74">
            <v>192331.2</v>
          </cell>
          <cell r="G74">
            <v>151796.53</v>
          </cell>
          <cell r="H74">
            <v>89156.24</v>
          </cell>
          <cell r="I74">
            <v>109126.64</v>
          </cell>
          <cell r="J74">
            <v>101168.84</v>
          </cell>
          <cell r="K74">
            <v>102725.02</v>
          </cell>
          <cell r="L74">
            <v>84332.6</v>
          </cell>
          <cell r="M74">
            <v>83999.41</v>
          </cell>
          <cell r="N74">
            <v>109776.48</v>
          </cell>
          <cell r="O74">
            <v>152944.03</v>
          </cell>
          <cell r="P74">
            <v>234854.55</v>
          </cell>
          <cell r="Q74">
            <v>245568.6</v>
          </cell>
          <cell r="S74" t="b">
            <v>1</v>
          </cell>
          <cell r="U74">
            <v>22</v>
          </cell>
          <cell r="V74" t="str">
            <v>Douglas PUD Settlement</v>
          </cell>
          <cell r="AG74" t="str">
            <v/>
          </cell>
        </row>
        <row r="75">
          <cell r="C75" t="str">
            <v>Duke HLH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 t="b">
            <v>1</v>
          </cell>
          <cell r="U75" t="e">
            <v>#N/A</v>
          </cell>
          <cell r="V75" t="str">
            <v>Duke HLH</v>
          </cell>
          <cell r="AG75" t="str">
            <v>no data</v>
          </cell>
        </row>
        <row r="76">
          <cell r="C76" t="str">
            <v>Duke p99206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 t="b">
            <v>1</v>
          </cell>
          <cell r="U76" t="e">
            <v>#N/A</v>
          </cell>
          <cell r="V76" t="str">
            <v>Duke p99206</v>
          </cell>
          <cell r="AG76" t="str">
            <v>no data</v>
          </cell>
        </row>
        <row r="77">
          <cell r="C77" t="str">
            <v>Gemstate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 t="b">
            <v>1</v>
          </cell>
          <cell r="U77" t="e">
            <v>#N/A</v>
          </cell>
          <cell r="V77" t="str">
            <v>Gem State (City of Idaho Falls)</v>
          </cell>
          <cell r="W77" t="e">
            <v>#N/A</v>
          </cell>
          <cell r="X77" t="str">
            <v>Gem State Power Cost</v>
          </cell>
          <cell r="AG77" t="str">
            <v>no data</v>
          </cell>
        </row>
        <row r="78">
          <cell r="C78" t="str">
            <v>Georgia-Pacific Camas</v>
          </cell>
          <cell r="E78">
            <v>9069371.61</v>
          </cell>
          <cell r="F78">
            <v>746374.94</v>
          </cell>
          <cell r="G78">
            <v>746374.94</v>
          </cell>
          <cell r="H78">
            <v>722298.2</v>
          </cell>
          <cell r="I78">
            <v>746374.94</v>
          </cell>
          <cell r="J78">
            <v>722298.2</v>
          </cell>
          <cell r="K78">
            <v>746374.94</v>
          </cell>
          <cell r="L78">
            <v>790206.75</v>
          </cell>
          <cell r="M78">
            <v>739224.8</v>
          </cell>
          <cell r="N78">
            <v>790206.75</v>
          </cell>
          <cell r="O78">
            <v>764715.2</v>
          </cell>
          <cell r="P78">
            <v>790206.75</v>
          </cell>
          <cell r="Q78">
            <v>764715.2</v>
          </cell>
          <cell r="S78" t="b">
            <v>1</v>
          </cell>
          <cell r="U78">
            <v>24</v>
          </cell>
          <cell r="V78" t="str">
            <v>Fort James (CoGen)</v>
          </cell>
          <cell r="AG78" t="str">
            <v/>
          </cell>
        </row>
        <row r="79">
          <cell r="C79" t="str">
            <v>Grant County 10 aMW purchase</v>
          </cell>
          <cell r="E79">
            <v>6798078.93</v>
          </cell>
          <cell r="F79">
            <v>729570.8</v>
          </cell>
          <cell r="G79">
            <v>765753.2</v>
          </cell>
          <cell r="H79">
            <v>605038.4</v>
          </cell>
          <cell r="I79">
            <v>477814.75</v>
          </cell>
          <cell r="J79">
            <v>446602.78</v>
          </cell>
          <cell r="K79">
            <v>590543.94</v>
          </cell>
          <cell r="L79">
            <v>559361.06</v>
          </cell>
          <cell r="M79">
            <v>452822.53</v>
          </cell>
          <cell r="N79">
            <v>500460.25</v>
          </cell>
          <cell r="O79">
            <v>521814.72</v>
          </cell>
          <cell r="P79">
            <v>572629.94</v>
          </cell>
          <cell r="Q79">
            <v>575666.56</v>
          </cell>
          <cell r="S79" t="b">
            <v>1</v>
          </cell>
          <cell r="U79">
            <v>28</v>
          </cell>
          <cell r="V79" t="str">
            <v>Grant County</v>
          </cell>
          <cell r="AG79" t="str">
            <v/>
          </cell>
        </row>
        <row r="80">
          <cell r="C80" t="str">
            <v>Hermiston Purchase</v>
          </cell>
          <cell r="E80">
            <v>95299500.78705856</v>
          </cell>
          <cell r="F80">
            <v>7873156.903467618</v>
          </cell>
          <cell r="G80">
            <v>7984749.745600614</v>
          </cell>
          <cell r="H80">
            <v>7921168.445960983</v>
          </cell>
          <cell r="I80">
            <v>8113781.37479719</v>
          </cell>
          <cell r="J80">
            <v>8309121.72696178</v>
          </cell>
          <cell r="K80">
            <v>8425302.045992158</v>
          </cell>
          <cell r="L80">
            <v>8243180.047874404</v>
          </cell>
          <cell r="M80">
            <v>7964951.959923365</v>
          </cell>
          <cell r="N80">
            <v>7540681.298547866</v>
          </cell>
          <cell r="O80">
            <v>6575980.16157619</v>
          </cell>
          <cell r="P80">
            <v>8332078.706481647</v>
          </cell>
          <cell r="Q80">
            <v>8015348.369874727</v>
          </cell>
          <cell r="S80" t="b">
            <v>1</v>
          </cell>
          <cell r="U80">
            <v>32</v>
          </cell>
          <cell r="V80" t="str">
            <v>Hermiston Purchase</v>
          </cell>
          <cell r="Z80" t="str">
            <v>Warning: fixed off sheet array</v>
          </cell>
          <cell r="AG80" t="str">
            <v/>
          </cell>
        </row>
        <row r="81">
          <cell r="C81" t="str">
            <v>Hurricane Purchase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 t="b">
            <v>1</v>
          </cell>
          <cell r="U81" t="e">
            <v>#N/A</v>
          </cell>
          <cell r="V81" t="str">
            <v>Hurricane Purchase</v>
          </cell>
          <cell r="AG81" t="str">
            <v>no data</v>
          </cell>
        </row>
        <row r="82">
          <cell r="C82" t="str">
            <v>Idaho Power RTSA Purchase</v>
          </cell>
          <cell r="E82">
            <v>2358536.2989999996</v>
          </cell>
          <cell r="F82">
            <v>322153.66</v>
          </cell>
          <cell r="G82">
            <v>291635.72</v>
          </cell>
          <cell r="H82">
            <v>224258.58</v>
          </cell>
          <cell r="I82">
            <v>164955.83</v>
          </cell>
          <cell r="J82">
            <v>164470.2</v>
          </cell>
          <cell r="K82">
            <v>219838.8</v>
          </cell>
          <cell r="L82">
            <v>204193.56</v>
          </cell>
          <cell r="M82">
            <v>210432.55</v>
          </cell>
          <cell r="N82">
            <v>201843.17</v>
          </cell>
          <cell r="O82">
            <v>79701.555</v>
          </cell>
          <cell r="P82">
            <v>40785.004</v>
          </cell>
          <cell r="Q82">
            <v>234267.67</v>
          </cell>
          <cell r="S82" t="b">
            <v>1</v>
          </cell>
          <cell r="U82">
            <v>33</v>
          </cell>
          <cell r="V82" t="str">
            <v>Idaho Power RTSA Purchase</v>
          </cell>
          <cell r="AG82" t="str">
            <v/>
          </cell>
        </row>
        <row r="83">
          <cell r="C83" t="str">
            <v>IPP Purchase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 t="b">
            <v>1</v>
          </cell>
          <cell r="U83" t="e">
            <v>#N/A</v>
          </cell>
          <cell r="V83" t="str">
            <v>IPP Purchase</v>
          </cell>
          <cell r="AG83" t="str">
            <v>no data</v>
          </cell>
        </row>
        <row r="84">
          <cell r="C84" t="str">
            <v>Kennecott Generation Incentive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 t="b">
            <v>1</v>
          </cell>
          <cell r="U84" t="e">
            <v>#N/A</v>
          </cell>
          <cell r="V84" t="str">
            <v>Kennecott Incentive</v>
          </cell>
          <cell r="W84" t="e">
            <v>#N/A</v>
          </cell>
          <cell r="X84" t="str">
            <v>Kennecott Incentive (Historical)</v>
          </cell>
          <cell r="AB84" t="str">
            <v>Kennecott Coal Non-Owned</v>
          </cell>
          <cell r="AG84" t="str">
            <v>no data</v>
          </cell>
        </row>
        <row r="85">
          <cell r="C85" t="str">
            <v>MagCorp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 t="b">
            <v>1</v>
          </cell>
          <cell r="U85" t="e">
            <v>#N/A</v>
          </cell>
          <cell r="V85" t="str">
            <v>MagCorp Curtailment</v>
          </cell>
          <cell r="W85" t="e">
            <v>#N/A</v>
          </cell>
          <cell r="X85" t="str">
            <v>MagCorp Curtailment Winter</v>
          </cell>
          <cell r="Y85" t="e">
            <v>#N/A</v>
          </cell>
          <cell r="Z85" t="str">
            <v>MagCorp Curtailment (Historical)</v>
          </cell>
          <cell r="AA85" t="e">
            <v>#N/A</v>
          </cell>
          <cell r="AB85" t="str">
            <v>MagCorp Curtailment Winter (Historical)</v>
          </cell>
          <cell r="AG85" t="str">
            <v>no data</v>
          </cell>
        </row>
        <row r="86">
          <cell r="C86" t="str">
            <v>MagCorp Reserves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 t="b">
            <v>1</v>
          </cell>
          <cell r="U86" t="e">
            <v>#N/A</v>
          </cell>
          <cell r="V86" t="str">
            <v>US Magnesium Reserve</v>
          </cell>
          <cell r="AG86" t="str">
            <v>no data</v>
          </cell>
        </row>
        <row r="87">
          <cell r="C87" t="str">
            <v>Morgan Stanley p189046</v>
          </cell>
          <cell r="E87">
            <v>10683600</v>
          </cell>
          <cell r="F87">
            <v>870000</v>
          </cell>
          <cell r="G87">
            <v>939600</v>
          </cell>
          <cell r="H87">
            <v>835200</v>
          </cell>
          <cell r="I87">
            <v>939600</v>
          </cell>
          <cell r="J87">
            <v>870000</v>
          </cell>
          <cell r="K87">
            <v>870000</v>
          </cell>
          <cell r="L87">
            <v>904800</v>
          </cell>
          <cell r="M87">
            <v>870000</v>
          </cell>
          <cell r="N87">
            <v>904800</v>
          </cell>
          <cell r="O87">
            <v>904800</v>
          </cell>
          <cell r="P87">
            <v>904800</v>
          </cell>
          <cell r="Q87">
            <v>870000</v>
          </cell>
          <cell r="S87" t="b">
            <v>1</v>
          </cell>
          <cell r="U87">
            <v>36</v>
          </cell>
          <cell r="V87" t="str">
            <v>Morgan Stanley p189046</v>
          </cell>
          <cell r="AG87" t="str">
            <v/>
          </cell>
        </row>
        <row r="88">
          <cell r="C88" t="str">
            <v>Morgan Stanley p272153-6-8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 t="b">
            <v>1</v>
          </cell>
          <cell r="U88" t="e">
            <v>#N/A</v>
          </cell>
          <cell r="V88" t="str">
            <v>Morgan Stanley p272153</v>
          </cell>
          <cell r="W88" t="e">
            <v>#N/A</v>
          </cell>
          <cell r="X88" t="str">
            <v>Morgan Stanley p272156</v>
          </cell>
          <cell r="Y88" t="e">
            <v>#N/A</v>
          </cell>
          <cell r="Z88" t="str">
            <v>Morgan Stanley p272158</v>
          </cell>
          <cell r="AG88" t="str">
            <v>no data</v>
          </cell>
        </row>
        <row r="89">
          <cell r="C89" t="str">
            <v>Morgan Stanley p272154-7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 t="b">
            <v>1</v>
          </cell>
          <cell r="U89" t="e">
            <v>#N/A</v>
          </cell>
          <cell r="V89" t="str">
            <v>Morgan Stanley p272154</v>
          </cell>
          <cell r="W89" t="e">
            <v>#N/A</v>
          </cell>
          <cell r="X89" t="str">
            <v>Morgan Stanley p272157</v>
          </cell>
          <cell r="AG89" t="str">
            <v>no data</v>
          </cell>
        </row>
        <row r="90">
          <cell r="C90" t="str">
            <v>Nebo Heat Rate Option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 t="b">
            <v>1</v>
          </cell>
          <cell r="U90" t="e">
            <v>#N/A</v>
          </cell>
          <cell r="V90" t="str">
            <v>UAMPS p296212 Capacity Payment</v>
          </cell>
          <cell r="W90" t="e">
            <v>#N/A</v>
          </cell>
          <cell r="X90" t="str">
            <v>Nebo Capacity Payment</v>
          </cell>
          <cell r="AA90" t="e">
            <v>#N/A</v>
          </cell>
          <cell r="AB90" t="str">
            <v>Nebo</v>
          </cell>
          <cell r="AG90" t="str">
            <v>no data</v>
          </cell>
        </row>
        <row r="91">
          <cell r="C91" t="str">
            <v>Nucor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 t="b">
            <v>1</v>
          </cell>
          <cell r="U91" t="e">
            <v>#N/A</v>
          </cell>
          <cell r="V91" t="str">
            <v>Nucor</v>
          </cell>
          <cell r="W91" t="e">
            <v>#N/A</v>
          </cell>
          <cell r="X91" t="str">
            <v>Nucor (De-rate)</v>
          </cell>
          <cell r="AG91" t="str">
            <v>no data</v>
          </cell>
        </row>
        <row r="92">
          <cell r="C92" t="str">
            <v>P4 Production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 t="b">
            <v>1</v>
          </cell>
          <cell r="U92" t="e">
            <v>#N/A</v>
          </cell>
          <cell r="V92" t="str">
            <v>P4 Production</v>
          </cell>
          <cell r="W92" t="e">
            <v>#N/A</v>
          </cell>
          <cell r="X92" t="str">
            <v>Monsanto Curtailment</v>
          </cell>
          <cell r="Y92" t="e">
            <v>#N/A</v>
          </cell>
          <cell r="Z92" t="str">
            <v>Monsanto Excess Demand</v>
          </cell>
          <cell r="AA92" t="e">
            <v>#N/A</v>
          </cell>
          <cell r="AB92" t="str">
            <v>Monsanto Curtailment (Historical)</v>
          </cell>
          <cell r="AC92" t="e">
            <v>#N/A</v>
          </cell>
          <cell r="AD92" t="str">
            <v>P4 Production (De-rate)</v>
          </cell>
          <cell r="AG92" t="str">
            <v>no data</v>
          </cell>
        </row>
        <row r="93">
          <cell r="C93" t="str">
            <v>PGE Cove</v>
          </cell>
          <cell r="E93">
            <v>120000</v>
          </cell>
          <cell r="F93">
            <v>10000</v>
          </cell>
          <cell r="G93">
            <v>10000</v>
          </cell>
          <cell r="H93">
            <v>10000</v>
          </cell>
          <cell r="I93">
            <v>10000</v>
          </cell>
          <cell r="J93">
            <v>10000</v>
          </cell>
          <cell r="K93">
            <v>10000</v>
          </cell>
          <cell r="L93">
            <v>10000</v>
          </cell>
          <cell r="M93">
            <v>10000</v>
          </cell>
          <cell r="N93">
            <v>10000</v>
          </cell>
          <cell r="O93">
            <v>10000</v>
          </cell>
          <cell r="P93">
            <v>10000</v>
          </cell>
          <cell r="Q93">
            <v>10000</v>
          </cell>
          <cell r="S93" t="b">
            <v>1</v>
          </cell>
          <cell r="U93">
            <v>39</v>
          </cell>
          <cell r="V93" t="str">
            <v>PGE Cove</v>
          </cell>
          <cell r="W93" t="e">
            <v>#N/A</v>
          </cell>
          <cell r="X93" t="str">
            <v>PGE Cove Power Cost</v>
          </cell>
          <cell r="AG93" t="str">
            <v/>
          </cell>
        </row>
        <row r="94">
          <cell r="C94" t="str">
            <v>Rock River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 t="b">
            <v>1</v>
          </cell>
          <cell r="U94" t="e">
            <v>#N/A</v>
          </cell>
          <cell r="V94" t="str">
            <v>Rock River I</v>
          </cell>
          <cell r="W94" t="e">
            <v>#N/A</v>
          </cell>
          <cell r="X94" t="str">
            <v>Rock River C&amp;R Discount</v>
          </cell>
          <cell r="AG94" t="str">
            <v>no data</v>
          </cell>
        </row>
        <row r="95">
          <cell r="C95" t="str">
            <v>Roseburg Forest Products</v>
          </cell>
          <cell r="E95">
            <v>8778819.42</v>
          </cell>
          <cell r="F95">
            <v>683714.94</v>
          </cell>
          <cell r="G95">
            <v>756970.06</v>
          </cell>
          <cell r="H95">
            <v>732551.8</v>
          </cell>
          <cell r="I95">
            <v>756970.06</v>
          </cell>
          <cell r="J95">
            <v>732551.8</v>
          </cell>
          <cell r="K95">
            <v>756970.06</v>
          </cell>
          <cell r="L95">
            <v>742482.25</v>
          </cell>
          <cell r="M95">
            <v>694580.75</v>
          </cell>
          <cell r="N95">
            <v>742482.25</v>
          </cell>
          <cell r="O95">
            <v>718531.6</v>
          </cell>
          <cell r="P95">
            <v>742482.25</v>
          </cell>
          <cell r="Q95">
            <v>718531.6</v>
          </cell>
          <cell r="S95" t="b">
            <v>1</v>
          </cell>
          <cell r="U95">
            <v>40</v>
          </cell>
          <cell r="V95" t="str">
            <v>Roseburg Forest Products</v>
          </cell>
          <cell r="W95" t="e">
            <v>#N/A</v>
          </cell>
          <cell r="X95" t="str">
            <v>Roseburg Forest Products Option</v>
          </cell>
          <cell r="AG95" t="str">
            <v/>
          </cell>
        </row>
        <row r="96">
          <cell r="C96" t="str">
            <v>Roseburg Forest Products CA (PD)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 t="b">
            <v>1</v>
          </cell>
          <cell r="U96" t="e">
            <v>#N/A</v>
          </cell>
          <cell r="V96" t="str">
            <v>Roseburg Forest Products CA (PD)</v>
          </cell>
          <cell r="W96" t="e">
            <v>#N/A</v>
          </cell>
          <cell r="X96" t="str">
            <v>Roseburg Forest Products CA</v>
          </cell>
          <cell r="AG96" t="str">
            <v>no data</v>
          </cell>
        </row>
        <row r="97">
          <cell r="C97" t="str">
            <v>Small Purchases east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 t="b">
            <v>1</v>
          </cell>
          <cell r="U97" t="e">
            <v>#N/A</v>
          </cell>
          <cell r="V97" t="str">
            <v>Small Purchases east</v>
          </cell>
          <cell r="AG97" t="str">
            <v>no data</v>
          </cell>
        </row>
        <row r="98">
          <cell r="C98" t="str">
            <v>Small Purchases west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 t="b">
            <v>1</v>
          </cell>
          <cell r="U98">
            <v>44</v>
          </cell>
          <cell r="V98" t="str">
            <v>Small Purchases west</v>
          </cell>
          <cell r="AG98" t="str">
            <v/>
          </cell>
        </row>
        <row r="99">
          <cell r="C99" t="str">
            <v>TransAlta Purchase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 t="b">
            <v>1</v>
          </cell>
          <cell r="U99" t="e">
            <v>#N/A</v>
          </cell>
          <cell r="V99" t="str">
            <v>TransAlta Purchase Flat</v>
          </cell>
          <cell r="W99" t="e">
            <v>#N/A</v>
          </cell>
          <cell r="X99" t="str">
            <v>TransAlta Purchase Index</v>
          </cell>
          <cell r="AG99" t="str">
            <v>no data</v>
          </cell>
        </row>
        <row r="100">
          <cell r="C100" t="str">
            <v>Tri-State Purchase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 t="b">
            <v>1</v>
          </cell>
          <cell r="U100" t="e">
            <v>#N/A</v>
          </cell>
          <cell r="V100" t="str">
            <v>Tri-State Purchase</v>
          </cell>
          <cell r="AG100" t="str">
            <v>no data</v>
          </cell>
        </row>
        <row r="101">
          <cell r="C101" t="str">
            <v>Weyerhaeuser Reserve</v>
          </cell>
          <cell r="E101">
            <v>145800.01200000002</v>
          </cell>
          <cell r="F101">
            <v>24300.002</v>
          </cell>
          <cell r="G101">
            <v>24300.002</v>
          </cell>
          <cell r="H101">
            <v>24300.002</v>
          </cell>
          <cell r="I101">
            <v>24300.002</v>
          </cell>
          <cell r="J101">
            <v>24300.002</v>
          </cell>
          <cell r="K101">
            <v>24300.002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 t="b">
            <v>1</v>
          </cell>
          <cell r="U101">
            <v>54</v>
          </cell>
          <cell r="V101" t="str">
            <v>Weyerhaeuser Reserve</v>
          </cell>
          <cell r="AG101" t="str">
            <v/>
          </cell>
        </row>
        <row r="102">
          <cell r="C102" t="str">
            <v>Wolverine Creek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 t="b">
            <v>1</v>
          </cell>
          <cell r="U102" t="e">
            <v>#N/A</v>
          </cell>
          <cell r="V102" t="str">
            <v>Wolverine Creek</v>
          </cell>
          <cell r="AG102" t="str">
            <v>no data</v>
          </cell>
        </row>
        <row r="103">
          <cell r="C103" t="str">
            <v>BPA Conservation Rate Credit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U103" t="e">
            <v>#N/A</v>
          </cell>
          <cell r="V103" t="str">
            <v>BPA Conservation Rate Credit</v>
          </cell>
          <cell r="AG103" t="str">
            <v>no data</v>
          </cell>
        </row>
        <row r="104">
          <cell r="C104" t="str">
            <v>DSM (Irrigation)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U104" t="e">
            <v>#N/A</v>
          </cell>
          <cell r="V104" t="str">
            <v>DSM Utah Irrigation</v>
          </cell>
          <cell r="W104" t="e">
            <v>#N/A</v>
          </cell>
          <cell r="X104" t="str">
            <v>DSM Utah Irrigation Shifted</v>
          </cell>
          <cell r="Y104" t="e">
            <v>#N/A</v>
          </cell>
          <cell r="Z104" t="str">
            <v>DSM Idaho Irrigation</v>
          </cell>
          <cell r="AA104" t="e">
            <v>#N/A</v>
          </cell>
          <cell r="AB104" t="str">
            <v>DSM Idaho Irrigation Shifted</v>
          </cell>
          <cell r="AG104" t="str">
            <v>no data</v>
          </cell>
        </row>
        <row r="106">
          <cell r="B106" t="str">
            <v>Long Term Firm Purchases Total</v>
          </cell>
          <cell r="E106">
            <v>154178763.87705854</v>
          </cell>
          <cell r="F106">
            <v>12353104.745467618</v>
          </cell>
          <cell r="G106">
            <v>12704308.957600616</v>
          </cell>
          <cell r="H106">
            <v>12886359.477960983</v>
          </cell>
          <cell r="I106">
            <v>16254256.05179719</v>
          </cell>
          <cell r="J106">
            <v>17858011.31496178</v>
          </cell>
          <cell r="K106">
            <v>13298613.85599216</v>
          </cell>
          <cell r="L106">
            <v>12034862.487874405</v>
          </cell>
          <cell r="M106">
            <v>11490298.279923366</v>
          </cell>
          <cell r="N106">
            <v>11296556.418547865</v>
          </cell>
          <cell r="O106">
            <v>10169058.546576189</v>
          </cell>
          <cell r="P106">
            <v>12083094.360481648</v>
          </cell>
          <cell r="Q106">
            <v>11750239.379874727</v>
          </cell>
        </row>
        <row r="108">
          <cell r="B108" t="str">
            <v>Seasonal Purchased Power</v>
          </cell>
        </row>
        <row r="109">
          <cell r="C109" t="str">
            <v>APS p167566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U109" t="e">
            <v>#N/A</v>
          </cell>
          <cell r="V109" t="str">
            <v>APS 7X16 at Mona</v>
          </cell>
          <cell r="AG109" t="str">
            <v>no data</v>
          </cell>
        </row>
        <row r="110">
          <cell r="C110" t="str">
            <v>APS p172318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U110" t="e">
            <v>#N/A</v>
          </cell>
          <cell r="V110" t="str">
            <v>APS 7X16 at 4C</v>
          </cell>
          <cell r="AG110" t="str">
            <v>no data</v>
          </cell>
        </row>
        <row r="111">
          <cell r="C111" t="str">
            <v>APS p205692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U111" t="e">
            <v>#N/A</v>
          </cell>
          <cell r="V111" t="str">
            <v>APS 6X16 at 4C</v>
          </cell>
          <cell r="AG111" t="str">
            <v>no data</v>
          </cell>
        </row>
        <row r="112">
          <cell r="C112" t="str">
            <v>Morgan Stanley p196538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U112" t="e">
            <v>#N/A</v>
          </cell>
          <cell r="V112" t="str">
            <v>Morgan Stanley p196538</v>
          </cell>
          <cell r="AG112" t="str">
            <v>no data</v>
          </cell>
        </row>
        <row r="113">
          <cell r="C113" t="str">
            <v>Morgan Stanley p206006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U113" t="e">
            <v>#N/A</v>
          </cell>
          <cell r="V113" t="str">
            <v>Morgan Stanley p206006</v>
          </cell>
          <cell r="AG113" t="str">
            <v>no data</v>
          </cell>
        </row>
        <row r="114">
          <cell r="C114" t="str">
            <v>Morgan Stanley p206008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U114" t="e">
            <v>#N/A</v>
          </cell>
          <cell r="V114" t="str">
            <v>Morgan Stanley p206008</v>
          </cell>
          <cell r="AG114" t="str">
            <v>no data</v>
          </cell>
        </row>
        <row r="115">
          <cell r="C115" t="str">
            <v>Morgan Stanley p244840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U115" t="e">
            <v>#N/A</v>
          </cell>
          <cell r="V115" t="str">
            <v>Morgan Stanley p244840</v>
          </cell>
          <cell r="AG115" t="str">
            <v>no data</v>
          </cell>
        </row>
        <row r="116">
          <cell r="C116" t="str">
            <v>Morgan Stanley p244841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U116" t="e">
            <v>#N/A</v>
          </cell>
          <cell r="V116" t="str">
            <v>Morgan Stanley p244841</v>
          </cell>
          <cell r="AG116" t="str">
            <v>no data</v>
          </cell>
        </row>
        <row r="117">
          <cell r="C117" t="str">
            <v>UBS p223199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U117" t="e">
            <v>#N/A</v>
          </cell>
          <cell r="V117" t="str">
            <v>UBS p223199</v>
          </cell>
          <cell r="AG117" t="str">
            <v>no data</v>
          </cell>
        </row>
        <row r="118">
          <cell r="C118" t="str">
            <v>UBS p268848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U118" t="e">
            <v>#N/A</v>
          </cell>
          <cell r="V118" t="str">
            <v>UBS p268848</v>
          </cell>
          <cell r="AG118" t="str">
            <v>no data</v>
          </cell>
        </row>
        <row r="119">
          <cell r="C119" t="str">
            <v>UBS p268850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U119" t="e">
            <v>#N/A</v>
          </cell>
          <cell r="V119" t="str">
            <v>UBS p268850</v>
          </cell>
          <cell r="AG119" t="str">
            <v>no data</v>
          </cell>
        </row>
        <row r="120">
          <cell r="C120" t="str">
            <v>UBS Summer Purchase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U120" t="e">
            <v>#N/A</v>
          </cell>
          <cell r="V120" t="str">
            <v>UBS AG 6X16 at 4C</v>
          </cell>
          <cell r="AG120" t="str">
            <v>no data</v>
          </cell>
        </row>
        <row r="122">
          <cell r="B122" t="str">
            <v>Seasonal Purchased Power Total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4">
          <cell r="B124" t="str">
            <v>Qualifying Facilities</v>
          </cell>
        </row>
        <row r="125">
          <cell r="C125" t="str">
            <v>QF California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 t="b">
            <v>1</v>
          </cell>
          <cell r="U125" t="e">
            <v>#N/A</v>
          </cell>
          <cell r="V125" t="str">
            <v>California QF</v>
          </cell>
          <cell r="AG125" t="str">
            <v>no data</v>
          </cell>
        </row>
        <row r="126">
          <cell r="C126" t="str">
            <v>QF Idaho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 t="b">
            <v>1</v>
          </cell>
          <cell r="U126" t="e">
            <v>#N/A</v>
          </cell>
          <cell r="V126" t="str">
            <v>Idaho QF</v>
          </cell>
          <cell r="AG126" t="str">
            <v>no data</v>
          </cell>
        </row>
        <row r="127">
          <cell r="C127" t="str">
            <v>QF Oregon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 t="b">
            <v>1</v>
          </cell>
          <cell r="U127" t="e">
            <v>#N/A</v>
          </cell>
          <cell r="V127" t="str">
            <v>Oregon QF</v>
          </cell>
          <cell r="AG127" t="str">
            <v>no data</v>
          </cell>
        </row>
        <row r="128">
          <cell r="C128" t="str">
            <v>QF Utah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 t="b">
            <v>1</v>
          </cell>
          <cell r="U128" t="e">
            <v>#N/A</v>
          </cell>
          <cell r="V128" t="str">
            <v>Utah QF</v>
          </cell>
          <cell r="AG128" t="str">
            <v>no data</v>
          </cell>
        </row>
        <row r="129">
          <cell r="C129" t="str">
            <v>QF Washington</v>
          </cell>
          <cell r="E129">
            <v>2173666.3000000003</v>
          </cell>
          <cell r="F129">
            <v>232863.7</v>
          </cell>
          <cell r="G129">
            <v>235583.14</v>
          </cell>
          <cell r="H129">
            <v>223346.23</v>
          </cell>
          <cell r="I129">
            <v>174022.72</v>
          </cell>
          <cell r="J129">
            <v>144937.58</v>
          </cell>
          <cell r="K129">
            <v>136048.47</v>
          </cell>
          <cell r="L129">
            <v>152884.12</v>
          </cell>
          <cell r="M129">
            <v>146256.8</v>
          </cell>
          <cell r="N129">
            <v>147462.86</v>
          </cell>
          <cell r="O129">
            <v>157633.81</v>
          </cell>
          <cell r="P129">
            <v>202736.89</v>
          </cell>
          <cell r="Q129">
            <v>219889.98</v>
          </cell>
          <cell r="S129" t="b">
            <v>1</v>
          </cell>
          <cell r="U129">
            <v>53</v>
          </cell>
          <cell r="V129" t="str">
            <v>Washington QF</v>
          </cell>
          <cell r="AG129" t="str">
            <v/>
          </cell>
        </row>
        <row r="130">
          <cell r="C130" t="str">
            <v>QF Wyoming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 t="b">
            <v>1</v>
          </cell>
          <cell r="U130" t="e">
            <v>#N/A</v>
          </cell>
          <cell r="V130" t="str">
            <v>Wyoming QF</v>
          </cell>
          <cell r="AG130" t="str">
            <v>no data</v>
          </cell>
        </row>
        <row r="131">
          <cell r="C131" t="str">
            <v>Biomass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 t="b">
            <v>1</v>
          </cell>
          <cell r="U131" t="e">
            <v>#N/A</v>
          </cell>
          <cell r="V131" t="str">
            <v>Biomass (QF)</v>
          </cell>
          <cell r="W131" t="e">
            <v>#N/A</v>
          </cell>
          <cell r="X131" t="str">
            <v>Biomass Non-Generation</v>
          </cell>
          <cell r="AG131" t="str">
            <v>no data</v>
          </cell>
        </row>
        <row r="132">
          <cell r="C132" t="str">
            <v>Douglas County Forest Products QF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 t="b">
            <v>1</v>
          </cell>
          <cell r="U132" t="e">
            <v>#N/A</v>
          </cell>
          <cell r="V132" t="str">
            <v>Douglas County Forest Products QF</v>
          </cell>
          <cell r="AG132" t="str">
            <v>no data</v>
          </cell>
        </row>
        <row r="133">
          <cell r="C133" t="str">
            <v>D.R. Johnson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 t="b">
            <v>1</v>
          </cell>
          <cell r="U133" t="e">
            <v>#N/A</v>
          </cell>
          <cell r="V133" t="str">
            <v>D.R. Johnson (QF)</v>
          </cell>
          <cell r="AG133" t="str">
            <v>no data</v>
          </cell>
        </row>
        <row r="134">
          <cell r="C134" t="str">
            <v>Evergreen BioPower QF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 t="b">
            <v>1</v>
          </cell>
          <cell r="U134" t="e">
            <v>#N/A</v>
          </cell>
          <cell r="V134" t="str">
            <v>Evergreen Biopower QF</v>
          </cell>
          <cell r="AG134" t="str">
            <v>no data</v>
          </cell>
        </row>
        <row r="135">
          <cell r="C135" t="str">
            <v>ExxonMobil QF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 t="b">
            <v>1</v>
          </cell>
          <cell r="U135" t="e">
            <v>#N/A</v>
          </cell>
          <cell r="V135" t="str">
            <v>ExxonMobil QF</v>
          </cell>
          <cell r="AG135" t="str">
            <v>no data</v>
          </cell>
        </row>
        <row r="136">
          <cell r="C136" t="str">
            <v>Kennecott QF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 t="b">
            <v>1</v>
          </cell>
          <cell r="U136" t="e">
            <v>#N/A</v>
          </cell>
          <cell r="V136" t="str">
            <v>Kennecott QF</v>
          </cell>
          <cell r="AG136" t="str">
            <v>no data</v>
          </cell>
        </row>
        <row r="137">
          <cell r="C137" t="str">
            <v>Mountain Wind 1 QF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 t="b">
            <v>1</v>
          </cell>
          <cell r="U137" t="e">
            <v>#N/A</v>
          </cell>
          <cell r="V137" t="str">
            <v>Mountain Wind 1 QF</v>
          </cell>
          <cell r="AG137" t="str">
            <v>no data</v>
          </cell>
        </row>
        <row r="138">
          <cell r="C138" t="str">
            <v>Mountain Wind 2 QF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 t="b">
            <v>1</v>
          </cell>
          <cell r="U138" t="e">
            <v>#N/A</v>
          </cell>
          <cell r="V138" t="str">
            <v>Mountain Wind 2 QF</v>
          </cell>
          <cell r="AG138" t="str">
            <v>no data</v>
          </cell>
        </row>
        <row r="139">
          <cell r="C139" t="str">
            <v>Pioneer Ridge QF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 t="b">
            <v>1</v>
          </cell>
          <cell r="U139" t="e">
            <v>#N/A</v>
          </cell>
          <cell r="V139" t="str">
            <v>Pioneer Ridge QF</v>
          </cell>
          <cell r="AG139" t="str">
            <v>no data</v>
          </cell>
        </row>
        <row r="140">
          <cell r="C140" t="str">
            <v>Schwendiman QF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 t="b">
            <v>1</v>
          </cell>
          <cell r="U140" t="e">
            <v>#N/A</v>
          </cell>
          <cell r="V140" t="str">
            <v>Schwendiman QF</v>
          </cell>
          <cell r="AG140" t="str">
            <v>no data</v>
          </cell>
        </row>
        <row r="141">
          <cell r="C141" t="str">
            <v>Simplot Phosphates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 t="b">
            <v>1</v>
          </cell>
          <cell r="U141" t="e">
            <v>#N/A</v>
          </cell>
          <cell r="V141" t="str">
            <v>Simplot Phosphates</v>
          </cell>
          <cell r="AG141" t="str">
            <v>no data</v>
          </cell>
        </row>
        <row r="142">
          <cell r="C142" t="str">
            <v>Spanish Fork Wind 2 QF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 t="b">
            <v>1</v>
          </cell>
          <cell r="U142" t="e">
            <v>#N/A</v>
          </cell>
          <cell r="V142" t="str">
            <v>Spanish Fork Wind 2 QF</v>
          </cell>
          <cell r="AG142" t="str">
            <v>no data</v>
          </cell>
        </row>
        <row r="143">
          <cell r="C143" t="str">
            <v>Sunnyside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 t="b">
            <v>1</v>
          </cell>
          <cell r="U143" t="e">
            <v>#N/A</v>
          </cell>
          <cell r="V143" t="str">
            <v>Sunnyside (QF) base</v>
          </cell>
          <cell r="W143" t="e">
            <v>#N/A</v>
          </cell>
          <cell r="X143" t="str">
            <v>Sunnyside (QF) additional</v>
          </cell>
          <cell r="AG143" t="str">
            <v>no data</v>
          </cell>
        </row>
        <row r="144">
          <cell r="C144" t="str">
            <v>Tesoro QF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 t="b">
            <v>1</v>
          </cell>
          <cell r="U144" t="e">
            <v>#N/A</v>
          </cell>
          <cell r="V144" t="str">
            <v>Tesoro QF</v>
          </cell>
          <cell r="AG144" t="str">
            <v>no data</v>
          </cell>
        </row>
        <row r="145">
          <cell r="C145" t="str">
            <v>US Magnesium QF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 t="b">
            <v>1</v>
          </cell>
          <cell r="U145" t="e">
            <v>#N/A</v>
          </cell>
          <cell r="V145" t="str">
            <v>US Magnesium QF</v>
          </cell>
          <cell r="AG145" t="str">
            <v>no data</v>
          </cell>
        </row>
        <row r="146">
          <cell r="C146" t="str">
            <v>Weyerhaeuser QF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 t="b">
            <v>1</v>
          </cell>
          <cell r="U146" t="e">
            <v>#N/A</v>
          </cell>
          <cell r="V146" t="str">
            <v>Weyerhaeuser QF</v>
          </cell>
          <cell r="AG146" t="str">
            <v>no data</v>
          </cell>
        </row>
        <row r="148">
          <cell r="B148" t="str">
            <v>Qualifying Facilities Total</v>
          </cell>
          <cell r="E148">
            <v>2173666.3000000003</v>
          </cell>
          <cell r="F148">
            <v>232863.7</v>
          </cell>
          <cell r="G148">
            <v>235583.14</v>
          </cell>
          <cell r="H148">
            <v>223346.23</v>
          </cell>
          <cell r="I148">
            <v>174022.72</v>
          </cell>
          <cell r="J148">
            <v>144937.58</v>
          </cell>
          <cell r="K148">
            <v>136048.47</v>
          </cell>
          <cell r="L148">
            <v>152884.12</v>
          </cell>
          <cell r="M148">
            <v>146256.8</v>
          </cell>
          <cell r="N148">
            <v>147462.86</v>
          </cell>
          <cell r="O148">
            <v>157633.81</v>
          </cell>
          <cell r="P148">
            <v>202736.89</v>
          </cell>
          <cell r="Q148">
            <v>219889.98</v>
          </cell>
        </row>
        <row r="150">
          <cell r="B150" t="str">
            <v>Mid-Columbia Contracts</v>
          </cell>
        </row>
        <row r="151">
          <cell r="C151" t="str">
            <v>Canadian Entitlement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 t="b">
            <v>1</v>
          </cell>
          <cell r="U151">
            <v>10</v>
          </cell>
          <cell r="V151" t="str">
            <v>Canadian Entitlement CEAEA</v>
          </cell>
          <cell r="AG151" t="str">
            <v/>
          </cell>
        </row>
        <row r="152">
          <cell r="C152" t="str">
            <v>Chelan - Rocky Reach</v>
          </cell>
          <cell r="E152">
            <v>3868685.2200000016</v>
          </cell>
          <cell r="F152">
            <v>318023.34</v>
          </cell>
          <cell r="G152">
            <v>318023.34</v>
          </cell>
          <cell r="H152">
            <v>318023.34</v>
          </cell>
          <cell r="I152">
            <v>318023.34</v>
          </cell>
          <cell r="J152">
            <v>318023.34</v>
          </cell>
          <cell r="K152">
            <v>318023.34</v>
          </cell>
          <cell r="L152">
            <v>326757.53</v>
          </cell>
          <cell r="M152">
            <v>326757.53</v>
          </cell>
          <cell r="N152">
            <v>326757.53</v>
          </cell>
          <cell r="O152">
            <v>326757.53</v>
          </cell>
          <cell r="P152">
            <v>326757.53</v>
          </cell>
          <cell r="Q152">
            <v>326757.53</v>
          </cell>
          <cell r="S152" t="b">
            <v>1</v>
          </cell>
          <cell r="U152">
            <v>11</v>
          </cell>
          <cell r="V152" t="str">
            <v>Chelan - Rocky Reach</v>
          </cell>
          <cell r="AG152" t="str">
            <v/>
          </cell>
        </row>
        <row r="153">
          <cell r="C153" t="str">
            <v>Douglas - Wells</v>
          </cell>
          <cell r="E153">
            <v>6400103.34</v>
          </cell>
          <cell r="F153">
            <v>221932.67</v>
          </cell>
          <cell r="G153">
            <v>221932.67</v>
          </cell>
          <cell r="H153">
            <v>226823.8</v>
          </cell>
          <cell r="I153">
            <v>226823.8</v>
          </cell>
          <cell r="J153">
            <v>226823.8</v>
          </cell>
          <cell r="K153">
            <v>226823.8</v>
          </cell>
          <cell r="L153">
            <v>226823.8</v>
          </cell>
          <cell r="M153">
            <v>226823.8</v>
          </cell>
          <cell r="N153">
            <v>1148823.8</v>
          </cell>
          <cell r="O153">
            <v>1148823.8</v>
          </cell>
          <cell r="P153">
            <v>1148823.8</v>
          </cell>
          <cell r="Q153">
            <v>1148823.8</v>
          </cell>
          <cell r="S153" t="b">
            <v>1</v>
          </cell>
          <cell r="U153">
            <v>20</v>
          </cell>
          <cell r="V153" t="str">
            <v>Douglas - Wells</v>
          </cell>
          <cell r="Y153">
            <v>21</v>
          </cell>
          <cell r="Z153" t="str">
            <v>Douglas PUD - Lands Energy Share</v>
          </cell>
          <cell r="AG153" t="str">
            <v/>
          </cell>
        </row>
        <row r="154">
          <cell r="C154" t="str">
            <v>Grant Displacement</v>
          </cell>
          <cell r="E154">
            <v>12214844.409999998</v>
          </cell>
          <cell r="F154">
            <v>1172477.9</v>
          </cell>
          <cell r="G154">
            <v>974255.06</v>
          </cell>
          <cell r="H154">
            <v>956444.8</v>
          </cell>
          <cell r="I154">
            <v>1001006.9</v>
          </cell>
          <cell r="J154">
            <v>1055157.4</v>
          </cell>
          <cell r="K154">
            <v>1128260.6</v>
          </cell>
          <cell r="L154">
            <v>881174.25</v>
          </cell>
          <cell r="M154">
            <v>846567.3</v>
          </cell>
          <cell r="N154">
            <v>848300.06</v>
          </cell>
          <cell r="O154">
            <v>1148755.6</v>
          </cell>
          <cell r="P154">
            <v>1209672.1</v>
          </cell>
          <cell r="Q154">
            <v>992772.44</v>
          </cell>
          <cell r="S154" t="b">
            <v>1</v>
          </cell>
          <cell r="U154">
            <v>29</v>
          </cell>
          <cell r="V154" t="str">
            <v>Grant Displacement</v>
          </cell>
          <cell r="AG154" t="str">
            <v/>
          </cell>
        </row>
        <row r="155">
          <cell r="C155" t="str">
            <v>Grant Reasonable</v>
          </cell>
          <cell r="E155">
            <v>-7959610.14</v>
          </cell>
          <cell r="F155">
            <v>-668242.44</v>
          </cell>
          <cell r="G155">
            <v>-668242.44</v>
          </cell>
          <cell r="H155">
            <v>-668242.44</v>
          </cell>
          <cell r="I155">
            <v>-668242.44</v>
          </cell>
          <cell r="J155">
            <v>-668242.44</v>
          </cell>
          <cell r="K155">
            <v>-668242.44</v>
          </cell>
          <cell r="L155">
            <v>-658359.25</v>
          </cell>
          <cell r="M155">
            <v>-658359.25</v>
          </cell>
          <cell r="N155">
            <v>-658359.25</v>
          </cell>
          <cell r="O155">
            <v>-658359.25</v>
          </cell>
          <cell r="P155">
            <v>-658359.25</v>
          </cell>
          <cell r="Q155">
            <v>-658359.25</v>
          </cell>
          <cell r="S155" t="b">
            <v>1</v>
          </cell>
          <cell r="U155">
            <v>31</v>
          </cell>
          <cell r="V155" t="str">
            <v>Grant Reasonable</v>
          </cell>
          <cell r="AG155" t="str">
            <v/>
          </cell>
        </row>
        <row r="156">
          <cell r="C156" t="str">
            <v>Grant Meaningful Priority</v>
          </cell>
          <cell r="E156">
            <v>18916407.6</v>
          </cell>
          <cell r="F156">
            <v>1435310</v>
          </cell>
          <cell r="G156">
            <v>1435310</v>
          </cell>
          <cell r="H156">
            <v>1435310</v>
          </cell>
          <cell r="I156">
            <v>1435310</v>
          </cell>
          <cell r="J156">
            <v>1435310</v>
          </cell>
          <cell r="K156">
            <v>1435310</v>
          </cell>
          <cell r="L156">
            <v>1717424.6</v>
          </cell>
          <cell r="M156">
            <v>1717424.6</v>
          </cell>
          <cell r="N156">
            <v>1717424.6</v>
          </cell>
          <cell r="O156">
            <v>1717424.6</v>
          </cell>
          <cell r="P156">
            <v>1717424.6</v>
          </cell>
          <cell r="Q156">
            <v>1717424.6</v>
          </cell>
          <cell r="S156" t="b">
            <v>1</v>
          </cell>
          <cell r="U156">
            <v>30</v>
          </cell>
          <cell r="V156" t="str">
            <v>Grant Meaningful Priority</v>
          </cell>
          <cell r="AG156" t="str">
            <v/>
          </cell>
        </row>
        <row r="157">
          <cell r="C157" t="str">
            <v>Grant Surplus</v>
          </cell>
          <cell r="E157">
            <v>527725.7399999999</v>
          </cell>
          <cell r="F157">
            <v>40883.81</v>
          </cell>
          <cell r="G157">
            <v>40883.81</v>
          </cell>
          <cell r="H157">
            <v>40883.81</v>
          </cell>
          <cell r="I157">
            <v>40883.81</v>
          </cell>
          <cell r="J157">
            <v>40883.81</v>
          </cell>
          <cell r="K157">
            <v>40883.81</v>
          </cell>
          <cell r="L157">
            <v>47070.48</v>
          </cell>
          <cell r="M157">
            <v>47070.48</v>
          </cell>
          <cell r="N157">
            <v>47070.48</v>
          </cell>
          <cell r="O157">
            <v>47070.48</v>
          </cell>
          <cell r="P157">
            <v>47070.48</v>
          </cell>
          <cell r="Q157">
            <v>47070.48</v>
          </cell>
          <cell r="S157" t="b">
            <v>1</v>
          </cell>
          <cell r="U157">
            <v>26</v>
          </cell>
          <cell r="V157" t="str">
            <v>Grant - Priest Rapids</v>
          </cell>
          <cell r="AG157" t="str">
            <v/>
          </cell>
        </row>
        <row r="158">
          <cell r="C158" t="str">
            <v>Grant - Priest Rapids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 t="b">
            <v>1</v>
          </cell>
          <cell r="AG158" t="str">
            <v>no data</v>
          </cell>
        </row>
        <row r="159">
          <cell r="C159" t="str">
            <v>Grant - Wanapum</v>
          </cell>
          <cell r="E159">
            <v>11106471.900000002</v>
          </cell>
          <cell r="F159">
            <v>808179.25</v>
          </cell>
          <cell r="G159">
            <v>808179.25</v>
          </cell>
          <cell r="H159">
            <v>808179.25</v>
          </cell>
          <cell r="I159">
            <v>808179.25</v>
          </cell>
          <cell r="J159">
            <v>808179.25</v>
          </cell>
          <cell r="K159">
            <v>808179.25</v>
          </cell>
          <cell r="L159">
            <v>1042899.4</v>
          </cell>
          <cell r="M159">
            <v>1042899.4</v>
          </cell>
          <cell r="N159">
            <v>1042899.4</v>
          </cell>
          <cell r="O159">
            <v>1042899.4</v>
          </cell>
          <cell r="P159">
            <v>1042899.4</v>
          </cell>
          <cell r="Q159">
            <v>1042899.4</v>
          </cell>
          <cell r="S159" t="b">
            <v>1</v>
          </cell>
          <cell r="U159">
            <v>27</v>
          </cell>
          <cell r="V159" t="str">
            <v>Grant - Wanapum</v>
          </cell>
          <cell r="AG159" t="str">
            <v/>
          </cell>
        </row>
        <row r="161">
          <cell r="B161" t="str">
            <v>Mid-Columbia Contracts Total</v>
          </cell>
          <cell r="E161">
            <v>45074628.06999999</v>
          </cell>
          <cell r="F161">
            <v>3328564.53</v>
          </cell>
          <cell r="G161">
            <v>3130341.69</v>
          </cell>
          <cell r="H161">
            <v>3117422.56</v>
          </cell>
          <cell r="I161">
            <v>3161984.66</v>
          </cell>
          <cell r="J161">
            <v>3216135.16</v>
          </cell>
          <cell r="K161">
            <v>3289238.3600000003</v>
          </cell>
          <cell r="L161">
            <v>3583790.81</v>
          </cell>
          <cell r="M161">
            <v>3549183.8600000003</v>
          </cell>
          <cell r="N161">
            <v>4472916.62</v>
          </cell>
          <cell r="O161">
            <v>4773372.16</v>
          </cell>
          <cell r="P161">
            <v>4834288.66</v>
          </cell>
          <cell r="Q161">
            <v>4617389</v>
          </cell>
        </row>
        <row r="163">
          <cell r="B163" t="str">
            <v>Total Long Term Firm Purchases</v>
          </cell>
          <cell r="E163">
            <v>201427058.24705857</v>
          </cell>
          <cell r="F163">
            <v>15914532.975467617</v>
          </cell>
          <cell r="G163">
            <v>16070233.787600616</v>
          </cell>
          <cell r="H163">
            <v>16227128.267960984</v>
          </cell>
          <cell r="I163">
            <v>19590263.43179719</v>
          </cell>
          <cell r="J163">
            <v>21219084.05496178</v>
          </cell>
          <cell r="K163">
            <v>16723900.685992163</v>
          </cell>
          <cell r="L163">
            <v>15771537.417874405</v>
          </cell>
          <cell r="M163">
            <v>15185738.939923368</v>
          </cell>
          <cell r="N163">
            <v>15916935.898547865</v>
          </cell>
          <cell r="O163">
            <v>15100064.51657619</v>
          </cell>
          <cell r="P163">
            <v>17120119.910481647</v>
          </cell>
          <cell r="Q163">
            <v>16587518.359874727</v>
          </cell>
        </row>
        <row r="165">
          <cell r="B165" t="str">
            <v>Storage &amp; Exchange</v>
          </cell>
        </row>
        <row r="166">
          <cell r="C166" t="str">
            <v>APGI/Colockum Capacity Exchange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 t="b">
            <v>1</v>
          </cell>
          <cell r="U166">
            <v>1</v>
          </cell>
          <cell r="V166" t="str">
            <v>APGI 7X24 return</v>
          </cell>
          <cell r="W166">
            <v>2</v>
          </cell>
          <cell r="X166" t="str">
            <v>APGI LLH return</v>
          </cell>
          <cell r="AG166" t="str">
            <v/>
          </cell>
        </row>
        <row r="167">
          <cell r="C167" t="str">
            <v>APS Exchange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 t="b">
            <v>1</v>
          </cell>
          <cell r="U167" t="e">
            <v>#N/A</v>
          </cell>
          <cell r="V167" t="str">
            <v>APS Exchange</v>
          </cell>
          <cell r="W167" t="e">
            <v>#N/A</v>
          </cell>
          <cell r="X167" t="str">
            <v>APS Exchange deliver</v>
          </cell>
          <cell r="AG167" t="str">
            <v>no data</v>
          </cell>
        </row>
        <row r="168">
          <cell r="C168" t="str">
            <v>APS s207860/p207861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U168" t="e">
            <v>#N/A</v>
          </cell>
          <cell r="V168" t="str">
            <v>APS s207860</v>
          </cell>
          <cell r="W168" t="e">
            <v>#N/A</v>
          </cell>
          <cell r="X168" t="str">
            <v>APS p207861</v>
          </cell>
          <cell r="AG168" t="str">
            <v>no data</v>
          </cell>
        </row>
        <row r="169">
          <cell r="C169" t="str">
            <v>Black Hills CTs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 t="b">
            <v>1</v>
          </cell>
          <cell r="U169" t="e">
            <v>#N/A</v>
          </cell>
          <cell r="V169" t="str">
            <v>Black Hills Reserve (CTs)</v>
          </cell>
          <cell r="W169" t="e">
            <v>#N/A</v>
          </cell>
          <cell r="X169" t="str">
            <v>Black Hills Reserve</v>
          </cell>
          <cell r="AG169" t="str">
            <v>no data</v>
          </cell>
        </row>
        <row r="170">
          <cell r="C170" t="str">
            <v>BPA Exchange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 t="b">
            <v>1</v>
          </cell>
          <cell r="U170">
            <v>6</v>
          </cell>
          <cell r="V170" t="str">
            <v>BPA Spring Energy</v>
          </cell>
          <cell r="W170">
            <v>7</v>
          </cell>
          <cell r="X170" t="str">
            <v>BPA Spring Energy deliver</v>
          </cell>
          <cell r="Y170">
            <v>8</v>
          </cell>
          <cell r="Z170" t="str">
            <v>BPA Summer Storage</v>
          </cell>
          <cell r="AA170">
            <v>9</v>
          </cell>
          <cell r="AB170" t="str">
            <v>BPA Summer Storage return</v>
          </cell>
          <cell r="AG170" t="str">
            <v/>
          </cell>
        </row>
        <row r="171">
          <cell r="C171" t="str">
            <v>BPA FC II Storage Agreement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 t="b">
            <v>1</v>
          </cell>
          <cell r="U171" t="e">
            <v>#N/A</v>
          </cell>
          <cell r="V171" t="str">
            <v>BPA FC II Generation</v>
          </cell>
          <cell r="W171" t="e">
            <v>#N/A</v>
          </cell>
          <cell r="X171" t="str">
            <v>BPA FC II delivery</v>
          </cell>
          <cell r="AG171" t="str">
            <v>no data</v>
          </cell>
        </row>
        <row r="172">
          <cell r="C172" t="str">
            <v>BPA FC IV Storage Agreement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 t="b">
            <v>1</v>
          </cell>
          <cell r="U172" t="e">
            <v>#N/A</v>
          </cell>
          <cell r="V172" t="str">
            <v>BPA FC IV Generation</v>
          </cell>
          <cell r="W172" t="e">
            <v>#N/A</v>
          </cell>
          <cell r="X172" t="str">
            <v>BPA FC IV delivery</v>
          </cell>
          <cell r="AG172" t="str">
            <v>no data</v>
          </cell>
        </row>
        <row r="173">
          <cell r="C173" t="str">
            <v>BPA Peaking</v>
          </cell>
          <cell r="E173">
            <v>47058000</v>
          </cell>
          <cell r="F173">
            <v>3921500</v>
          </cell>
          <cell r="G173">
            <v>3921500</v>
          </cell>
          <cell r="H173">
            <v>3921500</v>
          </cell>
          <cell r="I173">
            <v>3921500</v>
          </cell>
          <cell r="J173">
            <v>3921500</v>
          </cell>
          <cell r="K173">
            <v>3921500</v>
          </cell>
          <cell r="L173">
            <v>3921500</v>
          </cell>
          <cell r="M173">
            <v>3921500</v>
          </cell>
          <cell r="N173">
            <v>3921500</v>
          </cell>
          <cell r="O173">
            <v>3921500</v>
          </cell>
          <cell r="P173">
            <v>3921500</v>
          </cell>
          <cell r="Q173">
            <v>3921500</v>
          </cell>
          <cell r="S173" t="b">
            <v>1</v>
          </cell>
          <cell r="U173">
            <v>4</v>
          </cell>
          <cell r="V173" t="str">
            <v>BPA Peaking</v>
          </cell>
          <cell r="W173">
            <v>5</v>
          </cell>
          <cell r="X173" t="str">
            <v>BPA PEAKING REPLACEMENT</v>
          </cell>
          <cell r="AG173" t="str">
            <v/>
          </cell>
        </row>
        <row r="174">
          <cell r="C174" t="str">
            <v>BPA So. Idaho Exchange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 t="b">
            <v>1</v>
          </cell>
          <cell r="U174" t="e">
            <v>#N/A</v>
          </cell>
          <cell r="V174" t="str">
            <v>BPA SO. IDAHO EXCHANGE IN</v>
          </cell>
          <cell r="W174" t="e">
            <v>#N/A</v>
          </cell>
          <cell r="X174" t="str">
            <v>BPA SO. IDAHO EXCHANGE OUT</v>
          </cell>
          <cell r="Y174" t="e">
            <v>#N/A</v>
          </cell>
          <cell r="Z174" t="str">
            <v>BPA PALISADES STORAGE</v>
          </cell>
          <cell r="AA174" t="e">
            <v>#N/A</v>
          </cell>
          <cell r="AB174" t="str">
            <v>BPA PALISADES RETURN</v>
          </cell>
          <cell r="AG174" t="str">
            <v>no data</v>
          </cell>
        </row>
        <row r="175">
          <cell r="C175" t="str">
            <v>Cowlitz Swift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 t="b">
            <v>1</v>
          </cell>
          <cell r="U175">
            <v>19</v>
          </cell>
          <cell r="V175" t="str">
            <v>Cowlitz Swift deliver</v>
          </cell>
          <cell r="AG175" t="str">
            <v/>
          </cell>
        </row>
        <row r="176">
          <cell r="C176" t="str">
            <v>CPU Shaping Capacity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 t="b">
            <v>1</v>
          </cell>
          <cell r="U176" t="e">
            <v>#N/A</v>
          </cell>
          <cell r="V176" t="str">
            <v>CPU Shaping Capacity In</v>
          </cell>
          <cell r="W176" t="e">
            <v>#N/A</v>
          </cell>
          <cell r="X176" t="str">
            <v>CPU Shaping Capacity Out</v>
          </cell>
          <cell r="AG176" t="str">
            <v>no data</v>
          </cell>
        </row>
        <row r="177">
          <cell r="C177" t="str">
            <v>EWEB FC I Storage Agreement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 t="b">
            <v>1</v>
          </cell>
          <cell r="U177" t="e">
            <v>#N/A</v>
          </cell>
          <cell r="V177" t="str">
            <v>EWEB FC I Generation</v>
          </cell>
          <cell r="W177" t="e">
            <v>#N/A</v>
          </cell>
          <cell r="X177" t="str">
            <v>EWEB FC I delivery</v>
          </cell>
          <cell r="Y177" t="e">
            <v>#N/A</v>
          </cell>
          <cell r="Z177" t="str">
            <v>EWEB/BPA Wind Sale</v>
          </cell>
          <cell r="AG177" t="str">
            <v>no data</v>
          </cell>
        </row>
        <row r="178">
          <cell r="C178" t="str">
            <v>Morgan Stanley 207862/3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 t="b">
            <v>1</v>
          </cell>
          <cell r="U178" t="e">
            <v>#N/A</v>
          </cell>
          <cell r="V178" t="str">
            <v>Morgan Stanley s207862</v>
          </cell>
          <cell r="W178" t="e">
            <v>#N/A</v>
          </cell>
          <cell r="X178" t="str">
            <v>Morgan Stanley p207863</v>
          </cell>
          <cell r="AG178" t="str">
            <v>no data</v>
          </cell>
        </row>
        <row r="179">
          <cell r="C179" t="str">
            <v>NCPA 309008/9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 t="b">
            <v>1</v>
          </cell>
          <cell r="U179" t="e">
            <v>#N/A</v>
          </cell>
          <cell r="V179" t="str">
            <v>NCPA p309009</v>
          </cell>
          <cell r="W179" t="e">
            <v>#N/A</v>
          </cell>
          <cell r="X179" t="str">
            <v>NCPA s309008</v>
          </cell>
          <cell r="AG179" t="str">
            <v>no data</v>
          </cell>
        </row>
        <row r="180">
          <cell r="C180" t="str">
            <v>PSCo Exchange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 t="b">
            <v>1</v>
          </cell>
          <cell r="U180" t="e">
            <v>#N/A</v>
          </cell>
          <cell r="V180" t="str">
            <v>PSCo Exchange</v>
          </cell>
          <cell r="W180" t="e">
            <v>#N/A</v>
          </cell>
          <cell r="X180" t="str">
            <v>PSCo Exchange deliver</v>
          </cell>
          <cell r="AG180" t="str">
            <v>no data</v>
          </cell>
        </row>
        <row r="181">
          <cell r="C181" t="str">
            <v>PSCO FC III Storage Agreement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 t="b">
            <v>1</v>
          </cell>
          <cell r="U181" t="e">
            <v>#N/A</v>
          </cell>
          <cell r="V181" t="str">
            <v>PSCo FC III Generation</v>
          </cell>
          <cell r="W181" t="e">
            <v>#N/A</v>
          </cell>
          <cell r="X181" t="str">
            <v>PSCo FC III delivery</v>
          </cell>
          <cell r="AG181" t="str">
            <v>no data</v>
          </cell>
        </row>
        <row r="182">
          <cell r="C182" t="str">
            <v>Redding Exchange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 t="b">
            <v>1</v>
          </cell>
          <cell r="U182" t="e">
            <v>#N/A</v>
          </cell>
          <cell r="V182" t="str">
            <v>REDDING EXCHANGE IN</v>
          </cell>
          <cell r="W182" t="e">
            <v>#N/A</v>
          </cell>
          <cell r="X182" t="str">
            <v>REDDING EXCHANGE OUT</v>
          </cell>
          <cell r="AG182" t="str">
            <v>no data</v>
          </cell>
        </row>
        <row r="183">
          <cell r="C183" t="str">
            <v>SCL State Line Storage Agreement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 t="b">
            <v>1</v>
          </cell>
          <cell r="U183">
            <v>42</v>
          </cell>
          <cell r="V183" t="str">
            <v>SCL State Line generation</v>
          </cell>
          <cell r="W183">
            <v>41</v>
          </cell>
          <cell r="X183" t="str">
            <v>SCL State Line delivery</v>
          </cell>
          <cell r="Y183">
            <v>43</v>
          </cell>
          <cell r="Z183" t="str">
            <v>SCL State Line reserves</v>
          </cell>
          <cell r="AG183" t="str">
            <v/>
          </cell>
        </row>
        <row r="184">
          <cell r="C184" t="str">
            <v>TransAlta p371343/s371344</v>
          </cell>
          <cell r="E184">
            <v>-894742.2999999998</v>
          </cell>
          <cell r="F184">
            <v>-116281.5</v>
          </cell>
          <cell r="G184">
            <v>-116260</v>
          </cell>
          <cell r="H184">
            <v>-112473.5</v>
          </cell>
          <cell r="I184">
            <v>-116242.5</v>
          </cell>
          <cell r="J184">
            <v>-112492.5</v>
          </cell>
          <cell r="K184">
            <v>-116247</v>
          </cell>
          <cell r="L184">
            <v>-69750</v>
          </cell>
          <cell r="M184">
            <v>-65270.799999999814</v>
          </cell>
          <cell r="N184">
            <v>-69724.5</v>
          </cell>
          <cell r="O184">
            <v>0</v>
          </cell>
          <cell r="P184">
            <v>0</v>
          </cell>
          <cell r="Q184">
            <v>0</v>
          </cell>
          <cell r="S184" t="b">
            <v>1</v>
          </cell>
          <cell r="U184">
            <v>50</v>
          </cell>
          <cell r="V184" t="str">
            <v>TransAlta p371343</v>
          </cell>
          <cell r="W184">
            <v>51</v>
          </cell>
          <cell r="X184" t="str">
            <v>TransAlta s371344</v>
          </cell>
          <cell r="AG184" t="str">
            <v/>
          </cell>
        </row>
        <row r="185">
          <cell r="C185" t="str">
            <v>Tri-State Exchange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 t="b">
            <v>1</v>
          </cell>
          <cell r="U185" t="e">
            <v>#N/A</v>
          </cell>
          <cell r="V185" t="str">
            <v>Tri-State Exchange</v>
          </cell>
          <cell r="W185" t="e">
            <v>#N/A</v>
          </cell>
          <cell r="X185" t="str">
            <v>Tri-State Exchange return</v>
          </cell>
          <cell r="AG185" t="str">
            <v>no data</v>
          </cell>
        </row>
        <row r="187">
          <cell r="B187" t="str">
            <v>Total Storage &amp; Exchange</v>
          </cell>
          <cell r="E187">
            <v>46163257.7</v>
          </cell>
          <cell r="F187">
            <v>3805218.5</v>
          </cell>
          <cell r="G187">
            <v>3805240</v>
          </cell>
          <cell r="H187">
            <v>3809026.5</v>
          </cell>
          <cell r="I187">
            <v>3805257.5</v>
          </cell>
          <cell r="J187">
            <v>3809007.5</v>
          </cell>
          <cell r="K187">
            <v>3805253</v>
          </cell>
          <cell r="L187">
            <v>3851750</v>
          </cell>
          <cell r="M187">
            <v>3856229.2</v>
          </cell>
          <cell r="N187">
            <v>3851775.5</v>
          </cell>
          <cell r="O187">
            <v>3921500</v>
          </cell>
          <cell r="P187">
            <v>3921500</v>
          </cell>
          <cell r="Q187">
            <v>3921500</v>
          </cell>
        </row>
        <row r="189">
          <cell r="B189" t="str">
            <v>Short Term Firm Purchases</v>
          </cell>
          <cell r="U189" t="str">
            <v>GRID ST Firm Purchases ($)</v>
          </cell>
        </row>
        <row r="190">
          <cell r="C190" t="str">
            <v>COB</v>
          </cell>
          <cell r="E190">
            <v>16188652.58</v>
          </cell>
          <cell r="F190">
            <v>1675820.97</v>
          </cell>
          <cell r="G190">
            <v>1582826.1</v>
          </cell>
          <cell r="H190">
            <v>3426759.17</v>
          </cell>
          <cell r="I190">
            <v>5667465.06</v>
          </cell>
          <cell r="J190">
            <v>1456681.28</v>
          </cell>
          <cell r="K190">
            <v>1439000</v>
          </cell>
          <cell r="L190">
            <v>0</v>
          </cell>
          <cell r="M190">
            <v>0</v>
          </cell>
          <cell r="N190">
            <v>0</v>
          </cell>
          <cell r="O190">
            <v>300200</v>
          </cell>
          <cell r="P190">
            <v>323900</v>
          </cell>
          <cell r="Q190">
            <v>316000</v>
          </cell>
          <cell r="S190" t="b">
            <v>1</v>
          </cell>
          <cell r="U190">
            <v>1</v>
          </cell>
          <cell r="V190" t="str">
            <v>COB</v>
          </cell>
          <cell r="AG190" t="str">
            <v/>
          </cell>
        </row>
        <row r="191">
          <cell r="C191" t="str">
            <v>Colorado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 t="b">
            <v>1</v>
          </cell>
          <cell r="U191" t="e">
            <v>#N/A</v>
          </cell>
          <cell r="V191" t="str">
            <v>Colorado</v>
          </cell>
          <cell r="Y191" t="e">
            <v>#N/A</v>
          </cell>
          <cell r="Z191" t="str">
            <v>Tri-State MP</v>
          </cell>
          <cell r="AG191" t="str">
            <v>no data</v>
          </cell>
        </row>
        <row r="192">
          <cell r="C192" t="str">
            <v>Four Corners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 t="b">
            <v>1</v>
          </cell>
          <cell r="U192" t="e">
            <v>#N/A</v>
          </cell>
          <cell r="V192" t="str">
            <v>Four Corners</v>
          </cell>
          <cell r="Y192" t="e">
            <v>#N/A</v>
          </cell>
          <cell r="Z192" t="str">
            <v>APS</v>
          </cell>
          <cell r="AG192" t="str">
            <v>no data</v>
          </cell>
        </row>
        <row r="193">
          <cell r="C193" t="str">
            <v>Idaho</v>
          </cell>
          <cell r="E193">
            <v>3536653.6399999997</v>
          </cell>
          <cell r="F193">
            <v>2028875.88</v>
          </cell>
          <cell r="G193">
            <v>107781.27</v>
          </cell>
          <cell r="H193">
            <v>799852.07</v>
          </cell>
          <cell r="I193">
            <v>600144.42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 t="b">
            <v>1</v>
          </cell>
          <cell r="U193" t="e">
            <v>#N/A</v>
          </cell>
          <cell r="V193" t="str">
            <v>Goshen</v>
          </cell>
          <cell r="W193">
            <v>2</v>
          </cell>
          <cell r="X193" t="str">
            <v>Idaho</v>
          </cell>
          <cell r="Y193" t="e">
            <v>#N/A</v>
          </cell>
          <cell r="Z193" t="str">
            <v>Path C</v>
          </cell>
          <cell r="AG193" t="str">
            <v/>
          </cell>
        </row>
        <row r="194">
          <cell r="C194" t="str">
            <v>Mid Columbia</v>
          </cell>
          <cell r="E194">
            <v>345764300.73</v>
          </cell>
          <cell r="F194">
            <v>58264046.489999995</v>
          </cell>
          <cell r="G194">
            <v>70007175.54</v>
          </cell>
          <cell r="H194">
            <v>54470360.620000005</v>
          </cell>
          <cell r="I194">
            <v>57739731.83</v>
          </cell>
          <cell r="J194">
            <v>27730213</v>
          </cell>
          <cell r="K194">
            <v>19489450</v>
          </cell>
          <cell r="L194">
            <v>17282440</v>
          </cell>
          <cell r="M194">
            <v>12661000</v>
          </cell>
          <cell r="N194">
            <v>14357883.25</v>
          </cell>
          <cell r="O194">
            <v>4573600</v>
          </cell>
          <cell r="P194">
            <v>4674400</v>
          </cell>
          <cell r="Q194">
            <v>4514000</v>
          </cell>
          <cell r="S194" t="b">
            <v>1</v>
          </cell>
          <cell r="U194">
            <v>4</v>
          </cell>
          <cell r="V194" t="str">
            <v>Mid Columbia</v>
          </cell>
          <cell r="Y194" t="e">
            <v>#N/A</v>
          </cell>
          <cell r="Z194" t="str">
            <v>BPA FPT</v>
          </cell>
          <cell r="AG194" t="str">
            <v/>
          </cell>
        </row>
        <row r="195">
          <cell r="C195" t="str">
            <v>Mona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 t="b">
            <v>1</v>
          </cell>
          <cell r="U195" t="e">
            <v>#N/A</v>
          </cell>
          <cell r="V195" t="str">
            <v>Mona</v>
          </cell>
          <cell r="AG195" t="str">
            <v>no data</v>
          </cell>
        </row>
        <row r="196">
          <cell r="C196" t="str">
            <v>Palo Verde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 t="b">
            <v>1</v>
          </cell>
          <cell r="U196" t="e">
            <v>#N/A</v>
          </cell>
          <cell r="V196" t="str">
            <v>Palo Verde</v>
          </cell>
          <cell r="W196" t="e">
            <v>#N/A</v>
          </cell>
          <cell r="X196" t="str">
            <v>Cholla</v>
          </cell>
          <cell r="Y196" t="e">
            <v>#N/A</v>
          </cell>
          <cell r="Z196" t="str">
            <v>PP-GC</v>
          </cell>
          <cell r="AG196" t="str">
            <v>no data</v>
          </cell>
        </row>
        <row r="197">
          <cell r="C197" t="str">
            <v>SP15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 t="b">
            <v>1</v>
          </cell>
          <cell r="U197" t="e">
            <v>#N/A</v>
          </cell>
          <cell r="V197" t="str">
            <v>SP15</v>
          </cell>
          <cell r="AG197" t="str">
            <v>no data</v>
          </cell>
        </row>
        <row r="198">
          <cell r="C198" t="str">
            <v>Utah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 t="b">
            <v>1</v>
          </cell>
          <cell r="U198" t="e">
            <v>#N/A</v>
          </cell>
          <cell r="V198" t="str">
            <v>Utah North</v>
          </cell>
          <cell r="W198" t="e">
            <v>#N/A</v>
          </cell>
          <cell r="X198" t="str">
            <v>Utah South</v>
          </cell>
          <cell r="Y198" t="e">
            <v>#N/A</v>
          </cell>
          <cell r="Z198" t="str">
            <v>Path C North</v>
          </cell>
          <cell r="AG198" t="str">
            <v>no data</v>
          </cell>
        </row>
        <row r="199">
          <cell r="C199" t="str">
            <v>Washington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 t="b">
            <v>1</v>
          </cell>
          <cell r="U199" t="e">
            <v>#N/A</v>
          </cell>
          <cell r="V199" t="str">
            <v>Yakima</v>
          </cell>
          <cell r="W199" t="e">
            <v>#N/A</v>
          </cell>
          <cell r="X199" t="str">
            <v>Walla Walla</v>
          </cell>
          <cell r="AG199" t="str">
            <v>no data</v>
          </cell>
        </row>
        <row r="200">
          <cell r="C200" t="str">
            <v>West Main</v>
          </cell>
          <cell r="E200">
            <v>5436384.25</v>
          </cell>
          <cell r="F200">
            <v>1201369.16</v>
          </cell>
          <cell r="G200">
            <v>1850455.32</v>
          </cell>
          <cell r="H200">
            <v>1067941.13</v>
          </cell>
          <cell r="I200">
            <v>1316618.64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 t="b">
            <v>1</v>
          </cell>
          <cell r="U200">
            <v>5</v>
          </cell>
          <cell r="V200" t="str">
            <v>West Main</v>
          </cell>
          <cell r="W200">
            <v>3</v>
          </cell>
          <cell r="X200" t="str">
            <v>Jim Bridger</v>
          </cell>
          <cell r="Y200" t="e">
            <v>#N/A</v>
          </cell>
          <cell r="Z200" t="str">
            <v>Amps-Colstrip</v>
          </cell>
          <cell r="AG200" t="str">
            <v/>
          </cell>
        </row>
        <row r="201">
          <cell r="C201" t="str">
            <v>Wyoming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 t="b">
            <v>1</v>
          </cell>
          <cell r="U201" t="e">
            <v>#N/A</v>
          </cell>
          <cell r="V201" t="str">
            <v>Wyoming</v>
          </cell>
          <cell r="AG201" t="str">
            <v>no data</v>
          </cell>
        </row>
        <row r="202">
          <cell r="C202" t="str">
            <v>STF Index Trades</v>
          </cell>
          <cell r="E202">
            <v>9528609.34</v>
          </cell>
          <cell r="F202">
            <v>132569.12</v>
          </cell>
          <cell r="G202">
            <v>0</v>
          </cell>
          <cell r="H202">
            <v>330094.22</v>
          </cell>
          <cell r="I202">
            <v>1909100</v>
          </cell>
          <cell r="J202">
            <v>7156846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 t="b">
            <v>1</v>
          </cell>
          <cell r="U202">
            <v>48</v>
          </cell>
          <cell r="V202" t="str">
            <v>STF Index Trades - Buy - West</v>
          </cell>
          <cell r="W202" t="e">
            <v>#N/A</v>
          </cell>
          <cell r="X202" t="str">
            <v>STF Index Trades - Buy - East</v>
          </cell>
          <cell r="AG202" t="str">
            <v/>
          </cell>
        </row>
        <row r="204">
          <cell r="B204" t="str">
            <v>Total Short Term Firm Purchases</v>
          </cell>
          <cell r="E204">
            <v>380454600.53999996</v>
          </cell>
          <cell r="F204">
            <v>63302681.61999999</v>
          </cell>
          <cell r="G204">
            <v>73548238.23</v>
          </cell>
          <cell r="H204">
            <v>60095007.21000001</v>
          </cell>
          <cell r="I204">
            <v>67233059.94999999</v>
          </cell>
          <cell r="J204">
            <v>36343740.28</v>
          </cell>
          <cell r="K204">
            <v>20928450</v>
          </cell>
          <cell r="L204">
            <v>17282440</v>
          </cell>
          <cell r="M204">
            <v>12661000</v>
          </cell>
          <cell r="N204">
            <v>14357883.25</v>
          </cell>
          <cell r="O204">
            <v>4873800</v>
          </cell>
          <cell r="P204">
            <v>4998300</v>
          </cell>
          <cell r="Q204">
            <v>4830000</v>
          </cell>
        </row>
        <row r="206">
          <cell r="B206" t="str">
            <v>System Balancing Purchases</v>
          </cell>
          <cell r="U206" t="str">
            <v>GRID Purchases ($)</v>
          </cell>
        </row>
        <row r="207">
          <cell r="C207" t="str">
            <v>COB</v>
          </cell>
          <cell r="E207">
            <v>13128873.715000002</v>
          </cell>
          <cell r="F207">
            <v>798508</v>
          </cell>
          <cell r="G207">
            <v>2302909</v>
          </cell>
          <cell r="H207">
            <v>1884944</v>
          </cell>
          <cell r="I207">
            <v>3254801</v>
          </cell>
          <cell r="J207">
            <v>899213.06</v>
          </cell>
          <cell r="K207">
            <v>568858.6</v>
          </cell>
          <cell r="L207">
            <v>562118.06</v>
          </cell>
          <cell r="M207">
            <v>249919.3</v>
          </cell>
          <cell r="N207">
            <v>817286.06</v>
          </cell>
          <cell r="O207">
            <v>1456616.8</v>
          </cell>
          <cell r="P207">
            <v>281382.78</v>
          </cell>
          <cell r="Q207">
            <v>52317.055</v>
          </cell>
          <cell r="S207" t="b">
            <v>1</v>
          </cell>
          <cell r="U207">
            <v>1</v>
          </cell>
          <cell r="V207" t="str">
            <v>COB</v>
          </cell>
          <cell r="AG207" t="str">
            <v/>
          </cell>
        </row>
        <row r="208">
          <cell r="C208" t="str">
            <v>Four Corners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 t="b">
            <v>1</v>
          </cell>
          <cell r="U208" t="e">
            <v>#N/A</v>
          </cell>
          <cell r="V208" t="str">
            <v>Four Corners</v>
          </cell>
          <cell r="W208" t="e">
            <v>#N/A</v>
          </cell>
          <cell r="X208" t="str">
            <v>DSW</v>
          </cell>
          <cell r="AG208" t="str">
            <v>no data</v>
          </cell>
        </row>
        <row r="209">
          <cell r="C209" t="str">
            <v>Mid Columbia</v>
          </cell>
          <cell r="E209">
            <v>181325702.2</v>
          </cell>
          <cell r="F209">
            <v>3190541.5</v>
          </cell>
          <cell r="G209">
            <v>3626790.2</v>
          </cell>
          <cell r="H209">
            <v>3660170.5</v>
          </cell>
          <cell r="I209">
            <v>8508999</v>
          </cell>
          <cell r="J209">
            <v>10875034</v>
          </cell>
          <cell r="K209">
            <v>36021164</v>
          </cell>
          <cell r="L209">
            <v>24024022</v>
          </cell>
          <cell r="M209">
            <v>30295092</v>
          </cell>
          <cell r="N209">
            <v>20973232</v>
          </cell>
          <cell r="O209">
            <v>18008148</v>
          </cell>
          <cell r="P209">
            <v>12324708</v>
          </cell>
          <cell r="Q209">
            <v>9817801</v>
          </cell>
          <cell r="S209" t="b">
            <v>1</v>
          </cell>
          <cell r="U209">
            <v>2</v>
          </cell>
          <cell r="V209" t="str">
            <v>Mid Columbia</v>
          </cell>
          <cell r="AG209" t="str">
            <v/>
          </cell>
        </row>
        <row r="210">
          <cell r="C210" t="str">
            <v>Palo Verde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 t="b">
            <v>1</v>
          </cell>
          <cell r="U210" t="e">
            <v>#N/A</v>
          </cell>
          <cell r="V210" t="str">
            <v>Palo Verde</v>
          </cell>
          <cell r="AG210" t="str">
            <v>no data</v>
          </cell>
        </row>
        <row r="211">
          <cell r="C211" t="str">
            <v>SP15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 t="b">
            <v>1</v>
          </cell>
          <cell r="U211" t="e">
            <v>#N/A</v>
          </cell>
          <cell r="V211" t="str">
            <v>SP15</v>
          </cell>
          <cell r="AG211" t="str">
            <v>no data</v>
          </cell>
        </row>
        <row r="212">
          <cell r="C212" t="str">
            <v>Emergency Purchases</v>
          </cell>
          <cell r="E212">
            <v>1087949.9847829998</v>
          </cell>
          <cell r="F212">
            <v>2704.7974</v>
          </cell>
          <cell r="G212">
            <v>440896.7191</v>
          </cell>
          <cell r="H212">
            <v>152529.3477</v>
          </cell>
          <cell r="I212">
            <v>63323.265</v>
          </cell>
          <cell r="J212">
            <v>173.30895999999998</v>
          </cell>
          <cell r="K212">
            <v>0</v>
          </cell>
          <cell r="L212">
            <v>0</v>
          </cell>
          <cell r="M212">
            <v>0</v>
          </cell>
          <cell r="N212">
            <v>149546.0209</v>
          </cell>
          <cell r="O212">
            <v>277075.81210000004</v>
          </cell>
          <cell r="P212">
            <v>1688.362363</v>
          </cell>
          <cell r="Q212">
            <v>12.35126</v>
          </cell>
          <cell r="S212" t="b">
            <v>1</v>
          </cell>
          <cell r="Z212" t="str">
            <v>Warning: fixed off sheet array</v>
          </cell>
          <cell r="AG212" t="str">
            <v>no data</v>
          </cell>
        </row>
        <row r="214">
          <cell r="B214" t="str">
            <v>Total System Balancing Purchases</v>
          </cell>
          <cell r="E214">
            <v>195542525.89978302</v>
          </cell>
          <cell r="F214">
            <v>3991754.2974</v>
          </cell>
          <cell r="G214">
            <v>6370595.9191000005</v>
          </cell>
          <cell r="H214">
            <v>5697643.8477</v>
          </cell>
          <cell r="I214">
            <v>11827123.265</v>
          </cell>
          <cell r="J214">
            <v>11774420.36896</v>
          </cell>
          <cell r="K214">
            <v>36590022.6</v>
          </cell>
          <cell r="L214">
            <v>24586140.06</v>
          </cell>
          <cell r="M214">
            <v>30545011.3</v>
          </cell>
          <cell r="N214">
            <v>21940064.0809</v>
          </cell>
          <cell r="O214">
            <v>19741840.6121</v>
          </cell>
          <cell r="P214">
            <v>12607779.142362999</v>
          </cell>
          <cell r="Q214">
            <v>9870130.40626</v>
          </cell>
        </row>
        <row r="216">
          <cell r="A216" t="str">
            <v>Total Purchased Power &amp; Net Interchange</v>
          </cell>
          <cell r="E216">
            <v>823587442.3868415</v>
          </cell>
          <cell r="F216">
            <v>87014187.3928676</v>
          </cell>
          <cell r="G216">
            <v>99794307.93670063</v>
          </cell>
          <cell r="H216">
            <v>85828805.82566099</v>
          </cell>
          <cell r="I216">
            <v>102455704.14679718</v>
          </cell>
          <cell r="J216">
            <v>73146252.20392178</v>
          </cell>
          <cell r="K216">
            <v>78047626.28599218</v>
          </cell>
          <cell r="L216">
            <v>61491867.4778744</v>
          </cell>
          <cell r="M216">
            <v>62247979.43992337</v>
          </cell>
          <cell r="N216">
            <v>56066658.729447864</v>
          </cell>
          <cell r="O216">
            <v>43637205.12867619</v>
          </cell>
          <cell r="P216">
            <v>38647699.05284464</v>
          </cell>
          <cell r="Q216">
            <v>35209148.766134724</v>
          </cell>
        </row>
        <row r="218">
          <cell r="A218" t="str">
            <v>Wheeling &amp; U. of F. Expense</v>
          </cell>
        </row>
        <row r="219">
          <cell r="C219" t="str">
            <v>Firm Wheeling</v>
          </cell>
          <cell r="E219">
            <v>88606291.5</v>
          </cell>
          <cell r="F219">
            <v>7412904.5</v>
          </cell>
          <cell r="G219">
            <v>7104461.5</v>
          </cell>
          <cell r="H219">
            <v>7104959.5</v>
          </cell>
          <cell r="I219">
            <v>7417661.5</v>
          </cell>
          <cell r="J219">
            <v>7421058.5</v>
          </cell>
          <cell r="K219">
            <v>7455338.5</v>
          </cell>
          <cell r="L219">
            <v>7442601.5</v>
          </cell>
          <cell r="M219">
            <v>7558379.5</v>
          </cell>
          <cell r="N219">
            <v>7587126</v>
          </cell>
          <cell r="O219">
            <v>7449500.5</v>
          </cell>
          <cell r="P219">
            <v>7316899.5</v>
          </cell>
          <cell r="Q219">
            <v>7335400.5</v>
          </cell>
          <cell r="U219" t="e">
            <v>#N/A</v>
          </cell>
          <cell r="V219" t="str">
            <v>Transmission East</v>
          </cell>
          <cell r="W219">
            <v>52</v>
          </cell>
          <cell r="X219" t="str">
            <v>Transmission West</v>
          </cell>
        </row>
        <row r="220">
          <cell r="C220" t="str">
            <v>ST Firm &amp; Non-Firm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Z220" t="str">
            <v>Warning: fixed off sheet array</v>
          </cell>
        </row>
        <row r="222">
          <cell r="A222" t="str">
            <v>Total Wheeling &amp; U. of F. Expense</v>
          </cell>
          <cell r="E222">
            <v>88606291.5</v>
          </cell>
          <cell r="F222">
            <v>7412904.5</v>
          </cell>
          <cell r="G222">
            <v>7104461.5</v>
          </cell>
          <cell r="H222">
            <v>7104959.5</v>
          </cell>
          <cell r="I222">
            <v>7417661.5</v>
          </cell>
          <cell r="J222">
            <v>7421058.5</v>
          </cell>
          <cell r="K222">
            <v>7455338.5</v>
          </cell>
          <cell r="L222">
            <v>7442601.5</v>
          </cell>
          <cell r="M222">
            <v>7558379.5</v>
          </cell>
          <cell r="N222">
            <v>7587126</v>
          </cell>
          <cell r="O222">
            <v>7449500.5</v>
          </cell>
          <cell r="P222">
            <v>7316899.5</v>
          </cell>
          <cell r="Q222">
            <v>7335400.5</v>
          </cell>
        </row>
        <row r="224">
          <cell r="A224" t="str">
            <v>Coal Fuel Burn Expense</v>
          </cell>
          <cell r="U224" t="str">
            <v>GRID Thermal Fuel Burn ($)</v>
          </cell>
          <cell r="AC224" t="str">
            <v>Other Costs</v>
          </cell>
        </row>
        <row r="225">
          <cell r="C225" t="str">
            <v>Carbon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 t="b">
            <v>1</v>
          </cell>
          <cell r="U225" t="e">
            <v>#N/A</v>
          </cell>
          <cell r="V225" t="str">
            <v>Carbon</v>
          </cell>
          <cell r="AG225" t="str">
            <v>no data</v>
          </cell>
        </row>
        <row r="226">
          <cell r="C226" t="str">
            <v>Cholla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 t="b">
            <v>1</v>
          </cell>
          <cell r="U226" t="e">
            <v>#N/A</v>
          </cell>
          <cell r="V226" t="str">
            <v>Cholla</v>
          </cell>
          <cell r="AG226" t="str">
            <v>no data</v>
          </cell>
        </row>
        <row r="227">
          <cell r="C227" t="str">
            <v>Colstrip</v>
          </cell>
          <cell r="E227">
            <v>5650978.85929</v>
          </cell>
          <cell r="F227">
            <v>496118.27562</v>
          </cell>
          <cell r="G227">
            <v>496689.62628</v>
          </cell>
          <cell r="H227">
            <v>479481.39583</v>
          </cell>
          <cell r="I227">
            <v>288635.66844</v>
          </cell>
          <cell r="J227">
            <v>480537.71124</v>
          </cell>
          <cell r="K227">
            <v>495764.73036</v>
          </cell>
          <cell r="L227">
            <v>496725.1992</v>
          </cell>
          <cell r="M227">
            <v>464385.7962</v>
          </cell>
          <cell r="N227">
            <v>495764.73036</v>
          </cell>
          <cell r="O227">
            <v>480573.28416</v>
          </cell>
          <cell r="P227">
            <v>496262.75124</v>
          </cell>
          <cell r="Q227">
            <v>480039.69036</v>
          </cell>
          <cell r="S227" t="b">
            <v>1</v>
          </cell>
          <cell r="U227">
            <v>1</v>
          </cell>
          <cell r="V227" t="str">
            <v>Colstrip</v>
          </cell>
          <cell r="AG227" t="str">
            <v/>
          </cell>
        </row>
        <row r="228">
          <cell r="C228" t="str">
            <v>Craig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 t="b">
            <v>1</v>
          </cell>
          <cell r="U228" t="e">
            <v>#N/A</v>
          </cell>
          <cell r="V228" t="str">
            <v>Craig</v>
          </cell>
          <cell r="AG228" t="str">
            <v>no data</v>
          </cell>
        </row>
        <row r="229">
          <cell r="C229" t="str">
            <v>Dave Johnston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 t="b">
            <v>1</v>
          </cell>
          <cell r="U229" t="e">
            <v>#N/A</v>
          </cell>
          <cell r="V229" t="str">
            <v>Dave Johnston</v>
          </cell>
          <cell r="AG229" t="str">
            <v>no data</v>
          </cell>
        </row>
        <row r="230">
          <cell r="C230" t="str">
            <v>Hayden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 t="b">
            <v>1</v>
          </cell>
          <cell r="U230" t="e">
            <v>#N/A</v>
          </cell>
          <cell r="V230" t="str">
            <v>Hayden</v>
          </cell>
          <cell r="AG230" t="str">
            <v>no data</v>
          </cell>
        </row>
        <row r="231">
          <cell r="C231" t="str">
            <v>Hunter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 t="b">
            <v>1</v>
          </cell>
          <cell r="U231" t="e">
            <v>#N/A</v>
          </cell>
          <cell r="V231" t="str">
            <v>Hunter</v>
          </cell>
          <cell r="AG231" t="str">
            <v>no data</v>
          </cell>
        </row>
        <row r="232">
          <cell r="C232" t="str">
            <v>Huntington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 t="b">
            <v>1</v>
          </cell>
          <cell r="U232" t="e">
            <v>#N/A</v>
          </cell>
          <cell r="V232" t="str">
            <v>Huntington</v>
          </cell>
          <cell r="Z232" t="str">
            <v>Warning: Special Formula for scrubber</v>
          </cell>
          <cell r="AG232" t="str">
            <v>no data</v>
          </cell>
        </row>
        <row r="233">
          <cell r="C233" t="str">
            <v>Jim Bridger</v>
          </cell>
          <cell r="E233">
            <v>118843276.364</v>
          </cell>
          <cell r="F233">
            <v>10293102.0204</v>
          </cell>
          <cell r="G233">
            <v>10405721.1696</v>
          </cell>
          <cell r="H233">
            <v>10054866.7281</v>
          </cell>
          <cell r="I233">
            <v>10411795.4851</v>
          </cell>
          <cell r="J233">
            <v>10307951.3234</v>
          </cell>
          <cell r="K233">
            <v>10619426.1579</v>
          </cell>
          <cell r="L233">
            <v>10575702.9748</v>
          </cell>
          <cell r="M233">
            <v>9895978.8123</v>
          </cell>
          <cell r="N233">
            <v>9650138.6761</v>
          </cell>
          <cell r="O233">
            <v>7574085.0457</v>
          </cell>
          <cell r="P233">
            <v>9045349.6567</v>
          </cell>
          <cell r="Q233">
            <v>10009158.3139</v>
          </cell>
          <cell r="S233" t="b">
            <v>1</v>
          </cell>
          <cell r="U233">
            <v>4</v>
          </cell>
          <cell r="V233" t="str">
            <v>Jim Bridger</v>
          </cell>
          <cell r="AG233" t="str">
            <v/>
          </cell>
        </row>
        <row r="234">
          <cell r="C234" t="str">
            <v>Naughton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 t="b">
            <v>1</v>
          </cell>
          <cell r="U234" t="e">
            <v>#N/A</v>
          </cell>
          <cell r="V234" t="str">
            <v>Naughton</v>
          </cell>
          <cell r="AG234" t="str">
            <v>no data</v>
          </cell>
        </row>
        <row r="235">
          <cell r="C235" t="str">
            <v>Wyodak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 t="b">
            <v>1</v>
          </cell>
          <cell r="U235" t="e">
            <v>#N/A</v>
          </cell>
          <cell r="V235" t="str">
            <v>Wyodak</v>
          </cell>
          <cell r="AG235" t="str">
            <v>no data</v>
          </cell>
        </row>
        <row r="237">
          <cell r="A237" t="str">
            <v>Total Coal Fuel Burn Expense</v>
          </cell>
          <cell r="E237">
            <v>124494255.22329001</v>
          </cell>
          <cell r="F237">
            <v>10789220.296020001</v>
          </cell>
          <cell r="G237">
            <v>10902410.795880001</v>
          </cell>
          <cell r="H237">
            <v>10534348.12393</v>
          </cell>
          <cell r="I237">
            <v>10700431.153539998</v>
          </cell>
          <cell r="J237">
            <v>10788489.03464</v>
          </cell>
          <cell r="K237">
            <v>11115190.88826</v>
          </cell>
          <cell r="L237">
            <v>11072428.174</v>
          </cell>
          <cell r="M237">
            <v>10360364.6085</v>
          </cell>
          <cell r="N237">
            <v>10145903.40646</v>
          </cell>
          <cell r="O237">
            <v>8054658.32986</v>
          </cell>
          <cell r="P237">
            <v>9541612.40794</v>
          </cell>
          <cell r="Q237">
            <v>10489198.00426</v>
          </cell>
        </row>
        <row r="239">
          <cell r="A239" t="str">
            <v>Gas Fuel Burn Expense</v>
          </cell>
          <cell r="U239" t="str">
            <v>GRID Thermal Fuel Burn ($)</v>
          </cell>
          <cell r="AC239" t="str">
            <v>Other Costs</v>
          </cell>
        </row>
        <row r="240">
          <cell r="C240" t="str">
            <v>Currant Creek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 t="b">
            <v>1</v>
          </cell>
          <cell r="U240" t="e">
            <v>#N/A</v>
          </cell>
          <cell r="V240" t="str">
            <v>Currant Creek</v>
          </cell>
          <cell r="AG240" t="str">
            <v>no data</v>
          </cell>
        </row>
        <row r="241">
          <cell r="C241" t="str">
            <v>Gadsby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 t="b">
            <v>1</v>
          </cell>
          <cell r="U241" t="e">
            <v>#N/A</v>
          </cell>
          <cell r="V241" t="str">
            <v>Gadsby</v>
          </cell>
          <cell r="Z241" t="str">
            <v>Warning: Special Formula</v>
          </cell>
          <cell r="AG241" t="str">
            <v>no data</v>
          </cell>
        </row>
        <row r="242">
          <cell r="C242" t="str">
            <v>Gadsby CT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 t="b">
            <v>1</v>
          </cell>
          <cell r="U242" t="e">
            <v>#N/A</v>
          </cell>
          <cell r="V242" t="str">
            <v>Gadsby CT</v>
          </cell>
          <cell r="Z242" t="str">
            <v>Warning: Special Formula</v>
          </cell>
          <cell r="AG242" t="str">
            <v>no data</v>
          </cell>
        </row>
        <row r="243">
          <cell r="C243" t="str">
            <v>Hermiston</v>
          </cell>
          <cell r="E243">
            <v>59398492.09023802</v>
          </cell>
          <cell r="F243">
            <v>4900432.400282335</v>
          </cell>
          <cell r="G243">
            <v>5009075.436832335</v>
          </cell>
          <cell r="H243">
            <v>4946769.631432335</v>
          </cell>
          <cell r="I243">
            <v>5135016.393082335</v>
          </cell>
          <cell r="J243">
            <v>5300435.376832335</v>
          </cell>
          <cell r="K243">
            <v>5414163.644732335</v>
          </cell>
          <cell r="L243">
            <v>5236594.481782335</v>
          </cell>
          <cell r="M243">
            <v>4964441.325782334</v>
          </cell>
          <cell r="N243">
            <v>4549183.346882335</v>
          </cell>
          <cell r="O243">
            <v>3605578.089632335</v>
          </cell>
          <cell r="P243">
            <v>5323003.358182334</v>
          </cell>
          <cell r="Q243">
            <v>5013798.6047823345</v>
          </cell>
          <cell r="S243" t="b">
            <v>1</v>
          </cell>
          <cell r="U243">
            <v>2</v>
          </cell>
          <cell r="V243" t="str">
            <v>Hermiston Owned</v>
          </cell>
          <cell r="Z243" t="str">
            <v>Warning: off sheet array</v>
          </cell>
          <cell r="AC243">
            <v>1</v>
          </cell>
          <cell r="AD243" t="str">
            <v>Hermiston Owned</v>
          </cell>
          <cell r="AG243" t="str">
            <v/>
          </cell>
        </row>
        <row r="244">
          <cell r="C244" t="str">
            <v>Lake Side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 t="b">
            <v>1</v>
          </cell>
          <cell r="U244" t="e">
            <v>#N/A</v>
          </cell>
          <cell r="V244" t="str">
            <v>Lake Side</v>
          </cell>
          <cell r="AG244" t="str">
            <v>no data</v>
          </cell>
        </row>
        <row r="245">
          <cell r="C245" t="str">
            <v>Little Mountain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 t="b">
            <v>1</v>
          </cell>
          <cell r="U245" t="e">
            <v>#N/A</v>
          </cell>
          <cell r="V245" t="str">
            <v>Little Mountain</v>
          </cell>
          <cell r="AG245" t="str">
            <v>no data</v>
          </cell>
        </row>
        <row r="246">
          <cell r="C246" t="str">
            <v>West Valley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 t="b">
            <v>1</v>
          </cell>
          <cell r="U246" t="e">
            <v>#N/A</v>
          </cell>
          <cell r="V246" t="str">
            <v>West Valley CT</v>
          </cell>
          <cell r="AG246" t="str">
            <v>no data</v>
          </cell>
        </row>
        <row r="247">
          <cell r="AG247" t="str">
            <v>no data</v>
          </cell>
        </row>
        <row r="248">
          <cell r="B248" t="str">
            <v>Total Gas Fuel Burn</v>
          </cell>
          <cell r="E248">
            <v>59398492.09023802</v>
          </cell>
          <cell r="F248">
            <v>4900432.400282335</v>
          </cell>
          <cell r="G248">
            <v>5009075.436832335</v>
          </cell>
          <cell r="H248">
            <v>4946769.631432335</v>
          </cell>
          <cell r="I248">
            <v>5135016.393082335</v>
          </cell>
          <cell r="J248">
            <v>5300435.376832335</v>
          </cell>
          <cell r="K248">
            <v>5414163.644732335</v>
          </cell>
          <cell r="L248">
            <v>5236594.481782335</v>
          </cell>
          <cell r="M248">
            <v>4964441.325782334</v>
          </cell>
          <cell r="N248">
            <v>4549183.346882335</v>
          </cell>
          <cell r="O248">
            <v>3605578.089632335</v>
          </cell>
          <cell r="P248">
            <v>5323003.358182334</v>
          </cell>
          <cell r="Q248">
            <v>5013798.6047823345</v>
          </cell>
        </row>
        <row r="250">
          <cell r="C250" t="str">
            <v>Mark to Market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U250" t="e">
            <v>#N/A</v>
          </cell>
          <cell r="V250" t="str">
            <v>Excess Gas Sales</v>
          </cell>
          <cell r="AG250" t="str">
            <v>no data</v>
          </cell>
        </row>
        <row r="251">
          <cell r="C251" t="str">
            <v>Gas Swaps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U251" t="e">
            <v>#N/A</v>
          </cell>
          <cell r="V251" t="str">
            <v>Gas Swaps</v>
          </cell>
          <cell r="AG251" t="str">
            <v>no data</v>
          </cell>
        </row>
        <row r="252">
          <cell r="C252" t="str">
            <v>Clay Basin Gas Storage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U252" t="e">
            <v>#N/A</v>
          </cell>
          <cell r="V252" t="str">
            <v>Clay Basin Gas Storage</v>
          </cell>
          <cell r="AG252" t="str">
            <v>no data</v>
          </cell>
        </row>
        <row r="253">
          <cell r="C253" t="str">
            <v>Pipeline Reservation Fees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U253" t="e">
            <v>#N/A</v>
          </cell>
          <cell r="V253" t="str">
            <v>Pipeline Currant Creek Lateral</v>
          </cell>
          <cell r="W253" t="e">
            <v>#N/A</v>
          </cell>
          <cell r="X253" t="str">
            <v>Pipeline Lake Side Lateral</v>
          </cell>
          <cell r="Y253" t="e">
            <v>#N/A</v>
          </cell>
          <cell r="Z253" t="str">
            <v>Pipeline Reservation Fees</v>
          </cell>
          <cell r="AA253" t="e">
            <v>#N/A</v>
          </cell>
          <cell r="AB253" t="str">
            <v>Pipeline Southern System Expansion</v>
          </cell>
          <cell r="AC253" t="e">
            <v>#N/A</v>
          </cell>
          <cell r="AD253" t="str">
            <v>Pipeline Kern River Gas</v>
          </cell>
          <cell r="AG253" t="str">
            <v>no data</v>
          </cell>
        </row>
        <row r="255">
          <cell r="A255" t="str">
            <v>Total Gas Fuel Burn Expense</v>
          </cell>
          <cell r="E255">
            <v>59398492.09023802</v>
          </cell>
          <cell r="F255">
            <v>4900432.400282335</v>
          </cell>
          <cell r="G255">
            <v>5009075.436832335</v>
          </cell>
          <cell r="H255">
            <v>4946769.631432335</v>
          </cell>
          <cell r="I255">
            <v>5135016.393082335</v>
          </cell>
          <cell r="J255">
            <v>5300435.376832335</v>
          </cell>
          <cell r="K255">
            <v>5414163.644732335</v>
          </cell>
          <cell r="L255">
            <v>5236594.481782335</v>
          </cell>
          <cell r="M255">
            <v>4964441.325782334</v>
          </cell>
          <cell r="N255">
            <v>4549183.346882335</v>
          </cell>
          <cell r="O255">
            <v>3605578.089632335</v>
          </cell>
          <cell r="P255">
            <v>5323003.358182334</v>
          </cell>
          <cell r="Q255">
            <v>5013798.6047823345</v>
          </cell>
        </row>
        <row r="256">
          <cell r="AG256" t="str">
            <v>no data</v>
          </cell>
        </row>
        <row r="257">
          <cell r="AG257" t="str">
            <v>no data</v>
          </cell>
        </row>
        <row r="258">
          <cell r="AG258" t="str">
            <v>no data</v>
          </cell>
        </row>
        <row r="259">
          <cell r="AG259" t="str">
            <v>no data</v>
          </cell>
        </row>
        <row r="260">
          <cell r="AG260" t="str">
            <v>no data</v>
          </cell>
        </row>
        <row r="261">
          <cell r="AG261" t="str">
            <v>no data</v>
          </cell>
        </row>
        <row r="263">
          <cell r="A263" t="str">
            <v>Other Generation</v>
          </cell>
        </row>
        <row r="264">
          <cell r="C264" t="str">
            <v>Blundell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 t="b">
            <v>1</v>
          </cell>
          <cell r="U264" t="e">
            <v>#N/A</v>
          </cell>
          <cell r="V264" t="str">
            <v>Blundell</v>
          </cell>
          <cell r="AG264" t="str">
            <v>no data</v>
          </cell>
        </row>
        <row r="265">
          <cell r="C265" t="str">
            <v>Foote Creek 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 t="b">
            <v>1</v>
          </cell>
          <cell r="U265" t="e">
            <v>#N/A</v>
          </cell>
          <cell r="V265" t="str">
            <v>Foote Creek I Generation</v>
          </cell>
          <cell r="AG265" t="str">
            <v>no data</v>
          </cell>
        </row>
        <row r="266">
          <cell r="C266" t="str">
            <v>Glenrock Wind (PD)</v>
          </cell>
          <cell r="S266" t="b">
            <v>1</v>
          </cell>
          <cell r="U266" t="e">
            <v>#N/A</v>
          </cell>
          <cell r="V266" t="str">
            <v>Glenrock Wind (PD)</v>
          </cell>
          <cell r="AG266" t="str">
            <v>no data</v>
          </cell>
        </row>
        <row r="267">
          <cell r="C267" t="str">
            <v>Goodnoe Wind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 t="b">
            <v>1</v>
          </cell>
          <cell r="U267">
            <v>25</v>
          </cell>
          <cell r="V267" t="str">
            <v>Goodnoe Wind</v>
          </cell>
          <cell r="W267" t="e">
            <v>#N/A</v>
          </cell>
          <cell r="X267" t="str">
            <v>Goodnoe East</v>
          </cell>
          <cell r="Y267" t="e">
            <v>#N/A</v>
          </cell>
          <cell r="Z267" t="str">
            <v>Goodnoe West</v>
          </cell>
          <cell r="AG267" t="str">
            <v/>
          </cell>
        </row>
        <row r="268">
          <cell r="C268" t="str">
            <v>Klondike 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 t="b">
            <v>1</v>
          </cell>
          <cell r="U268" t="e">
            <v>#N/A</v>
          </cell>
          <cell r="V268" t="str">
            <v>Klondike 3</v>
          </cell>
          <cell r="AG268" t="str">
            <v>no data</v>
          </cell>
        </row>
        <row r="269">
          <cell r="C269" t="str">
            <v>Leaning Juniper 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 t="b">
            <v>1</v>
          </cell>
          <cell r="U269">
            <v>34</v>
          </cell>
          <cell r="V269" t="str">
            <v>Leaning Juniper 1</v>
          </cell>
          <cell r="AG269" t="str">
            <v/>
          </cell>
        </row>
        <row r="270">
          <cell r="C270" t="str">
            <v>Marengo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 t="b">
            <v>1</v>
          </cell>
          <cell r="U270">
            <v>35</v>
          </cell>
          <cell r="V270" t="str">
            <v>Marengo</v>
          </cell>
          <cell r="AG270" t="str">
            <v/>
          </cell>
        </row>
        <row r="271">
          <cell r="C271" t="str">
            <v>Power County Wind (PD)</v>
          </cell>
          <cell r="S271" t="b">
            <v>1</v>
          </cell>
          <cell r="U271" t="e">
            <v>#N/A</v>
          </cell>
          <cell r="V271" t="str">
            <v>Power County Wind (PD)</v>
          </cell>
          <cell r="AG271" t="str">
            <v>no data</v>
          </cell>
        </row>
        <row r="272">
          <cell r="C272" t="str">
            <v>Seven Mile Wind (PD)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 t="b">
            <v>1</v>
          </cell>
          <cell r="U272" t="e">
            <v>#N/A</v>
          </cell>
          <cell r="V272" t="str">
            <v>Seven Mile Wind (PD)</v>
          </cell>
          <cell r="AG272" t="str">
            <v>no data</v>
          </cell>
        </row>
        <row r="273">
          <cell r="C273" t="str">
            <v>Wind Integration Charge</v>
          </cell>
          <cell r="E273">
            <v>785512.2745443202</v>
          </cell>
          <cell r="F273">
            <v>40729.341444</v>
          </cell>
          <cell r="G273">
            <v>61429.346343200006</v>
          </cell>
          <cell r="H273">
            <v>66142.47974400001</v>
          </cell>
          <cell r="I273">
            <v>68944.53721760001</v>
          </cell>
          <cell r="J273">
            <v>62622.76336800001</v>
          </cell>
          <cell r="K273">
            <v>55138.27216480001</v>
          </cell>
          <cell r="L273">
            <v>51690.890182400006</v>
          </cell>
          <cell r="M273">
            <v>49839.94833664</v>
          </cell>
          <cell r="N273">
            <v>88932.85459968001</v>
          </cell>
          <cell r="O273">
            <v>56963.1465984</v>
          </cell>
          <cell r="P273">
            <v>76036.86082944</v>
          </cell>
          <cell r="Q273">
            <v>107041.83371616</v>
          </cell>
        </row>
        <row r="275">
          <cell r="A275" t="str">
            <v>Total Other Generation</v>
          </cell>
          <cell r="E275">
            <v>785512.2745443202</v>
          </cell>
          <cell r="F275">
            <v>40729.341444</v>
          </cell>
          <cell r="G275">
            <v>61429.346343200006</v>
          </cell>
          <cell r="H275">
            <v>66142.47974400001</v>
          </cell>
          <cell r="I275">
            <v>68944.53721760001</v>
          </cell>
          <cell r="J275">
            <v>62622.76336800001</v>
          </cell>
          <cell r="K275">
            <v>55138.27216480001</v>
          </cell>
          <cell r="L275">
            <v>51690.890182400006</v>
          </cell>
          <cell r="M275">
            <v>49839.94833664</v>
          </cell>
          <cell r="N275">
            <v>88932.85459968001</v>
          </cell>
          <cell r="O275">
            <v>56963.1465984</v>
          </cell>
          <cell r="P275">
            <v>76036.86082944</v>
          </cell>
          <cell r="Q275">
            <v>107041.83371616</v>
          </cell>
        </row>
        <row r="276">
          <cell r="E276" t="str">
            <v>=</v>
          </cell>
          <cell r="F276" t="str">
            <v>=</v>
          </cell>
          <cell r="G276" t="str">
            <v>=</v>
          </cell>
          <cell r="H276" t="str">
            <v>=</v>
          </cell>
          <cell r="I276" t="str">
            <v>=</v>
          </cell>
          <cell r="J276" t="str">
            <v>=</v>
          </cell>
          <cell r="K276" t="str">
            <v>=</v>
          </cell>
          <cell r="L276" t="str">
            <v>=</v>
          </cell>
          <cell r="M276" t="str">
            <v>=</v>
          </cell>
          <cell r="N276" t="str">
            <v>=</v>
          </cell>
          <cell r="O276" t="str">
            <v>=</v>
          </cell>
          <cell r="P276" t="str">
            <v>=</v>
          </cell>
          <cell r="Q276" t="str">
            <v>=</v>
          </cell>
        </row>
        <row r="277">
          <cell r="A277" t="str">
            <v>Net Power Cost</v>
          </cell>
          <cell r="E277">
            <v>452191754.1518569</v>
          </cell>
          <cell r="F277">
            <v>39516623.59463693</v>
          </cell>
          <cell r="G277">
            <v>46833654.177756175</v>
          </cell>
          <cell r="H277">
            <v>43018840.601187326</v>
          </cell>
          <cell r="I277">
            <v>43840306.36063711</v>
          </cell>
          <cell r="J277">
            <v>47022775.65876211</v>
          </cell>
          <cell r="K277">
            <v>49006198.94314933</v>
          </cell>
          <cell r="L277">
            <v>32513995.17383913</v>
          </cell>
          <cell r="M277">
            <v>28657307.259042352</v>
          </cell>
          <cell r="N277">
            <v>29168507.047389872</v>
          </cell>
          <cell r="O277">
            <v>36573475.59676692</v>
          </cell>
          <cell r="P277">
            <v>30955470.32979642</v>
          </cell>
          <cell r="Q277">
            <v>25084599.408893224</v>
          </cell>
        </row>
        <row r="278">
          <cell r="E278" t="str">
            <v>=</v>
          </cell>
          <cell r="F278" t="str">
            <v>=</v>
          </cell>
          <cell r="G278" t="str">
            <v>=</v>
          </cell>
          <cell r="H278" t="str">
            <v>=</v>
          </cell>
          <cell r="I278" t="str">
            <v>=</v>
          </cell>
          <cell r="J278" t="str">
            <v>=</v>
          </cell>
          <cell r="K278" t="str">
            <v>=</v>
          </cell>
          <cell r="L278" t="str">
            <v>=</v>
          </cell>
          <cell r="M278" t="str">
            <v>=</v>
          </cell>
          <cell r="N278" t="str">
            <v>=</v>
          </cell>
          <cell r="O278" t="str">
            <v>=</v>
          </cell>
          <cell r="P278" t="str">
            <v>=</v>
          </cell>
          <cell r="Q278" t="str">
            <v>=</v>
          </cell>
        </row>
        <row r="279">
          <cell r="A279" t="str">
            <v>Net Power Cost/Net System Load</v>
          </cell>
          <cell r="E279">
            <v>21.715441377527128</v>
          </cell>
          <cell r="F279">
            <v>21.859586382924025</v>
          </cell>
          <cell r="G279">
            <v>25.863287127332825</v>
          </cell>
          <cell r="H279">
            <v>27.064300217203915</v>
          </cell>
          <cell r="I279">
            <v>26.820926509280458</v>
          </cell>
          <cell r="J279">
            <v>26.18677258590519</v>
          </cell>
          <cell r="K279">
            <v>24.29769891500556</v>
          </cell>
          <cell r="L279">
            <v>16.8321173635024</v>
          </cell>
          <cell r="M279">
            <v>16.531758428687603</v>
          </cell>
          <cell r="N279">
            <v>16.712728053673015</v>
          </cell>
          <cell r="O279">
            <v>24.273780864826865</v>
          </cell>
          <cell r="P279">
            <v>19.39438215002973</v>
          </cell>
          <cell r="Q279">
            <v>15.156143362461151</v>
          </cell>
        </row>
        <row r="281">
          <cell r="J281" t="str">
            <v>MWh</v>
          </cell>
        </row>
        <row r="283">
          <cell r="A283" t="str">
            <v>Adjustments to Load</v>
          </cell>
        </row>
        <row r="284">
          <cell r="C284" t="str">
            <v>Bridger Loss Placement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U284" t="e">
            <v>#N/A</v>
          </cell>
          <cell r="V284" t="str">
            <v>Bridger Losses In</v>
          </cell>
          <cell r="W284" t="e">
            <v>#N/A</v>
          </cell>
          <cell r="X284" t="str">
            <v>Bridger Losses Out</v>
          </cell>
          <cell r="Y284" t="e">
            <v>#N/A</v>
          </cell>
          <cell r="Z284" t="str">
            <v>Idaho Power RTSA return</v>
          </cell>
          <cell r="AG284" t="str">
            <v>no data</v>
          </cell>
        </row>
        <row r="285">
          <cell r="C285" t="str">
            <v>BPA Hermiston Losses</v>
          </cell>
          <cell r="E285">
            <v>70679.0019168</v>
          </cell>
          <cell r="F285">
            <v>6535.001376</v>
          </cell>
          <cell r="G285">
            <v>5846.0013528</v>
          </cell>
          <cell r="H285">
            <v>6456.00312</v>
          </cell>
          <cell r="I285">
            <v>6708.000348</v>
          </cell>
          <cell r="J285">
            <v>6637.9968</v>
          </cell>
          <cell r="K285">
            <v>6655.996608</v>
          </cell>
          <cell r="L285">
            <v>6597.001128</v>
          </cell>
          <cell r="M285">
            <v>5974.998528</v>
          </cell>
          <cell r="N285">
            <v>5972.00244</v>
          </cell>
          <cell r="O285">
            <v>5061.002112</v>
          </cell>
          <cell r="P285">
            <v>3260.000424</v>
          </cell>
          <cell r="Q285">
            <v>4974.99768</v>
          </cell>
          <cell r="U285">
            <v>3</v>
          </cell>
          <cell r="V285" t="str">
            <v>BPA Hermiston Losses</v>
          </cell>
          <cell r="AG285" t="str">
            <v/>
          </cell>
        </row>
        <row r="286">
          <cell r="C286" t="str">
            <v>BPA Surprise Valley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U286" t="e">
            <v>#N/A</v>
          </cell>
          <cell r="V286" t="str">
            <v>BPA Surprise Valley Sale</v>
          </cell>
          <cell r="AG286" t="str">
            <v>no data</v>
          </cell>
        </row>
        <row r="287">
          <cell r="C287" t="str">
            <v>DSM Cool Keeper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U287" t="e">
            <v>#N/A</v>
          </cell>
          <cell r="V287" t="str">
            <v>DSM Cool Keeper</v>
          </cell>
          <cell r="W287" t="e">
            <v>#N/A</v>
          </cell>
          <cell r="X287" t="str">
            <v>DSM Cool Keeper Shifted</v>
          </cell>
          <cell r="Z287" t="str">
            <v>DSM Cool Keeper Reserve</v>
          </cell>
          <cell r="AG287" t="str">
            <v>no data</v>
          </cell>
        </row>
        <row r="288">
          <cell r="C288" t="str">
            <v>DSM (Irrigation)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U288" t="e">
            <v>#N/A</v>
          </cell>
          <cell r="V288" t="str">
            <v>DSM Utah Irrigation</v>
          </cell>
          <cell r="W288" t="e">
            <v>#N/A</v>
          </cell>
          <cell r="X288" t="str">
            <v>DSM Utah Irrigation Shifted</v>
          </cell>
          <cell r="Y288" t="e">
            <v>#N/A</v>
          </cell>
          <cell r="Z288" t="str">
            <v>DSM Idaho Irrigation</v>
          </cell>
          <cell r="AA288" t="e">
            <v>#N/A</v>
          </cell>
          <cell r="AB288" t="str">
            <v>DSM Idaho Irrigation Shifted</v>
          </cell>
          <cell r="AG288" t="str">
            <v>no data</v>
          </cell>
        </row>
        <row r="289">
          <cell r="C289" t="str">
            <v>MagCorp Curtailment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U289" t="e">
            <v>#N/A</v>
          </cell>
          <cell r="V289" t="str">
            <v>MagCorp Curtailment</v>
          </cell>
          <cell r="W289" t="e">
            <v>#N/A</v>
          </cell>
          <cell r="X289" t="str">
            <v>MagCorp Curtailment Winter</v>
          </cell>
          <cell r="Y289" t="e">
            <v>#N/A</v>
          </cell>
          <cell r="Z289" t="str">
            <v>MagCorp Curtailment (Historical)</v>
          </cell>
          <cell r="AA289" t="e">
            <v>#N/A</v>
          </cell>
          <cell r="AB289" t="str">
            <v>MagCorp Curtailment Winter (Historical)</v>
          </cell>
          <cell r="AG289" t="str">
            <v>no data</v>
          </cell>
        </row>
        <row r="290">
          <cell r="C290" t="str">
            <v>Monsanto Curtailment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U290" t="e">
            <v>#N/A</v>
          </cell>
          <cell r="V290" t="str">
            <v>Monsanto Curtailment</v>
          </cell>
          <cell r="AG290" t="str">
            <v>no data</v>
          </cell>
        </row>
        <row r="291">
          <cell r="C291" t="str">
            <v>Station Service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U291" t="e">
            <v>#N/A</v>
          </cell>
          <cell r="V291" t="str">
            <v>Station Service East</v>
          </cell>
          <cell r="W291">
            <v>37</v>
          </cell>
          <cell r="X291" t="str">
            <v>Station Service West</v>
          </cell>
          <cell r="AG291" t="str">
            <v/>
          </cell>
        </row>
        <row r="293">
          <cell r="B293" t="str">
            <v>Total Adjustments to Load</v>
          </cell>
          <cell r="E293">
            <v>70679.0019168</v>
          </cell>
          <cell r="F293">
            <v>6535.001376</v>
          </cell>
          <cell r="G293">
            <v>5846.0013528</v>
          </cell>
          <cell r="H293">
            <v>6456.00312</v>
          </cell>
          <cell r="I293">
            <v>6708.000348</v>
          </cell>
          <cell r="J293">
            <v>6637.9968</v>
          </cell>
          <cell r="K293">
            <v>6655.996608</v>
          </cell>
          <cell r="L293">
            <v>6597.001128</v>
          </cell>
          <cell r="M293">
            <v>5974.998528</v>
          </cell>
          <cell r="N293">
            <v>5972.00244</v>
          </cell>
          <cell r="O293">
            <v>5061.002112</v>
          </cell>
          <cell r="P293">
            <v>3260.000424</v>
          </cell>
          <cell r="Q293">
            <v>4974.99768</v>
          </cell>
        </row>
        <row r="295">
          <cell r="C295" t="str">
            <v>System Load</v>
          </cell>
          <cell r="E295">
            <v>20752833</v>
          </cell>
          <cell r="F295">
            <v>1801213</v>
          </cell>
          <cell r="G295">
            <v>1804970</v>
          </cell>
          <cell r="H295">
            <v>1583049</v>
          </cell>
          <cell r="I295">
            <v>1627848</v>
          </cell>
          <cell r="J295">
            <v>1789031</v>
          </cell>
          <cell r="K295">
            <v>2010251</v>
          </cell>
          <cell r="L295">
            <v>1925067</v>
          </cell>
          <cell r="M295">
            <v>1727495</v>
          </cell>
          <cell r="N295">
            <v>1739315</v>
          </cell>
          <cell r="O295">
            <v>1501646</v>
          </cell>
          <cell r="P295">
            <v>1592845</v>
          </cell>
          <cell r="Q295">
            <v>1650103</v>
          </cell>
        </row>
        <row r="296">
          <cell r="A296" t="str">
            <v>Net System Load</v>
          </cell>
          <cell r="E296">
            <v>20823512.001916803</v>
          </cell>
          <cell r="F296">
            <v>1807748.001376</v>
          </cell>
          <cell r="G296">
            <v>1810816.0013528</v>
          </cell>
          <cell r="H296">
            <v>1589505.00312</v>
          </cell>
          <cell r="I296">
            <v>1634556.000348</v>
          </cell>
          <cell r="J296">
            <v>1795668.9968</v>
          </cell>
          <cell r="K296">
            <v>2016906.996608</v>
          </cell>
          <cell r="L296">
            <v>1931664.001128</v>
          </cell>
          <cell r="M296">
            <v>1733469.998528</v>
          </cell>
          <cell r="N296">
            <v>1745287.00244</v>
          </cell>
          <cell r="O296">
            <v>1506707.002112</v>
          </cell>
          <cell r="P296">
            <v>1596105.000424</v>
          </cell>
          <cell r="Q296">
            <v>1655077.99768</v>
          </cell>
          <cell r="Z296" t="str">
            <v>Warning: fixed off sheet array</v>
          </cell>
        </row>
        <row r="297">
          <cell r="F297">
            <v>2429.7688190537633</v>
          </cell>
          <cell r="G297">
            <v>2433.892474936559</v>
          </cell>
          <cell r="H297">
            <v>2207.6458376666665</v>
          </cell>
          <cell r="I297">
            <v>2196.983871435484</v>
          </cell>
          <cell r="J297">
            <v>2493.984717777778</v>
          </cell>
          <cell r="K297">
            <v>2710.8965008172045</v>
          </cell>
          <cell r="L297">
            <v>2596.3225821612905</v>
          </cell>
          <cell r="M297">
            <v>2490.6178139770113</v>
          </cell>
          <cell r="N297">
            <v>2345.8158634946235</v>
          </cell>
          <cell r="O297">
            <v>2092.6486140444445</v>
          </cell>
          <cell r="P297">
            <v>2145.302419924731</v>
          </cell>
          <cell r="Q297">
            <v>2298.7194412222225</v>
          </cell>
        </row>
        <row r="298">
          <cell r="A298" t="str">
            <v>Special Sales For Resale</v>
          </cell>
        </row>
        <row r="299">
          <cell r="B299" t="str">
            <v>Long Term Firm Sales</v>
          </cell>
          <cell r="U299" t="str">
            <v>GRID LTC (MWh)</v>
          </cell>
        </row>
        <row r="300">
          <cell r="C300" t="str">
            <v>Black Hills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 t="b">
            <v>1</v>
          </cell>
          <cell r="U300" t="e">
            <v>#N/A</v>
          </cell>
          <cell r="V300" t="str">
            <v>Black Hills</v>
          </cell>
          <cell r="W300" t="e">
            <v>#N/A</v>
          </cell>
          <cell r="X300" t="str">
            <v>Black Hills Losses</v>
          </cell>
          <cell r="AG300" t="str">
            <v>no data</v>
          </cell>
        </row>
        <row r="301">
          <cell r="C301" t="str">
            <v>Blanding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 t="b">
            <v>1</v>
          </cell>
          <cell r="U301" t="e">
            <v>#N/A</v>
          </cell>
          <cell r="V301" t="str">
            <v>Blanding</v>
          </cell>
          <cell r="AG301" t="str">
            <v>no data</v>
          </cell>
        </row>
        <row r="302">
          <cell r="C302" t="str">
            <v>BPA Flathead Sale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 t="b">
            <v>1</v>
          </cell>
          <cell r="U302" t="e">
            <v>#N/A</v>
          </cell>
          <cell r="V302" t="str">
            <v>BPA Flathead Sale</v>
          </cell>
          <cell r="AG302" t="str">
            <v>no data</v>
          </cell>
        </row>
        <row r="303">
          <cell r="C303" t="str">
            <v>BPA Wind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 t="b">
            <v>1</v>
          </cell>
          <cell r="U303" t="e">
            <v>#N/A</v>
          </cell>
          <cell r="V303" t="str">
            <v>BPA Wind Sale</v>
          </cell>
          <cell r="AG303" t="str">
            <v>no data</v>
          </cell>
        </row>
        <row r="304">
          <cell r="C304" t="str">
            <v>East Control Area Sale</v>
          </cell>
          <cell r="E304">
            <v>440479.8625119999</v>
          </cell>
          <cell r="F304">
            <v>152839.98</v>
          </cell>
          <cell r="G304">
            <v>114350.33952</v>
          </cell>
          <cell r="H304">
            <v>6297.598464</v>
          </cell>
          <cell r="I304">
            <v>44236.79136</v>
          </cell>
          <cell r="J304">
            <v>0</v>
          </cell>
          <cell r="K304">
            <v>0</v>
          </cell>
          <cell r="L304">
            <v>5574.400416</v>
          </cell>
          <cell r="M304">
            <v>37319.986</v>
          </cell>
          <cell r="N304">
            <v>3660.798752</v>
          </cell>
          <cell r="O304">
            <v>0</v>
          </cell>
          <cell r="P304">
            <v>0</v>
          </cell>
          <cell r="Q304">
            <v>76199.968</v>
          </cell>
          <cell r="S304" t="b">
            <v>1</v>
          </cell>
          <cell r="U304">
            <v>19</v>
          </cell>
          <cell r="V304" t="str">
            <v>East Control Area Sale</v>
          </cell>
          <cell r="AG304" t="str">
            <v/>
          </cell>
        </row>
        <row r="305">
          <cell r="C305" t="str">
            <v>Flathead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 t="b">
            <v>1</v>
          </cell>
          <cell r="U305" t="e">
            <v>#N/A</v>
          </cell>
          <cell r="V305" t="str">
            <v>Flathead &amp; ENI Sale</v>
          </cell>
          <cell r="AG305" t="str">
            <v>no data</v>
          </cell>
        </row>
        <row r="306">
          <cell r="C306" t="str">
            <v>Hurricane Sale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 t="b">
            <v>1</v>
          </cell>
          <cell r="U306" t="e">
            <v>#N/A</v>
          </cell>
          <cell r="V306" t="str">
            <v>Hurricane Sale</v>
          </cell>
          <cell r="AG306" t="str">
            <v>no data</v>
          </cell>
        </row>
        <row r="307">
          <cell r="C307" t="str">
            <v>LADWP (IPP Layoff)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 t="b">
            <v>1</v>
          </cell>
          <cell r="U307" t="e">
            <v>#N/A</v>
          </cell>
          <cell r="V307" t="str">
            <v>IPP Sale (LADWP)</v>
          </cell>
          <cell r="AG307" t="str">
            <v>no data</v>
          </cell>
        </row>
        <row r="308">
          <cell r="C308" t="str">
            <v>PSCO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 t="b">
            <v>1</v>
          </cell>
          <cell r="U308" t="e">
            <v>#N/A</v>
          </cell>
          <cell r="V308" t="str">
            <v>PSCo Sale summer</v>
          </cell>
          <cell r="W308" t="e">
            <v>#N/A</v>
          </cell>
          <cell r="X308" t="str">
            <v>PSCo Sale winter</v>
          </cell>
          <cell r="AG308" t="str">
            <v>no data</v>
          </cell>
        </row>
        <row r="309">
          <cell r="C309" t="str">
            <v>Salt River Project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 t="b">
            <v>1</v>
          </cell>
          <cell r="U309" t="e">
            <v>#N/A</v>
          </cell>
          <cell r="V309" t="str">
            <v>Salt River Project</v>
          </cell>
          <cell r="AG309" t="str">
            <v>no data</v>
          </cell>
        </row>
        <row r="310">
          <cell r="C310" t="str">
            <v>SCE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 t="b">
            <v>1</v>
          </cell>
          <cell r="U310" t="e">
            <v>#N/A</v>
          </cell>
          <cell r="V310" t="str">
            <v>SCE Settlement</v>
          </cell>
          <cell r="AG310" t="str">
            <v>no data</v>
          </cell>
        </row>
        <row r="311">
          <cell r="C311" t="str">
            <v>Sierra Pac 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 t="b">
            <v>1</v>
          </cell>
          <cell r="U311" t="e">
            <v>#N/A</v>
          </cell>
          <cell r="V311" t="str">
            <v>Sierra Pacific II</v>
          </cell>
          <cell r="AG311" t="str">
            <v>no data</v>
          </cell>
        </row>
        <row r="312">
          <cell r="C312" t="str">
            <v>SMUD</v>
          </cell>
          <cell r="E312">
            <v>349300</v>
          </cell>
          <cell r="F312">
            <v>32100</v>
          </cell>
          <cell r="G312">
            <v>36600</v>
          </cell>
          <cell r="H312">
            <v>26400</v>
          </cell>
          <cell r="I312">
            <v>4000</v>
          </cell>
          <cell r="J312">
            <v>33100</v>
          </cell>
          <cell r="K312">
            <v>52800</v>
          </cell>
          <cell r="L312">
            <v>56600</v>
          </cell>
          <cell r="M312">
            <v>49500</v>
          </cell>
          <cell r="N312">
            <v>32200</v>
          </cell>
          <cell r="O312">
            <v>25800</v>
          </cell>
          <cell r="P312">
            <v>0</v>
          </cell>
          <cell r="Q312">
            <v>200</v>
          </cell>
          <cell r="S312" t="b">
            <v>1</v>
          </cell>
          <cell r="U312">
            <v>36</v>
          </cell>
          <cell r="V312" t="str">
            <v>SMUD</v>
          </cell>
          <cell r="W312" t="e">
            <v>#N/A</v>
          </cell>
          <cell r="X312" t="str">
            <v>SMUD PROVISIONAL</v>
          </cell>
          <cell r="AG312" t="str">
            <v/>
          </cell>
        </row>
        <row r="313">
          <cell r="C313" t="str">
            <v>UAMPS s223863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 t="b">
            <v>1</v>
          </cell>
          <cell r="U313" t="e">
            <v>#N/A</v>
          </cell>
          <cell r="V313" t="str">
            <v>UAMPS s223863</v>
          </cell>
          <cell r="AG313" t="str">
            <v>no data</v>
          </cell>
        </row>
        <row r="314">
          <cell r="C314" t="str">
            <v>UAMPS s404236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 t="b">
            <v>1</v>
          </cell>
          <cell r="U314" t="e">
            <v>#N/A</v>
          </cell>
          <cell r="V314" t="str">
            <v>UAMPS s404236</v>
          </cell>
          <cell r="AG314" t="str">
            <v>no data</v>
          </cell>
        </row>
        <row r="315">
          <cell r="C315" t="str">
            <v>UMPA II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 t="b">
            <v>1</v>
          </cell>
          <cell r="U315" t="e">
            <v>#N/A</v>
          </cell>
          <cell r="V315" t="str">
            <v>UMPA II</v>
          </cell>
          <cell r="AG315" t="str">
            <v>no data</v>
          </cell>
        </row>
        <row r="317">
          <cell r="B317" t="str">
            <v>Total Long Term Firm Sales</v>
          </cell>
          <cell r="E317">
            <v>789779.862512</v>
          </cell>
          <cell r="F317">
            <v>184939.98</v>
          </cell>
          <cell r="G317">
            <v>150950.33951999998</v>
          </cell>
          <cell r="H317">
            <v>32697.598464</v>
          </cell>
          <cell r="I317">
            <v>48236.79136</v>
          </cell>
          <cell r="J317">
            <v>33100</v>
          </cell>
          <cell r="K317">
            <v>52800</v>
          </cell>
          <cell r="L317">
            <v>62174.400416000004</v>
          </cell>
          <cell r="M317">
            <v>86819.986</v>
          </cell>
          <cell r="N317">
            <v>35860.798752</v>
          </cell>
          <cell r="O317">
            <v>25800</v>
          </cell>
          <cell r="P317">
            <v>0</v>
          </cell>
          <cell r="Q317">
            <v>76399.968</v>
          </cell>
        </row>
        <row r="319">
          <cell r="B319" t="str">
            <v>Short Term Firm Sales</v>
          </cell>
          <cell r="U319" t="str">
            <v>GRID ST Firm Sales (MWh)</v>
          </cell>
        </row>
        <row r="320">
          <cell r="C320" t="str">
            <v>COB</v>
          </cell>
          <cell r="E320">
            <v>776544</v>
          </cell>
          <cell r="F320">
            <v>104290</v>
          </cell>
          <cell r="G320">
            <v>122703</v>
          </cell>
          <cell r="H320">
            <v>85531</v>
          </cell>
          <cell r="I320">
            <v>206220</v>
          </cell>
          <cell r="J320">
            <v>64000</v>
          </cell>
          <cell r="K320">
            <v>44000</v>
          </cell>
          <cell r="L320">
            <v>0</v>
          </cell>
          <cell r="M320">
            <v>0</v>
          </cell>
          <cell r="N320">
            <v>0</v>
          </cell>
          <cell r="O320">
            <v>48400</v>
          </cell>
          <cell r="P320">
            <v>51400</v>
          </cell>
          <cell r="Q320">
            <v>50000</v>
          </cell>
          <cell r="S320" t="b">
            <v>1</v>
          </cell>
          <cell r="U320">
            <v>1</v>
          </cell>
          <cell r="V320" t="str">
            <v>COB</v>
          </cell>
          <cell r="AG320" t="str">
            <v/>
          </cell>
        </row>
        <row r="321">
          <cell r="C321" t="str">
            <v>Colorado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 t="b">
            <v>1</v>
          </cell>
          <cell r="U321" t="e">
            <v>#N/A</v>
          </cell>
          <cell r="V321" t="str">
            <v>Colorado</v>
          </cell>
          <cell r="Y321" t="e">
            <v>#N/A</v>
          </cell>
          <cell r="Z321" t="str">
            <v>Tri-State MP</v>
          </cell>
          <cell r="AG321" t="str">
            <v>no data</v>
          </cell>
        </row>
        <row r="322">
          <cell r="C322" t="str">
            <v>Four Corners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 t="b">
            <v>1</v>
          </cell>
          <cell r="U322" t="e">
            <v>#N/A</v>
          </cell>
          <cell r="V322" t="str">
            <v>Four Corners</v>
          </cell>
          <cell r="Y322" t="e">
            <v>#N/A</v>
          </cell>
          <cell r="Z322" t="str">
            <v>APS</v>
          </cell>
          <cell r="AG322" t="str">
            <v>no data</v>
          </cell>
        </row>
        <row r="323">
          <cell r="C323" t="str">
            <v>Idaho</v>
          </cell>
          <cell r="E323">
            <v>688957</v>
          </cell>
          <cell r="F323">
            <v>88567</v>
          </cell>
          <cell r="G323">
            <v>144854</v>
          </cell>
          <cell r="H323">
            <v>158357</v>
          </cell>
          <cell r="I323">
            <v>215179</v>
          </cell>
          <cell r="J323">
            <v>17200</v>
          </cell>
          <cell r="K323">
            <v>17200</v>
          </cell>
          <cell r="L323">
            <v>0</v>
          </cell>
          <cell r="M323">
            <v>0</v>
          </cell>
          <cell r="N323">
            <v>0</v>
          </cell>
          <cell r="O323">
            <v>15200</v>
          </cell>
          <cell r="P323">
            <v>16400</v>
          </cell>
          <cell r="Q323">
            <v>16000</v>
          </cell>
          <cell r="S323" t="b">
            <v>1</v>
          </cell>
          <cell r="U323" t="e">
            <v>#N/A</v>
          </cell>
          <cell r="V323" t="str">
            <v>Goshen</v>
          </cell>
          <cell r="W323">
            <v>2</v>
          </cell>
          <cell r="X323" t="str">
            <v>Idaho</v>
          </cell>
          <cell r="Y323" t="e">
            <v>#N/A</v>
          </cell>
          <cell r="Z323" t="str">
            <v>Path C</v>
          </cell>
          <cell r="AG323" t="str">
            <v/>
          </cell>
        </row>
        <row r="324">
          <cell r="C324" t="str">
            <v>Mid Columbia</v>
          </cell>
          <cell r="E324">
            <v>6555301</v>
          </cell>
          <cell r="F324">
            <v>613526</v>
          </cell>
          <cell r="G324">
            <v>703322</v>
          </cell>
          <cell r="H324">
            <v>648590</v>
          </cell>
          <cell r="I324">
            <v>816774</v>
          </cell>
          <cell r="J324">
            <v>544364</v>
          </cell>
          <cell r="K324">
            <v>552000</v>
          </cell>
          <cell r="L324">
            <v>501200</v>
          </cell>
          <cell r="M324">
            <v>557600</v>
          </cell>
          <cell r="N324">
            <v>511925</v>
          </cell>
          <cell r="O324">
            <v>365600</v>
          </cell>
          <cell r="P324">
            <v>376400</v>
          </cell>
          <cell r="Q324">
            <v>364000</v>
          </cell>
          <cell r="S324" t="b">
            <v>1</v>
          </cell>
          <cell r="U324">
            <v>4</v>
          </cell>
          <cell r="V324" t="str">
            <v>Mid Columbia</v>
          </cell>
          <cell r="Y324" t="e">
            <v>#N/A</v>
          </cell>
          <cell r="Z324" t="str">
            <v>BPA FPT</v>
          </cell>
          <cell r="AG324" t="str">
            <v/>
          </cell>
        </row>
        <row r="325">
          <cell r="C325" t="str">
            <v>Mona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 t="b">
            <v>1</v>
          </cell>
          <cell r="U325" t="e">
            <v>#N/A</v>
          </cell>
          <cell r="V325" t="str">
            <v>Mona</v>
          </cell>
          <cell r="AG325" t="str">
            <v>no data</v>
          </cell>
        </row>
        <row r="326">
          <cell r="C326" t="str">
            <v>Palo Verde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 t="b">
            <v>1</v>
          </cell>
          <cell r="U326" t="e">
            <v>#N/A</v>
          </cell>
          <cell r="V326" t="str">
            <v>Palo Verde</v>
          </cell>
          <cell r="W326" t="e">
            <v>#N/A</v>
          </cell>
          <cell r="X326" t="str">
            <v>Cholla</v>
          </cell>
          <cell r="Y326" t="e">
            <v>#N/A</v>
          </cell>
          <cell r="Z326" t="str">
            <v>PP-GC</v>
          </cell>
          <cell r="AG326" t="str">
            <v>no data</v>
          </cell>
        </row>
        <row r="327">
          <cell r="C327" t="str">
            <v>SP15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 t="b">
            <v>1</v>
          </cell>
          <cell r="U327" t="e">
            <v>#N/A</v>
          </cell>
          <cell r="V327" t="str">
            <v>SP15</v>
          </cell>
          <cell r="AG327" t="str">
            <v>no data</v>
          </cell>
        </row>
        <row r="328">
          <cell r="C328" t="str">
            <v>Utah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 t="b">
            <v>1</v>
          </cell>
          <cell r="U328" t="e">
            <v>#N/A</v>
          </cell>
          <cell r="V328" t="str">
            <v>Utah North</v>
          </cell>
          <cell r="W328" t="e">
            <v>#N/A</v>
          </cell>
          <cell r="X328" t="str">
            <v>Utah South</v>
          </cell>
          <cell r="Y328" t="e">
            <v>#N/A</v>
          </cell>
          <cell r="Z328" t="str">
            <v>Path C North</v>
          </cell>
          <cell r="AG328" t="str">
            <v>no data</v>
          </cell>
        </row>
        <row r="329">
          <cell r="C329" t="str">
            <v>Washington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 t="b">
            <v>1</v>
          </cell>
          <cell r="U329" t="e">
            <v>#N/A</v>
          </cell>
          <cell r="V329" t="str">
            <v>Yakima</v>
          </cell>
          <cell r="W329" t="e">
            <v>#N/A</v>
          </cell>
          <cell r="X329" t="str">
            <v>Walla Walla</v>
          </cell>
          <cell r="AG329" t="str">
            <v>no data</v>
          </cell>
        </row>
        <row r="330">
          <cell r="C330" t="str">
            <v>West Main</v>
          </cell>
          <cell r="E330">
            <v>74761</v>
          </cell>
          <cell r="F330">
            <v>22458</v>
          </cell>
          <cell r="G330">
            <v>15572</v>
          </cell>
          <cell r="H330">
            <v>21338</v>
          </cell>
          <cell r="I330">
            <v>15393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 t="b">
            <v>1</v>
          </cell>
          <cell r="U330">
            <v>5</v>
          </cell>
          <cell r="V330" t="str">
            <v>West Main</v>
          </cell>
          <cell r="W330">
            <v>3</v>
          </cell>
          <cell r="X330" t="str">
            <v>Jim Bridger</v>
          </cell>
          <cell r="Y330" t="e">
            <v>#N/A</v>
          </cell>
          <cell r="Z330" t="str">
            <v>Amps-Colstrip</v>
          </cell>
          <cell r="AG330" t="str">
            <v/>
          </cell>
        </row>
        <row r="331">
          <cell r="C331" t="str">
            <v>Wyoming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 t="b">
            <v>1</v>
          </cell>
          <cell r="U331" t="e">
            <v>#N/A</v>
          </cell>
          <cell r="V331" t="str">
            <v>Wyoming</v>
          </cell>
          <cell r="AG331" t="str">
            <v>no data</v>
          </cell>
        </row>
        <row r="332">
          <cell r="C332" t="str">
            <v>STF Index Trades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 t="b">
            <v>1</v>
          </cell>
          <cell r="U332" t="e">
            <v>#N/A</v>
          </cell>
          <cell r="V332" t="str">
            <v>STF Index Trades - Sell - West</v>
          </cell>
          <cell r="W332" t="e">
            <v>#N/A</v>
          </cell>
          <cell r="X332" t="str">
            <v>STF Index Trades - Sell - East</v>
          </cell>
          <cell r="AG332" t="str">
            <v>no data</v>
          </cell>
        </row>
        <row r="334">
          <cell r="B334" t="str">
            <v>Total Short Term Firm Sales</v>
          </cell>
          <cell r="E334">
            <v>8095563</v>
          </cell>
          <cell r="F334">
            <v>828841</v>
          </cell>
          <cell r="G334">
            <v>986451</v>
          </cell>
          <cell r="H334">
            <v>913816</v>
          </cell>
          <cell r="I334">
            <v>1253566</v>
          </cell>
          <cell r="J334">
            <v>625564</v>
          </cell>
          <cell r="K334">
            <v>613200</v>
          </cell>
          <cell r="L334">
            <v>501200</v>
          </cell>
          <cell r="M334">
            <v>557600</v>
          </cell>
          <cell r="N334">
            <v>511925</v>
          </cell>
          <cell r="O334">
            <v>429200</v>
          </cell>
          <cell r="P334">
            <v>444200</v>
          </cell>
          <cell r="Q334">
            <v>430000</v>
          </cell>
        </row>
        <row r="336">
          <cell r="B336" t="str">
            <v>System Balancing Sales</v>
          </cell>
          <cell r="U336" t="str">
            <v>GRID Sales (MWh)</v>
          </cell>
        </row>
        <row r="337">
          <cell r="C337" t="str">
            <v>COB</v>
          </cell>
          <cell r="E337">
            <v>1764952.381</v>
          </cell>
          <cell r="F337">
            <v>107789.73</v>
          </cell>
          <cell r="G337">
            <v>52076.707</v>
          </cell>
          <cell r="H337">
            <v>111396.28</v>
          </cell>
          <cell r="I337">
            <v>112664.414</v>
          </cell>
          <cell r="J337">
            <v>157355.23</v>
          </cell>
          <cell r="K337">
            <v>194266.36</v>
          </cell>
          <cell r="L337">
            <v>190615.62</v>
          </cell>
          <cell r="M337">
            <v>189261.69</v>
          </cell>
          <cell r="N337">
            <v>169027.84</v>
          </cell>
          <cell r="O337">
            <v>103573.73</v>
          </cell>
          <cell r="P337">
            <v>193870.78</v>
          </cell>
          <cell r="Q337">
            <v>183054</v>
          </cell>
          <cell r="S337" t="b">
            <v>1</v>
          </cell>
          <cell r="U337">
            <v>1</v>
          </cell>
          <cell r="V337" t="str">
            <v>COB</v>
          </cell>
          <cell r="AG337" t="str">
            <v/>
          </cell>
        </row>
        <row r="338">
          <cell r="C338" t="str">
            <v>Four Corners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 t="b">
            <v>1</v>
          </cell>
          <cell r="U338" t="e">
            <v>#N/A</v>
          </cell>
          <cell r="V338" t="str">
            <v>Four Corners</v>
          </cell>
          <cell r="W338" t="e">
            <v>#N/A</v>
          </cell>
          <cell r="X338" t="str">
            <v>DSW</v>
          </cell>
          <cell r="AG338" t="str">
            <v>no data</v>
          </cell>
        </row>
        <row r="339">
          <cell r="C339" t="str">
            <v>Mid Columbia</v>
          </cell>
          <cell r="E339">
            <v>364928.31596000004</v>
          </cell>
          <cell r="F339">
            <v>96370.77</v>
          </cell>
          <cell r="G339">
            <v>68708.08</v>
          </cell>
          <cell r="H339">
            <v>122372.266</v>
          </cell>
          <cell r="I339">
            <v>44341.16</v>
          </cell>
          <cell r="J339">
            <v>15928.157</v>
          </cell>
          <cell r="K339">
            <v>398.3156</v>
          </cell>
          <cell r="L339">
            <v>4019.554</v>
          </cell>
          <cell r="M339">
            <v>118.18451</v>
          </cell>
          <cell r="N339">
            <v>1673.2063</v>
          </cell>
          <cell r="O339">
            <v>359.26355</v>
          </cell>
          <cell r="P339">
            <v>2279.801</v>
          </cell>
          <cell r="Q339">
            <v>8359.558</v>
          </cell>
          <cell r="S339" t="b">
            <v>1</v>
          </cell>
          <cell r="U339">
            <v>2</v>
          </cell>
          <cell r="V339" t="str">
            <v>Mid Columbia</v>
          </cell>
          <cell r="AG339" t="str">
            <v/>
          </cell>
        </row>
        <row r="340">
          <cell r="C340" t="str">
            <v>Mona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 t="b">
            <v>1</v>
          </cell>
          <cell r="U340" t="e">
            <v>#N/A</v>
          </cell>
          <cell r="V340" t="str">
            <v>Mona</v>
          </cell>
          <cell r="AG340" t="str">
            <v>no data</v>
          </cell>
        </row>
        <row r="341">
          <cell r="C341" t="str">
            <v>Palo Verde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 t="b">
            <v>1</v>
          </cell>
          <cell r="U341" t="e">
            <v>#N/A</v>
          </cell>
          <cell r="V341" t="str">
            <v>Palo Verde</v>
          </cell>
          <cell r="AG341" t="str">
            <v>no data</v>
          </cell>
        </row>
        <row r="342">
          <cell r="C342" t="str">
            <v>SP15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 t="b">
            <v>1</v>
          </cell>
          <cell r="U342" t="e">
            <v>#N/A</v>
          </cell>
          <cell r="V342" t="str">
            <v>SP15</v>
          </cell>
          <cell r="AG342" t="str">
            <v>no data</v>
          </cell>
        </row>
        <row r="343">
          <cell r="C343" t="str">
            <v>Trapped Energy</v>
          </cell>
          <cell r="E343">
            <v>1110.549857</v>
          </cell>
          <cell r="F343">
            <v>6.5033072999999995</v>
          </cell>
          <cell r="G343">
            <v>1036.0393</v>
          </cell>
          <cell r="H343">
            <v>68.0072497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 t="b">
            <v>1</v>
          </cell>
          <cell r="Z343" t="str">
            <v>Warning: fixed off sheet array</v>
          </cell>
          <cell r="AG343" t="str">
            <v>no data</v>
          </cell>
        </row>
        <row r="345">
          <cell r="B345" t="str">
            <v>Total System Balancing Sales</v>
          </cell>
          <cell r="E345">
            <v>2130991.246817</v>
          </cell>
          <cell r="F345">
            <v>204167.0033073</v>
          </cell>
          <cell r="G345">
            <v>121820.82630000002</v>
          </cell>
          <cell r="H345">
            <v>233836.5532497</v>
          </cell>
          <cell r="I345">
            <v>157005.57400000002</v>
          </cell>
          <cell r="J345">
            <v>173283.38700000002</v>
          </cell>
          <cell r="K345">
            <v>194664.6756</v>
          </cell>
          <cell r="L345">
            <v>194635.174</v>
          </cell>
          <cell r="M345">
            <v>189379.87451</v>
          </cell>
          <cell r="N345">
            <v>170701.0463</v>
          </cell>
          <cell r="O345">
            <v>103932.99355</v>
          </cell>
          <cell r="P345">
            <v>196150.581</v>
          </cell>
          <cell r="Q345">
            <v>191413.558</v>
          </cell>
        </row>
        <row r="347">
          <cell r="A347" t="str">
            <v>Total Special Sales For Resale</v>
          </cell>
          <cell r="E347">
            <v>11016334.109329002</v>
          </cell>
          <cell r="F347">
            <v>1217947.9833073</v>
          </cell>
          <cell r="G347">
            <v>1259222.16582</v>
          </cell>
          <cell r="H347">
            <v>1180350.1517137</v>
          </cell>
          <cell r="I347">
            <v>1458808.36536</v>
          </cell>
          <cell r="J347">
            <v>831947.387</v>
          </cell>
          <cell r="K347">
            <v>860664.6756</v>
          </cell>
          <cell r="L347">
            <v>758009.574416</v>
          </cell>
          <cell r="M347">
            <v>833799.86051</v>
          </cell>
          <cell r="N347">
            <v>718486.8450519999</v>
          </cell>
          <cell r="O347">
            <v>558932.99355</v>
          </cell>
          <cell r="P347">
            <v>640350.581</v>
          </cell>
          <cell r="Q347">
            <v>697813.526</v>
          </cell>
          <cell r="V347">
            <v>0</v>
          </cell>
        </row>
        <row r="348">
          <cell r="E348" t="str">
            <v>=</v>
          </cell>
          <cell r="F348" t="str">
            <v>=</v>
          </cell>
          <cell r="G348" t="str">
            <v>=</v>
          </cell>
          <cell r="H348" t="str">
            <v>=</v>
          </cell>
          <cell r="I348" t="str">
            <v>=</v>
          </cell>
          <cell r="J348" t="str">
            <v>=</v>
          </cell>
          <cell r="K348" t="str">
            <v>=</v>
          </cell>
          <cell r="L348" t="str">
            <v>=</v>
          </cell>
          <cell r="M348" t="str">
            <v>=</v>
          </cell>
          <cell r="N348" t="str">
            <v>=</v>
          </cell>
          <cell r="O348" t="str">
            <v>=</v>
          </cell>
          <cell r="P348" t="str">
            <v>=</v>
          </cell>
          <cell r="Q348" t="str">
            <v>=</v>
          </cell>
          <cell r="V348" t="str">
            <v>Excess Gas Sales</v>
          </cell>
          <cell r="X348" t="str">
            <v>Gas Swaps</v>
          </cell>
        </row>
        <row r="349">
          <cell r="A349" t="str">
            <v>Total Requirements</v>
          </cell>
          <cell r="E349">
            <v>31839846.111245804</v>
          </cell>
          <cell r="F349">
            <v>3025695.9846833</v>
          </cell>
          <cell r="G349">
            <v>3070038.1671728</v>
          </cell>
          <cell r="H349">
            <v>2769855.1548337</v>
          </cell>
          <cell r="I349">
            <v>3093364.365708</v>
          </cell>
          <cell r="J349">
            <v>2627616.3838</v>
          </cell>
          <cell r="K349">
            <v>2877571.672208</v>
          </cell>
          <cell r="L349">
            <v>2689673.575544</v>
          </cell>
          <cell r="M349">
            <v>2567269.859038</v>
          </cell>
          <cell r="N349">
            <v>2463773.847492</v>
          </cell>
          <cell r="O349">
            <v>2065639.995662</v>
          </cell>
          <cell r="P349">
            <v>2236455.5814239997</v>
          </cell>
          <cell r="Q349">
            <v>2352891.52368</v>
          </cell>
          <cell r="V349" t="str">
            <v>Pipeline Currant Creek Lateral</v>
          </cell>
          <cell r="X349" t="str">
            <v>Pipeline Lake Side Lateral</v>
          </cell>
          <cell r="Z349" t="str">
            <v>Pipeline Reservation Fees</v>
          </cell>
          <cell r="AB349" t="str">
            <v>Pipeline Southern System Expansion</v>
          </cell>
          <cell r="AD349" t="str">
            <v>Pipeline Kern River Gas</v>
          </cell>
        </row>
        <row r="350">
          <cell r="E350" t="str">
            <v>=</v>
          </cell>
          <cell r="F350" t="str">
            <v>=</v>
          </cell>
          <cell r="G350" t="str">
            <v>=</v>
          </cell>
          <cell r="H350" t="str">
            <v>=</v>
          </cell>
          <cell r="I350" t="str">
            <v>=</v>
          </cell>
          <cell r="J350" t="str">
            <v>=</v>
          </cell>
          <cell r="K350" t="str">
            <v>=</v>
          </cell>
          <cell r="L350" t="str">
            <v>=</v>
          </cell>
          <cell r="M350" t="str">
            <v>=</v>
          </cell>
          <cell r="N350" t="str">
            <v>=</v>
          </cell>
          <cell r="O350" t="str">
            <v>=</v>
          </cell>
          <cell r="P350" t="str">
            <v>=</v>
          </cell>
          <cell r="Q350" t="str">
            <v>=</v>
          </cell>
          <cell r="V350" t="str">
            <v>Transmission East</v>
          </cell>
          <cell r="X350" t="str">
            <v>BPA Conservation Rate Credit</v>
          </cell>
          <cell r="Z350" t="str">
            <v>Transmission West</v>
          </cell>
        </row>
        <row r="351">
          <cell r="V351" t="str">
            <v>Clay Basin Gas Storage</v>
          </cell>
        </row>
        <row r="352">
          <cell r="A352" t="str">
            <v>Purchased Power &amp; Net Interchange</v>
          </cell>
        </row>
        <row r="353">
          <cell r="B353" t="str">
            <v>Long Term Firm Purchases</v>
          </cell>
          <cell r="U353" t="str">
            <v>GRID LTC (MWh)</v>
          </cell>
        </row>
        <row r="354">
          <cell r="C354" t="str">
            <v>AMP Resources (Cove Fort)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 t="b">
            <v>1</v>
          </cell>
          <cell r="U354" t="e">
            <v>#N/A</v>
          </cell>
          <cell r="V354" t="str">
            <v>AMP Resources (Cove Fort)</v>
          </cell>
          <cell r="AG354" t="str">
            <v>no data</v>
          </cell>
        </row>
        <row r="355">
          <cell r="C355" t="str">
            <v>APS Supplemental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S355" t="b">
            <v>1</v>
          </cell>
          <cell r="U355" t="e">
            <v>#N/A</v>
          </cell>
          <cell r="V355" t="str">
            <v>APS Supplemental Purchase coal</v>
          </cell>
          <cell r="W355" t="e">
            <v>#N/A</v>
          </cell>
          <cell r="X355" t="str">
            <v>APS Supplemental Purchase other</v>
          </cell>
          <cell r="AG355" t="str">
            <v>no data</v>
          </cell>
        </row>
        <row r="356">
          <cell r="C356" t="str">
            <v>Aquila hydro hedge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 t="b">
            <v>1</v>
          </cell>
          <cell r="V356" t="str">
            <v>Aquila hydro hedge</v>
          </cell>
          <cell r="AG356" t="str">
            <v>no data</v>
          </cell>
        </row>
        <row r="357">
          <cell r="C357" t="str">
            <v>Avoided Cost Resource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 t="b">
            <v>1</v>
          </cell>
          <cell r="U357" t="e">
            <v>#N/A</v>
          </cell>
          <cell r="V357" t="str">
            <v>Avoided Cost Resource</v>
          </cell>
          <cell r="AG357" t="str">
            <v>no data</v>
          </cell>
        </row>
        <row r="358">
          <cell r="C358" t="str">
            <v>BPA Hermiston Loss Settlement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 t="b">
            <v>1</v>
          </cell>
          <cell r="U358" t="e">
            <v>#N/A</v>
          </cell>
          <cell r="V358" t="str">
            <v>BPA Hermiston Loss Settlement</v>
          </cell>
          <cell r="AG358" t="str">
            <v>no data</v>
          </cell>
        </row>
        <row r="359">
          <cell r="C359" t="str">
            <v>Blanding Purchase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 t="b">
            <v>1</v>
          </cell>
          <cell r="U359" t="e">
            <v>#N/A</v>
          </cell>
          <cell r="V359" t="str">
            <v>Blanding Purchase</v>
          </cell>
          <cell r="AG359" t="str">
            <v>no data</v>
          </cell>
        </row>
        <row r="360">
          <cell r="C360" t="str">
            <v>Clark S&amp;I Agreement (Net)</v>
          </cell>
          <cell r="E360">
            <v>307295.97220061</v>
          </cell>
          <cell r="F360">
            <v>18653.638508360003</v>
          </cell>
          <cell r="G360">
            <v>25656.63956052</v>
          </cell>
          <cell r="H360">
            <v>27158.007887889995</v>
          </cell>
          <cell r="I360">
            <v>97281.06394463999</v>
          </cell>
          <cell r="J360">
            <v>119303.6224219</v>
          </cell>
          <cell r="K360">
            <v>19242.9998773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 t="b">
            <v>1</v>
          </cell>
          <cell r="U360">
            <v>14</v>
          </cell>
          <cell r="V360" t="str">
            <v>Clark S&amp;I</v>
          </cell>
          <cell r="W360">
            <v>15</v>
          </cell>
          <cell r="X360" t="str">
            <v>Clark Storage &amp; Integration</v>
          </cell>
          <cell r="Y360">
            <v>13</v>
          </cell>
          <cell r="Z360" t="str">
            <v>Clark River Road reserve</v>
          </cell>
          <cell r="AA360">
            <v>11</v>
          </cell>
          <cell r="AB360" t="str">
            <v>Clark Displacement</v>
          </cell>
          <cell r="AD360" t="str">
            <v>Clark S&amp;I Base Capacity</v>
          </cell>
          <cell r="AE360">
            <v>12</v>
          </cell>
          <cell r="AF360" t="str">
            <v>Clark Displacement Buy Back</v>
          </cell>
          <cell r="AG360" t="str">
            <v/>
          </cell>
        </row>
        <row r="361">
          <cell r="C361" t="str">
            <v>Combine Hills</v>
          </cell>
          <cell r="E361">
            <v>117700.5786386</v>
          </cell>
          <cell r="F361">
            <v>7643.4154373</v>
          </cell>
          <cell r="G361">
            <v>7643.4154373</v>
          </cell>
          <cell r="H361">
            <v>7396.853649</v>
          </cell>
          <cell r="I361">
            <v>10651.873141</v>
          </cell>
          <cell r="J361">
            <v>10308.26433</v>
          </cell>
          <cell r="K361">
            <v>11612.235502</v>
          </cell>
          <cell r="L361">
            <v>11612.235502</v>
          </cell>
          <cell r="M361">
            <v>10863.059018</v>
          </cell>
          <cell r="N361">
            <v>11612.235502</v>
          </cell>
          <cell r="O361">
            <v>10308.26433</v>
          </cell>
          <cell r="P361">
            <v>10651.873141</v>
          </cell>
          <cell r="Q361">
            <v>7396.853649</v>
          </cell>
          <cell r="S361" t="b">
            <v>1</v>
          </cell>
          <cell r="U361">
            <v>16</v>
          </cell>
          <cell r="V361" t="str">
            <v>Combine Hills</v>
          </cell>
          <cell r="AG361" t="str">
            <v/>
          </cell>
        </row>
        <row r="362">
          <cell r="C362" t="str">
            <v>Constellation p257677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 t="b">
            <v>1</v>
          </cell>
          <cell r="U362" t="e">
            <v>#N/A</v>
          </cell>
          <cell r="V362" t="str">
            <v>Constellation p257677</v>
          </cell>
          <cell r="AG362" t="str">
            <v>no data</v>
          </cell>
        </row>
        <row r="363">
          <cell r="C363" t="str">
            <v>Constellation p257678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 t="b">
            <v>1</v>
          </cell>
          <cell r="U363" t="e">
            <v>#N/A</v>
          </cell>
          <cell r="V363" t="str">
            <v>Constellation p257678</v>
          </cell>
          <cell r="AG363" t="str">
            <v>no data</v>
          </cell>
        </row>
        <row r="364">
          <cell r="C364" t="str">
            <v>Constellation p268849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 t="b">
            <v>1</v>
          </cell>
          <cell r="U364" t="e">
            <v>#N/A</v>
          </cell>
          <cell r="V364" t="str">
            <v>Constellation p268849</v>
          </cell>
          <cell r="AG364" t="str">
            <v>no data</v>
          </cell>
        </row>
        <row r="365">
          <cell r="C365" t="str">
            <v>Deseret Purchase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 t="b">
            <v>1</v>
          </cell>
          <cell r="U365" t="e">
            <v>#N/A</v>
          </cell>
          <cell r="V365" t="str">
            <v>Deseret Purchase</v>
          </cell>
          <cell r="W365" t="e">
            <v>#N/A</v>
          </cell>
          <cell r="X365" t="str">
            <v>Deseret G&amp;T Expansion</v>
          </cell>
          <cell r="AG365" t="str">
            <v>no data</v>
          </cell>
        </row>
        <row r="366">
          <cell r="C366" t="str">
            <v>Douglas PUD Settlement</v>
          </cell>
          <cell r="E366">
            <v>68926.39907039999</v>
          </cell>
          <cell r="F366">
            <v>8092.8008</v>
          </cell>
          <cell r="G366">
            <v>6292.79796</v>
          </cell>
          <cell r="H366">
            <v>3695.999664</v>
          </cell>
          <cell r="I366">
            <v>4545.6000264</v>
          </cell>
          <cell r="J366">
            <v>4183.999784</v>
          </cell>
          <cell r="K366">
            <v>4263.200864</v>
          </cell>
          <cell r="L366">
            <v>3490.400328</v>
          </cell>
          <cell r="M366">
            <v>3499.1999992</v>
          </cell>
          <cell r="N366">
            <v>4586.3996288</v>
          </cell>
          <cell r="O366">
            <v>6323.202576</v>
          </cell>
          <cell r="P366">
            <v>9696.79792</v>
          </cell>
          <cell r="Q366">
            <v>10255.99952</v>
          </cell>
          <cell r="S366" t="b">
            <v>1</v>
          </cell>
          <cell r="U366">
            <v>18</v>
          </cell>
          <cell r="V366" t="str">
            <v>Douglas PUD Settlement</v>
          </cell>
          <cell r="AG366" t="str">
            <v/>
          </cell>
        </row>
        <row r="367">
          <cell r="C367" t="str">
            <v>Duke HLH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 t="b">
            <v>1</v>
          </cell>
          <cell r="U367" t="e">
            <v>#N/A</v>
          </cell>
          <cell r="V367" t="str">
            <v>Duke HLH</v>
          </cell>
          <cell r="AG367" t="str">
            <v>no data</v>
          </cell>
        </row>
        <row r="368">
          <cell r="C368" t="str">
            <v>Duke p99206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 t="b">
            <v>1</v>
          </cell>
          <cell r="U368" t="e">
            <v>#N/A</v>
          </cell>
          <cell r="V368" t="str">
            <v>Duke p99206</v>
          </cell>
          <cell r="AG368" t="str">
            <v>no data</v>
          </cell>
        </row>
        <row r="369">
          <cell r="C369" t="str">
            <v>Gemstate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 t="b">
            <v>1</v>
          </cell>
          <cell r="U369" t="e">
            <v>#N/A</v>
          </cell>
          <cell r="V369" t="str">
            <v>Gem State (City of Idaho Falls)</v>
          </cell>
          <cell r="W369" t="e">
            <v>#N/A</v>
          </cell>
          <cell r="X369" t="str">
            <v>Gem State Power Cost</v>
          </cell>
          <cell r="AG369" t="str">
            <v>no data</v>
          </cell>
        </row>
        <row r="370">
          <cell r="C370" t="str">
            <v>Georgia-Pacific Camas</v>
          </cell>
          <cell r="E370">
            <v>146990.61273599998</v>
          </cell>
          <cell r="F370">
            <v>12450.024576</v>
          </cell>
          <cell r="G370">
            <v>12450.024576</v>
          </cell>
          <cell r="H370">
            <v>12048.41088</v>
          </cell>
          <cell r="I370">
            <v>12450.024576</v>
          </cell>
          <cell r="J370">
            <v>12048.41088</v>
          </cell>
          <cell r="K370">
            <v>12450.024576</v>
          </cell>
          <cell r="L370">
            <v>12450.024576</v>
          </cell>
          <cell r="M370">
            <v>11646.797184</v>
          </cell>
          <cell r="N370">
            <v>12450.024576</v>
          </cell>
          <cell r="O370">
            <v>12048.41088</v>
          </cell>
          <cell r="P370">
            <v>12450.024576</v>
          </cell>
          <cell r="Q370">
            <v>12048.41088</v>
          </cell>
          <cell r="S370" t="b">
            <v>1</v>
          </cell>
          <cell r="U370">
            <v>20</v>
          </cell>
          <cell r="V370" t="str">
            <v>Fort James (CoGen)</v>
          </cell>
          <cell r="AG370" t="str">
            <v/>
          </cell>
        </row>
        <row r="371">
          <cell r="C371" t="str">
            <v>Grant County 10 aMW purchase</v>
          </cell>
          <cell r="E371">
            <v>87634.02172719999</v>
          </cell>
          <cell r="F371">
            <v>10280.00355</v>
          </cell>
          <cell r="G371">
            <v>9560.00265</v>
          </cell>
          <cell r="H371">
            <v>7098.0024924</v>
          </cell>
          <cell r="I371">
            <v>5904.0022536</v>
          </cell>
          <cell r="J371">
            <v>4734.00063</v>
          </cell>
          <cell r="K371">
            <v>6089.9977357</v>
          </cell>
          <cell r="L371">
            <v>6400.0024148</v>
          </cell>
          <cell r="M371">
            <v>4992.0019356</v>
          </cell>
          <cell r="N371">
            <v>5824.0022276</v>
          </cell>
          <cell r="O371">
            <v>7409.9999065</v>
          </cell>
          <cell r="P371">
            <v>9346.002436</v>
          </cell>
          <cell r="Q371">
            <v>9996.003495</v>
          </cell>
          <cell r="S371" t="b">
            <v>1</v>
          </cell>
          <cell r="U371">
            <v>22</v>
          </cell>
          <cell r="V371" t="str">
            <v>Grant County</v>
          </cell>
          <cell r="AG371" t="str">
            <v/>
          </cell>
        </row>
        <row r="372">
          <cell r="C372" t="str">
            <v>Hermiston Purchase</v>
          </cell>
          <cell r="E372">
            <v>1909786.356673</v>
          </cell>
          <cell r="F372">
            <v>161940.858219</v>
          </cell>
          <cell r="G372">
            <v>167292.92136049998</v>
          </cell>
          <cell r="H372">
            <v>164978.6923325</v>
          </cell>
          <cell r="I372">
            <v>172900.571185</v>
          </cell>
          <cell r="J372">
            <v>170536.030694</v>
          </cell>
          <cell r="K372">
            <v>174793.39746950002</v>
          </cell>
          <cell r="L372">
            <v>166888.550406</v>
          </cell>
          <cell r="M372">
            <v>156340.96714750002</v>
          </cell>
          <cell r="N372">
            <v>140692.72292700002</v>
          </cell>
          <cell r="O372">
            <v>104065.0619805</v>
          </cell>
          <cell r="P372">
            <v>171211.427656</v>
          </cell>
          <cell r="Q372">
            <v>158145.1552955</v>
          </cell>
          <cell r="S372" t="b">
            <v>1</v>
          </cell>
          <cell r="U372" t="e">
            <v>#N/A</v>
          </cell>
          <cell r="V372" t="str">
            <v>Hermiston Purchase</v>
          </cell>
          <cell r="AG372" t="str">
            <v>no data</v>
          </cell>
        </row>
        <row r="373">
          <cell r="C373" t="str">
            <v>Hurricane Purchase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 t="b">
            <v>1</v>
          </cell>
          <cell r="U373" t="e">
            <v>#N/A</v>
          </cell>
          <cell r="V373" t="str">
            <v>Hurricane Purchase</v>
          </cell>
          <cell r="AG373" t="str">
            <v>no data</v>
          </cell>
        </row>
        <row r="374">
          <cell r="C374" t="str">
            <v>Idaho Power RTSA Purchase</v>
          </cell>
          <cell r="E374">
            <v>38521.322104</v>
          </cell>
          <cell r="F374">
            <v>4473.936408</v>
          </cell>
          <cell r="G374">
            <v>3981.3364992</v>
          </cell>
          <cell r="H374">
            <v>3802.1282304</v>
          </cell>
          <cell r="I374">
            <v>3192.528</v>
          </cell>
          <cell r="J374">
            <v>2997.51944</v>
          </cell>
          <cell r="K374">
            <v>3436.2627744</v>
          </cell>
          <cell r="L374">
            <v>3145.856328</v>
          </cell>
          <cell r="M374">
            <v>3404.7205776</v>
          </cell>
          <cell r="N374">
            <v>3669.2805696</v>
          </cell>
          <cell r="O374">
            <v>1659.8397664</v>
          </cell>
          <cell r="P374">
            <v>977.5917504</v>
          </cell>
          <cell r="Q374">
            <v>3780.32176</v>
          </cell>
          <cell r="S374" t="b">
            <v>1</v>
          </cell>
          <cell r="U374">
            <v>24</v>
          </cell>
          <cell r="V374" t="str">
            <v>Idaho Power RTSA Purchase</v>
          </cell>
          <cell r="AG374" t="str">
            <v/>
          </cell>
        </row>
        <row r="375">
          <cell r="C375" t="str">
            <v>IPP Purchase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 t="b">
            <v>1</v>
          </cell>
          <cell r="U375" t="e">
            <v>#N/A</v>
          </cell>
          <cell r="V375" t="str">
            <v>IPP Purchase</v>
          </cell>
          <cell r="AG375" t="str">
            <v>no data</v>
          </cell>
        </row>
        <row r="376">
          <cell r="C376" t="str">
            <v>Kennecott Generation Incentive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 t="b">
            <v>1</v>
          </cell>
          <cell r="V376" t="str">
            <v>Kennecott Incentive</v>
          </cell>
          <cell r="X376" t="str">
            <v>Kennecott Incentive (Historical)</v>
          </cell>
          <cell r="AB376" t="str">
            <v>Kennecott Coal Non-Owned</v>
          </cell>
          <cell r="AG376" t="str">
            <v>no data</v>
          </cell>
        </row>
        <row r="377">
          <cell r="C377" t="str">
            <v>MagCorp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 t="b">
            <v>1</v>
          </cell>
          <cell r="V377" t="str">
            <v>MagCorp Curtailment</v>
          </cell>
          <cell r="X377" t="str">
            <v>MagCorp Curtailment Winter</v>
          </cell>
          <cell r="AG377" t="str">
            <v>no data</v>
          </cell>
        </row>
        <row r="378">
          <cell r="C378" t="str">
            <v>MagCorp Reserves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 t="b">
            <v>1</v>
          </cell>
          <cell r="U378" t="e">
            <v>#N/A</v>
          </cell>
          <cell r="V378" t="str">
            <v>US Magnesium Reserve</v>
          </cell>
          <cell r="AG378" t="str">
            <v>no data</v>
          </cell>
        </row>
        <row r="379">
          <cell r="C379" t="str">
            <v>Morgan Stanley p189046</v>
          </cell>
          <cell r="E379">
            <v>245600</v>
          </cell>
          <cell r="F379">
            <v>20000</v>
          </cell>
          <cell r="G379">
            <v>21600</v>
          </cell>
          <cell r="H379">
            <v>19200</v>
          </cell>
          <cell r="I379">
            <v>21600</v>
          </cell>
          <cell r="J379">
            <v>20000</v>
          </cell>
          <cell r="K379">
            <v>20000</v>
          </cell>
          <cell r="L379">
            <v>20800</v>
          </cell>
          <cell r="M379">
            <v>20000</v>
          </cell>
          <cell r="N379">
            <v>20800</v>
          </cell>
          <cell r="O379">
            <v>20800</v>
          </cell>
          <cell r="P379">
            <v>20800</v>
          </cell>
          <cell r="Q379">
            <v>20000</v>
          </cell>
          <cell r="S379" t="b">
            <v>1</v>
          </cell>
          <cell r="U379">
            <v>27</v>
          </cell>
          <cell r="V379" t="str">
            <v>Morgan Stanley p189046</v>
          </cell>
          <cell r="AG379" t="str">
            <v/>
          </cell>
        </row>
        <row r="380">
          <cell r="C380" t="str">
            <v>Morgan Stanley p272153-6-8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 t="b">
            <v>1</v>
          </cell>
          <cell r="U380" t="e">
            <v>#N/A</v>
          </cell>
          <cell r="V380" t="str">
            <v>Morgan Stanley p272153</v>
          </cell>
          <cell r="W380" t="e">
            <v>#N/A</v>
          </cell>
          <cell r="X380" t="str">
            <v>Morgan Stanley p272156</v>
          </cell>
          <cell r="Y380" t="e">
            <v>#N/A</v>
          </cell>
          <cell r="Z380" t="str">
            <v>Morgan Stanley p272158</v>
          </cell>
          <cell r="AG380" t="str">
            <v>no data</v>
          </cell>
        </row>
        <row r="381">
          <cell r="C381" t="str">
            <v>Morgan Stanley p272154-7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 t="b">
            <v>1</v>
          </cell>
          <cell r="U381" t="e">
            <v>#N/A</v>
          </cell>
          <cell r="V381" t="str">
            <v>Morgan Stanley p272154</v>
          </cell>
          <cell r="W381" t="e">
            <v>#N/A</v>
          </cell>
          <cell r="X381" t="str">
            <v>Morgan Stanley p272157</v>
          </cell>
          <cell r="AG381" t="str">
            <v>no data</v>
          </cell>
        </row>
        <row r="382">
          <cell r="C382" t="str">
            <v>Nebo Heat Rate Option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 t="b">
            <v>1</v>
          </cell>
          <cell r="U382" t="e">
            <v>#N/A</v>
          </cell>
          <cell r="V382" t="str">
            <v>UAMPS p296212 Capacity Payment</v>
          </cell>
          <cell r="W382" t="e">
            <v>#N/A</v>
          </cell>
          <cell r="X382" t="str">
            <v>Nebo Capacity Payment</v>
          </cell>
          <cell r="AA382" t="e">
            <v>#N/A</v>
          </cell>
          <cell r="AB382" t="str">
            <v>Nebo</v>
          </cell>
          <cell r="AG382" t="str">
            <v>no data</v>
          </cell>
        </row>
        <row r="383">
          <cell r="C383" t="str">
            <v>Nucor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 t="b">
            <v>1</v>
          </cell>
          <cell r="V383" t="str">
            <v>Nucor</v>
          </cell>
          <cell r="X383" t="str">
            <v>Nucor (De-rate)</v>
          </cell>
          <cell r="AG383" t="str">
            <v>no data</v>
          </cell>
        </row>
        <row r="384">
          <cell r="C384" t="str">
            <v>P4 Production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 t="b">
            <v>1</v>
          </cell>
          <cell r="V384" t="str">
            <v>P4 Production</v>
          </cell>
          <cell r="Z384" t="str">
            <v>Monsanto Excess Demand</v>
          </cell>
          <cell r="AB384" t="str">
            <v>Monsanto Curtailment (Historical)</v>
          </cell>
          <cell r="AD384" t="str">
            <v>P4 Production (De-rate)</v>
          </cell>
          <cell r="AG384" t="str">
            <v>no data</v>
          </cell>
        </row>
        <row r="385">
          <cell r="C385" t="str">
            <v>PGE Cove</v>
          </cell>
          <cell r="E385">
            <v>12023.9951904</v>
          </cell>
          <cell r="F385">
            <v>1013.9995944</v>
          </cell>
          <cell r="G385">
            <v>1013.9995944</v>
          </cell>
          <cell r="H385">
            <v>989.999604</v>
          </cell>
          <cell r="I385">
            <v>1013.9995944</v>
          </cell>
          <cell r="J385">
            <v>989.999604</v>
          </cell>
          <cell r="K385">
            <v>1013.9995944</v>
          </cell>
          <cell r="L385">
            <v>1013.9995944</v>
          </cell>
          <cell r="M385">
            <v>965.9996136</v>
          </cell>
          <cell r="N385">
            <v>1013.9995944</v>
          </cell>
          <cell r="O385">
            <v>989.999604</v>
          </cell>
          <cell r="P385">
            <v>1013.9995944</v>
          </cell>
          <cell r="Q385">
            <v>989.999604</v>
          </cell>
          <cell r="S385" t="b">
            <v>1</v>
          </cell>
          <cell r="U385">
            <v>30</v>
          </cell>
          <cell r="V385" t="str">
            <v>PGE Cove</v>
          </cell>
          <cell r="X385" t="str">
            <v>PGE Cove Power Cost</v>
          </cell>
          <cell r="AG385" t="str">
            <v/>
          </cell>
        </row>
        <row r="386">
          <cell r="C386" t="str">
            <v>Rock River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 t="b">
            <v>1</v>
          </cell>
          <cell r="U386" t="e">
            <v>#N/A</v>
          </cell>
          <cell r="V386" t="str">
            <v>Rock River I</v>
          </cell>
          <cell r="X386" t="str">
            <v>Rock River C&amp;R Discount</v>
          </cell>
          <cell r="AG386" t="str">
            <v>no data</v>
          </cell>
        </row>
        <row r="387">
          <cell r="C387" t="str">
            <v>Roseburg Forest Products</v>
          </cell>
          <cell r="E387">
            <v>154014.375648</v>
          </cell>
          <cell r="F387">
            <v>11994.91776</v>
          </cell>
          <cell r="G387">
            <v>13280.08752</v>
          </cell>
          <cell r="H387">
            <v>12851.6976</v>
          </cell>
          <cell r="I387">
            <v>13280.08752</v>
          </cell>
          <cell r="J387">
            <v>12851.6976</v>
          </cell>
          <cell r="K387">
            <v>13280.08752</v>
          </cell>
          <cell r="L387">
            <v>13026.097824</v>
          </cell>
          <cell r="M387">
            <v>12185.704416</v>
          </cell>
          <cell r="N387">
            <v>13026.097824</v>
          </cell>
          <cell r="O387">
            <v>12605.90112</v>
          </cell>
          <cell r="P387">
            <v>13026.097824</v>
          </cell>
          <cell r="Q387">
            <v>12605.90112</v>
          </cell>
          <cell r="S387" t="b">
            <v>1</v>
          </cell>
          <cell r="U387">
            <v>31</v>
          </cell>
          <cell r="V387" t="str">
            <v>Roseburg Forest Products</v>
          </cell>
          <cell r="W387" t="e">
            <v>#N/A</v>
          </cell>
          <cell r="X387" t="str">
            <v>Roseburg Forest Products Option</v>
          </cell>
          <cell r="AG387" t="str">
            <v/>
          </cell>
        </row>
        <row r="388">
          <cell r="C388" t="str">
            <v>Roseburg Forest Products CA (PD)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 t="b">
            <v>1</v>
          </cell>
          <cell r="U388" t="e">
            <v>#N/A</v>
          </cell>
          <cell r="V388" t="str">
            <v>Roseburg Forest Products CA (PD)</v>
          </cell>
          <cell r="W388" t="e">
            <v>#N/A</v>
          </cell>
          <cell r="X388" t="str">
            <v>Roseburg Forest Products CA</v>
          </cell>
          <cell r="AG388" t="str">
            <v>no data</v>
          </cell>
        </row>
        <row r="389">
          <cell r="C389" t="str">
            <v>Small Purchases east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 t="b">
            <v>1</v>
          </cell>
          <cell r="U389" t="e">
            <v>#N/A</v>
          </cell>
          <cell r="V389" t="str">
            <v>Small Purchases east</v>
          </cell>
          <cell r="AG389" t="str">
            <v>no data</v>
          </cell>
        </row>
        <row r="390">
          <cell r="C390" t="str">
            <v>Small Purchases west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 t="b">
            <v>1</v>
          </cell>
          <cell r="U390">
            <v>35</v>
          </cell>
          <cell r="V390" t="str">
            <v>Small Purchases west</v>
          </cell>
          <cell r="AG390" t="str">
            <v/>
          </cell>
        </row>
        <row r="391">
          <cell r="C391" t="str">
            <v>TransAlta Purchase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 t="b">
            <v>1</v>
          </cell>
          <cell r="U391" t="e">
            <v>#N/A</v>
          </cell>
          <cell r="V391" t="str">
            <v>TransAlta Purchase Flat</v>
          </cell>
          <cell r="W391" t="e">
            <v>#N/A</v>
          </cell>
          <cell r="X391" t="str">
            <v>TransAlta Purchase Index</v>
          </cell>
          <cell r="AG391" t="str">
            <v>no data</v>
          </cell>
        </row>
        <row r="392">
          <cell r="C392" t="str">
            <v>Tri-State Purchase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 t="b">
            <v>1</v>
          </cell>
          <cell r="U392" t="e">
            <v>#N/A</v>
          </cell>
          <cell r="V392" t="str">
            <v>Tri-State Purchase</v>
          </cell>
          <cell r="AG392" t="str">
            <v>no data</v>
          </cell>
        </row>
        <row r="393">
          <cell r="C393" t="str">
            <v>Weyerhaeuser Reserve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 t="b">
            <v>1</v>
          </cell>
          <cell r="U393">
            <v>41</v>
          </cell>
          <cell r="V393" t="str">
            <v>Weyerhaeuser Reserve</v>
          </cell>
          <cell r="AG393" t="str">
            <v/>
          </cell>
        </row>
        <row r="394">
          <cell r="C394" t="str">
            <v>Wolverine Creek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 t="b">
            <v>1</v>
          </cell>
          <cell r="U394" t="e">
            <v>#N/A</v>
          </cell>
          <cell r="V394" t="str">
            <v>Wolverine Creek</v>
          </cell>
          <cell r="AG394" t="str">
            <v>no data</v>
          </cell>
        </row>
        <row r="395">
          <cell r="C395" t="str">
            <v>BPA Conservation Rate Credit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 t="b">
            <v>1</v>
          </cell>
          <cell r="U395" t="e">
            <v>#N/A</v>
          </cell>
          <cell r="V395" t="str">
            <v>BPA Conservation Rate Credit</v>
          </cell>
          <cell r="AG395" t="str">
            <v>no data</v>
          </cell>
        </row>
        <row r="397">
          <cell r="B397" t="str">
            <v>Long Term Firm Purchases Total</v>
          </cell>
          <cell r="E397">
            <v>3088493.63398821</v>
          </cell>
          <cell r="F397">
            <v>256543.59485306</v>
          </cell>
          <cell r="G397">
            <v>268771.22515792</v>
          </cell>
          <cell r="H397">
            <v>259219.79234019003</v>
          </cell>
          <cell r="I397">
            <v>342819.75024103996</v>
          </cell>
          <cell r="J397">
            <v>357953.54538390005</v>
          </cell>
          <cell r="K397">
            <v>266182.20591330004</v>
          </cell>
          <cell r="L397">
            <v>238827.1669732</v>
          </cell>
          <cell r="M397">
            <v>223898.44989150003</v>
          </cell>
          <cell r="N397">
            <v>213674.76284940002</v>
          </cell>
          <cell r="O397">
            <v>176210.68016340001</v>
          </cell>
          <cell r="P397">
            <v>249173.8148978</v>
          </cell>
          <cell r="Q397">
            <v>235218.6453235</v>
          </cell>
        </row>
        <row r="399">
          <cell r="B399" t="str">
            <v>Seasonal Purchased Power</v>
          </cell>
        </row>
        <row r="400">
          <cell r="C400" t="str">
            <v>APS p167566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 t="b">
            <v>1</v>
          </cell>
          <cell r="U400" t="e">
            <v>#N/A</v>
          </cell>
          <cell r="V400" t="str">
            <v>APS 7X16 at Mona</v>
          </cell>
          <cell r="AG400" t="str">
            <v>no data</v>
          </cell>
        </row>
        <row r="401">
          <cell r="C401" t="str">
            <v>APS p172318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 t="b">
            <v>1</v>
          </cell>
          <cell r="U401" t="e">
            <v>#N/A</v>
          </cell>
          <cell r="V401" t="str">
            <v>APS 7X16 at 4C</v>
          </cell>
          <cell r="AG401" t="str">
            <v>no data</v>
          </cell>
        </row>
        <row r="402">
          <cell r="C402" t="str">
            <v>APS p205692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 t="b">
            <v>1</v>
          </cell>
          <cell r="U402" t="e">
            <v>#N/A</v>
          </cell>
          <cell r="V402" t="str">
            <v>APS 6X16 at 4C</v>
          </cell>
          <cell r="AG402" t="str">
            <v>no data</v>
          </cell>
        </row>
        <row r="403">
          <cell r="C403" t="str">
            <v>Morgan Stanley p196538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 t="b">
            <v>1</v>
          </cell>
          <cell r="U403" t="e">
            <v>#N/A</v>
          </cell>
          <cell r="V403" t="str">
            <v>Morgan Stanley p196538</v>
          </cell>
          <cell r="AG403" t="str">
            <v>no data</v>
          </cell>
        </row>
        <row r="404">
          <cell r="C404" t="str">
            <v>Morgan Stanley p206006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 t="b">
            <v>1</v>
          </cell>
          <cell r="U404" t="e">
            <v>#N/A</v>
          </cell>
          <cell r="V404" t="str">
            <v>Morgan Stanley p206006</v>
          </cell>
          <cell r="AG404" t="str">
            <v>no data</v>
          </cell>
        </row>
        <row r="405">
          <cell r="C405" t="str">
            <v>Morgan Stanley p206008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 t="b">
            <v>1</v>
          </cell>
          <cell r="U405" t="e">
            <v>#N/A</v>
          </cell>
          <cell r="V405" t="str">
            <v>Morgan Stanley p206008</v>
          </cell>
          <cell r="AG405" t="str">
            <v>no data</v>
          </cell>
        </row>
        <row r="406">
          <cell r="C406" t="str">
            <v>Morgan Stanley p244840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 t="b">
            <v>1</v>
          </cell>
          <cell r="U406" t="e">
            <v>#N/A</v>
          </cell>
          <cell r="V406" t="str">
            <v>Morgan Stanley p244840</v>
          </cell>
          <cell r="AG406" t="str">
            <v>no data</v>
          </cell>
        </row>
        <row r="407">
          <cell r="C407" t="str">
            <v>Morgan Stanley p244841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 t="b">
            <v>1</v>
          </cell>
          <cell r="U407" t="e">
            <v>#N/A</v>
          </cell>
          <cell r="V407" t="str">
            <v>Morgan Stanley p244841</v>
          </cell>
          <cell r="AG407" t="str">
            <v>no data</v>
          </cell>
        </row>
        <row r="408">
          <cell r="C408" t="str">
            <v>UBS p223199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 t="b">
            <v>1</v>
          </cell>
          <cell r="U408" t="e">
            <v>#N/A</v>
          </cell>
          <cell r="V408" t="str">
            <v>UBS p223199</v>
          </cell>
          <cell r="AG408" t="str">
            <v>no data</v>
          </cell>
        </row>
        <row r="409">
          <cell r="C409" t="str">
            <v>UBS p268848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 t="b">
            <v>1</v>
          </cell>
          <cell r="U409" t="e">
            <v>#N/A</v>
          </cell>
          <cell r="V409" t="str">
            <v>UBS p268848</v>
          </cell>
          <cell r="AG409" t="str">
            <v>no data</v>
          </cell>
        </row>
        <row r="410">
          <cell r="C410" t="str">
            <v>UBS p268850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 t="b">
            <v>1</v>
          </cell>
          <cell r="U410" t="e">
            <v>#N/A</v>
          </cell>
          <cell r="V410" t="str">
            <v>UBS p268850</v>
          </cell>
          <cell r="AG410" t="str">
            <v>no data</v>
          </cell>
        </row>
        <row r="411">
          <cell r="C411" t="str">
            <v>UBS Summer Purchase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 t="b">
            <v>1</v>
          </cell>
          <cell r="U411" t="e">
            <v>#N/A</v>
          </cell>
          <cell r="V411" t="str">
            <v>UBS AG 6X16 at 4C</v>
          </cell>
          <cell r="AG411" t="str">
            <v>no data</v>
          </cell>
        </row>
        <row r="413">
          <cell r="B413" t="str">
            <v>Seasonal Purchased Power Total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Z414" t="str">
            <v>Non-Owned East - Obligation</v>
          </cell>
          <cell r="AB414" t="str">
            <v>Non-Owned West - Obligation</v>
          </cell>
        </row>
        <row r="415">
          <cell r="B415" t="str">
            <v>Qualifying Facilities</v>
          </cell>
          <cell r="Z415" t="str">
            <v>Non-Owned East - Offset</v>
          </cell>
          <cell r="AB415" t="str">
            <v>Non-Owned West - Offset</v>
          </cell>
        </row>
        <row r="416">
          <cell r="C416" t="str">
            <v>QF California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 t="b">
            <v>1</v>
          </cell>
          <cell r="U416" t="e">
            <v>#N/A</v>
          </cell>
          <cell r="V416" t="str">
            <v>California QF</v>
          </cell>
          <cell r="AG416" t="str">
            <v>no data</v>
          </cell>
        </row>
        <row r="417">
          <cell r="C417" t="str">
            <v>QF Idaho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 t="b">
            <v>1</v>
          </cell>
          <cell r="U417" t="e">
            <v>#N/A</v>
          </cell>
          <cell r="V417" t="str">
            <v>Idaho QF</v>
          </cell>
          <cell r="AG417" t="str">
            <v>no data</v>
          </cell>
        </row>
        <row r="418">
          <cell r="C418" t="str">
            <v>QF Oregon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 t="b">
            <v>1</v>
          </cell>
          <cell r="U418" t="e">
            <v>#N/A</v>
          </cell>
          <cell r="V418" t="str">
            <v>Oregon QF</v>
          </cell>
          <cell r="AG418" t="str">
            <v>no data</v>
          </cell>
        </row>
        <row r="419">
          <cell r="C419" t="str">
            <v>QF Utah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 t="b">
            <v>1</v>
          </cell>
          <cell r="U419" t="e">
            <v>#N/A</v>
          </cell>
          <cell r="V419" t="str">
            <v>Utah QF</v>
          </cell>
          <cell r="AG419" t="str">
            <v>no data</v>
          </cell>
        </row>
        <row r="420">
          <cell r="C420" t="str">
            <v>QF Washington</v>
          </cell>
          <cell r="E420">
            <v>20220.241711199997</v>
          </cell>
          <cell r="F420">
            <v>2642.600952</v>
          </cell>
          <cell r="G420">
            <v>2724.779844</v>
          </cell>
          <cell r="H420">
            <v>2523.68136</v>
          </cell>
          <cell r="I420">
            <v>1662.7400808</v>
          </cell>
          <cell r="J420">
            <v>1073.130552</v>
          </cell>
          <cell r="K420">
            <v>1001.31984</v>
          </cell>
          <cell r="L420">
            <v>1102.42014</v>
          </cell>
          <cell r="M420">
            <v>1050.4598544</v>
          </cell>
          <cell r="N420">
            <v>1059.4296624</v>
          </cell>
          <cell r="O420">
            <v>1197.180072</v>
          </cell>
          <cell r="P420">
            <v>1849.9503456</v>
          </cell>
          <cell r="Q420">
            <v>2332.549008</v>
          </cell>
          <cell r="S420" t="b">
            <v>1</v>
          </cell>
          <cell r="U420">
            <v>40</v>
          </cell>
          <cell r="V420" t="str">
            <v>Washington QF</v>
          </cell>
          <cell r="AG420" t="str">
            <v/>
          </cell>
        </row>
        <row r="421">
          <cell r="C421" t="str">
            <v>QF Wyoming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 t="b">
            <v>1</v>
          </cell>
          <cell r="U421" t="e">
            <v>#N/A</v>
          </cell>
          <cell r="V421" t="str">
            <v>Wyoming QF</v>
          </cell>
          <cell r="AG421" t="str">
            <v>no data</v>
          </cell>
        </row>
        <row r="422">
          <cell r="C422" t="str">
            <v>Biomass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 t="b">
            <v>1</v>
          </cell>
          <cell r="U422" t="e">
            <v>#N/A</v>
          </cell>
          <cell r="V422" t="str">
            <v>Biomass (QF)</v>
          </cell>
          <cell r="W422" t="e">
            <v>#N/A</v>
          </cell>
          <cell r="X422" t="str">
            <v>Biomass Non-Generation</v>
          </cell>
          <cell r="AG422" t="str">
            <v>no data</v>
          </cell>
        </row>
        <row r="423">
          <cell r="C423" t="str">
            <v>Douglas County Forest Products QF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 t="b">
            <v>1</v>
          </cell>
          <cell r="U423" t="e">
            <v>#N/A</v>
          </cell>
          <cell r="V423" t="str">
            <v>Douglas County Forest Products QF</v>
          </cell>
          <cell r="AG423" t="str">
            <v>no data</v>
          </cell>
        </row>
        <row r="424">
          <cell r="C424" t="str">
            <v>D.R. Johnson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 t="b">
            <v>1</v>
          </cell>
          <cell r="U424" t="e">
            <v>#N/A</v>
          </cell>
          <cell r="V424" t="str">
            <v>D.R. Johnson (QF)</v>
          </cell>
          <cell r="AG424" t="str">
            <v>no data</v>
          </cell>
        </row>
        <row r="425">
          <cell r="C425" t="str">
            <v>Evergreen BioPower QF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 t="b">
            <v>1</v>
          </cell>
          <cell r="U425" t="e">
            <v>#N/A</v>
          </cell>
          <cell r="V425" t="str">
            <v>Evergreen Biopower QF</v>
          </cell>
          <cell r="AG425" t="str">
            <v>no data</v>
          </cell>
        </row>
        <row r="426">
          <cell r="C426" t="str">
            <v>ExxonMobil QF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 t="b">
            <v>1</v>
          </cell>
          <cell r="U426" t="e">
            <v>#N/A</v>
          </cell>
          <cell r="V426" t="str">
            <v>ExxonMobil QF</v>
          </cell>
          <cell r="AG426" t="str">
            <v>no data</v>
          </cell>
        </row>
        <row r="427">
          <cell r="C427" t="str">
            <v>Kennecott QF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 t="b">
            <v>1</v>
          </cell>
          <cell r="U427" t="e">
            <v>#N/A</v>
          </cell>
          <cell r="V427" t="str">
            <v>Kennecott QF</v>
          </cell>
          <cell r="AG427" t="str">
            <v>no data</v>
          </cell>
        </row>
        <row r="428">
          <cell r="C428" t="str">
            <v>Mountain Wind 1 QF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 t="b">
            <v>1</v>
          </cell>
          <cell r="U428" t="e">
            <v>#N/A</v>
          </cell>
          <cell r="V428" t="str">
            <v>Mountain Wind 1 QF</v>
          </cell>
          <cell r="AG428" t="str">
            <v>no data</v>
          </cell>
        </row>
        <row r="429">
          <cell r="C429" t="str">
            <v>Mountain Wind 2 QF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 t="b">
            <v>1</v>
          </cell>
          <cell r="U429" t="e">
            <v>#N/A</v>
          </cell>
          <cell r="V429" t="str">
            <v>Mountain Wind 2 QF</v>
          </cell>
          <cell r="AG429" t="str">
            <v>no data</v>
          </cell>
        </row>
        <row r="430">
          <cell r="C430" t="str">
            <v>Pioneer Ridge QF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 t="b">
            <v>1</v>
          </cell>
          <cell r="U430" t="e">
            <v>#N/A</v>
          </cell>
          <cell r="V430" t="str">
            <v>Pioneer Ridge QF</v>
          </cell>
          <cell r="AG430" t="str">
            <v>no data</v>
          </cell>
        </row>
        <row r="431">
          <cell r="C431" t="str">
            <v>Schwendiman QF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 t="b">
            <v>1</v>
          </cell>
          <cell r="U431" t="e">
            <v>#N/A</v>
          </cell>
          <cell r="V431" t="str">
            <v>Schwendiman QF</v>
          </cell>
          <cell r="AG431" t="str">
            <v>no data</v>
          </cell>
        </row>
        <row r="432">
          <cell r="C432" t="str">
            <v>Simplot Phosphates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 t="b">
            <v>1</v>
          </cell>
          <cell r="U432" t="e">
            <v>#N/A</v>
          </cell>
          <cell r="V432" t="str">
            <v>Simplot Phosphates</v>
          </cell>
          <cell r="AG432" t="str">
            <v>no data</v>
          </cell>
        </row>
        <row r="433">
          <cell r="C433" t="str">
            <v>Spanish Fork Wind 2 QF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 t="b">
            <v>1</v>
          </cell>
          <cell r="U433" t="e">
            <v>#N/A</v>
          </cell>
          <cell r="V433" t="str">
            <v>Spanish Fork Wind 2 QF</v>
          </cell>
          <cell r="AG433" t="str">
            <v>no data</v>
          </cell>
        </row>
        <row r="434">
          <cell r="C434" t="str">
            <v>Sunnyside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 t="b">
            <v>1</v>
          </cell>
          <cell r="U434" t="e">
            <v>#N/A</v>
          </cell>
          <cell r="V434" t="str">
            <v>Sunnyside (QF) base</v>
          </cell>
          <cell r="W434" t="e">
            <v>#N/A</v>
          </cell>
          <cell r="X434" t="str">
            <v>Sunnyside (QF) additional</v>
          </cell>
          <cell r="AG434" t="str">
            <v>no data</v>
          </cell>
        </row>
        <row r="435">
          <cell r="C435" t="str">
            <v>Tesoro QF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 t="b">
            <v>1</v>
          </cell>
          <cell r="U435" t="e">
            <v>#N/A</v>
          </cell>
          <cell r="V435" t="str">
            <v>Tesoro QF</v>
          </cell>
          <cell r="AG435" t="str">
            <v>no data</v>
          </cell>
        </row>
        <row r="436">
          <cell r="C436" t="str">
            <v>US Magnesium QF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 t="b">
            <v>1</v>
          </cell>
          <cell r="U436" t="e">
            <v>#N/A</v>
          </cell>
          <cell r="V436" t="str">
            <v>US Magnesium QF</v>
          </cell>
          <cell r="AG436" t="str">
            <v>no data</v>
          </cell>
        </row>
        <row r="437">
          <cell r="C437" t="str">
            <v>Weyerhaeuser QF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 t="b">
            <v>1</v>
          </cell>
          <cell r="U437" t="e">
            <v>#N/A</v>
          </cell>
          <cell r="V437" t="str">
            <v>Weyerhaeuser QF</v>
          </cell>
          <cell r="AG437" t="str">
            <v>no data</v>
          </cell>
        </row>
        <row r="439">
          <cell r="B439" t="str">
            <v>Qualifying Facilities Total</v>
          </cell>
          <cell r="E439">
            <v>20220.241711199997</v>
          </cell>
          <cell r="F439">
            <v>2642.600952</v>
          </cell>
          <cell r="G439">
            <v>2724.779844</v>
          </cell>
          <cell r="H439">
            <v>2523.68136</v>
          </cell>
          <cell r="I439">
            <v>1662.7400808</v>
          </cell>
          <cell r="J439">
            <v>1073.130552</v>
          </cell>
          <cell r="K439">
            <v>1001.31984</v>
          </cell>
          <cell r="L439">
            <v>1102.42014</v>
          </cell>
          <cell r="M439">
            <v>1050.4598544</v>
          </cell>
          <cell r="N439">
            <v>1059.4296624</v>
          </cell>
          <cell r="O439">
            <v>1197.180072</v>
          </cell>
          <cell r="P439">
            <v>1849.9503456</v>
          </cell>
          <cell r="Q439">
            <v>2332.549008</v>
          </cell>
        </row>
        <row r="441">
          <cell r="B441" t="str">
            <v>Mid-Columbia Contracts</v>
          </cell>
        </row>
        <row r="442">
          <cell r="C442" t="str">
            <v>Canadian Entitlement</v>
          </cell>
          <cell r="E442">
            <v>-64102.384976</v>
          </cell>
          <cell r="F442">
            <v>-5324.798752</v>
          </cell>
          <cell r="G442">
            <v>-5529.598704</v>
          </cell>
          <cell r="H442">
            <v>-5119.9988</v>
          </cell>
          <cell r="I442">
            <v>-5529.598704</v>
          </cell>
          <cell r="J442">
            <v>-5324.798752</v>
          </cell>
          <cell r="K442">
            <v>-5324.798752</v>
          </cell>
          <cell r="L442">
            <v>-5529.598704</v>
          </cell>
          <cell r="M442">
            <v>-5119.9988</v>
          </cell>
          <cell r="N442">
            <v>-5324.798752</v>
          </cell>
          <cell r="O442">
            <v>-5324.798752</v>
          </cell>
          <cell r="P442">
            <v>-5529.598704</v>
          </cell>
          <cell r="Q442">
            <v>-5119.9988</v>
          </cell>
          <cell r="S442" t="b">
            <v>1</v>
          </cell>
          <cell r="U442">
            <v>10</v>
          </cell>
          <cell r="V442" t="str">
            <v>Canadian Entitlement CEAEA</v>
          </cell>
          <cell r="AG442" t="str">
            <v/>
          </cell>
        </row>
        <row r="443">
          <cell r="C443" t="str">
            <v>Chelan - Rocky Reach</v>
          </cell>
          <cell r="E443">
            <v>333185.09694659204</v>
          </cell>
          <cell r="F443">
            <v>34296.6273002</v>
          </cell>
          <cell r="G443">
            <v>27498.687348532</v>
          </cell>
          <cell r="H443">
            <v>18152.07885217</v>
          </cell>
          <cell r="I443">
            <v>20586.4793003</v>
          </cell>
          <cell r="J443">
            <v>23671.65157349</v>
          </cell>
          <cell r="K443">
            <v>27220.2184583</v>
          </cell>
          <cell r="L443">
            <v>33048.7774215</v>
          </cell>
          <cell r="M443">
            <v>26783.395215</v>
          </cell>
          <cell r="N443">
            <v>26720.6649321</v>
          </cell>
          <cell r="O443">
            <v>28437.872641</v>
          </cell>
          <cell r="P443">
            <v>32938.8845468</v>
          </cell>
          <cell r="Q443">
            <v>33829.7593572</v>
          </cell>
          <cell r="S443" t="b">
            <v>1</v>
          </cell>
          <cell r="U443" t="e">
            <v>#N/A</v>
          </cell>
          <cell r="V443" t="str">
            <v>Chelan - Rocky Reach</v>
          </cell>
          <cell r="AC443">
            <v>4</v>
          </cell>
          <cell r="AD443" t="str">
            <v>Chelan - Rocky Reach</v>
          </cell>
          <cell r="AG443" t="str">
            <v/>
          </cell>
        </row>
        <row r="444">
          <cell r="C444" t="str">
            <v>Douglas - Wells</v>
          </cell>
          <cell r="E444">
            <v>324754.833060154</v>
          </cell>
          <cell r="F444">
            <v>27681.2910213</v>
          </cell>
          <cell r="G444">
            <v>20927.823276334</v>
          </cell>
          <cell r="H444">
            <v>13682.17086739</v>
          </cell>
          <cell r="I444">
            <v>15439.57219251</v>
          </cell>
          <cell r="J444">
            <v>17788.96488572</v>
          </cell>
          <cell r="K444">
            <v>20616.2131455</v>
          </cell>
          <cell r="L444">
            <v>25671.634876</v>
          </cell>
          <cell r="M444">
            <v>20514.4467255</v>
          </cell>
          <cell r="N444">
            <v>32800.2641953</v>
          </cell>
          <cell r="O444">
            <v>38033.4498528</v>
          </cell>
          <cell r="P444">
            <v>46026.8023008</v>
          </cell>
          <cell r="Q444">
            <v>45572.199721</v>
          </cell>
          <cell r="S444" t="b">
            <v>1</v>
          </cell>
          <cell r="U444" t="e">
            <v>#N/A</v>
          </cell>
          <cell r="V444" t="str">
            <v>Douglas - Wells</v>
          </cell>
          <cell r="AC444">
            <v>10</v>
          </cell>
          <cell r="AD444" t="str">
            <v>Douglas - Wells</v>
          </cell>
          <cell r="AG444" t="str">
            <v/>
          </cell>
        </row>
        <row r="445">
          <cell r="C445" t="str">
            <v>Grant Displacement</v>
          </cell>
          <cell r="E445">
            <v>443432.352216</v>
          </cell>
          <cell r="F445">
            <v>46779.607104</v>
          </cell>
          <cell r="G445">
            <v>33385.4376</v>
          </cell>
          <cell r="H445">
            <v>31147.70112</v>
          </cell>
          <cell r="I445">
            <v>31786.12776</v>
          </cell>
          <cell r="J445">
            <v>31534.6176</v>
          </cell>
          <cell r="K445">
            <v>32585.77152</v>
          </cell>
          <cell r="L445">
            <v>29587.09812</v>
          </cell>
          <cell r="M445">
            <v>27865.273152</v>
          </cell>
          <cell r="N445">
            <v>29986.92744</v>
          </cell>
          <cell r="O445">
            <v>42948.99</v>
          </cell>
          <cell r="P445">
            <v>53976.456</v>
          </cell>
          <cell r="Q445">
            <v>51848.3448</v>
          </cell>
          <cell r="S445" t="b">
            <v>1</v>
          </cell>
          <cell r="U445">
            <v>23</v>
          </cell>
          <cell r="V445" t="str">
            <v>Grant Displacement</v>
          </cell>
          <cell r="AG445" t="str">
            <v/>
          </cell>
        </row>
        <row r="446">
          <cell r="C446" t="str">
            <v>Grant Reasonable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 t="b">
            <v>1</v>
          </cell>
          <cell r="U446" t="e">
            <v>#N/A</v>
          </cell>
          <cell r="V446" t="str">
            <v>Grant Reasonable</v>
          </cell>
          <cell r="AG446" t="str">
            <v>no data</v>
          </cell>
        </row>
        <row r="447">
          <cell r="C447" t="str">
            <v>Grant Meaningful Priority</v>
          </cell>
          <cell r="E447">
            <v>277853.513907814</v>
          </cell>
          <cell r="F447">
            <v>22509.056329</v>
          </cell>
          <cell r="G447">
            <v>22488.89939806</v>
          </cell>
          <cell r="H447">
            <v>18878.6255888</v>
          </cell>
          <cell r="I447">
            <v>21247.87609994</v>
          </cell>
          <cell r="J447">
            <v>24399.9925598</v>
          </cell>
          <cell r="K447">
            <v>27749.111408</v>
          </cell>
          <cell r="L447">
            <v>30870.050266</v>
          </cell>
          <cell r="M447">
            <v>25986.07118</v>
          </cell>
          <cell r="N447">
            <v>26446.983138</v>
          </cell>
          <cell r="O447">
            <v>19434.366406964</v>
          </cell>
          <cell r="P447">
            <v>16959.05645335</v>
          </cell>
          <cell r="Q447">
            <v>20883.4250799</v>
          </cell>
          <cell r="S447" t="b">
            <v>1</v>
          </cell>
          <cell r="U447" t="e">
            <v>#N/A</v>
          </cell>
          <cell r="V447" t="str">
            <v>Grant Meaningful Priority</v>
          </cell>
          <cell r="AA447">
            <v>16</v>
          </cell>
          <cell r="AB447" t="str">
            <v>Grant Meaningful Priority - Priest Rapids</v>
          </cell>
          <cell r="AC447">
            <v>17</v>
          </cell>
          <cell r="AD447" t="str">
            <v>Grant Meaningful Priority - Wanapum</v>
          </cell>
          <cell r="AG447" t="str">
            <v/>
          </cell>
        </row>
        <row r="448">
          <cell r="C448" t="str">
            <v>Grant Surplus</v>
          </cell>
          <cell r="E448">
            <v>35631.990479411</v>
          </cell>
          <cell r="F448">
            <v>3251.09999025</v>
          </cell>
          <cell r="G448">
            <v>2900.933300032</v>
          </cell>
          <cell r="H448">
            <v>2390.357844998</v>
          </cell>
          <cell r="I448">
            <v>2683.976826046</v>
          </cell>
          <cell r="J448">
            <v>3092.963809007</v>
          </cell>
          <cell r="K448">
            <v>3515.26040054</v>
          </cell>
          <cell r="L448">
            <v>3910.5693556</v>
          </cell>
          <cell r="M448">
            <v>3288.9139916</v>
          </cell>
          <cell r="N448">
            <v>3346.3556029</v>
          </cell>
          <cell r="O448">
            <v>2458.332383686</v>
          </cell>
          <cell r="P448">
            <v>2146.518024222</v>
          </cell>
          <cell r="Q448">
            <v>2646.70895053</v>
          </cell>
          <cell r="S448" t="b">
            <v>1</v>
          </cell>
          <cell r="AA448">
            <v>18</v>
          </cell>
          <cell r="AB448" t="str">
            <v>Grant Priest Rapids Development</v>
          </cell>
          <cell r="AC448">
            <v>19</v>
          </cell>
          <cell r="AD448" t="str">
            <v>Grant Wanapum Development</v>
          </cell>
          <cell r="AG448" t="str">
            <v/>
          </cell>
        </row>
        <row r="449">
          <cell r="C449" t="str">
            <v>Grant - Priest Rapids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 t="b">
            <v>1</v>
          </cell>
          <cell r="AA449" t="e">
            <v>#N/A</v>
          </cell>
          <cell r="AB449" t="str">
            <v>Grant - Priest Rapids</v>
          </cell>
          <cell r="AG449" t="str">
            <v>no data</v>
          </cell>
        </row>
        <row r="450">
          <cell r="C450" t="str">
            <v>Grant - Wanapum</v>
          </cell>
          <cell r="E450">
            <v>725711.9996971501</v>
          </cell>
          <cell r="F450">
            <v>62487.3463764</v>
          </cell>
          <cell r="G450">
            <v>53453.1239073</v>
          </cell>
          <cell r="H450">
            <v>44436.9965928</v>
          </cell>
          <cell r="I450">
            <v>50368.04488715</v>
          </cell>
          <cell r="J450">
            <v>58556.850732</v>
          </cell>
          <cell r="K450">
            <v>66455.698034</v>
          </cell>
          <cell r="L450">
            <v>79972.852414</v>
          </cell>
          <cell r="M450">
            <v>65076.047917</v>
          </cell>
          <cell r="N450">
            <v>65063.594675</v>
          </cell>
          <cell r="O450">
            <v>56956.1014345</v>
          </cell>
          <cell r="P450">
            <v>60375.885871</v>
          </cell>
          <cell r="Q450">
            <v>62509.456856</v>
          </cell>
          <cell r="S450" t="b">
            <v>1</v>
          </cell>
          <cell r="AA450">
            <v>15</v>
          </cell>
          <cell r="AB450" t="str">
            <v>Grant - Wanapum</v>
          </cell>
          <cell r="AG450" t="str">
            <v/>
          </cell>
        </row>
        <row r="452">
          <cell r="B452" t="str">
            <v>Mid-Columbia Contracts Total</v>
          </cell>
          <cell r="E452">
            <v>2076467.4013311209</v>
          </cell>
          <cell r="F452">
            <v>191680.22936915</v>
          </cell>
          <cell r="G452">
            <v>155125.306126258</v>
          </cell>
          <cell r="H452">
            <v>123567.932066158</v>
          </cell>
          <cell r="I452">
            <v>136582.478361946</v>
          </cell>
          <cell r="J452">
            <v>153720.242408017</v>
          </cell>
          <cell r="K452">
            <v>172817.47421434</v>
          </cell>
          <cell r="L452">
            <v>197531.38374909997</v>
          </cell>
          <cell r="M452">
            <v>164394.1493811</v>
          </cell>
          <cell r="N452">
            <v>179039.9912313</v>
          </cell>
          <cell r="O452">
            <v>182944.31396695</v>
          </cell>
          <cell r="P452">
            <v>206894.004492172</v>
          </cell>
          <cell r="Q452">
            <v>212169.89596462998</v>
          </cell>
        </row>
        <row r="454">
          <cell r="B454" t="str">
            <v>Total Long Term Firm Purchases</v>
          </cell>
          <cell r="E454">
            <v>5185181.277030531</v>
          </cell>
          <cell r="F454">
            <v>450866.42517421</v>
          </cell>
          <cell r="G454">
            <v>426621.311128178</v>
          </cell>
          <cell r="H454">
            <v>385311.405766348</v>
          </cell>
          <cell r="I454">
            <v>481064.968683786</v>
          </cell>
          <cell r="J454">
            <v>512746.91834391706</v>
          </cell>
          <cell r="K454">
            <v>440000.99996764003</v>
          </cell>
          <cell r="L454">
            <v>437460.97086229996</v>
          </cell>
          <cell r="M454">
            <v>389343.05912700004</v>
          </cell>
          <cell r="N454">
            <v>393774.18374310003</v>
          </cell>
          <cell r="O454">
            <v>360352.17420234997</v>
          </cell>
          <cell r="P454">
            <v>457917.76973557204</v>
          </cell>
          <cell r="Q454">
            <v>449721.09029613</v>
          </cell>
        </row>
        <row r="456">
          <cell r="B456" t="str">
            <v>Storage &amp; Exchange</v>
          </cell>
        </row>
        <row r="457">
          <cell r="C457" t="str">
            <v>APGI/Colockum Capacity Exchange</v>
          </cell>
          <cell r="E457">
            <v>-268153.04543999996</v>
          </cell>
          <cell r="F457">
            <v>-18492.935352</v>
          </cell>
          <cell r="G457">
            <v>-16772.662296</v>
          </cell>
          <cell r="H457">
            <v>-38062.871568</v>
          </cell>
          <cell r="I457">
            <v>-36772.659</v>
          </cell>
          <cell r="J457">
            <v>-37202.73504</v>
          </cell>
          <cell r="K457">
            <v>-18492.935352</v>
          </cell>
          <cell r="L457">
            <v>-17632.798824</v>
          </cell>
          <cell r="M457">
            <v>-15912.525768</v>
          </cell>
          <cell r="N457">
            <v>-17632.798824</v>
          </cell>
          <cell r="O457">
            <v>-16342.594032</v>
          </cell>
          <cell r="P457">
            <v>-17632.798824</v>
          </cell>
          <cell r="Q457">
            <v>-17202.73056</v>
          </cell>
          <cell r="S457" t="b">
            <v>1</v>
          </cell>
          <cell r="U457">
            <v>1</v>
          </cell>
          <cell r="V457" t="str">
            <v>APGI 7X24 return</v>
          </cell>
          <cell r="W457">
            <v>2</v>
          </cell>
          <cell r="X457" t="str">
            <v>APGI LLH return</v>
          </cell>
          <cell r="AG457" t="str">
            <v/>
          </cell>
        </row>
        <row r="458">
          <cell r="C458" t="str">
            <v>APS Exchange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 t="b">
            <v>1</v>
          </cell>
          <cell r="U458" t="e">
            <v>#N/A</v>
          </cell>
          <cell r="V458" t="str">
            <v>APS Exchange</v>
          </cell>
          <cell r="W458" t="e">
            <v>#N/A</v>
          </cell>
          <cell r="X458" t="str">
            <v>APS Exchange deliver</v>
          </cell>
          <cell r="AG458" t="str">
            <v>no data</v>
          </cell>
        </row>
        <row r="459">
          <cell r="C459" t="str">
            <v>APS s207860/p207861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U459" t="e">
            <v>#N/A</v>
          </cell>
          <cell r="V459" t="str">
            <v>APS s207860</v>
          </cell>
          <cell r="W459" t="e">
            <v>#N/A</v>
          </cell>
          <cell r="X459" t="str">
            <v>APS p207861</v>
          </cell>
          <cell r="AG459" t="str">
            <v>no data</v>
          </cell>
        </row>
        <row r="460">
          <cell r="C460" t="str">
            <v>Black Hills CTs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 t="b">
            <v>1</v>
          </cell>
          <cell r="U460" t="e">
            <v>#N/A</v>
          </cell>
          <cell r="V460" t="str">
            <v>Black Hills Reserve (CTs)</v>
          </cell>
          <cell r="W460" t="e">
            <v>#N/A</v>
          </cell>
          <cell r="X460" t="str">
            <v>Black Hills Reserve</v>
          </cell>
          <cell r="AG460" t="str">
            <v>no data</v>
          </cell>
        </row>
        <row r="461">
          <cell r="C461" t="str">
            <v>BPA Exchange</v>
          </cell>
          <cell r="E461">
            <v>1694.9590079999762</v>
          </cell>
          <cell r="F461">
            <v>117796.59916799999</v>
          </cell>
          <cell r="G461">
            <v>0</v>
          </cell>
          <cell r="H461">
            <v>-66666.6504</v>
          </cell>
          <cell r="I461">
            <v>-66666.65568</v>
          </cell>
          <cell r="J461">
            <v>-66666.6504</v>
          </cell>
          <cell r="K461">
            <v>0</v>
          </cell>
          <cell r="L461">
            <v>0</v>
          </cell>
          <cell r="M461">
            <v>0</v>
          </cell>
          <cell r="N461">
            <v>-50000</v>
          </cell>
          <cell r="O461">
            <v>0</v>
          </cell>
          <cell r="P461">
            <v>0</v>
          </cell>
          <cell r="Q461">
            <v>133898.31631999998</v>
          </cell>
          <cell r="S461" t="b">
            <v>1</v>
          </cell>
          <cell r="U461">
            <v>6</v>
          </cell>
          <cell r="V461" t="str">
            <v>BPA Spring Energy</v>
          </cell>
          <cell r="W461">
            <v>7</v>
          </cell>
          <cell r="X461" t="str">
            <v>BPA Spring Energy deliver</v>
          </cell>
          <cell r="Y461">
            <v>8</v>
          </cell>
          <cell r="Z461" t="str">
            <v>BPA Summer Storage</v>
          </cell>
          <cell r="AA461">
            <v>9</v>
          </cell>
          <cell r="AB461" t="str">
            <v>BPA Summer Storage return</v>
          </cell>
          <cell r="AG461" t="str">
            <v/>
          </cell>
        </row>
        <row r="462">
          <cell r="C462" t="str">
            <v>BPA FC II Storage Agreement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 t="b">
            <v>1</v>
          </cell>
          <cell r="U462" t="e">
            <v>#N/A</v>
          </cell>
          <cell r="V462" t="str">
            <v>BPA FC II Generation</v>
          </cell>
          <cell r="W462" t="e">
            <v>#N/A</v>
          </cell>
          <cell r="X462" t="str">
            <v>BPA FC II delivery</v>
          </cell>
          <cell r="AG462" t="str">
            <v>no data</v>
          </cell>
        </row>
        <row r="463">
          <cell r="C463" t="str">
            <v>BPA FC IV Storage Agreement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 t="b">
            <v>1</v>
          </cell>
          <cell r="U463" t="e">
            <v>#N/A</v>
          </cell>
          <cell r="V463" t="str">
            <v>BPA FC IV Generation</v>
          </cell>
          <cell r="W463" t="e">
            <v>#N/A</v>
          </cell>
          <cell r="X463" t="str">
            <v>BPA FC IV delivery</v>
          </cell>
          <cell r="AG463" t="str">
            <v>no data</v>
          </cell>
        </row>
        <row r="464">
          <cell r="C464" t="str">
            <v>BPA Peaking</v>
          </cell>
          <cell r="E464">
            <v>-9457.34100185</v>
          </cell>
          <cell r="F464">
            <v>-4944.996225599985</v>
          </cell>
          <cell r="G464">
            <v>5820.156194749987</v>
          </cell>
          <cell r="H464">
            <v>-7124.194601999989</v>
          </cell>
          <cell r="I464">
            <v>3374.1387220000033</v>
          </cell>
          <cell r="J464">
            <v>-0.0025040000036824495</v>
          </cell>
          <cell r="K464">
            <v>-3449.986953000014</v>
          </cell>
          <cell r="L464">
            <v>8050.003530999995</v>
          </cell>
          <cell r="M464">
            <v>-849.8539510000119</v>
          </cell>
          <cell r="N464">
            <v>-5699.338310000021</v>
          </cell>
          <cell r="O464">
            <v>4060.7001170000003</v>
          </cell>
          <cell r="P464">
            <v>763.6183070000261</v>
          </cell>
          <cell r="Q464">
            <v>-9457.585327999986</v>
          </cell>
          <cell r="S464" t="b">
            <v>1</v>
          </cell>
          <cell r="U464">
            <v>4</v>
          </cell>
          <cell r="V464" t="str">
            <v>BPA Peaking</v>
          </cell>
          <cell r="W464">
            <v>5</v>
          </cell>
          <cell r="X464" t="str">
            <v>BPA PEAKING REPLACEMENT</v>
          </cell>
          <cell r="AG464" t="str">
            <v/>
          </cell>
        </row>
        <row r="465">
          <cell r="C465" t="str">
            <v>BPA So. Idaho Exchange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 t="b">
            <v>1</v>
          </cell>
          <cell r="U465" t="e">
            <v>#N/A</v>
          </cell>
          <cell r="V465" t="str">
            <v>BPA SO. IDAHO EXCHANGE IN</v>
          </cell>
          <cell r="W465" t="e">
            <v>#N/A</v>
          </cell>
          <cell r="X465" t="str">
            <v>BPA SO. IDAHO EXCHANGE OUT</v>
          </cell>
          <cell r="Y465" t="e">
            <v>#N/A</v>
          </cell>
          <cell r="Z465" t="str">
            <v>BPA PALISADES STORAGE</v>
          </cell>
          <cell r="AA465" t="e">
            <v>#N/A</v>
          </cell>
          <cell r="AB465" t="str">
            <v>BPA PALISADES RETURN</v>
          </cell>
          <cell r="AG465" t="str">
            <v>no data</v>
          </cell>
        </row>
        <row r="466">
          <cell r="C466" t="str">
            <v>Cowlitz Swift</v>
          </cell>
          <cell r="E466">
            <v>-9012.970361460995</v>
          </cell>
          <cell r="F466">
            <v>2845.2670030930003</v>
          </cell>
          <cell r="G466">
            <v>76.32268887999999</v>
          </cell>
          <cell r="H466">
            <v>-6136.883733929999</v>
          </cell>
          <cell r="I466">
            <v>2094.999108596</v>
          </cell>
          <cell r="J466">
            <v>-6344.0158501000005</v>
          </cell>
          <cell r="K466">
            <v>-55.6541287</v>
          </cell>
          <cell r="L466">
            <v>3416.0564669999985</v>
          </cell>
          <cell r="M466">
            <v>1604.6444840000004</v>
          </cell>
          <cell r="N466">
            <v>-2728.9086863999983</v>
          </cell>
          <cell r="O466">
            <v>-3110.7103465</v>
          </cell>
          <cell r="P466">
            <v>-824.9267894999994</v>
          </cell>
          <cell r="Q466">
            <v>150.83942210000168</v>
          </cell>
          <cell r="S466" t="b">
            <v>1</v>
          </cell>
          <cell r="U466">
            <v>17</v>
          </cell>
          <cell r="V466" t="str">
            <v>Cowlitz Swift deliver</v>
          </cell>
          <cell r="AC466">
            <v>33</v>
          </cell>
          <cell r="AD466" t="str">
            <v>Swift 2</v>
          </cell>
          <cell r="AG466" t="str">
            <v/>
          </cell>
        </row>
        <row r="467">
          <cell r="C467" t="str">
            <v>CPU Shaping Capacity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 t="b">
            <v>1</v>
          </cell>
          <cell r="U467" t="e">
            <v>#N/A</v>
          </cell>
          <cell r="V467" t="str">
            <v>CPU Shaping Capacity In</v>
          </cell>
          <cell r="W467" t="e">
            <v>#N/A</v>
          </cell>
          <cell r="X467" t="str">
            <v>CPU Shaping Capacity Out</v>
          </cell>
          <cell r="AG467" t="str">
            <v>no data</v>
          </cell>
        </row>
        <row r="468">
          <cell r="C468" t="str">
            <v>EWEB FC I Storage Agreement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 t="b">
            <v>1</v>
          </cell>
          <cell r="U468" t="e">
            <v>#N/A</v>
          </cell>
          <cell r="V468" t="str">
            <v>EWEB FC I Generation</v>
          </cell>
          <cell r="W468" t="e">
            <v>#N/A</v>
          </cell>
          <cell r="X468" t="str">
            <v>EWEB FC I delivery</v>
          </cell>
          <cell r="Y468" t="e">
            <v>#N/A</v>
          </cell>
          <cell r="Z468" t="str">
            <v>EWEB/BPA Wind Sale</v>
          </cell>
          <cell r="AG468" t="str">
            <v>no data</v>
          </cell>
        </row>
        <row r="469">
          <cell r="C469" t="str">
            <v>Morgan Stanley 207862/3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 t="b">
            <v>1</v>
          </cell>
          <cell r="U469" t="e">
            <v>#N/A</v>
          </cell>
          <cell r="V469" t="str">
            <v>Morgan Stanley s207862</v>
          </cell>
          <cell r="W469" t="e">
            <v>#N/A</v>
          </cell>
          <cell r="X469" t="str">
            <v>Morgan Stanley p207863</v>
          </cell>
          <cell r="AG469" t="str">
            <v>no data</v>
          </cell>
        </row>
        <row r="470">
          <cell r="C470" t="str">
            <v>NCPA 309008/9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 t="b">
            <v>1</v>
          </cell>
          <cell r="U470" t="e">
            <v>#N/A</v>
          </cell>
          <cell r="V470" t="str">
            <v>NCPA p309009</v>
          </cell>
          <cell r="W470" t="e">
            <v>#N/A</v>
          </cell>
          <cell r="X470" t="str">
            <v>NCPA s309008</v>
          </cell>
          <cell r="AG470" t="str">
            <v>no data</v>
          </cell>
        </row>
        <row r="471">
          <cell r="C471" t="str">
            <v>PSCo Exchange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 t="b">
            <v>1</v>
          </cell>
          <cell r="U471" t="e">
            <v>#N/A</v>
          </cell>
          <cell r="V471" t="str">
            <v>PSCo Exchange</v>
          </cell>
          <cell r="W471" t="e">
            <v>#N/A</v>
          </cell>
          <cell r="X471" t="str">
            <v>PSCo Exchange deliver</v>
          </cell>
          <cell r="AG471" t="str">
            <v>no data</v>
          </cell>
        </row>
        <row r="472">
          <cell r="C472" t="str">
            <v>PSCO FC III Storage Agreement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 t="b">
            <v>1</v>
          </cell>
          <cell r="U472" t="e">
            <v>#N/A</v>
          </cell>
          <cell r="V472" t="str">
            <v>PSCo FC III Generation</v>
          </cell>
          <cell r="W472" t="e">
            <v>#N/A</v>
          </cell>
          <cell r="X472" t="str">
            <v>PSCo FC III delivery</v>
          </cell>
          <cell r="AG472" t="str">
            <v>no data</v>
          </cell>
        </row>
        <row r="473">
          <cell r="C473" t="str">
            <v>Redding Exchange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 t="b">
            <v>1</v>
          </cell>
          <cell r="U473" t="e">
            <v>#N/A</v>
          </cell>
          <cell r="V473" t="str">
            <v>REDDING EXCHANGE IN</v>
          </cell>
          <cell r="W473" t="e">
            <v>#N/A</v>
          </cell>
          <cell r="X473" t="str">
            <v>REDDING EXCHANGE OUT</v>
          </cell>
          <cell r="AG473" t="str">
            <v>no data</v>
          </cell>
        </row>
        <row r="474">
          <cell r="C474" t="str">
            <v>SCL State Line Storage Agreement</v>
          </cell>
          <cell r="E474">
            <v>20368.327179000018</v>
          </cell>
          <cell r="F474">
            <v>-1088.7037249999994</v>
          </cell>
          <cell r="G474">
            <v>-5683.977131</v>
          </cell>
          <cell r="H474">
            <v>-52.551479999994626</v>
          </cell>
          <cell r="I474">
            <v>-1603.349295</v>
          </cell>
          <cell r="J474">
            <v>939.5698499999999</v>
          </cell>
          <cell r="K474">
            <v>-3156.030950000004</v>
          </cell>
          <cell r="L474">
            <v>76.25702400000591</v>
          </cell>
          <cell r="M474">
            <v>-3594.849483000002</v>
          </cell>
          <cell r="N474">
            <v>25037.174211000005</v>
          </cell>
          <cell r="O474">
            <v>16335.913170000003</v>
          </cell>
          <cell r="P474">
            <v>-13858.614851999999</v>
          </cell>
          <cell r="Q474">
            <v>7017.489840000002</v>
          </cell>
          <cell r="S474" t="b">
            <v>1</v>
          </cell>
          <cell r="U474">
            <v>33</v>
          </cell>
          <cell r="V474" t="str">
            <v>SCL State Line generation</v>
          </cell>
          <cell r="W474">
            <v>32</v>
          </cell>
          <cell r="X474" t="str">
            <v>SCL State Line delivery</v>
          </cell>
          <cell r="Y474">
            <v>34</v>
          </cell>
          <cell r="Z474" t="str">
            <v>SCL State Line reserves</v>
          </cell>
          <cell r="AG474" t="str">
            <v/>
          </cell>
        </row>
        <row r="475">
          <cell r="C475" t="str">
            <v>TransAlta p371343/s371344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 t="b">
            <v>1</v>
          </cell>
          <cell r="U475">
            <v>38</v>
          </cell>
          <cell r="V475" t="str">
            <v>TransAlta p371343</v>
          </cell>
          <cell r="W475">
            <v>39</v>
          </cell>
          <cell r="X475" t="str">
            <v>TransAlta s371344</v>
          </cell>
          <cell r="AG475" t="str">
            <v/>
          </cell>
        </row>
        <row r="476">
          <cell r="C476" t="str">
            <v>Tri-State Exchange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 t="b">
            <v>1</v>
          </cell>
          <cell r="U476" t="e">
            <v>#N/A</v>
          </cell>
          <cell r="V476" t="str">
            <v>Tri-State Exchange</v>
          </cell>
          <cell r="W476" t="e">
            <v>#N/A</v>
          </cell>
          <cell r="X476" t="str">
            <v>Tri-State Exchange return</v>
          </cell>
          <cell r="AG476" t="str">
            <v>no data</v>
          </cell>
        </row>
        <row r="478">
          <cell r="B478" t="str">
            <v>Total Storage &amp; Exchange</v>
          </cell>
          <cell r="E478">
            <v>-264560.07061631104</v>
          </cell>
          <cell r="F478">
            <v>96115.230868493</v>
          </cell>
          <cell r="G478">
            <v>-16560.16054337001</v>
          </cell>
          <cell r="H478">
            <v>-118043.15178392998</v>
          </cell>
          <cell r="I478">
            <v>-99573.526144404</v>
          </cell>
          <cell r="J478">
            <v>-109273.8339441</v>
          </cell>
          <cell r="K478">
            <v>-25154.60738370002</v>
          </cell>
          <cell r="L478">
            <v>-6090.481802000002</v>
          </cell>
          <cell r="M478">
            <v>-18752.584718000013</v>
          </cell>
          <cell r="N478">
            <v>-51023.87160940001</v>
          </cell>
          <cell r="O478">
            <v>943.3089085000029</v>
          </cell>
          <cell r="P478">
            <v>-31552.72215849997</v>
          </cell>
          <cell r="Q478">
            <v>114406.32969410002</v>
          </cell>
        </row>
        <row r="480">
          <cell r="B480" t="str">
            <v>Short Term Firm Purchases</v>
          </cell>
          <cell r="U480" t="str">
            <v>GRID ST Firm Purchases (MWh)</v>
          </cell>
        </row>
        <row r="481">
          <cell r="C481" t="str">
            <v>COB</v>
          </cell>
          <cell r="E481">
            <v>279070</v>
          </cell>
          <cell r="F481">
            <v>27572</v>
          </cell>
          <cell r="G481">
            <v>26323</v>
          </cell>
          <cell r="H481">
            <v>67365</v>
          </cell>
          <cell r="I481">
            <v>93724</v>
          </cell>
          <cell r="J481">
            <v>20286</v>
          </cell>
          <cell r="K481">
            <v>20000</v>
          </cell>
          <cell r="L481">
            <v>0</v>
          </cell>
          <cell r="M481">
            <v>0</v>
          </cell>
          <cell r="N481">
            <v>0</v>
          </cell>
          <cell r="O481">
            <v>7600</v>
          </cell>
          <cell r="P481">
            <v>8200</v>
          </cell>
          <cell r="Q481">
            <v>8000</v>
          </cell>
          <cell r="S481" t="b">
            <v>1</v>
          </cell>
          <cell r="U481">
            <v>1</v>
          </cell>
          <cell r="V481" t="str">
            <v>COB</v>
          </cell>
          <cell r="AG481" t="str">
            <v/>
          </cell>
        </row>
        <row r="482">
          <cell r="C482" t="str">
            <v>Colorado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 t="b">
            <v>1</v>
          </cell>
          <cell r="U482" t="e">
            <v>#N/A</v>
          </cell>
          <cell r="V482" t="str">
            <v>Colorado</v>
          </cell>
          <cell r="Y482" t="e">
            <v>#N/A</v>
          </cell>
          <cell r="Z482" t="str">
            <v>Tri-State MP</v>
          </cell>
          <cell r="AG482" t="str">
            <v>no data</v>
          </cell>
        </row>
        <row r="483">
          <cell r="C483" t="str">
            <v>Four Corners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 t="b">
            <v>1</v>
          </cell>
          <cell r="U483" t="e">
            <v>#N/A</v>
          </cell>
          <cell r="V483" t="str">
            <v>Four Corners</v>
          </cell>
          <cell r="Y483" t="e">
            <v>#N/A</v>
          </cell>
          <cell r="Z483" t="str">
            <v>APS</v>
          </cell>
          <cell r="AG483" t="str">
            <v>no data</v>
          </cell>
        </row>
        <row r="484">
          <cell r="C484" t="str">
            <v>Idaho</v>
          </cell>
          <cell r="E484">
            <v>64839</v>
          </cell>
          <cell r="F484">
            <v>29399</v>
          </cell>
          <cell r="G484">
            <v>2435</v>
          </cell>
          <cell r="H484">
            <v>21843</v>
          </cell>
          <cell r="I484">
            <v>11162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 t="b">
            <v>1</v>
          </cell>
          <cell r="U484" t="e">
            <v>#N/A</v>
          </cell>
          <cell r="V484" t="str">
            <v>Goshen</v>
          </cell>
          <cell r="W484">
            <v>2</v>
          </cell>
          <cell r="X484" t="str">
            <v>Idaho</v>
          </cell>
          <cell r="Y484" t="e">
            <v>#N/A</v>
          </cell>
          <cell r="Z484" t="str">
            <v>Path C</v>
          </cell>
          <cell r="AG484" t="str">
            <v/>
          </cell>
        </row>
        <row r="485">
          <cell r="C485" t="str">
            <v>Mid Columbia</v>
          </cell>
          <cell r="E485">
            <v>5962418</v>
          </cell>
          <cell r="F485">
            <v>996017</v>
          </cell>
          <cell r="G485">
            <v>1156458</v>
          </cell>
          <cell r="H485">
            <v>974414</v>
          </cell>
          <cell r="I485">
            <v>1027544</v>
          </cell>
          <cell r="J485">
            <v>573060</v>
          </cell>
          <cell r="K485">
            <v>303400</v>
          </cell>
          <cell r="L485">
            <v>250000</v>
          </cell>
          <cell r="M485">
            <v>176600</v>
          </cell>
          <cell r="N485">
            <v>201125</v>
          </cell>
          <cell r="O485">
            <v>100400</v>
          </cell>
          <cell r="P485">
            <v>103400</v>
          </cell>
          <cell r="Q485">
            <v>100000</v>
          </cell>
          <cell r="S485" t="b">
            <v>1</v>
          </cell>
          <cell r="U485">
            <v>4</v>
          </cell>
          <cell r="V485" t="str">
            <v>Mid Columbia</v>
          </cell>
          <cell r="Y485" t="e">
            <v>#N/A</v>
          </cell>
          <cell r="Z485" t="str">
            <v>BPA FPT</v>
          </cell>
          <cell r="AG485" t="str">
            <v/>
          </cell>
        </row>
        <row r="486">
          <cell r="C486" t="str">
            <v>Mona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 t="b">
            <v>1</v>
          </cell>
          <cell r="U486" t="e">
            <v>#N/A</v>
          </cell>
          <cell r="V486" t="str">
            <v>Mona</v>
          </cell>
          <cell r="AG486" t="str">
            <v>no data</v>
          </cell>
        </row>
        <row r="487">
          <cell r="C487" t="str">
            <v>Palo Verde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 t="b">
            <v>1</v>
          </cell>
          <cell r="U487" t="e">
            <v>#N/A</v>
          </cell>
          <cell r="V487" t="str">
            <v>Palo Verde</v>
          </cell>
          <cell r="W487" t="e">
            <v>#N/A</v>
          </cell>
          <cell r="X487" t="str">
            <v>Cholla</v>
          </cell>
          <cell r="Y487" t="e">
            <v>#N/A</v>
          </cell>
          <cell r="Z487" t="str">
            <v>PP-GC</v>
          </cell>
          <cell r="AG487" t="str">
            <v>no data</v>
          </cell>
        </row>
        <row r="488">
          <cell r="C488" t="str">
            <v>SP15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 t="b">
            <v>1</v>
          </cell>
          <cell r="U488" t="e">
            <v>#N/A</v>
          </cell>
          <cell r="V488" t="str">
            <v>SP15</v>
          </cell>
          <cell r="AG488" t="str">
            <v>no data</v>
          </cell>
        </row>
        <row r="489">
          <cell r="C489" t="str">
            <v>Utah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 t="b">
            <v>1</v>
          </cell>
          <cell r="U489" t="e">
            <v>#N/A</v>
          </cell>
          <cell r="V489" t="str">
            <v>Utah North</v>
          </cell>
          <cell r="W489" t="e">
            <v>#N/A</v>
          </cell>
          <cell r="X489" t="str">
            <v>Utah South</v>
          </cell>
          <cell r="Y489" t="e">
            <v>#N/A</v>
          </cell>
          <cell r="Z489" t="str">
            <v>Path C North</v>
          </cell>
          <cell r="AG489" t="str">
            <v>no data</v>
          </cell>
        </row>
        <row r="490">
          <cell r="C490" t="str">
            <v>Washington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 t="b">
            <v>1</v>
          </cell>
          <cell r="U490" t="e">
            <v>#N/A</v>
          </cell>
          <cell r="V490" t="str">
            <v>Yakima</v>
          </cell>
          <cell r="W490" t="e">
            <v>#N/A</v>
          </cell>
          <cell r="X490" t="str">
            <v>Walla Walla</v>
          </cell>
          <cell r="AG490" t="str">
            <v>no data</v>
          </cell>
        </row>
        <row r="491">
          <cell r="C491" t="str">
            <v>West Main</v>
          </cell>
          <cell r="E491">
            <v>91119</v>
          </cell>
          <cell r="F491">
            <v>22941</v>
          </cell>
          <cell r="G491">
            <v>25604</v>
          </cell>
          <cell r="H491">
            <v>19041</v>
          </cell>
          <cell r="I491">
            <v>23533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 t="b">
            <v>1</v>
          </cell>
          <cell r="U491">
            <v>5</v>
          </cell>
          <cell r="V491" t="str">
            <v>West Main</v>
          </cell>
          <cell r="W491">
            <v>3</v>
          </cell>
          <cell r="X491" t="str">
            <v>Jim Bridger</v>
          </cell>
          <cell r="Y491" t="e">
            <v>#N/A</v>
          </cell>
          <cell r="Z491" t="str">
            <v>Amps-Colstrip</v>
          </cell>
          <cell r="AG491" t="str">
            <v/>
          </cell>
        </row>
        <row r="492">
          <cell r="C492" t="str">
            <v>Wyoming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 t="b">
            <v>1</v>
          </cell>
          <cell r="U492" t="e">
            <v>#N/A</v>
          </cell>
          <cell r="V492" t="str">
            <v>Wyoming</v>
          </cell>
          <cell r="AG492" t="str">
            <v>no data</v>
          </cell>
        </row>
        <row r="493">
          <cell r="C493" t="str">
            <v>STF Index Trades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 t="b">
            <v>1</v>
          </cell>
          <cell r="U493" t="e">
            <v>#N/A</v>
          </cell>
          <cell r="V493" t="str">
            <v>STF Index Trades - Buy - West</v>
          </cell>
          <cell r="W493" t="e">
            <v>#N/A</v>
          </cell>
          <cell r="X493" t="str">
            <v>STF Index Trades - Buy - East</v>
          </cell>
          <cell r="AG493" t="str">
            <v>no data</v>
          </cell>
        </row>
        <row r="495">
          <cell r="B495" t="str">
            <v>Total Short Term Firm Purchases</v>
          </cell>
          <cell r="E495">
            <v>6397446</v>
          </cell>
          <cell r="F495">
            <v>1075929</v>
          </cell>
          <cell r="G495">
            <v>1210820</v>
          </cell>
          <cell r="H495">
            <v>1082663</v>
          </cell>
          <cell r="I495">
            <v>1155963</v>
          </cell>
          <cell r="J495">
            <v>593346</v>
          </cell>
          <cell r="K495">
            <v>323400</v>
          </cell>
          <cell r="L495">
            <v>250000</v>
          </cell>
          <cell r="M495">
            <v>176600</v>
          </cell>
          <cell r="N495">
            <v>201125</v>
          </cell>
          <cell r="O495">
            <v>108000</v>
          </cell>
          <cell r="P495">
            <v>111600</v>
          </cell>
          <cell r="Q495">
            <v>108000</v>
          </cell>
        </row>
        <row r="497">
          <cell r="B497" t="str">
            <v>System Balancing Purchases</v>
          </cell>
          <cell r="U497" t="str">
            <v>GRID Purchases (MWh)</v>
          </cell>
        </row>
        <row r="498">
          <cell r="C498" t="str">
            <v>COB</v>
          </cell>
          <cell r="E498">
            <v>270293.4799</v>
          </cell>
          <cell r="F498">
            <v>14983.486</v>
          </cell>
          <cell r="G498">
            <v>43047.395</v>
          </cell>
          <cell r="H498">
            <v>41444.258</v>
          </cell>
          <cell r="I498">
            <v>71961.14</v>
          </cell>
          <cell r="J498">
            <v>18877.982</v>
          </cell>
          <cell r="K498">
            <v>10686.869</v>
          </cell>
          <cell r="L498">
            <v>9664.124</v>
          </cell>
          <cell r="M498">
            <v>4830.811</v>
          </cell>
          <cell r="N498">
            <v>15782.392</v>
          </cell>
          <cell r="O498">
            <v>30358.986</v>
          </cell>
          <cell r="P498">
            <v>7349.7007</v>
          </cell>
          <cell r="Q498">
            <v>1306.3362</v>
          </cell>
          <cell r="U498">
            <v>1</v>
          </cell>
          <cell r="V498" t="str">
            <v>COB</v>
          </cell>
          <cell r="AG498" t="str">
            <v/>
          </cell>
        </row>
        <row r="499">
          <cell r="C499" t="str">
            <v>Four Corners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 t="b">
            <v>1</v>
          </cell>
          <cell r="U499" t="e">
            <v>#N/A</v>
          </cell>
          <cell r="V499" t="str">
            <v>Four Corners</v>
          </cell>
          <cell r="W499" t="e">
            <v>#N/A</v>
          </cell>
          <cell r="X499" t="str">
            <v>DSW</v>
          </cell>
          <cell r="AG499" t="str">
            <v>no data</v>
          </cell>
        </row>
        <row r="500">
          <cell r="C500" t="str">
            <v>Mid Columbia</v>
          </cell>
          <cell r="E500">
            <v>3415109.5900000003</v>
          </cell>
          <cell r="F500">
            <v>61109.72</v>
          </cell>
          <cell r="G500">
            <v>75142.24</v>
          </cell>
          <cell r="H500">
            <v>77485.72</v>
          </cell>
          <cell r="I500">
            <v>170417.98</v>
          </cell>
          <cell r="J500">
            <v>203575.64</v>
          </cell>
          <cell r="K500">
            <v>569755</v>
          </cell>
          <cell r="L500">
            <v>373760.88</v>
          </cell>
          <cell r="M500">
            <v>507360.28</v>
          </cell>
          <cell r="N500">
            <v>396046.4</v>
          </cell>
          <cell r="O500">
            <v>405311.12</v>
          </cell>
          <cell r="P500">
            <v>320653.5</v>
          </cell>
          <cell r="Q500">
            <v>254491.11</v>
          </cell>
          <cell r="S500" t="b">
            <v>1</v>
          </cell>
          <cell r="U500">
            <v>2</v>
          </cell>
          <cell r="V500" t="str">
            <v>Mid Columbia</v>
          </cell>
          <cell r="AG500" t="str">
            <v/>
          </cell>
        </row>
        <row r="501">
          <cell r="C501" t="str">
            <v>Palo Verde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 t="b">
            <v>1</v>
          </cell>
          <cell r="U501" t="e">
            <v>#N/A</v>
          </cell>
          <cell r="V501" t="str">
            <v>Palo Verde</v>
          </cell>
          <cell r="AG501" t="str">
            <v>no data</v>
          </cell>
        </row>
        <row r="502">
          <cell r="C502" t="str">
            <v>SP15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 t="b">
            <v>1</v>
          </cell>
          <cell r="U502" t="e">
            <v>#N/A</v>
          </cell>
          <cell r="V502" t="str">
            <v>SP15</v>
          </cell>
          <cell r="AG502" t="str">
            <v>no data</v>
          </cell>
        </row>
        <row r="503">
          <cell r="C503" t="str">
            <v>Emergency Purchases</v>
          </cell>
          <cell r="E503">
            <v>18618.592968260004</v>
          </cell>
          <cell r="F503">
            <v>46.878788</v>
          </cell>
          <cell r="G503">
            <v>7765.365419</v>
          </cell>
          <cell r="H503">
            <v>2483.61648</v>
          </cell>
          <cell r="I503">
            <v>1047.66994</v>
          </cell>
          <cell r="J503">
            <v>2.8481178000000003</v>
          </cell>
          <cell r="K503">
            <v>0</v>
          </cell>
          <cell r="L503">
            <v>0</v>
          </cell>
          <cell r="M503">
            <v>0</v>
          </cell>
          <cell r="N503">
            <v>2282.4542015</v>
          </cell>
          <cell r="O503">
            <v>4952.746276</v>
          </cell>
          <cell r="P503">
            <v>36.6853646</v>
          </cell>
          <cell r="Q503">
            <v>0.32838136</v>
          </cell>
          <cell r="S503" t="b">
            <v>1</v>
          </cell>
          <cell r="Z503" t="str">
            <v>Warning: fixed off sheet array</v>
          </cell>
          <cell r="AG503" t="str">
            <v>no data</v>
          </cell>
        </row>
        <row r="505">
          <cell r="B505" t="str">
            <v>Total System Balancing Purchases</v>
          </cell>
          <cell r="E505">
            <v>3704021.66286826</v>
          </cell>
          <cell r="F505">
            <v>76140.08478800001</v>
          </cell>
          <cell r="G505">
            <v>125955.000419</v>
          </cell>
          <cell r="H505">
            <v>121413.59448</v>
          </cell>
          <cell r="I505">
            <v>243426.78994</v>
          </cell>
          <cell r="J505">
            <v>222456.4701178</v>
          </cell>
          <cell r="K505">
            <v>580441.869</v>
          </cell>
          <cell r="L505">
            <v>383425.004</v>
          </cell>
          <cell r="M505">
            <v>512191.091</v>
          </cell>
          <cell r="N505">
            <v>414111.2462015</v>
          </cell>
          <cell r="O505">
            <v>440622.85227599996</v>
          </cell>
          <cell r="P505">
            <v>328039.88606459997</v>
          </cell>
          <cell r="Q505">
            <v>255797.77458136</v>
          </cell>
        </row>
        <row r="507">
          <cell r="A507" t="str">
            <v>Total Purchased Power &amp; Net Interchange </v>
          </cell>
          <cell r="E507">
            <v>15022088.869282478</v>
          </cell>
          <cell r="F507">
            <v>1699050.740830703</v>
          </cell>
          <cell r="G507">
            <v>1746836.151003808</v>
          </cell>
          <cell r="H507">
            <v>1471344.848462418</v>
          </cell>
          <cell r="I507">
            <v>1780881.232479382</v>
          </cell>
          <cell r="J507">
            <v>1219275.554517617</v>
          </cell>
          <cell r="K507">
            <v>1318688.26158394</v>
          </cell>
          <cell r="L507">
            <v>1064795.4930603</v>
          </cell>
          <cell r="M507">
            <v>1059381.565409</v>
          </cell>
          <cell r="N507">
            <v>957986.5583352</v>
          </cell>
          <cell r="O507">
            <v>909918.3353868499</v>
          </cell>
          <cell r="P507">
            <v>866004.933641672</v>
          </cell>
          <cell r="Q507">
            <v>927925.19457159</v>
          </cell>
        </row>
        <row r="508">
          <cell r="AG508" t="str">
            <v>no data</v>
          </cell>
        </row>
        <row r="509">
          <cell r="AG509" t="str">
            <v>no data</v>
          </cell>
        </row>
        <row r="510">
          <cell r="AG510" t="str">
            <v>no data</v>
          </cell>
        </row>
        <row r="511">
          <cell r="AG511" t="str">
            <v>no data</v>
          </cell>
        </row>
        <row r="512">
          <cell r="AG512" t="str">
            <v>no data</v>
          </cell>
        </row>
        <row r="513">
          <cell r="AG513" t="str">
            <v>no data</v>
          </cell>
        </row>
        <row r="514">
          <cell r="F514">
            <v>2266.9364465789017</v>
          </cell>
          <cell r="G514">
            <v>2331.1641484244733</v>
          </cell>
          <cell r="H514">
            <v>2026.8006077533582</v>
          </cell>
          <cell r="I514">
            <v>2376.923666536804</v>
          </cell>
          <cell r="J514">
            <v>1676.7043661633568</v>
          </cell>
          <cell r="K514">
            <v>1755.6965551181988</v>
          </cell>
          <cell r="L514">
            <v>1414.442833984274</v>
          </cell>
          <cell r="M514">
            <v>1505.3660463002873</v>
          </cell>
          <cell r="N514">
            <v>1270.8824378483869</v>
          </cell>
          <cell r="O514">
            <v>1247.0415618150694</v>
          </cell>
          <cell r="P514">
            <v>1147.2512218624622</v>
          </cell>
          <cell r="Q514">
            <v>1272.0510884605417</v>
          </cell>
        </row>
        <row r="515">
          <cell r="A515" t="str">
            <v>Coal Generation</v>
          </cell>
          <cell r="U515" t="str">
            <v>GRID Thermal Generation (MWh)</v>
          </cell>
        </row>
        <row r="516">
          <cell r="C516" t="str">
            <v>Carbon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 t="b">
            <v>1</v>
          </cell>
          <cell r="U516" t="e">
            <v>#N/A</v>
          </cell>
          <cell r="V516" t="str">
            <v>Carbon</v>
          </cell>
          <cell r="AG516" t="str">
            <v>no data</v>
          </cell>
        </row>
        <row r="517">
          <cell r="C517" t="str">
            <v>Cholla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 t="b">
            <v>1</v>
          </cell>
          <cell r="U517" t="e">
            <v>#N/A</v>
          </cell>
          <cell r="V517" t="str">
            <v>Cholla</v>
          </cell>
          <cell r="AG517" t="str">
            <v>no data</v>
          </cell>
        </row>
        <row r="518">
          <cell r="C518" t="str">
            <v>Colstrip</v>
          </cell>
          <cell r="E518">
            <v>587224.049148</v>
          </cell>
          <cell r="F518">
            <v>51552.58733</v>
          </cell>
          <cell r="G518">
            <v>51618.53286</v>
          </cell>
          <cell r="H518">
            <v>49815.976378</v>
          </cell>
          <cell r="I518">
            <v>29999.05698</v>
          </cell>
          <cell r="J518">
            <v>49938.53286</v>
          </cell>
          <cell r="K518">
            <v>51512.35458</v>
          </cell>
          <cell r="L518">
            <v>51622.61664</v>
          </cell>
          <cell r="M518">
            <v>48258.53286</v>
          </cell>
          <cell r="N518">
            <v>51512.35458</v>
          </cell>
          <cell r="O518">
            <v>49942.61664</v>
          </cell>
          <cell r="P518">
            <v>51569.5275</v>
          </cell>
          <cell r="Q518">
            <v>49881.35994</v>
          </cell>
          <cell r="S518" t="b">
            <v>1</v>
          </cell>
          <cell r="U518">
            <v>1</v>
          </cell>
          <cell r="V518" t="str">
            <v>Colstrip</v>
          </cell>
          <cell r="AG518" t="str">
            <v/>
          </cell>
        </row>
        <row r="519">
          <cell r="C519" t="str">
            <v>Craig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 t="b">
            <v>1</v>
          </cell>
          <cell r="U519" t="e">
            <v>#N/A</v>
          </cell>
          <cell r="V519" t="str">
            <v>Craig</v>
          </cell>
          <cell r="AG519" t="str">
            <v>no data</v>
          </cell>
        </row>
        <row r="520">
          <cell r="C520" t="str">
            <v>Dave Johnston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 t="b">
            <v>1</v>
          </cell>
          <cell r="U520" t="e">
            <v>#N/A</v>
          </cell>
          <cell r="V520" t="str">
            <v>Dave Johnston</v>
          </cell>
          <cell r="AG520" t="str">
            <v>no data</v>
          </cell>
        </row>
        <row r="521">
          <cell r="C521" t="str">
            <v>Hayden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 t="b">
            <v>1</v>
          </cell>
          <cell r="U521" t="e">
            <v>#N/A</v>
          </cell>
          <cell r="V521" t="str">
            <v>Hayden</v>
          </cell>
          <cell r="AG521" t="str">
            <v>no data</v>
          </cell>
        </row>
        <row r="522">
          <cell r="C522" t="str">
            <v>Hunter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 t="b">
            <v>1</v>
          </cell>
          <cell r="U522" t="e">
            <v>#N/A</v>
          </cell>
          <cell r="V522" t="str">
            <v>Hunter</v>
          </cell>
          <cell r="AG522" t="str">
            <v>no data</v>
          </cell>
        </row>
        <row r="523">
          <cell r="C523" t="str">
            <v>Huntington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 t="b">
            <v>1</v>
          </cell>
          <cell r="U523" t="e">
            <v>#N/A</v>
          </cell>
          <cell r="V523" t="str">
            <v>Huntington</v>
          </cell>
          <cell r="AG523" t="str">
            <v>no data</v>
          </cell>
        </row>
        <row r="524">
          <cell r="C524" t="str">
            <v>Jim Bridger</v>
          </cell>
          <cell r="E524">
            <v>9702615.843481999</v>
          </cell>
          <cell r="F524">
            <v>839550.721196</v>
          </cell>
          <cell r="G524">
            <v>849831.842816</v>
          </cell>
          <cell r="H524">
            <v>821059.5992299999</v>
          </cell>
          <cell r="I524">
            <v>850398.05696</v>
          </cell>
          <cell r="J524">
            <v>841825.4414799999</v>
          </cell>
          <cell r="K524">
            <v>867040.76113</v>
          </cell>
          <cell r="L524">
            <v>863132.25072</v>
          </cell>
          <cell r="M524">
            <v>807638.01236</v>
          </cell>
          <cell r="N524">
            <v>787912.9632700001</v>
          </cell>
          <cell r="O524">
            <v>618232.5926099999</v>
          </cell>
          <cell r="P524">
            <v>739050.04524</v>
          </cell>
          <cell r="Q524">
            <v>816943.55647</v>
          </cell>
          <cell r="S524" t="b">
            <v>1</v>
          </cell>
          <cell r="U524">
            <v>4</v>
          </cell>
          <cell r="V524" t="str">
            <v>Jim Bridger</v>
          </cell>
          <cell r="AG524" t="str">
            <v/>
          </cell>
        </row>
        <row r="525">
          <cell r="C525" t="str">
            <v>Naughton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 t="b">
            <v>1</v>
          </cell>
          <cell r="U525" t="e">
            <v>#N/A</v>
          </cell>
          <cell r="V525" t="str">
            <v>Naughton</v>
          </cell>
          <cell r="AG525" t="str">
            <v>no data</v>
          </cell>
        </row>
        <row r="526">
          <cell r="C526" t="str">
            <v>Wyodak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 t="b">
            <v>1</v>
          </cell>
          <cell r="U526" t="e">
            <v>#N/A</v>
          </cell>
          <cell r="V526" t="str">
            <v>Wyodak</v>
          </cell>
          <cell r="AG526" t="str">
            <v>no data</v>
          </cell>
        </row>
        <row r="528">
          <cell r="A528" t="str">
            <v>Total Coal Generation</v>
          </cell>
          <cell r="E528">
            <v>10289839.892629998</v>
          </cell>
          <cell r="F528">
            <v>891103.308526</v>
          </cell>
          <cell r="G528">
            <v>901450.375676</v>
          </cell>
          <cell r="H528">
            <v>870875.5756079999</v>
          </cell>
          <cell r="I528">
            <v>880397.11394</v>
          </cell>
          <cell r="J528">
            <v>891763.97434</v>
          </cell>
          <cell r="K528">
            <v>918553.11571</v>
          </cell>
          <cell r="L528">
            <v>914754.86736</v>
          </cell>
          <cell r="M528">
            <v>855896.5452200001</v>
          </cell>
          <cell r="N528">
            <v>839425.3178500001</v>
          </cell>
          <cell r="O528">
            <v>668175.20925</v>
          </cell>
          <cell r="P528">
            <v>790619.57274</v>
          </cell>
          <cell r="Q528">
            <v>866824.91641</v>
          </cell>
        </row>
        <row r="529">
          <cell r="F529">
            <v>1432.1158485497313</v>
          </cell>
          <cell r="G529">
            <v>1453.2168301243278</v>
          </cell>
          <cell r="H529">
            <v>1455.4203872506944</v>
          </cell>
          <cell r="I529">
            <v>1432.4565990604835</v>
          </cell>
          <cell r="J529">
            <v>1492.1505776583333</v>
          </cell>
          <cell r="K529">
            <v>1486.2856690262097</v>
          </cell>
          <cell r="L529">
            <v>1470.5557020725807</v>
          </cell>
          <cell r="M529">
            <v>1471.0981459073278</v>
          </cell>
          <cell r="N529">
            <v>1334.0968620336023</v>
          </cell>
          <cell r="O529">
            <v>1089.2898362645833</v>
          </cell>
          <cell r="P529">
            <v>1309.5175066827958</v>
          </cell>
          <cell r="Q529">
            <v>1440.3034480354165</v>
          </cell>
        </row>
        <row r="530">
          <cell r="A530" t="str">
            <v>Gas Generation</v>
          </cell>
          <cell r="U530" t="str">
            <v>GRID Thermal Generation (MWh)</v>
          </cell>
        </row>
        <row r="531">
          <cell r="C531" t="str">
            <v>Currant Creek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 t="b">
            <v>1</v>
          </cell>
          <cell r="U531" t="e">
            <v>#N/A</v>
          </cell>
          <cell r="V531" t="str">
            <v>Currant Creek</v>
          </cell>
          <cell r="AG531" t="str">
            <v>no data</v>
          </cell>
        </row>
        <row r="532">
          <cell r="C532" t="str">
            <v>Gadsby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 t="b">
            <v>1</v>
          </cell>
          <cell r="U532" t="e">
            <v>#N/A</v>
          </cell>
          <cell r="V532" t="str">
            <v>Gadsby</v>
          </cell>
          <cell r="AG532" t="str">
            <v>no data</v>
          </cell>
        </row>
        <row r="533">
          <cell r="C533" t="str">
            <v>Gadsby CT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 t="b">
            <v>1</v>
          </cell>
          <cell r="U533" t="e">
            <v>#N/A</v>
          </cell>
          <cell r="V533" t="str">
            <v>Gadsby CT</v>
          </cell>
          <cell r="AG533" t="str">
            <v>no data</v>
          </cell>
        </row>
        <row r="534">
          <cell r="C534" t="str">
            <v>Hermiston</v>
          </cell>
          <cell r="E534">
            <v>1909786.356673</v>
          </cell>
          <cell r="F534">
            <v>161940.858219</v>
          </cell>
          <cell r="G534">
            <v>167292.92136049998</v>
          </cell>
          <cell r="H534">
            <v>164978.6923325</v>
          </cell>
          <cell r="I534">
            <v>172900.571185</v>
          </cell>
          <cell r="J534">
            <v>170536.030694</v>
          </cell>
          <cell r="K534">
            <v>174793.39746950002</v>
          </cell>
          <cell r="L534">
            <v>166888.550406</v>
          </cell>
          <cell r="M534">
            <v>156340.96714750002</v>
          </cell>
          <cell r="N534">
            <v>140692.72292700002</v>
          </cell>
          <cell r="O534">
            <v>104065.0619805</v>
          </cell>
          <cell r="P534">
            <v>171211.427656</v>
          </cell>
          <cell r="Q534">
            <v>158145.1552955</v>
          </cell>
          <cell r="S534" t="b">
            <v>1</v>
          </cell>
          <cell r="U534">
            <v>2</v>
          </cell>
          <cell r="V534" t="str">
            <v>Hermiston Owned</v>
          </cell>
          <cell r="W534">
            <v>3</v>
          </cell>
          <cell r="X534" t="str">
            <v>Hermiston Purchase</v>
          </cell>
          <cell r="Y534" t="e">
            <v>#N/A</v>
          </cell>
          <cell r="Z534" t="str">
            <v>Hermiston Purchase</v>
          </cell>
          <cell r="AG534" t="str">
            <v/>
          </cell>
        </row>
        <row r="535">
          <cell r="C535" t="str">
            <v>Lake Side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 t="b">
            <v>1</v>
          </cell>
          <cell r="U535" t="e">
            <v>#N/A</v>
          </cell>
          <cell r="V535" t="str">
            <v>Lake Side</v>
          </cell>
          <cell r="AG535" t="str">
            <v>no data</v>
          </cell>
        </row>
        <row r="536">
          <cell r="C536" t="str">
            <v>Little Mountain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 t="b">
            <v>1</v>
          </cell>
          <cell r="U536" t="e">
            <v>#N/A</v>
          </cell>
          <cell r="V536" t="str">
            <v>Little Mountain</v>
          </cell>
          <cell r="AG536" t="str">
            <v>no data</v>
          </cell>
        </row>
        <row r="537">
          <cell r="C537" t="str">
            <v>West Valley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 t="b">
            <v>1</v>
          </cell>
          <cell r="U537" t="e">
            <v>#N/A</v>
          </cell>
          <cell r="V537" t="str">
            <v>West Valley CT</v>
          </cell>
          <cell r="AG537" t="str">
            <v>no data</v>
          </cell>
        </row>
        <row r="539">
          <cell r="A539" t="str">
            <v>Total Gas Generation</v>
          </cell>
          <cell r="E539">
            <v>1909786.356673</v>
          </cell>
          <cell r="F539">
            <v>161940.858219</v>
          </cell>
          <cell r="G539">
            <v>167292.92136049998</v>
          </cell>
          <cell r="H539">
            <v>164978.6923325</v>
          </cell>
          <cell r="I539">
            <v>172900.571185</v>
          </cell>
          <cell r="J539">
            <v>170536.030694</v>
          </cell>
          <cell r="K539">
            <v>174793.39746950002</v>
          </cell>
          <cell r="L539">
            <v>166888.550406</v>
          </cell>
          <cell r="M539">
            <v>156340.96714750002</v>
          </cell>
          <cell r="N539">
            <v>140692.72292700002</v>
          </cell>
          <cell r="O539">
            <v>104065.0619805</v>
          </cell>
          <cell r="P539">
            <v>171211.427656</v>
          </cell>
          <cell r="Q539">
            <v>158145.1552955</v>
          </cell>
        </row>
        <row r="541">
          <cell r="A541" t="str">
            <v>Hydro Generation</v>
          </cell>
          <cell r="U541" t="str">
            <v>GRID Hydro Generation (MWh)</v>
          </cell>
        </row>
        <row r="542">
          <cell r="C542" t="str">
            <v>West Hydro</v>
          </cell>
          <cell r="E542">
            <v>3911018.8409744026</v>
          </cell>
          <cell r="F542">
            <v>236574.29209213797</v>
          </cell>
          <cell r="G542">
            <v>198613.9249753559</v>
          </cell>
          <cell r="H542">
            <v>202526.62036005093</v>
          </cell>
          <cell r="I542">
            <v>196508.70014385495</v>
          </cell>
          <cell r="J542">
            <v>289111.14234998194</v>
          </cell>
          <cell r="K542">
            <v>415411.62794509</v>
          </cell>
          <cell r="L542">
            <v>497082.44826050324</v>
          </cell>
          <cell r="M542">
            <v>451150.859899588</v>
          </cell>
          <cell r="N542">
            <v>446264.72942098987</v>
          </cell>
          <cell r="O542">
            <v>332621.2907506</v>
          </cell>
          <cell r="P542">
            <v>340729.88755965506</v>
          </cell>
          <cell r="Q542">
            <v>304423.31721659505</v>
          </cell>
          <cell r="U542">
            <v>33</v>
          </cell>
          <cell r="V542" t="str">
            <v>Swift 2</v>
          </cell>
          <cell r="Z542" t="str">
            <v>Warning: fixed off sheet array</v>
          </cell>
        </row>
        <row r="543">
          <cell r="C543" t="str">
            <v>East Hydro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U543" t="e">
            <v>#N/A</v>
          </cell>
          <cell r="V543" t="str">
            <v>Bear</v>
          </cell>
          <cell r="W543" t="e">
            <v>#N/A</v>
          </cell>
          <cell r="X543" t="str">
            <v>East</v>
          </cell>
        </row>
        <row r="544">
          <cell r="F544">
            <v>317.97619904857254</v>
          </cell>
          <cell r="G544">
            <v>266.9542002356934</v>
          </cell>
          <cell r="H544">
            <v>281.28697272229294</v>
          </cell>
          <cell r="I544">
            <v>264.12459696754695</v>
          </cell>
          <cell r="J544">
            <v>401.5432532638638</v>
          </cell>
          <cell r="K544">
            <v>558.3489622917876</v>
          </cell>
          <cell r="L544">
            <v>668.1215702426118</v>
          </cell>
          <cell r="M544">
            <v>648.2052584764195</v>
          </cell>
          <cell r="N544">
            <v>599.8181847056316</v>
          </cell>
          <cell r="O544">
            <v>461.97401493138887</v>
          </cell>
          <cell r="P544">
            <v>457.970278978031</v>
          </cell>
          <cell r="Q544">
            <v>422.81016280082645</v>
          </cell>
        </row>
        <row r="545">
          <cell r="A545" t="str">
            <v>Total Hydro Generation</v>
          </cell>
          <cell r="E545">
            <v>3911018.8409744026</v>
          </cell>
          <cell r="F545">
            <v>236574.29209213797</v>
          </cell>
          <cell r="G545">
            <v>198613.9249753559</v>
          </cell>
          <cell r="H545">
            <v>202526.62036005093</v>
          </cell>
          <cell r="I545">
            <v>196508.70014385495</v>
          </cell>
          <cell r="J545">
            <v>289111.14234998194</v>
          </cell>
          <cell r="K545">
            <v>415411.62794509</v>
          </cell>
          <cell r="L545">
            <v>497082.44826050324</v>
          </cell>
          <cell r="M545">
            <v>451150.859899588</v>
          </cell>
          <cell r="N545">
            <v>446264.72942098987</v>
          </cell>
          <cell r="O545">
            <v>332621.2907506</v>
          </cell>
          <cell r="P545">
            <v>340729.88755965506</v>
          </cell>
          <cell r="Q545">
            <v>304423.31721659505</v>
          </cell>
        </row>
        <row r="547">
          <cell r="A547" t="str">
            <v>Other Generation</v>
          </cell>
          <cell r="F547">
            <v>4066.795529177205</v>
          </cell>
          <cell r="G547">
            <v>4126.395474902774</v>
          </cell>
          <cell r="H547">
            <v>3847.021199726346</v>
          </cell>
          <cell r="I547">
            <v>4157.747943231502</v>
          </cell>
          <cell r="J547">
            <v>3649.4673427522207</v>
          </cell>
          <cell r="K547">
            <v>3867.7044417695292</v>
          </cell>
          <cell r="L547">
            <v>3615.1531446328</v>
          </cell>
          <cell r="M547">
            <v>3688.606166017368</v>
          </cell>
          <cell r="N547">
            <v>3311.523740587621</v>
          </cell>
          <cell r="O547">
            <v>2868.9442356777076</v>
          </cell>
          <cell r="P547">
            <v>3005.989080523289</v>
          </cell>
          <cell r="Q547">
            <v>3267.905068488452</v>
          </cell>
          <cell r="U547" t="str">
            <v>GRID Hydro Generation (MWh)</v>
          </cell>
        </row>
        <row r="548">
          <cell r="C548" t="str">
            <v>Blundell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 t="b">
            <v>1</v>
          </cell>
          <cell r="U548" t="e">
            <v>#N/A</v>
          </cell>
          <cell r="V548" t="str">
            <v>Blundell</v>
          </cell>
          <cell r="Z548" t="str">
            <v>Formula different from others (changed for SA_WCA)</v>
          </cell>
          <cell r="AG548" t="str">
            <v>no data</v>
          </cell>
        </row>
        <row r="549">
          <cell r="C549" t="str">
            <v>Blundell Bottoming Cycle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U549" t="e">
            <v>#N/A</v>
          </cell>
          <cell r="V549" t="str">
            <v>Blundell</v>
          </cell>
          <cell r="Z549" t="str">
            <v>Formula different from others (changed for SA_WCA)</v>
          </cell>
          <cell r="AG549" t="str">
            <v>no data</v>
          </cell>
        </row>
        <row r="550">
          <cell r="C550" t="str">
            <v>Foote Creek 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 t="b">
            <v>1</v>
          </cell>
          <cell r="U550" t="e">
            <v>#N/A</v>
          </cell>
          <cell r="V550" t="str">
            <v>Foote Creek I Generation</v>
          </cell>
          <cell r="AG550" t="str">
            <v>no data</v>
          </cell>
        </row>
        <row r="551">
          <cell r="C551" t="str">
            <v>Glenrock Wind (PD)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 t="b">
            <v>1</v>
          </cell>
          <cell r="U551" t="e">
            <v>#N/A</v>
          </cell>
          <cell r="V551" t="str">
            <v>Glenrock Wind (PD)</v>
          </cell>
          <cell r="AG551" t="str">
            <v>no data</v>
          </cell>
        </row>
        <row r="552">
          <cell r="C552" t="str">
            <v>Goodnoe Wind</v>
          </cell>
          <cell r="E552">
            <v>29652.62088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29652.62088</v>
          </cell>
          <cell r="S552" t="b">
            <v>1</v>
          </cell>
          <cell r="U552">
            <v>21</v>
          </cell>
          <cell r="V552" t="str">
            <v>Goodnoe Wind</v>
          </cell>
          <cell r="W552" t="e">
            <v>#N/A</v>
          </cell>
          <cell r="X552" t="str">
            <v>Goodnoe East</v>
          </cell>
          <cell r="Y552" t="e">
            <v>#N/A</v>
          </cell>
          <cell r="Z552" t="str">
            <v>Goodnoe West</v>
          </cell>
          <cell r="AG552" t="str">
            <v/>
          </cell>
        </row>
        <row r="553">
          <cell r="C553" t="str">
            <v>Klondike 3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 t="b">
            <v>1</v>
          </cell>
          <cell r="U553" t="e">
            <v>#N/A</v>
          </cell>
          <cell r="V553" t="str">
            <v>Klondike 3</v>
          </cell>
          <cell r="AG553" t="str">
            <v>no data</v>
          </cell>
        </row>
        <row r="554">
          <cell r="C554" t="str">
            <v>Leaning Juniper 1</v>
          </cell>
          <cell r="E554">
            <v>307716.845368</v>
          </cell>
          <cell r="F554">
            <v>37026.67404</v>
          </cell>
          <cell r="G554">
            <v>32606.268968</v>
          </cell>
          <cell r="H554">
            <v>29216.26992</v>
          </cell>
          <cell r="I554">
            <v>27359.980496</v>
          </cell>
          <cell r="J554">
            <v>17219.32488</v>
          </cell>
          <cell r="K554">
            <v>18489.478304</v>
          </cell>
          <cell r="L554">
            <v>16685.847712</v>
          </cell>
          <cell r="M554">
            <v>13462.6236</v>
          </cell>
          <cell r="N554">
            <v>25019.353024</v>
          </cell>
          <cell r="O554">
            <v>21332.54256</v>
          </cell>
          <cell r="P554">
            <v>36386.320184</v>
          </cell>
          <cell r="Q554">
            <v>32912.16168</v>
          </cell>
          <cell r="S554" t="b">
            <v>1</v>
          </cell>
          <cell r="U554">
            <v>25</v>
          </cell>
          <cell r="V554" t="str">
            <v>Leaning Juniper 1</v>
          </cell>
          <cell r="AG554" t="str">
            <v/>
          </cell>
        </row>
        <row r="555">
          <cell r="C555" t="str">
            <v>Marengo</v>
          </cell>
          <cell r="E555">
            <v>369743.87531399995</v>
          </cell>
          <cell r="F555">
            <v>0</v>
          </cell>
          <cell r="G555">
            <v>23238.591344</v>
          </cell>
          <cell r="H555">
            <v>30913.25712</v>
          </cell>
          <cell r="I555">
            <v>35316.87152</v>
          </cell>
          <cell r="J555">
            <v>39710.46</v>
          </cell>
          <cell r="K555">
            <v>31636.223664</v>
          </cell>
          <cell r="L555">
            <v>29466.732808</v>
          </cell>
          <cell r="M555">
            <v>31037.330272</v>
          </cell>
          <cell r="N555">
            <v>54384.98144</v>
          </cell>
          <cell r="O555">
            <v>29527.40976</v>
          </cell>
          <cell r="P555">
            <v>31503.734128</v>
          </cell>
          <cell r="Q555">
            <v>33008.283258</v>
          </cell>
          <cell r="S555" t="b">
            <v>1</v>
          </cell>
          <cell r="U555">
            <v>26</v>
          </cell>
          <cell r="V555" t="str">
            <v>Marengo</v>
          </cell>
          <cell r="AG555" t="str">
            <v/>
          </cell>
        </row>
        <row r="556">
          <cell r="C556" t="str">
            <v>Power County Wind (PD)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 t="b">
            <v>1</v>
          </cell>
          <cell r="U556" t="e">
            <v>#N/A</v>
          </cell>
          <cell r="V556" t="str">
            <v>Power County Wind (PD)</v>
          </cell>
          <cell r="AG556" t="str">
            <v>no data</v>
          </cell>
        </row>
        <row r="557">
          <cell r="C557" t="str">
            <v>Seven Mile Wind (PD)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 t="b">
            <v>1</v>
          </cell>
          <cell r="U557" t="e">
            <v>#N/A</v>
          </cell>
          <cell r="V557" t="str">
            <v>Seven Mile Wind (PD)</v>
          </cell>
          <cell r="AG557" t="str">
            <v>no data</v>
          </cell>
        </row>
        <row r="558">
          <cell r="F558">
            <v>49.767035</v>
          </cell>
          <cell r="G558">
            <v>75.06029611827958</v>
          </cell>
          <cell r="H558">
            <v>83.513232</v>
          </cell>
          <cell r="I558">
            <v>84.24308066666667</v>
          </cell>
          <cell r="J558">
            <v>79.06914566666667</v>
          </cell>
          <cell r="K558">
            <v>67.37325533333333</v>
          </cell>
          <cell r="L558">
            <v>62.03303833333334</v>
          </cell>
          <cell r="M558">
            <v>63.93671533333333</v>
          </cell>
          <cell r="N558">
            <v>106.726256</v>
          </cell>
          <cell r="O558">
            <v>70.63882266666666</v>
          </cell>
          <cell r="P558">
            <v>91.25007299999999</v>
          </cell>
          <cell r="Q558">
            <v>132.74036919166667</v>
          </cell>
        </row>
        <row r="559">
          <cell r="A559" t="str">
            <v>Total Other Generation</v>
          </cell>
          <cell r="E559">
            <v>707113.341562</v>
          </cell>
          <cell r="F559">
            <v>37026.67404</v>
          </cell>
          <cell r="G559">
            <v>55844.860312000004</v>
          </cell>
          <cell r="H559">
            <v>60129.52704</v>
          </cell>
          <cell r="I559">
            <v>62676.852016000004</v>
          </cell>
          <cell r="J559">
            <v>56929.78488</v>
          </cell>
          <cell r="K559">
            <v>50125.701968</v>
          </cell>
          <cell r="L559">
            <v>46152.58052</v>
          </cell>
          <cell r="M559">
            <v>44499.953872</v>
          </cell>
          <cell r="N559">
            <v>79404.334464</v>
          </cell>
          <cell r="O559">
            <v>50859.95232</v>
          </cell>
          <cell r="P559">
            <v>67890.054312</v>
          </cell>
          <cell r="Q559">
            <v>95573.065818</v>
          </cell>
        </row>
        <row r="560">
          <cell r="E560" t="str">
            <v>=</v>
          </cell>
          <cell r="F560" t="str">
            <v>=</v>
          </cell>
          <cell r="G560" t="str">
            <v>=</v>
          </cell>
          <cell r="H560" t="str">
            <v>=</v>
          </cell>
          <cell r="I560" t="str">
            <v>=</v>
          </cell>
          <cell r="J560" t="str">
            <v>=</v>
          </cell>
          <cell r="K560" t="str">
            <v>=</v>
          </cell>
          <cell r="L560" t="str">
            <v>=</v>
          </cell>
          <cell r="M560" t="str">
            <v>=</v>
          </cell>
          <cell r="N560" t="str">
            <v>=</v>
          </cell>
          <cell r="O560" t="str">
            <v>=</v>
          </cell>
          <cell r="P560" t="str">
            <v>=</v>
          </cell>
          <cell r="Q560" t="str">
            <v>=</v>
          </cell>
        </row>
        <row r="561">
          <cell r="A561" t="str">
            <v>Total Resources</v>
          </cell>
          <cell r="E561">
            <v>31839847.301121883</v>
          </cell>
          <cell r="F561">
            <v>3025695.8737078407</v>
          </cell>
          <cell r="G561">
            <v>3070038.2333276644</v>
          </cell>
          <cell r="H561">
            <v>2769855.263802969</v>
          </cell>
          <cell r="I561">
            <v>3093364.4697642373</v>
          </cell>
          <cell r="J561">
            <v>2627616.486781599</v>
          </cell>
          <cell r="K561">
            <v>2877572.1046765298</v>
          </cell>
          <cell r="L561">
            <v>2689673.939606803</v>
          </cell>
          <cell r="M561">
            <v>2567269.8915480883</v>
          </cell>
          <cell r="N561">
            <v>2463773.66299719</v>
          </cell>
          <cell r="O561">
            <v>2065639.8496879495</v>
          </cell>
          <cell r="P561">
            <v>2236455.875909327</v>
          </cell>
          <cell r="Q561">
            <v>2352891.6493116855</v>
          </cell>
        </row>
        <row r="562">
          <cell r="E562" t="str">
            <v>=</v>
          </cell>
          <cell r="F562" t="str">
            <v>=</v>
          </cell>
          <cell r="G562" t="str">
            <v>=</v>
          </cell>
          <cell r="H562" t="str">
            <v>=</v>
          </cell>
          <cell r="I562" t="str">
            <v>=</v>
          </cell>
          <cell r="J562" t="str">
            <v>=</v>
          </cell>
          <cell r="K562" t="str">
            <v>=</v>
          </cell>
          <cell r="L562" t="str">
            <v>=</v>
          </cell>
          <cell r="M562" t="str">
            <v>=</v>
          </cell>
          <cell r="N562" t="str">
            <v>=</v>
          </cell>
          <cell r="O562" t="str">
            <v>=</v>
          </cell>
          <cell r="P562" t="str">
            <v>=</v>
          </cell>
          <cell r="Q562" t="str">
            <v>=</v>
          </cell>
        </row>
        <row r="563"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</row>
        <row r="564"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</row>
        <row r="565">
          <cell r="J565" t="str">
            <v>"The Rack"</v>
          </cell>
        </row>
        <row r="567">
          <cell r="A567" t="str">
            <v>Fuel Burned  (MMBtu)</v>
          </cell>
          <cell r="U567" t="str">
            <v>GRID Fuel Used (MMBtu)</v>
          </cell>
        </row>
        <row r="568">
          <cell r="C568" t="str">
            <v>Carbon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U568" t="e">
            <v>#N/A</v>
          </cell>
          <cell r="V568" t="str">
            <v>Carbon</v>
          </cell>
          <cell r="AG568" t="str">
            <v>no data</v>
          </cell>
        </row>
        <row r="569">
          <cell r="C569" t="str">
            <v>Cholla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U569" t="e">
            <v>#N/A</v>
          </cell>
          <cell r="V569" t="str">
            <v>Cholla</v>
          </cell>
          <cell r="AG569" t="str">
            <v>no data</v>
          </cell>
        </row>
        <row r="570">
          <cell r="C570" t="str">
            <v>Colstrip</v>
          </cell>
          <cell r="E570">
            <v>6292817.519999999</v>
          </cell>
          <cell r="F570">
            <v>552464.8</v>
          </cell>
          <cell r="G570">
            <v>553104.44</v>
          </cell>
          <cell r="H570">
            <v>533937.3</v>
          </cell>
          <cell r="I570">
            <v>321419.7</v>
          </cell>
          <cell r="J570">
            <v>535117.94</v>
          </cell>
          <cell r="K570">
            <v>552074.1</v>
          </cell>
          <cell r="L570">
            <v>553144.06</v>
          </cell>
          <cell r="M570">
            <v>517131.38</v>
          </cell>
          <cell r="N570">
            <v>552074.1</v>
          </cell>
          <cell r="O570">
            <v>535157.56</v>
          </cell>
          <cell r="P570">
            <v>552628.94</v>
          </cell>
          <cell r="Q570">
            <v>534563.2</v>
          </cell>
          <cell r="U570">
            <v>1</v>
          </cell>
          <cell r="V570" t="str">
            <v>Colstrip</v>
          </cell>
          <cell r="AG570" t="str">
            <v/>
          </cell>
        </row>
        <row r="571">
          <cell r="C571" t="str">
            <v>Craig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U571" t="e">
            <v>#N/A</v>
          </cell>
          <cell r="V571" t="str">
            <v>Craig</v>
          </cell>
          <cell r="AG571" t="str">
            <v>no data</v>
          </cell>
        </row>
        <row r="572">
          <cell r="C572" t="str">
            <v>Dave Johnston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U572" t="e">
            <v>#N/A</v>
          </cell>
          <cell r="V572" t="str">
            <v>Dave Johnston</v>
          </cell>
          <cell r="AG572" t="str">
            <v>no data</v>
          </cell>
        </row>
        <row r="573">
          <cell r="C573" t="str">
            <v>Hayden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U573" t="e">
            <v>#N/A</v>
          </cell>
          <cell r="V573" t="str">
            <v>Hayden</v>
          </cell>
          <cell r="AG573" t="str">
            <v>no data</v>
          </cell>
        </row>
        <row r="574">
          <cell r="C574" t="str">
            <v>Hunter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U574" t="e">
            <v>#N/A</v>
          </cell>
          <cell r="V574" t="str">
            <v>Hunter</v>
          </cell>
          <cell r="AG574" t="str">
            <v>no data</v>
          </cell>
        </row>
        <row r="575">
          <cell r="C575" t="str">
            <v>Huntington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U575" t="e">
            <v>#N/A</v>
          </cell>
          <cell r="V575" t="str">
            <v>Huntington</v>
          </cell>
          <cell r="AG575" t="str">
            <v>no data</v>
          </cell>
        </row>
        <row r="576">
          <cell r="C576" t="str">
            <v>Jim Bridger</v>
          </cell>
          <cell r="E576">
            <v>101829860.55</v>
          </cell>
          <cell r="F576">
            <v>8818643.5</v>
          </cell>
          <cell r="G576">
            <v>8916552.7</v>
          </cell>
          <cell r="H576">
            <v>8615845</v>
          </cell>
          <cell r="I576">
            <v>8921781</v>
          </cell>
          <cell r="J576">
            <v>8832562</v>
          </cell>
          <cell r="K576">
            <v>9099415.8</v>
          </cell>
          <cell r="L576">
            <v>9061276.8</v>
          </cell>
          <cell r="M576">
            <v>8478881.7</v>
          </cell>
          <cell r="N576">
            <v>8268624.000000001</v>
          </cell>
          <cell r="O576">
            <v>6490164.25</v>
          </cell>
          <cell r="P576">
            <v>7750857.2</v>
          </cell>
          <cell r="Q576">
            <v>8575256.6</v>
          </cell>
          <cell r="U576">
            <v>4</v>
          </cell>
          <cell r="V576" t="str">
            <v>Jim Bridger</v>
          </cell>
          <cell r="AG576" t="str">
            <v/>
          </cell>
        </row>
        <row r="577">
          <cell r="C577" t="str">
            <v>Naughton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U577" t="e">
            <v>#N/A</v>
          </cell>
          <cell r="V577" t="str">
            <v>Naughton</v>
          </cell>
          <cell r="AG577" t="str">
            <v>no data</v>
          </cell>
        </row>
        <row r="578">
          <cell r="C578" t="str">
            <v>Wyodak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U578" t="e">
            <v>#N/A</v>
          </cell>
          <cell r="V578" t="str">
            <v>Wyodak</v>
          </cell>
          <cell r="AG578" t="str">
            <v>no data</v>
          </cell>
        </row>
        <row r="580">
          <cell r="C580" t="str">
            <v>Currant Creek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U580" t="e">
            <v>#N/A</v>
          </cell>
          <cell r="V580" t="str">
            <v>Currant Creek</v>
          </cell>
          <cell r="AG580" t="str">
            <v>no data</v>
          </cell>
        </row>
        <row r="581">
          <cell r="C581" t="str">
            <v>Gadsby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U581" t="e">
            <v>#N/A</v>
          </cell>
          <cell r="V581" t="str">
            <v>Gadsby</v>
          </cell>
          <cell r="AG581" t="str">
            <v>no data</v>
          </cell>
        </row>
        <row r="582">
          <cell r="C582" t="str">
            <v>Gadsby CT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U582" t="e">
            <v>#N/A</v>
          </cell>
          <cell r="V582" t="str">
            <v>Gadsby CT</v>
          </cell>
          <cell r="AG582" t="str">
            <v>no data</v>
          </cell>
        </row>
        <row r="583">
          <cell r="C583" t="str">
            <v>Hermiston</v>
          </cell>
          <cell r="E583">
            <v>13746104.100000001</v>
          </cell>
          <cell r="F583">
            <v>1172220.5</v>
          </cell>
          <cell r="G583">
            <v>1205041.825</v>
          </cell>
          <cell r="H583">
            <v>1186429.025</v>
          </cell>
          <cell r="I583">
            <v>1242411.1749999998</v>
          </cell>
          <cell r="J583">
            <v>1223755.875</v>
          </cell>
          <cell r="K583">
            <v>1255425.24</v>
          </cell>
          <cell r="L583">
            <v>1203259.255</v>
          </cell>
          <cell r="M583">
            <v>1127279.06</v>
          </cell>
          <cell r="N583">
            <v>1011067.275</v>
          </cell>
          <cell r="O583">
            <v>747346.8</v>
          </cell>
          <cell r="P583">
            <v>1230287.995</v>
          </cell>
          <cell r="Q583">
            <v>1141580.0750000002</v>
          </cell>
          <cell r="U583">
            <v>2</v>
          </cell>
          <cell r="V583" t="str">
            <v>Hermiston Owned</v>
          </cell>
          <cell r="W583">
            <v>3</v>
          </cell>
          <cell r="X583" t="str">
            <v>Hermiston Purchase</v>
          </cell>
          <cell r="AG583" t="str">
            <v/>
          </cell>
        </row>
        <row r="584">
          <cell r="C584" t="str">
            <v>Lake Side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U584" t="e">
            <v>#N/A</v>
          </cell>
          <cell r="V584" t="str">
            <v>Lake Side</v>
          </cell>
          <cell r="AG584" t="str">
            <v>no data</v>
          </cell>
        </row>
        <row r="585">
          <cell r="C585" t="str">
            <v>Little Mountain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U585" t="e">
            <v>#N/A</v>
          </cell>
          <cell r="V585" t="str">
            <v>Little Mountain</v>
          </cell>
          <cell r="AG585" t="str">
            <v>no data</v>
          </cell>
        </row>
        <row r="586">
          <cell r="C586" t="str">
            <v>West Valley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U586" t="e">
            <v>#N/A</v>
          </cell>
          <cell r="V586" t="str">
            <v>West Valley CT</v>
          </cell>
          <cell r="AG586" t="str">
            <v>no data</v>
          </cell>
        </row>
        <row r="588">
          <cell r="A588" t="str">
            <v>Burn Rate (MMBtu/MWh)</v>
          </cell>
        </row>
        <row r="589">
          <cell r="C589" t="str">
            <v>Carbon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U589" t="str">
            <v>Carbon</v>
          </cell>
          <cell r="AG589" t="str">
            <v>no data</v>
          </cell>
        </row>
        <row r="590">
          <cell r="C590" t="str">
            <v>Cholla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AG590" t="str">
            <v>no data</v>
          </cell>
        </row>
        <row r="591">
          <cell r="C591" t="str">
            <v>Colstrip</v>
          </cell>
          <cell r="E591">
            <v>10.716212200658696</v>
          </cell>
          <cell r="F591">
            <v>10.716529055341983</v>
          </cell>
          <cell r="G591">
            <v>10.71522977028681</v>
          </cell>
          <cell r="H591">
            <v>10.718194017688678</v>
          </cell>
          <cell r="I591">
            <v>10.714326794148446</v>
          </cell>
          <cell r="J591">
            <v>10.71553186194265</v>
          </cell>
          <cell r="K591">
            <v>10.71731440935426</v>
          </cell>
          <cell r="L591">
            <v>10.71514959920482</v>
          </cell>
          <cell r="M591">
            <v>10.715853743424391</v>
          </cell>
          <cell r="N591">
            <v>10.71731440935426</v>
          </cell>
          <cell r="O591">
            <v>10.715448969315359</v>
          </cell>
          <cell r="P591">
            <v>10.716191650194972</v>
          </cell>
          <cell r="Q591">
            <v>10.716692581016265</v>
          </cell>
          <cell r="AG591" t="str">
            <v/>
          </cell>
        </row>
        <row r="592">
          <cell r="C592" t="str">
            <v>Craig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AG592" t="str">
            <v>no data</v>
          </cell>
        </row>
        <row r="593">
          <cell r="C593" t="str">
            <v>Dave Johnston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AG593" t="str">
            <v>no data</v>
          </cell>
        </row>
        <row r="594">
          <cell r="C594" t="str">
            <v>Hayden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AG594" t="str">
            <v>no data</v>
          </cell>
        </row>
        <row r="595">
          <cell r="C595" t="str">
            <v>Hunter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AG595" t="str">
            <v>no data</v>
          </cell>
        </row>
        <row r="596">
          <cell r="C596" t="str">
            <v>Huntington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AG596" t="str">
            <v>no data</v>
          </cell>
        </row>
        <row r="597">
          <cell r="C597" t="str">
            <v>Jim Bridger</v>
          </cell>
          <cell r="E597">
            <v>10.495093508046805</v>
          </cell>
          <cell r="F597">
            <v>10.50400324525624</v>
          </cell>
          <cell r="G597">
            <v>10.492137680384086</v>
          </cell>
          <cell r="H597">
            <v>10.493568320838156</v>
          </cell>
          <cell r="I597">
            <v>10.491299841269102</v>
          </cell>
          <cell r="J597">
            <v>10.492153794344363</v>
          </cell>
          <cell r="K597">
            <v>10.494795871120155</v>
          </cell>
          <cell r="L597">
            <v>10.49813257752951</v>
          </cell>
          <cell r="M597">
            <v>10.49836878680815</v>
          </cell>
          <cell r="N597">
            <v>10.49433679284006</v>
          </cell>
          <cell r="O597">
            <v>10.497932861482433</v>
          </cell>
          <cell r="P597">
            <v>10.487594513958763</v>
          </cell>
          <cell r="Q597">
            <v>10.496755292438497</v>
          </cell>
          <cell r="AG597" t="str">
            <v/>
          </cell>
        </row>
        <row r="598">
          <cell r="C598" t="str">
            <v>Naughton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AG598" t="str">
            <v>no data</v>
          </cell>
        </row>
        <row r="599">
          <cell r="C599" t="str">
            <v>Wyodak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AG599" t="str">
            <v>no data</v>
          </cell>
        </row>
        <row r="601">
          <cell r="C601" t="str">
            <v>Currant Creek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AG601" t="str">
            <v>no data</v>
          </cell>
        </row>
        <row r="602">
          <cell r="C602" t="str">
            <v>Gadsby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AG602" t="str">
            <v>no data</v>
          </cell>
        </row>
        <row r="603">
          <cell r="C603" t="str">
            <v>Gadsby CT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AG603" t="str">
            <v>no data</v>
          </cell>
        </row>
        <row r="604">
          <cell r="C604" t="str">
            <v>Hermiston</v>
          </cell>
          <cell r="E604">
            <v>7.197718243179206</v>
          </cell>
          <cell r="F604">
            <v>7.238571617391041</v>
          </cell>
          <cell r="G604">
            <v>7.203184780324638</v>
          </cell>
          <cell r="H604">
            <v>7.191407618923641</v>
          </cell>
          <cell r="I604">
            <v>7.1856973431894895</v>
          </cell>
          <cell r="J604">
            <v>7.175937366548872</v>
          </cell>
          <cell r="K604">
            <v>7.182337881035015</v>
          </cell>
          <cell r="L604">
            <v>7.209956896819809</v>
          </cell>
          <cell r="M604">
            <v>7.2103881699571915</v>
          </cell>
          <cell r="N604">
            <v>7.186350892679812</v>
          </cell>
          <cell r="O604">
            <v>7.181534184259074</v>
          </cell>
          <cell r="P604">
            <v>7.185781999738412</v>
          </cell>
          <cell r="Q604">
            <v>7.218558626515723</v>
          </cell>
          <cell r="AG604" t="str">
            <v/>
          </cell>
        </row>
        <row r="605">
          <cell r="C605" t="str">
            <v>Lake Side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AG605" t="str">
            <v>no data</v>
          </cell>
        </row>
        <row r="606">
          <cell r="C606" t="str">
            <v>Little Mountain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AG606" t="str">
            <v>no data</v>
          </cell>
        </row>
        <row r="607">
          <cell r="C607" t="str">
            <v>West Valley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AG607" t="str">
            <v>no data</v>
          </cell>
        </row>
        <row r="609">
          <cell r="A609" t="str">
            <v>Average Fuel Cost ($/MMBtu)</v>
          </cell>
          <cell r="U609" t="str">
            <v>GRID Fuel Price ($MMBtu)</v>
          </cell>
        </row>
        <row r="610">
          <cell r="C610" t="str">
            <v>Carbon</v>
          </cell>
          <cell r="E610" t="str">
            <v/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U610" t="e">
            <v>#N/A</v>
          </cell>
          <cell r="V610" t="str">
            <v>Carbon</v>
          </cell>
          <cell r="AG610" t="str">
            <v>no data</v>
          </cell>
        </row>
        <row r="611">
          <cell r="C611" t="str">
            <v>Cholla</v>
          </cell>
          <cell r="E611" t="str">
            <v/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U611" t="e">
            <v>#N/A</v>
          </cell>
          <cell r="V611" t="str">
            <v>Cholla</v>
          </cell>
          <cell r="AG611" t="str">
            <v>no data</v>
          </cell>
        </row>
        <row r="612">
          <cell r="C612" t="str">
            <v>Colstrip</v>
          </cell>
          <cell r="E612">
            <v>0.8979994999999997</v>
          </cell>
          <cell r="F612">
            <v>0.8979995</v>
          </cell>
          <cell r="G612">
            <v>0.8979995</v>
          </cell>
          <cell r="H612">
            <v>0.8979995</v>
          </cell>
          <cell r="I612">
            <v>0.8979995</v>
          </cell>
          <cell r="J612">
            <v>0.8979995</v>
          </cell>
          <cell r="K612">
            <v>0.8979995</v>
          </cell>
          <cell r="L612">
            <v>0.8979995</v>
          </cell>
          <cell r="M612">
            <v>0.8979995</v>
          </cell>
          <cell r="N612">
            <v>0.8979995</v>
          </cell>
          <cell r="O612">
            <v>0.8979995</v>
          </cell>
          <cell r="P612">
            <v>0.8979995</v>
          </cell>
          <cell r="Q612">
            <v>0.8979995</v>
          </cell>
          <cell r="U612">
            <v>1</v>
          </cell>
          <cell r="V612" t="str">
            <v>Colstrip</v>
          </cell>
          <cell r="AG612" t="str">
            <v/>
          </cell>
        </row>
        <row r="613">
          <cell r="C613" t="str">
            <v>Craig</v>
          </cell>
          <cell r="E613" t="str">
            <v/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U613" t="e">
            <v>#N/A</v>
          </cell>
          <cell r="V613" t="str">
            <v>Craig</v>
          </cell>
          <cell r="AG613" t="str">
            <v>no data</v>
          </cell>
        </row>
        <row r="614">
          <cell r="C614" t="str">
            <v>Dave Johnston</v>
          </cell>
          <cell r="E614" t="str">
            <v/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U614" t="e">
            <v>#N/A</v>
          </cell>
          <cell r="V614" t="str">
            <v>Dave Johnston</v>
          </cell>
          <cell r="AG614" t="str">
            <v>no data</v>
          </cell>
        </row>
        <row r="615">
          <cell r="C615" t="str">
            <v>Hayden</v>
          </cell>
          <cell r="E615" t="str">
            <v/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U615" t="e">
            <v>#N/A</v>
          </cell>
          <cell r="V615" t="str">
            <v>Hayden</v>
          </cell>
          <cell r="AG615" t="str">
            <v>no data</v>
          </cell>
        </row>
        <row r="616">
          <cell r="C616" t="str">
            <v>Hunter</v>
          </cell>
          <cell r="E616" t="str">
            <v/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U616" t="e">
            <v>#N/A</v>
          </cell>
          <cell r="V616" t="str">
            <v>Hunter</v>
          </cell>
          <cell r="AG616" t="str">
            <v>no data</v>
          </cell>
        </row>
        <row r="617">
          <cell r="C617" t="str">
            <v>Huntington</v>
          </cell>
          <cell r="E617" t="str">
            <v/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U617" t="e">
            <v>#N/A</v>
          </cell>
          <cell r="V617" t="str">
            <v>Huntington</v>
          </cell>
          <cell r="AG617" t="str">
            <v>no data</v>
          </cell>
        </row>
        <row r="618">
          <cell r="C618" t="str">
            <v>Jim Bridger</v>
          </cell>
          <cell r="E618">
            <v>1.167</v>
          </cell>
          <cell r="F618">
            <v>1.167</v>
          </cell>
          <cell r="G618">
            <v>1.167</v>
          </cell>
          <cell r="H618">
            <v>1.167</v>
          </cell>
          <cell r="I618">
            <v>1.167</v>
          </cell>
          <cell r="J618">
            <v>1.167</v>
          </cell>
          <cell r="K618">
            <v>1.167</v>
          </cell>
          <cell r="L618">
            <v>1.167</v>
          </cell>
          <cell r="M618">
            <v>1.167</v>
          </cell>
          <cell r="N618">
            <v>1.167</v>
          </cell>
          <cell r="O618">
            <v>1.167</v>
          </cell>
          <cell r="P618">
            <v>1.167</v>
          </cell>
          <cell r="Q618">
            <v>1.167</v>
          </cell>
          <cell r="U618">
            <v>4</v>
          </cell>
          <cell r="V618" t="str">
            <v>Jim Bridger</v>
          </cell>
          <cell r="AG618" t="str">
            <v/>
          </cell>
        </row>
        <row r="619">
          <cell r="C619" t="str">
            <v>Naughton</v>
          </cell>
          <cell r="E619" t="str">
            <v/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U619" t="e">
            <v>#N/A</v>
          </cell>
          <cell r="V619" t="str">
            <v>Naughton</v>
          </cell>
          <cell r="AG619" t="str">
            <v>no data</v>
          </cell>
        </row>
        <row r="620">
          <cell r="C620" t="str">
            <v>Wyodak</v>
          </cell>
          <cell r="E620" t="str">
            <v/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U620" t="e">
            <v>#N/A</v>
          </cell>
          <cell r="V620" t="str">
            <v>Wyodak</v>
          </cell>
          <cell r="AG620" t="str">
            <v>no data</v>
          </cell>
        </row>
        <row r="622">
          <cell r="C622" t="str">
            <v>Currant Creek</v>
          </cell>
          <cell r="E622" t="str">
            <v/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U622" t="e">
            <v>#N/A</v>
          </cell>
          <cell r="V622" t="str">
            <v>Currant Creek</v>
          </cell>
          <cell r="AG622" t="str">
            <v>no data</v>
          </cell>
        </row>
        <row r="623">
          <cell r="C623" t="str">
            <v>Gadsby</v>
          </cell>
          <cell r="E623" t="str">
            <v/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U623" t="e">
            <v>#N/A</v>
          </cell>
          <cell r="V623" t="str">
            <v>Gadsby</v>
          </cell>
          <cell r="AG623" t="str">
            <v>no data</v>
          </cell>
        </row>
        <row r="624">
          <cell r="C624" t="str">
            <v>Gadsby CT</v>
          </cell>
          <cell r="E624" t="str">
            <v/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U624" t="e">
            <v>#N/A</v>
          </cell>
          <cell r="V624" t="str">
            <v>Gadsby CT</v>
          </cell>
          <cell r="AG624" t="str">
            <v>no data</v>
          </cell>
        </row>
        <row r="625">
          <cell r="C625" t="str">
            <v>Hermiston</v>
          </cell>
          <cell r="E625">
            <v>3.4927394333333335</v>
          </cell>
          <cell r="F625">
            <v>3.3694007</v>
          </cell>
          <cell r="G625">
            <v>3.3694007</v>
          </cell>
          <cell r="H625">
            <v>3.3694007</v>
          </cell>
          <cell r="I625">
            <v>3.3694007</v>
          </cell>
          <cell r="J625">
            <v>3.5544088</v>
          </cell>
          <cell r="K625">
            <v>3.5544088</v>
          </cell>
          <cell r="L625">
            <v>3.5544088</v>
          </cell>
          <cell r="M625">
            <v>3.5544088</v>
          </cell>
          <cell r="N625">
            <v>3.5544088</v>
          </cell>
          <cell r="O625">
            <v>3.5544088</v>
          </cell>
          <cell r="P625">
            <v>3.5544088</v>
          </cell>
          <cell r="Q625">
            <v>3.5544088</v>
          </cell>
          <cell r="U625">
            <v>2</v>
          </cell>
          <cell r="V625" t="str">
            <v>Hermiston Owned</v>
          </cell>
          <cell r="AG625" t="str">
            <v/>
          </cell>
        </row>
        <row r="626">
          <cell r="C626" t="str">
            <v>Lake Side</v>
          </cell>
          <cell r="E626" t="str">
            <v/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U626" t="e">
            <v>#N/A</v>
          </cell>
          <cell r="V626" t="str">
            <v>Lake Side</v>
          </cell>
          <cell r="AG626" t="str">
            <v>no data</v>
          </cell>
        </row>
        <row r="627">
          <cell r="C627" t="str">
            <v>Little Mountain</v>
          </cell>
          <cell r="E627" t="str">
            <v/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U627" t="e">
            <v>#N/A</v>
          </cell>
          <cell r="V627" t="str">
            <v>Little Mountain</v>
          </cell>
          <cell r="AG627" t="str">
            <v>no data</v>
          </cell>
        </row>
        <row r="628">
          <cell r="C628" t="str">
            <v>West Valley</v>
          </cell>
          <cell r="E628" t="str">
            <v/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U628" t="e">
            <v>#N/A</v>
          </cell>
          <cell r="V628" t="str">
            <v>West Valley CT</v>
          </cell>
          <cell r="AG628" t="str">
            <v>no data</v>
          </cell>
        </row>
        <row r="630">
          <cell r="A630" t="str">
            <v>Peak Capacity (Nameplate)</v>
          </cell>
        </row>
        <row r="631">
          <cell r="C631" t="str">
            <v>Blundell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U631" t="e">
            <v>#N/A</v>
          </cell>
          <cell r="V631" t="str">
            <v>Blundell</v>
          </cell>
          <cell r="Z631" t="str">
            <v>Formula different from others</v>
          </cell>
          <cell r="AG631" t="str">
            <v>no data</v>
          </cell>
        </row>
        <row r="632">
          <cell r="C632" t="str">
            <v>Blundell Bottoming Cycle</v>
          </cell>
          <cell r="Z632" t="str">
            <v>Formula different from others</v>
          </cell>
          <cell r="AG632" t="str">
            <v>no data</v>
          </cell>
        </row>
        <row r="634">
          <cell r="C634" t="str">
            <v>Carbon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U634" t="e">
            <v>#N/A</v>
          </cell>
          <cell r="V634" t="str">
            <v>Carbon</v>
          </cell>
          <cell r="AG634" t="str">
            <v>no data</v>
          </cell>
        </row>
        <row r="635">
          <cell r="C635" t="str">
            <v>Cholla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U635" t="e">
            <v>#N/A</v>
          </cell>
          <cell r="V635" t="str">
            <v>Cholla</v>
          </cell>
          <cell r="AG635" t="str">
            <v>no data</v>
          </cell>
        </row>
        <row r="636">
          <cell r="C636" t="str">
            <v>Colstrip</v>
          </cell>
          <cell r="E636">
            <v>76.3</v>
          </cell>
          <cell r="F636">
            <v>76.3</v>
          </cell>
          <cell r="G636">
            <v>76.3</v>
          </cell>
          <cell r="H636">
            <v>76.3</v>
          </cell>
          <cell r="I636">
            <v>76.3</v>
          </cell>
          <cell r="J636">
            <v>76.3</v>
          </cell>
          <cell r="K636">
            <v>76.3</v>
          </cell>
          <cell r="L636">
            <v>76.3</v>
          </cell>
          <cell r="M636">
            <v>76.3</v>
          </cell>
          <cell r="N636">
            <v>76.3</v>
          </cell>
          <cell r="O636">
            <v>76.3</v>
          </cell>
          <cell r="P636">
            <v>76.3</v>
          </cell>
          <cell r="Q636">
            <v>76.3</v>
          </cell>
          <cell r="U636">
            <v>1</v>
          </cell>
          <cell r="V636" t="str">
            <v>Colstrip</v>
          </cell>
          <cell r="AG636" t="str">
            <v/>
          </cell>
        </row>
        <row r="637">
          <cell r="C637" t="str">
            <v>Craig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U637" t="e">
            <v>#N/A</v>
          </cell>
          <cell r="V637" t="str">
            <v>Craig</v>
          </cell>
          <cell r="AG637" t="str">
            <v>no data</v>
          </cell>
        </row>
        <row r="638">
          <cell r="C638" t="str">
            <v>Dave Johnston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U638" t="e">
            <v>#N/A</v>
          </cell>
          <cell r="V638" t="str">
            <v>Dave Johnston</v>
          </cell>
          <cell r="AG638" t="str">
            <v>no data</v>
          </cell>
        </row>
        <row r="639">
          <cell r="C639" t="str">
            <v>Hayden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U639" t="e">
            <v>#N/A</v>
          </cell>
          <cell r="V639" t="str">
            <v>Hayden</v>
          </cell>
          <cell r="AG639" t="str">
            <v>no data</v>
          </cell>
        </row>
        <row r="640">
          <cell r="C640" t="str">
            <v>Hunter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U640" t="e">
            <v>#N/A</v>
          </cell>
          <cell r="V640" t="str">
            <v>Hunter</v>
          </cell>
          <cell r="AG640" t="str">
            <v>no data</v>
          </cell>
        </row>
        <row r="641">
          <cell r="C641" t="str">
            <v>Huntington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U641" t="e">
            <v>#N/A</v>
          </cell>
          <cell r="V641" t="str">
            <v>Huntington</v>
          </cell>
          <cell r="AG641" t="str">
            <v>no data</v>
          </cell>
        </row>
        <row r="642">
          <cell r="C642" t="str">
            <v>Jim Bridger</v>
          </cell>
          <cell r="E642">
            <v>1367.2</v>
          </cell>
          <cell r="F642">
            <v>1335.2</v>
          </cell>
          <cell r="G642">
            <v>1335.2</v>
          </cell>
          <cell r="H642">
            <v>1335.2</v>
          </cell>
          <cell r="I642">
            <v>1335.2</v>
          </cell>
          <cell r="J642">
            <v>1367.2</v>
          </cell>
          <cell r="K642">
            <v>1367.2</v>
          </cell>
          <cell r="L642">
            <v>1367.2</v>
          </cell>
          <cell r="M642">
            <v>1367.2</v>
          </cell>
          <cell r="N642">
            <v>1367.2</v>
          </cell>
          <cell r="O642">
            <v>1367.2</v>
          </cell>
          <cell r="P642">
            <v>1367.2</v>
          </cell>
          <cell r="Q642">
            <v>1335.2</v>
          </cell>
          <cell r="U642">
            <v>4</v>
          </cell>
          <cell r="V642" t="str">
            <v>Jim Bridger</v>
          </cell>
          <cell r="AG642" t="str">
            <v/>
          </cell>
        </row>
        <row r="643">
          <cell r="C643" t="str">
            <v>Naughton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U643" t="e">
            <v>#N/A</v>
          </cell>
          <cell r="V643" t="str">
            <v>Naughton</v>
          </cell>
          <cell r="AG643" t="str">
            <v>no data</v>
          </cell>
        </row>
        <row r="644">
          <cell r="C644" t="str">
            <v>Wyodak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U644" t="e">
            <v>#N/A</v>
          </cell>
          <cell r="V644" t="str">
            <v>Wyodak</v>
          </cell>
          <cell r="AG644" t="str">
            <v>no data</v>
          </cell>
        </row>
        <row r="646">
          <cell r="C646" t="str">
            <v>Currant Creek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U646" t="e">
            <v>#N/A</v>
          </cell>
          <cell r="V646" t="str">
            <v>Currant Creek</v>
          </cell>
          <cell r="AG646" t="str">
            <v>no data</v>
          </cell>
        </row>
        <row r="647">
          <cell r="C647" t="str">
            <v>Gadsby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U647" t="e">
            <v>#N/A</v>
          </cell>
          <cell r="V647" t="str">
            <v>Gadsby</v>
          </cell>
          <cell r="AG647" t="str">
            <v>no data</v>
          </cell>
        </row>
        <row r="648">
          <cell r="C648" t="str">
            <v>Gadsby CT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U648" t="e">
            <v>#N/A</v>
          </cell>
          <cell r="V648" t="str">
            <v>Gadsby CT</v>
          </cell>
          <cell r="AG648" t="str">
            <v>no data</v>
          </cell>
        </row>
        <row r="649">
          <cell r="C649" t="str">
            <v>Hermiston</v>
          </cell>
          <cell r="E649">
            <v>248</v>
          </cell>
          <cell r="F649">
            <v>232</v>
          </cell>
          <cell r="G649">
            <v>232</v>
          </cell>
          <cell r="H649">
            <v>237</v>
          </cell>
          <cell r="I649">
            <v>241</v>
          </cell>
          <cell r="J649">
            <v>246</v>
          </cell>
          <cell r="K649">
            <v>248</v>
          </cell>
          <cell r="L649">
            <v>248</v>
          </cell>
          <cell r="M649">
            <v>246</v>
          </cell>
          <cell r="N649">
            <v>246</v>
          </cell>
          <cell r="O649">
            <v>241</v>
          </cell>
          <cell r="P649">
            <v>237</v>
          </cell>
          <cell r="Q649">
            <v>235</v>
          </cell>
          <cell r="U649">
            <v>2</v>
          </cell>
          <cell r="V649" t="str">
            <v>Hermiston Owned</v>
          </cell>
          <cell r="AG649" t="str">
            <v/>
          </cell>
        </row>
        <row r="650">
          <cell r="C650" t="str">
            <v>Lake Side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U650" t="e">
            <v>#N/A</v>
          </cell>
          <cell r="V650" t="str">
            <v>Lake Side</v>
          </cell>
          <cell r="AG650" t="str">
            <v>no data</v>
          </cell>
        </row>
        <row r="651">
          <cell r="C651" t="str">
            <v>Little Mountain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U651" t="e">
            <v>#N/A</v>
          </cell>
          <cell r="V651" t="str">
            <v>Little Mountain</v>
          </cell>
          <cell r="AG651" t="str">
            <v>no data</v>
          </cell>
        </row>
        <row r="652">
          <cell r="C652" t="str">
            <v>West Valley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U652" t="e">
            <v>#N/A</v>
          </cell>
          <cell r="V652" t="str">
            <v>West Valley CT</v>
          </cell>
          <cell r="AG652" t="str">
            <v>no data</v>
          </cell>
        </row>
        <row r="654">
          <cell r="A654" t="str">
            <v>Capacity Factor</v>
          </cell>
        </row>
        <row r="655">
          <cell r="C655" t="str">
            <v>Blundell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AG655" t="str">
            <v>no data</v>
          </cell>
        </row>
        <row r="657">
          <cell r="C657" t="str">
            <v>Carbon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AG657" t="str">
            <v>no data</v>
          </cell>
        </row>
        <row r="658">
          <cell r="C658" t="str">
            <v>Cholla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AG658" t="str">
            <v>no data</v>
          </cell>
        </row>
        <row r="659">
          <cell r="C659" t="str">
            <v>Colstrip</v>
          </cell>
          <cell r="E659">
            <v>0.8761671541907483</v>
          </cell>
          <cell r="F659">
            <v>0.9081403932200286</v>
          </cell>
          <cell r="G659">
            <v>0.909302076903564</v>
          </cell>
          <cell r="H659">
            <v>0.9068002107543323</v>
          </cell>
          <cell r="I659">
            <v>0.5284575772629265</v>
          </cell>
          <cell r="J659">
            <v>0.9090311063783312</v>
          </cell>
          <cell r="K659">
            <v>0.9074316608886822</v>
          </cell>
          <cell r="L659">
            <v>0.9093740159810595</v>
          </cell>
          <cell r="M659">
            <v>0.9087414482306685</v>
          </cell>
          <cell r="N659">
            <v>0.9074316608886822</v>
          </cell>
          <cell r="O659">
            <v>0.9091054434250765</v>
          </cell>
          <cell r="P659">
            <v>0.9084388079736185</v>
          </cell>
          <cell r="Q659">
            <v>0.907990387723897</v>
          </cell>
          <cell r="AG659" t="str">
            <v/>
          </cell>
        </row>
        <row r="660">
          <cell r="C660" t="str">
            <v>Craig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AG660" t="str">
            <v>no data</v>
          </cell>
        </row>
        <row r="661">
          <cell r="C661" t="str">
            <v>Dave Johnston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AG661" t="str">
            <v>no data</v>
          </cell>
        </row>
        <row r="662">
          <cell r="C662" t="str">
            <v>Hayden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AG662" t="str">
            <v>no data</v>
          </cell>
        </row>
        <row r="663">
          <cell r="C663" t="str">
            <v>Hunter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AG663" t="str">
            <v>no data</v>
          </cell>
        </row>
        <row r="664">
          <cell r="C664" t="str">
            <v>Huntington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AG664" t="str">
            <v>no data</v>
          </cell>
        </row>
        <row r="665">
          <cell r="C665" t="str">
            <v>Jim Bridger</v>
          </cell>
          <cell r="E665">
            <v>0.8158956869054143</v>
          </cell>
          <cell r="F665">
            <v>0.8451380981907587</v>
          </cell>
          <cell r="G665">
            <v>0.8554876427195475</v>
          </cell>
          <cell r="H665">
            <v>0.854074711268807</v>
          </cell>
          <cell r="I665">
            <v>0.8560576251312677</v>
          </cell>
          <cell r="J665">
            <v>0.8551799312869773</v>
          </cell>
          <cell r="K665">
            <v>0.8523825095890981</v>
          </cell>
          <cell r="L665">
            <v>0.8485400767285151</v>
          </cell>
          <cell r="M665">
            <v>0.8487415469909135</v>
          </cell>
          <cell r="N665">
            <v>0.7745924517949723</v>
          </cell>
          <cell r="O665">
            <v>0.6280400662851082</v>
          </cell>
          <cell r="P665">
            <v>0.7265556136629607</v>
          </cell>
          <cell r="Q665">
            <v>0.8497931608976599</v>
          </cell>
          <cell r="AG665" t="str">
            <v/>
          </cell>
        </row>
        <row r="666">
          <cell r="C666" t="str">
            <v>Naughton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AG666" t="str">
            <v>no data</v>
          </cell>
        </row>
        <row r="667">
          <cell r="C667" t="str">
            <v>Wyodak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AG667" t="str">
            <v>no data</v>
          </cell>
        </row>
        <row r="669">
          <cell r="C669" t="str">
            <v>Currant Creek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AG669" t="str">
            <v>no data</v>
          </cell>
        </row>
        <row r="670">
          <cell r="C670" t="str">
            <v>Gadsby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AG670" t="str">
            <v>no data</v>
          </cell>
        </row>
        <row r="671">
          <cell r="C671" t="str">
            <v>Gadsby CT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AG671" t="str">
            <v>no data</v>
          </cell>
        </row>
        <row r="672">
          <cell r="C672" t="str">
            <v>Hermiston</v>
          </cell>
          <cell r="E672">
            <v>0.903146496663659</v>
          </cell>
          <cell r="F672">
            <v>0.9382001889773358</v>
          </cell>
          <cell r="G672">
            <v>0.9692072288683027</v>
          </cell>
          <cell r="H672">
            <v>0.9668230914937882</v>
          </cell>
          <cell r="I672">
            <v>0.9642873063902646</v>
          </cell>
          <cell r="J672">
            <v>0.9628276349028906</v>
          </cell>
          <cell r="K672">
            <v>0.9473280733475331</v>
          </cell>
          <cell r="L672">
            <v>0.904486160282258</v>
          </cell>
          <cell r="M672">
            <v>0.9131212453713439</v>
          </cell>
          <cell r="N672">
            <v>0.7687118789175191</v>
          </cell>
          <cell r="O672">
            <v>0.5997294950466805</v>
          </cell>
          <cell r="P672">
            <v>0.9709826440270406</v>
          </cell>
          <cell r="Q672">
            <v>0.93466403838948</v>
          </cell>
          <cell r="AG672" t="str">
            <v/>
          </cell>
        </row>
        <row r="673">
          <cell r="C673" t="str">
            <v>Lake Side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AG673" t="str">
            <v>no data</v>
          </cell>
        </row>
        <row r="674">
          <cell r="C674" t="str">
            <v>Little Mountain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AG674" t="str">
            <v>no data</v>
          </cell>
        </row>
        <row r="675">
          <cell r="C675" t="str">
            <v>West Valley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AG675" t="str">
            <v>no data</v>
          </cell>
        </row>
        <row r="677">
          <cell r="A677" t="str">
            <v>Wind Integration Charge</v>
          </cell>
        </row>
        <row r="678">
          <cell r="C678" t="str">
            <v>Foote Creek I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AG678" t="str">
            <v>no data</v>
          </cell>
        </row>
        <row r="679">
          <cell r="C679" t="str">
            <v>Glenrock Wind (PD)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AG679" t="str">
            <v>no data</v>
          </cell>
        </row>
        <row r="680">
          <cell r="C680" t="str">
            <v>Goodnoe Wind</v>
          </cell>
          <cell r="E680">
            <v>29652.62088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29652.62088</v>
          </cell>
          <cell r="AG680" t="str">
            <v>no data</v>
          </cell>
        </row>
        <row r="681">
          <cell r="C681" t="str">
            <v>Klondike 3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AG681" t="str">
            <v/>
          </cell>
        </row>
        <row r="682">
          <cell r="C682" t="str">
            <v>Leaning Juniper 1</v>
          </cell>
          <cell r="E682">
            <v>307716.845368</v>
          </cell>
          <cell r="F682">
            <v>37026.67404</v>
          </cell>
          <cell r="G682">
            <v>32606.268968</v>
          </cell>
          <cell r="H682">
            <v>29216.26992</v>
          </cell>
          <cell r="I682">
            <v>27359.980496</v>
          </cell>
          <cell r="J682">
            <v>17219.32488</v>
          </cell>
          <cell r="K682">
            <v>18489.478304</v>
          </cell>
          <cell r="L682">
            <v>16685.847712</v>
          </cell>
          <cell r="M682">
            <v>13462.6236</v>
          </cell>
          <cell r="N682">
            <v>25019.353024</v>
          </cell>
          <cell r="O682">
            <v>21332.54256</v>
          </cell>
          <cell r="P682">
            <v>36386.320184</v>
          </cell>
          <cell r="Q682">
            <v>32912.16168</v>
          </cell>
          <cell r="AG682" t="str">
            <v>no data</v>
          </cell>
        </row>
        <row r="683">
          <cell r="C683" t="str">
            <v>Marengo</v>
          </cell>
          <cell r="E683">
            <v>369743.87531399995</v>
          </cell>
          <cell r="F683">
            <v>0</v>
          </cell>
          <cell r="G683">
            <v>23238.591344</v>
          </cell>
          <cell r="H683">
            <v>30913.25712</v>
          </cell>
          <cell r="I683">
            <v>35316.87152</v>
          </cell>
          <cell r="J683">
            <v>39710.46</v>
          </cell>
          <cell r="K683">
            <v>31636.223664</v>
          </cell>
          <cell r="L683">
            <v>29466.732808</v>
          </cell>
          <cell r="M683">
            <v>31037.330272</v>
          </cell>
          <cell r="N683">
            <v>54384.98144</v>
          </cell>
          <cell r="O683">
            <v>29527.40976</v>
          </cell>
          <cell r="P683">
            <v>31503.734128</v>
          </cell>
          <cell r="Q683">
            <v>33008.283258</v>
          </cell>
          <cell r="AG683" t="str">
            <v/>
          </cell>
        </row>
        <row r="684">
          <cell r="C684" t="str">
            <v>Power County Wind (PD)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AG684" t="str">
            <v/>
          </cell>
        </row>
        <row r="685">
          <cell r="C685" t="str">
            <v>Seven Mile Wind (PD)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AG685" t="str">
            <v>no data</v>
          </cell>
        </row>
        <row r="687">
          <cell r="C687" t="str">
            <v>BPA FC II Generation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U687" t="e">
            <v>#N/A</v>
          </cell>
          <cell r="V687" t="str">
            <v>BPA FC II Generation</v>
          </cell>
          <cell r="AG687" t="str">
            <v>no data</v>
          </cell>
        </row>
        <row r="688">
          <cell r="C688" t="str">
            <v>BPA FC IV Generation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U688" t="e">
            <v>#N/A</v>
          </cell>
          <cell r="V688" t="str">
            <v>BPA FC IV Generation</v>
          </cell>
          <cell r="AG688" t="str">
            <v>no data</v>
          </cell>
        </row>
        <row r="689">
          <cell r="C689" t="str">
            <v>EWEB FC I Generation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U689" t="e">
            <v>#N/A</v>
          </cell>
          <cell r="V689" t="str">
            <v>EWEB FC I Generation</v>
          </cell>
          <cell r="AG689" t="str">
            <v>no data</v>
          </cell>
        </row>
        <row r="690">
          <cell r="C690" t="str">
            <v>PSCo FC III Generation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U690" t="e">
            <v>#N/A</v>
          </cell>
          <cell r="V690" t="str">
            <v>PSCo FC III Generation</v>
          </cell>
          <cell r="AG690" t="str">
            <v>no data</v>
          </cell>
        </row>
        <row r="692">
          <cell r="C692" t="str">
            <v>Total Wind Generation (MWh)</v>
          </cell>
          <cell r="E692">
            <v>707113.341562</v>
          </cell>
          <cell r="F692">
            <v>37026.67404</v>
          </cell>
          <cell r="G692">
            <v>55844.860312000004</v>
          </cell>
          <cell r="H692">
            <v>60129.52704</v>
          </cell>
          <cell r="I692">
            <v>62676.852016000004</v>
          </cell>
          <cell r="J692">
            <v>56929.78488</v>
          </cell>
          <cell r="K692">
            <v>50125.701968</v>
          </cell>
          <cell r="L692">
            <v>46152.58052</v>
          </cell>
          <cell r="M692">
            <v>44499.953872</v>
          </cell>
          <cell r="N692">
            <v>79404.334464</v>
          </cell>
          <cell r="O692">
            <v>50859.95232</v>
          </cell>
          <cell r="P692">
            <v>67890.054312</v>
          </cell>
          <cell r="Q692">
            <v>95573.065818</v>
          </cell>
        </row>
        <row r="693">
          <cell r="C693" t="str">
            <v>Wind Integration Charge/MWh</v>
          </cell>
          <cell r="E693">
            <v>1.1108718056558493</v>
          </cell>
          <cell r="F693">
            <v>1.1</v>
          </cell>
          <cell r="G693">
            <v>1.1</v>
          </cell>
          <cell r="H693">
            <v>1.1</v>
          </cell>
          <cell r="I693">
            <v>1.1</v>
          </cell>
          <cell r="J693">
            <v>1.1</v>
          </cell>
          <cell r="K693">
            <v>1.1</v>
          </cell>
          <cell r="L693">
            <v>1.12</v>
          </cell>
          <cell r="M693">
            <v>1.12</v>
          </cell>
          <cell r="N693">
            <v>1.12</v>
          </cell>
          <cell r="O693">
            <v>1.12</v>
          </cell>
          <cell r="P693">
            <v>1.12</v>
          </cell>
          <cell r="Q693">
            <v>1.12</v>
          </cell>
        </row>
        <row r="694">
          <cell r="C694" t="str">
            <v>Total Wind Integration Charge ($)</v>
          </cell>
          <cell r="E694">
            <v>785512.2745443202</v>
          </cell>
          <cell r="F694">
            <v>40729.341444</v>
          </cell>
          <cell r="G694">
            <v>61429.346343200006</v>
          </cell>
          <cell r="H694">
            <v>66142.47974400001</v>
          </cell>
          <cell r="I694">
            <v>68944.53721760001</v>
          </cell>
          <cell r="J694">
            <v>62622.76336800001</v>
          </cell>
          <cell r="K694">
            <v>55138.27216480001</v>
          </cell>
          <cell r="L694">
            <v>51690.890182400006</v>
          </cell>
          <cell r="M694">
            <v>49839.94833664</v>
          </cell>
          <cell r="N694">
            <v>88932.85459968001</v>
          </cell>
          <cell r="O694">
            <v>56963.1465984</v>
          </cell>
          <cell r="P694">
            <v>76036.86082944</v>
          </cell>
          <cell r="Q694">
            <v>107041.83371616</v>
          </cell>
        </row>
        <row r="696">
          <cell r="J696" t="str">
            <v>Mills / kWh</v>
          </cell>
        </row>
        <row r="698">
          <cell r="A698" t="str">
            <v>Special Sales For Resale</v>
          </cell>
        </row>
        <row r="699">
          <cell r="B699" t="str">
            <v>Long Term Firm Sales</v>
          </cell>
        </row>
        <row r="700">
          <cell r="C700" t="str">
            <v>Black Hills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AG700" t="str">
            <v>no data</v>
          </cell>
        </row>
        <row r="701">
          <cell r="C701" t="str">
            <v>Blanding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AG701" t="str">
            <v>no data</v>
          </cell>
        </row>
        <row r="702">
          <cell r="C702" t="str">
            <v>BPA Flathead Sale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AG702" t="str">
            <v>no data</v>
          </cell>
        </row>
        <row r="703">
          <cell r="C703" t="str">
            <v>BPA Wind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AG703" t="str">
            <v>no data</v>
          </cell>
        </row>
        <row r="704">
          <cell r="C704" t="str">
            <v>East Control Area Sale</v>
          </cell>
          <cell r="E704">
            <v>65.40291698173868</v>
          </cell>
          <cell r="F704">
            <v>72.76604589977046</v>
          </cell>
          <cell r="G704">
            <v>67.03211404684424</v>
          </cell>
          <cell r="H704">
            <v>56.54158835872074</v>
          </cell>
          <cell r="I704">
            <v>53.79991918111847</v>
          </cell>
          <cell r="J704">
            <v>0</v>
          </cell>
          <cell r="K704">
            <v>0</v>
          </cell>
          <cell r="L704">
            <v>66.33626083598513</v>
          </cell>
          <cell r="M704">
            <v>62.83219130896781</v>
          </cell>
          <cell r="N704">
            <v>57.43213277843687</v>
          </cell>
          <cell r="O704">
            <v>0</v>
          </cell>
          <cell r="P704">
            <v>0</v>
          </cell>
          <cell r="Q704">
            <v>57.23127075328956</v>
          </cell>
          <cell r="AG704" t="str">
            <v/>
          </cell>
        </row>
        <row r="705">
          <cell r="C705" t="str">
            <v>Flathead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AG705" t="str">
            <v>no data</v>
          </cell>
        </row>
        <row r="706">
          <cell r="C706" t="str">
            <v>Hurricane Sale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AG706" t="str">
            <v>no data</v>
          </cell>
        </row>
        <row r="707">
          <cell r="C707" t="str">
            <v>LADWP (IPP Layoff)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AG707" t="str">
            <v>no data</v>
          </cell>
        </row>
        <row r="708">
          <cell r="C708" t="str">
            <v>PSCO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AG708" t="str">
            <v>no data</v>
          </cell>
        </row>
        <row r="709">
          <cell r="C709" t="str">
            <v>Salt River Project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AG709" t="str">
            <v>no data</v>
          </cell>
        </row>
        <row r="710">
          <cell r="C710" t="str">
            <v>SCE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AG710" t="str">
            <v>no data</v>
          </cell>
        </row>
        <row r="711">
          <cell r="C711" t="str">
            <v>Sierra Pac 2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AG711" t="str">
            <v>no data</v>
          </cell>
        </row>
        <row r="712">
          <cell r="C712" t="str">
            <v>SMUD</v>
          </cell>
          <cell r="E712">
            <v>37</v>
          </cell>
          <cell r="F712">
            <v>37</v>
          </cell>
          <cell r="G712">
            <v>37</v>
          </cell>
          <cell r="H712">
            <v>37</v>
          </cell>
          <cell r="I712">
            <v>37</v>
          </cell>
          <cell r="J712">
            <v>37</v>
          </cell>
          <cell r="K712">
            <v>37</v>
          </cell>
          <cell r="L712">
            <v>37</v>
          </cell>
          <cell r="M712">
            <v>37</v>
          </cell>
          <cell r="N712">
            <v>37</v>
          </cell>
          <cell r="O712">
            <v>37</v>
          </cell>
          <cell r="P712">
            <v>0</v>
          </cell>
          <cell r="Q712">
            <v>37</v>
          </cell>
          <cell r="AG712" t="str">
            <v/>
          </cell>
        </row>
        <row r="713">
          <cell r="C713" t="str">
            <v>UAMPS s223863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AG713" t="str">
            <v>no data</v>
          </cell>
        </row>
        <row r="714">
          <cell r="C714" t="str">
            <v>UAMPS s404236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AG714" t="str">
            <v>no data</v>
          </cell>
        </row>
        <row r="715">
          <cell r="C715" t="str">
            <v>UMPA II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AG715" t="str">
            <v>no data</v>
          </cell>
        </row>
        <row r="717">
          <cell r="B717" t="str">
            <v>Total Long Term Firm Sales</v>
          </cell>
          <cell r="E717">
            <v>52.84101287067939</v>
          </cell>
          <cell r="F717">
            <v>66.55813956506321</v>
          </cell>
          <cell r="G717">
            <v>59.75041214667154</v>
          </cell>
          <cell r="H717">
            <v>40.76373442127545</v>
          </cell>
          <cell r="I717">
            <v>52.40679839447761</v>
          </cell>
          <cell r="J717">
            <v>37</v>
          </cell>
          <cell r="K717">
            <v>37</v>
          </cell>
          <cell r="L717">
            <v>39.63021538629774</v>
          </cell>
          <cell r="M717">
            <v>48.10409091749911</v>
          </cell>
          <cell r="N717">
            <v>39.08578528027986</v>
          </cell>
          <cell r="O717">
            <v>37</v>
          </cell>
          <cell r="P717">
            <v>0</v>
          </cell>
          <cell r="Q717">
            <v>57.17830928934421</v>
          </cell>
        </row>
        <row r="719">
          <cell r="B719" t="str">
            <v>Short Term Firm Sales</v>
          </cell>
        </row>
        <row r="720">
          <cell r="C720" t="str">
            <v>COB</v>
          </cell>
          <cell r="E720">
            <v>62.0681745786459</v>
          </cell>
          <cell r="F720">
            <v>66.61470208073641</v>
          </cell>
          <cell r="G720">
            <v>73.61942723486793</v>
          </cell>
          <cell r="H720">
            <v>67.54465632343829</v>
          </cell>
          <cell r="I720">
            <v>59.822881873727084</v>
          </cell>
          <cell r="J720">
            <v>67.086875</v>
          </cell>
          <cell r="K720">
            <v>73.0909090909091</v>
          </cell>
          <cell r="L720">
            <v>0</v>
          </cell>
          <cell r="M720">
            <v>0</v>
          </cell>
          <cell r="N720">
            <v>0</v>
          </cell>
          <cell r="O720">
            <v>44.22727272727273</v>
          </cell>
          <cell r="P720">
            <v>43.95136186770428</v>
          </cell>
          <cell r="Q720">
            <v>43.9</v>
          </cell>
          <cell r="AG720" t="str">
            <v/>
          </cell>
        </row>
        <row r="721">
          <cell r="C721" t="str">
            <v>Colorado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AG721" t="str">
            <v>no data</v>
          </cell>
        </row>
        <row r="722">
          <cell r="C722" t="str">
            <v>Four Corners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AG722" t="str">
            <v>no data</v>
          </cell>
        </row>
        <row r="723">
          <cell r="C723" t="str">
            <v>Idaho</v>
          </cell>
          <cell r="E723">
            <v>48.65934024910118</v>
          </cell>
          <cell r="F723">
            <v>62.330179412196415</v>
          </cell>
          <cell r="G723">
            <v>51.259004100680684</v>
          </cell>
          <cell r="H723">
            <v>39.974772444539866</v>
          </cell>
          <cell r="I723">
            <v>46.47544258501062</v>
          </cell>
          <cell r="J723">
            <v>53.13953488372093</v>
          </cell>
          <cell r="K723">
            <v>52</v>
          </cell>
          <cell r="L723">
            <v>0</v>
          </cell>
          <cell r="M723">
            <v>0</v>
          </cell>
          <cell r="N723">
            <v>0</v>
          </cell>
          <cell r="O723">
            <v>51.25</v>
          </cell>
          <cell r="P723">
            <v>51.25</v>
          </cell>
          <cell r="Q723">
            <v>51.25</v>
          </cell>
          <cell r="AG723" t="str">
            <v/>
          </cell>
        </row>
        <row r="724">
          <cell r="C724" t="str">
            <v>Mid Columbia</v>
          </cell>
          <cell r="E724">
            <v>59.9439604207343</v>
          </cell>
          <cell r="F724">
            <v>54.57770562290759</v>
          </cell>
          <cell r="G724">
            <v>60.51230099442361</v>
          </cell>
          <cell r="H724">
            <v>58.86234504078077</v>
          </cell>
          <cell r="I724">
            <v>57.792022138314884</v>
          </cell>
          <cell r="J724">
            <v>60.974416015754166</v>
          </cell>
          <cell r="K724">
            <v>61.506847826086954</v>
          </cell>
          <cell r="L724">
            <v>74.11685953711094</v>
          </cell>
          <cell r="M724">
            <v>72.04212697274032</v>
          </cell>
          <cell r="N724">
            <v>73.95382770913709</v>
          </cell>
          <cell r="O724">
            <v>44.67696936542669</v>
          </cell>
          <cell r="P724">
            <v>44.42043039319872</v>
          </cell>
          <cell r="Q724">
            <v>44.370879120879124</v>
          </cell>
          <cell r="AG724" t="str">
            <v/>
          </cell>
        </row>
        <row r="725">
          <cell r="C725" t="str">
            <v>Mona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AG725" t="str">
            <v>no data</v>
          </cell>
        </row>
        <row r="726">
          <cell r="C726" t="str">
            <v>Palo Verde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AG726" t="str">
            <v>no data</v>
          </cell>
        </row>
        <row r="727">
          <cell r="C727" t="str">
            <v>SP15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AG727" t="str">
            <v>no data</v>
          </cell>
        </row>
        <row r="728">
          <cell r="C728" t="str">
            <v>Utah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AG728" t="str">
            <v>no data</v>
          </cell>
        </row>
        <row r="729">
          <cell r="C729" t="str">
            <v>Washington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AG729" t="str">
            <v>no data</v>
          </cell>
        </row>
        <row r="730">
          <cell r="C730" t="str">
            <v>West Main</v>
          </cell>
          <cell r="E730">
            <v>47.82453873008654</v>
          </cell>
          <cell r="F730">
            <v>44.42299848606287</v>
          </cell>
          <cell r="G730">
            <v>58.48086822501927</v>
          </cell>
          <cell r="H730">
            <v>37.897328709344826</v>
          </cell>
          <cell r="I730">
            <v>55.76829467939972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AG730" t="str">
            <v/>
          </cell>
        </row>
        <row r="731">
          <cell r="C731" t="str">
            <v>Wyoming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AG731" t="str">
            <v>no data</v>
          </cell>
        </row>
        <row r="732">
          <cell r="C732" t="str">
            <v>STF Index Trades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AG732" t="str">
            <v>no data</v>
          </cell>
        </row>
        <row r="734">
          <cell r="B734" t="str">
            <v>Total Short Term Firm Sales</v>
          </cell>
          <cell r="E734">
            <v>59.1502713029347</v>
          </cell>
          <cell r="F734">
            <v>56.645529600972935</v>
          </cell>
          <cell r="G734">
            <v>60.75181940106503</v>
          </cell>
          <cell r="H734">
            <v>55.912381278069105</v>
          </cell>
          <cell r="I734">
            <v>56.532557974610036</v>
          </cell>
          <cell r="J734">
            <v>61.60359766546668</v>
          </cell>
          <cell r="K734">
            <v>62.07139595564253</v>
          </cell>
          <cell r="L734">
            <v>74.11685953711094</v>
          </cell>
          <cell r="M734">
            <v>72.04212697274032</v>
          </cell>
          <cell r="N734">
            <v>73.95382770913709</v>
          </cell>
          <cell r="O734">
            <v>44.85904007455731</v>
          </cell>
          <cell r="P734">
            <v>44.61830256641153</v>
          </cell>
          <cell r="Q734">
            <v>44.57209302325582</v>
          </cell>
        </row>
        <row r="736">
          <cell r="B736" t="str">
            <v>System Balancing Sales</v>
          </cell>
        </row>
        <row r="737">
          <cell r="C737" t="str">
            <v>COB</v>
          </cell>
          <cell r="E737">
            <v>59.46288230197866</v>
          </cell>
          <cell r="F737">
            <v>59.8407519900087</v>
          </cell>
          <cell r="G737">
            <v>61.66701746329698</v>
          </cell>
          <cell r="H737">
            <v>58.054447599147835</v>
          </cell>
          <cell r="I737">
            <v>56.139430148724685</v>
          </cell>
          <cell r="J737">
            <v>58.1629221983915</v>
          </cell>
          <cell r="K737">
            <v>67.13568936999695</v>
          </cell>
          <cell r="L737">
            <v>67.7002598213095</v>
          </cell>
          <cell r="M737">
            <v>64.30168197272253</v>
          </cell>
          <cell r="N737">
            <v>58.68092498845161</v>
          </cell>
          <cell r="O737">
            <v>57.97509175347842</v>
          </cell>
          <cell r="P737">
            <v>51.77653899159017</v>
          </cell>
          <cell r="Q737">
            <v>50.61443071443399</v>
          </cell>
          <cell r="AG737" t="str">
            <v/>
          </cell>
        </row>
        <row r="738">
          <cell r="C738" t="str">
            <v>Four Corners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AG738" t="str">
            <v>no data</v>
          </cell>
        </row>
        <row r="739">
          <cell r="C739" t="str">
            <v>Mid Columbia</v>
          </cell>
          <cell r="E739">
            <v>52.37436122001278</v>
          </cell>
          <cell r="F739">
            <v>51.1677347809922</v>
          </cell>
          <cell r="G739">
            <v>56.03732777862516</v>
          </cell>
          <cell r="H739">
            <v>53.65978922054119</v>
          </cell>
          <cell r="I739">
            <v>50.00561554997659</v>
          </cell>
          <cell r="J739">
            <v>49.10481796481539</v>
          </cell>
          <cell r="K739">
            <v>58.42765887150792</v>
          </cell>
          <cell r="L739">
            <v>65.95395160756641</v>
          </cell>
          <cell r="M739">
            <v>57.25000255955709</v>
          </cell>
          <cell r="N739">
            <v>53.86458322563093</v>
          </cell>
          <cell r="O739">
            <v>49.081232983418445</v>
          </cell>
          <cell r="P739">
            <v>40.51794432935156</v>
          </cell>
          <cell r="Q739">
            <v>32.34540630018955</v>
          </cell>
          <cell r="AG739" t="str">
            <v/>
          </cell>
        </row>
        <row r="740">
          <cell r="C740" t="str">
            <v>Mona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AG740" t="str">
            <v>no data</v>
          </cell>
        </row>
        <row r="741">
          <cell r="C741" t="str">
            <v>Palo Verde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AG741" t="str">
            <v>no data</v>
          </cell>
        </row>
        <row r="742">
          <cell r="C742" t="str">
            <v>SP15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AG742" t="str">
            <v>no data</v>
          </cell>
        </row>
        <row r="743">
          <cell r="C743" t="str">
            <v>Trapped Energy</v>
          </cell>
          <cell r="E743">
            <v>27.62640809290564</v>
          </cell>
          <cell r="F743">
            <v>24.516137658142036</v>
          </cell>
          <cell r="G743">
            <v>27.37390174291651</v>
          </cell>
          <cell r="H743">
            <v>31.770577247737158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AG743" t="str">
            <v>no data</v>
          </cell>
        </row>
        <row r="745">
          <cell r="B745" t="str">
            <v>Total System Balancing Sales</v>
          </cell>
          <cell r="E745">
            <v>58.232394820209</v>
          </cell>
          <cell r="F745">
            <v>55.74579511678642</v>
          </cell>
          <cell r="G745">
            <v>58.2001703102879</v>
          </cell>
          <cell r="H745">
            <v>55.74697346680432</v>
          </cell>
          <cell r="I745">
            <v>54.40713206780798</v>
          </cell>
          <cell r="J745">
            <v>57.33030397195548</v>
          </cell>
          <cell r="K745">
            <v>67.11787132272087</v>
          </cell>
          <cell r="L745">
            <v>67.66419552716613</v>
          </cell>
          <cell r="M745">
            <v>64.2972812977391</v>
          </cell>
          <cell r="N745">
            <v>58.63371535760763</v>
          </cell>
          <cell r="O745">
            <v>57.944348491249634</v>
          </cell>
          <cell r="P745">
            <v>51.6456836291502</v>
          </cell>
          <cell r="Q745">
            <v>49.81657203195607</v>
          </cell>
        </row>
        <row r="747">
          <cell r="A747" t="str">
            <v>Total Special Sales For Resale</v>
          </cell>
          <cell r="E747">
            <v>58.52039643361217</v>
          </cell>
          <cell r="F747">
            <v>57.999891049660405</v>
          </cell>
          <cell r="G747">
            <v>60.38492086778378</v>
          </cell>
          <cell r="H747">
            <v>55.45997080996537</v>
          </cell>
          <cell r="I747">
            <v>56.16738518618225</v>
          </cell>
          <cell r="J747">
            <v>59.73464547945025</v>
          </cell>
          <cell r="K747">
            <v>61.67472670003003</v>
          </cell>
          <cell r="L747">
            <v>69.63129376124922</v>
          </cell>
          <cell r="M747">
            <v>67.790485751493</v>
          </cell>
          <cell r="N747">
            <v>68.5736943262116</v>
          </cell>
          <cell r="O747">
            <v>46.92947079649097</v>
          </cell>
          <cell r="P747">
            <v>46.770912276255125</v>
          </cell>
          <cell r="Q747">
            <v>47.39086742781194</v>
          </cell>
        </row>
        <row r="749">
          <cell r="A749" t="str">
            <v>Purchased Power &amp; Net Interchange</v>
          </cell>
        </row>
        <row r="750">
          <cell r="B750" t="str">
            <v>Long Term Firm Purchases</v>
          </cell>
        </row>
        <row r="751">
          <cell r="C751" t="str">
            <v>AMP Resources (Cove Fort)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AG751" t="str">
            <v>no data</v>
          </cell>
        </row>
        <row r="752">
          <cell r="C752" t="str">
            <v>APS Supplemental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AG752" t="str">
            <v>no data</v>
          </cell>
        </row>
        <row r="753">
          <cell r="C753" t="str">
            <v>Aquila hydro hedge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AG753" t="str">
            <v>no data</v>
          </cell>
        </row>
        <row r="754">
          <cell r="C754" t="str">
            <v>Avoided Cost Resource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AG754" t="str">
            <v>no data</v>
          </cell>
        </row>
        <row r="755">
          <cell r="C755" t="str">
            <v>BPA Hermiston Loss Settlement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AG755" t="str">
            <v>no data</v>
          </cell>
        </row>
        <row r="756">
          <cell r="C756" t="str">
            <v>Blanding Purchase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AG756" t="str">
            <v>no data</v>
          </cell>
        </row>
        <row r="757">
          <cell r="C757" t="str">
            <v>Clark S&amp;I Agreement (Net)</v>
          </cell>
          <cell r="E757">
            <v>47.74069254452427</v>
          </cell>
          <cell r="F757">
            <v>34.032188396676105</v>
          </cell>
          <cell r="G757">
            <v>29.873382217186432</v>
          </cell>
          <cell r="H757">
            <v>53.91824783484764</v>
          </cell>
          <cell r="I757">
            <v>46.66568056434305</v>
          </cell>
          <cell r="J757">
            <v>51.27958935199085</v>
          </cell>
          <cell r="K757">
            <v>59.62728136549745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AG757" t="str">
            <v/>
          </cell>
        </row>
        <row r="758">
          <cell r="C758" t="str">
            <v>Combine Hills</v>
          </cell>
          <cell r="E758">
            <v>39.05464359792443</v>
          </cell>
          <cell r="F758">
            <v>34.88992089826832</v>
          </cell>
          <cell r="G758">
            <v>34.88992089826832</v>
          </cell>
          <cell r="H758">
            <v>34.88991701693191</v>
          </cell>
          <cell r="I758">
            <v>34.890145149166685</v>
          </cell>
          <cell r="J758">
            <v>34.89016079586698</v>
          </cell>
          <cell r="K758">
            <v>34.89003301131982</v>
          </cell>
          <cell r="L758">
            <v>42.73993753524204</v>
          </cell>
          <cell r="M758">
            <v>42.73992060898146</v>
          </cell>
          <cell r="N758">
            <v>42.73993753524204</v>
          </cell>
          <cell r="O758">
            <v>42.73961802840188</v>
          </cell>
          <cell r="P758">
            <v>42.73963405062298</v>
          </cell>
          <cell r="Q758">
            <v>42.73998040271352</v>
          </cell>
          <cell r="AG758" t="str">
            <v/>
          </cell>
        </row>
        <row r="759">
          <cell r="C759" t="str">
            <v>Constellation p257677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AG759" t="str">
            <v>no data</v>
          </cell>
        </row>
        <row r="760">
          <cell r="C760" t="str">
            <v>Constellation p257678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AG760" t="str">
            <v>no data</v>
          </cell>
        </row>
        <row r="761">
          <cell r="C761" t="str">
            <v>Constellation p268849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AG761" t="str">
            <v>no data</v>
          </cell>
        </row>
        <row r="762">
          <cell r="C762" t="str">
            <v>Deseret Purchase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AG762" t="str">
            <v>no data</v>
          </cell>
        </row>
        <row r="763">
          <cell r="C763" t="str">
            <v>Douglas PUD Settlement</v>
          </cell>
          <cell r="E763">
            <v>24.051454339095503</v>
          </cell>
          <cell r="F763">
            <v>23.76571532565092</v>
          </cell>
          <cell r="G763">
            <v>24.122263413650103</v>
          </cell>
          <cell r="H763">
            <v>24.122361500301263</v>
          </cell>
          <cell r="I763">
            <v>24.00709243360893</v>
          </cell>
          <cell r="J763">
            <v>24.179934326688773</v>
          </cell>
          <cell r="K763">
            <v>24.095749479562873</v>
          </cell>
          <cell r="L763">
            <v>24.16129729403349</v>
          </cell>
          <cell r="M763">
            <v>24.005318363970122</v>
          </cell>
          <cell r="N763">
            <v>23.935219100984067</v>
          </cell>
          <cell r="O763">
            <v>24.187747927056133</v>
          </cell>
          <cell r="P763">
            <v>24.219804510476997</v>
          </cell>
          <cell r="Q763">
            <v>23.943897376469458</v>
          </cell>
          <cell r="AG763" t="str">
            <v/>
          </cell>
        </row>
        <row r="764">
          <cell r="C764" t="str">
            <v>Duke HLH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AG764" t="str">
            <v>no data</v>
          </cell>
        </row>
        <row r="765">
          <cell r="C765" t="str">
            <v>Duke p99206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AG765" t="str">
            <v>no data</v>
          </cell>
        </row>
        <row r="766">
          <cell r="C766" t="str">
            <v>Gemstate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AG766" t="str">
            <v>no data</v>
          </cell>
        </row>
        <row r="767">
          <cell r="C767" t="str">
            <v>Georgia-Pacific Camas</v>
          </cell>
          <cell r="E767">
            <v>61.700345628798026</v>
          </cell>
          <cell r="F767">
            <v>59.94967603829411</v>
          </cell>
          <cell r="G767">
            <v>59.94967603829411</v>
          </cell>
          <cell r="H767">
            <v>59.94966532881057</v>
          </cell>
          <cell r="I767">
            <v>59.94967603829411</v>
          </cell>
          <cell r="J767">
            <v>59.94966532881057</v>
          </cell>
          <cell r="K767">
            <v>59.94967603829411</v>
          </cell>
          <cell r="L767">
            <v>63.470296397911305</v>
          </cell>
          <cell r="M767">
            <v>63.470221754657466</v>
          </cell>
          <cell r="N767">
            <v>63.470296397911305</v>
          </cell>
          <cell r="O767">
            <v>63.470212596202565</v>
          </cell>
          <cell r="P767">
            <v>63.470296397911305</v>
          </cell>
          <cell r="Q767">
            <v>63.470212596202565</v>
          </cell>
          <cell r="AG767" t="str">
            <v/>
          </cell>
        </row>
        <row r="768">
          <cell r="C768" t="str">
            <v>Grant County 10 aMW purchase</v>
          </cell>
          <cell r="E768">
            <v>77.57351307192148</v>
          </cell>
          <cell r="F768">
            <v>70.9698976709011</v>
          </cell>
          <cell r="G768">
            <v>80.09968490960617</v>
          </cell>
          <cell r="H768">
            <v>85.24065758610666</v>
          </cell>
          <cell r="I768">
            <v>80.93065169625396</v>
          </cell>
          <cell r="J768">
            <v>94.33940020409335</v>
          </cell>
          <cell r="K768">
            <v>96.9694843297214</v>
          </cell>
          <cell r="L768">
            <v>87.40013264783745</v>
          </cell>
          <cell r="M768">
            <v>90.70960625450444</v>
          </cell>
          <cell r="N768">
            <v>85.93064192666587</v>
          </cell>
          <cell r="O768">
            <v>70.42034096954141</v>
          </cell>
          <cell r="P768">
            <v>61.27003966896889</v>
          </cell>
          <cell r="Q768">
            <v>57.58967174110617</v>
          </cell>
          <cell r="AG768" t="str">
            <v/>
          </cell>
        </row>
        <row r="769">
          <cell r="C769" t="str">
            <v>Hermiston Purchase</v>
          </cell>
          <cell r="E769">
            <v>49.90060822985346</v>
          </cell>
          <cell r="F769">
            <v>48.61748288884816</v>
          </cell>
          <cell r="G769">
            <v>47.729154830133275</v>
          </cell>
          <cell r="H769">
            <v>48.01328180003128</v>
          </cell>
          <cell r="I769">
            <v>46.92744112519798</v>
          </cell>
          <cell r="J769">
            <v>48.72355532814757</v>
          </cell>
          <cell r="K769">
            <v>48.201489117815804</v>
          </cell>
          <cell r="L769">
            <v>49.393322836232414</v>
          </cell>
          <cell r="M769">
            <v>50.94603228601512</v>
          </cell>
          <cell r="N769">
            <v>53.59681113329815</v>
          </cell>
          <cell r="O769">
            <v>63.191046412949</v>
          </cell>
          <cell r="P769">
            <v>48.66543559944232</v>
          </cell>
          <cell r="Q769">
            <v>50.68348982868147</v>
          </cell>
          <cell r="AG769" t="str">
            <v>no data</v>
          </cell>
        </row>
        <row r="770">
          <cell r="C770" t="str">
            <v>Hurricane Purchase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AG770" t="str">
            <v>no data</v>
          </cell>
        </row>
        <row r="771">
          <cell r="C771" t="str">
            <v>Idaho Power RTSA Purchase</v>
          </cell>
          <cell r="E771">
            <v>61.22677442462684</v>
          </cell>
          <cell r="F771">
            <v>72.00675884081542</v>
          </cell>
          <cell r="G771">
            <v>73.25070866494217</v>
          </cell>
          <cell r="H771">
            <v>58.982382079314306</v>
          </cell>
          <cell r="I771">
            <v>51.66934479509655</v>
          </cell>
          <cell r="J771">
            <v>54.86876842406734</v>
          </cell>
          <cell r="K771">
            <v>63.97613175505347</v>
          </cell>
          <cell r="L771">
            <v>64.90873667133346</v>
          </cell>
          <cell r="M771">
            <v>61.80611454122167</v>
          </cell>
          <cell r="N771">
            <v>55.00892236812613</v>
          </cell>
          <cell r="O771">
            <v>48.017619901265185</v>
          </cell>
          <cell r="P771">
            <v>41.7198733349704</v>
          </cell>
          <cell r="Q771">
            <v>61.970299057295065</v>
          </cell>
          <cell r="AG771" t="str">
            <v/>
          </cell>
        </row>
        <row r="772">
          <cell r="C772" t="str">
            <v>IPP Purchase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AG772" t="str">
            <v>no data</v>
          </cell>
        </row>
        <row r="773">
          <cell r="C773" t="str">
            <v>Kennecott Generation Incentive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AG773" t="str">
            <v>no data</v>
          </cell>
        </row>
        <row r="774">
          <cell r="C774" t="str">
            <v>MagCorp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AG774" t="str">
            <v>no data</v>
          </cell>
        </row>
        <row r="775">
          <cell r="C775" t="str">
            <v>MagCorp Reserves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AG775" t="str">
            <v>no data</v>
          </cell>
        </row>
        <row r="776">
          <cell r="C776" t="str">
            <v>Morgan Stanley p189046</v>
          </cell>
          <cell r="E776">
            <v>43.5</v>
          </cell>
          <cell r="F776">
            <v>43.5</v>
          </cell>
          <cell r="G776">
            <v>43.5</v>
          </cell>
          <cell r="H776">
            <v>43.5</v>
          </cell>
          <cell r="I776">
            <v>43.5</v>
          </cell>
          <cell r="J776">
            <v>43.5</v>
          </cell>
          <cell r="K776">
            <v>43.5</v>
          </cell>
          <cell r="L776">
            <v>43.5</v>
          </cell>
          <cell r="M776">
            <v>43.5</v>
          </cell>
          <cell r="N776">
            <v>43.5</v>
          </cell>
          <cell r="O776">
            <v>43.5</v>
          </cell>
          <cell r="P776">
            <v>43.5</v>
          </cell>
          <cell r="Q776">
            <v>43.5</v>
          </cell>
          <cell r="AG776" t="str">
            <v/>
          </cell>
        </row>
        <row r="777">
          <cell r="C777" t="str">
            <v>Morgan Stanley p272153-6-8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AG777" t="str">
            <v>no data</v>
          </cell>
        </row>
        <row r="778">
          <cell r="C778" t="str">
            <v>Morgan Stanley p272154-7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AG778" t="str">
            <v>no data</v>
          </cell>
        </row>
        <row r="779">
          <cell r="C779" t="str">
            <v>Nebo Heat Rate Option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AG779" t="str">
            <v>no data</v>
          </cell>
        </row>
        <row r="780">
          <cell r="C780" t="str">
            <v>Nucor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AG780" t="str">
            <v>no data</v>
          </cell>
        </row>
        <row r="781">
          <cell r="C781" t="str">
            <v>P4 Production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AG781" t="str">
            <v>no data</v>
          </cell>
        </row>
        <row r="782">
          <cell r="C782" t="str">
            <v>PGE Cove</v>
          </cell>
          <cell r="E782">
            <v>9.980043912177244</v>
          </cell>
          <cell r="F782">
            <v>9.861936883630769</v>
          </cell>
          <cell r="G782">
            <v>9.861936883630769</v>
          </cell>
          <cell r="H782">
            <v>10.101014141415758</v>
          </cell>
          <cell r="I782">
            <v>9.861936883630769</v>
          </cell>
          <cell r="J782">
            <v>10.101014141415758</v>
          </cell>
          <cell r="K782">
            <v>9.861936883630769</v>
          </cell>
          <cell r="L782">
            <v>9.861936883630769</v>
          </cell>
          <cell r="M782">
            <v>10.35197101449441</v>
          </cell>
          <cell r="N782">
            <v>9.861936883630769</v>
          </cell>
          <cell r="O782">
            <v>10.101014141415758</v>
          </cell>
          <cell r="P782">
            <v>9.861936883630769</v>
          </cell>
          <cell r="Q782">
            <v>10.101014141415758</v>
          </cell>
          <cell r="AG782" t="str">
            <v/>
          </cell>
        </row>
        <row r="783">
          <cell r="C783" t="str">
            <v>Rock River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AG783" t="str">
            <v>no data</v>
          </cell>
        </row>
        <row r="784">
          <cell r="C784" t="str">
            <v>Roseburg Forest Products</v>
          </cell>
          <cell r="E784">
            <v>57.00000005235875</v>
          </cell>
          <cell r="F784">
            <v>57.000385803395446</v>
          </cell>
          <cell r="G784">
            <v>57.000381877001374</v>
          </cell>
          <cell r="H784">
            <v>57.00039191709585</v>
          </cell>
          <cell r="I784">
            <v>57.000381877001374</v>
          </cell>
          <cell r="J784">
            <v>57.00039191709585</v>
          </cell>
          <cell r="K784">
            <v>57.000381877001374</v>
          </cell>
          <cell r="L784">
            <v>56.99959113096862</v>
          </cell>
          <cell r="M784">
            <v>56.99963878066875</v>
          </cell>
          <cell r="N784">
            <v>56.99959113096862</v>
          </cell>
          <cell r="O784">
            <v>56.99962209444968</v>
          </cell>
          <cell r="P784">
            <v>56.99959113096862</v>
          </cell>
          <cell r="Q784">
            <v>56.99962209444968</v>
          </cell>
          <cell r="AG784" t="str">
            <v/>
          </cell>
        </row>
        <row r="785">
          <cell r="C785" t="str">
            <v>Roseburg Forest Products CA (PD)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AG785" t="str">
            <v>no data</v>
          </cell>
        </row>
        <row r="786">
          <cell r="C786" t="str">
            <v>Small Purchases east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AG786" t="str">
            <v>no data</v>
          </cell>
        </row>
        <row r="787">
          <cell r="C787" t="str">
            <v>Small Purchases west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AG787" t="str">
            <v/>
          </cell>
        </row>
        <row r="788">
          <cell r="C788" t="str">
            <v>TransAlta Purchase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AG788" t="str">
            <v>no data</v>
          </cell>
        </row>
        <row r="789">
          <cell r="C789" t="str">
            <v>Tri-State Purchase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AG789" t="str">
            <v>no data</v>
          </cell>
        </row>
        <row r="790">
          <cell r="C790" t="str">
            <v>Weyerhaeuser Reserve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AG790" t="str">
            <v/>
          </cell>
        </row>
        <row r="791">
          <cell r="C791" t="str">
            <v>Wolverine Creek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AG791" t="str">
            <v>no data</v>
          </cell>
        </row>
        <row r="793">
          <cell r="B793" t="str">
            <v>Long Term Firm Purchases Total</v>
          </cell>
          <cell r="E793">
            <v>49.92037612781659</v>
          </cell>
          <cell r="F793">
            <v>48.152068472195076</v>
          </cell>
          <cell r="G793">
            <v>47.26811417455881</v>
          </cell>
          <cell r="H793">
            <v>49.71209706490862</v>
          </cell>
          <cell r="I793">
            <v>47.413417810288536</v>
          </cell>
          <cell r="J793">
            <v>49.88918686588037</v>
          </cell>
          <cell r="K793">
            <v>49.96056671167471</v>
          </cell>
          <cell r="L793">
            <v>50.39151383152696</v>
          </cell>
          <cell r="M793">
            <v>51.31923997460233</v>
          </cell>
          <cell r="N793">
            <v>52.86799558312735</v>
          </cell>
          <cell r="O793">
            <v>57.70966060142569</v>
          </cell>
          <cell r="P793">
            <v>48.4926330057498</v>
          </cell>
          <cell r="Q793">
            <v>49.95454065180263</v>
          </cell>
        </row>
        <row r="795">
          <cell r="B795" t="str">
            <v>Seasonal Purchased Power</v>
          </cell>
        </row>
        <row r="796">
          <cell r="C796" t="str">
            <v>APS p167566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AG796" t="str">
            <v>no data</v>
          </cell>
        </row>
        <row r="797">
          <cell r="C797" t="str">
            <v>APS p172318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AG797" t="str">
            <v>no data</v>
          </cell>
        </row>
        <row r="798">
          <cell r="C798" t="str">
            <v>APS p205692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AG798" t="str">
            <v>no data</v>
          </cell>
        </row>
        <row r="799">
          <cell r="C799" t="str">
            <v>Morgan Stanley p196538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AG799" t="str">
            <v>no data</v>
          </cell>
        </row>
        <row r="800">
          <cell r="C800" t="str">
            <v>Morgan Stanley p206006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AG800" t="str">
            <v>no data</v>
          </cell>
        </row>
        <row r="801">
          <cell r="C801" t="str">
            <v>Morgan Stanley p206008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AG801" t="str">
            <v>no data</v>
          </cell>
        </row>
        <row r="802">
          <cell r="C802" t="str">
            <v>Morgan Stanley p244840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AG802" t="str">
            <v>no data</v>
          </cell>
        </row>
        <row r="803">
          <cell r="C803" t="str">
            <v>Morgan Stanley p244841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AG803" t="str">
            <v>no data</v>
          </cell>
        </row>
        <row r="804">
          <cell r="C804" t="str">
            <v>UBS p223199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AG804" t="str">
            <v>no data</v>
          </cell>
        </row>
        <row r="805">
          <cell r="C805" t="str">
            <v>UBS p268848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AG805" t="str">
            <v>no data</v>
          </cell>
        </row>
        <row r="806">
          <cell r="C806" t="str">
            <v>UBS p268850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AG806" t="str">
            <v>no data</v>
          </cell>
        </row>
        <row r="807">
          <cell r="C807" t="str">
            <v>UBS Summer Purchase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AG807" t="str">
            <v>no data</v>
          </cell>
        </row>
        <row r="809">
          <cell r="B809" t="str">
            <v>Seasonal Purchased Power Total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1">
          <cell r="B811" t="str">
            <v>Qualifying Facilities</v>
          </cell>
        </row>
        <row r="812">
          <cell r="C812" t="str">
            <v>QF California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AG812" t="str">
            <v>no data</v>
          </cell>
        </row>
        <row r="813">
          <cell r="C813" t="str">
            <v>QF Idaho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AG813" t="str">
            <v>no data</v>
          </cell>
        </row>
        <row r="814">
          <cell r="C814" t="str">
            <v>QF Oregon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AG814" t="str">
            <v>no data</v>
          </cell>
        </row>
        <row r="815">
          <cell r="C815" t="str">
            <v>QF Utah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AG815" t="str">
            <v>no data</v>
          </cell>
        </row>
        <row r="816">
          <cell r="C816" t="str">
            <v>QF Washington</v>
          </cell>
          <cell r="E816">
            <v>107.49952107624935</v>
          </cell>
          <cell r="F816">
            <v>88.11913120055519</v>
          </cell>
          <cell r="G816">
            <v>86.45951360758818</v>
          </cell>
          <cell r="H816">
            <v>88.50017024336226</v>
          </cell>
          <cell r="I816">
            <v>104.6602063722863</v>
          </cell>
          <cell r="J816">
            <v>135.0605289634881</v>
          </cell>
          <cell r="K816">
            <v>135.86914446836488</v>
          </cell>
          <cell r="L816">
            <v>138.68044899832836</v>
          </cell>
          <cell r="M816">
            <v>139.23121325139903</v>
          </cell>
          <cell r="N816">
            <v>139.19079787320854</v>
          </cell>
          <cell r="O816">
            <v>131.6709271117904</v>
          </cell>
          <cell r="P816">
            <v>109.59044953946899</v>
          </cell>
          <cell r="Q816">
            <v>94.27025080537987</v>
          </cell>
          <cell r="AG816" t="str">
            <v/>
          </cell>
        </row>
        <row r="817">
          <cell r="C817" t="str">
            <v>QF Wyoming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AG817" t="str">
            <v>no data</v>
          </cell>
        </row>
        <row r="818">
          <cell r="C818" t="str">
            <v>Biomass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AG818" t="str">
            <v>no data</v>
          </cell>
        </row>
        <row r="819">
          <cell r="C819" t="str">
            <v>Douglas County Forest Products QF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AG819" t="str">
            <v>no data</v>
          </cell>
        </row>
        <row r="820">
          <cell r="C820" t="str">
            <v>D.R. Johnson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AG820" t="str">
            <v>no data</v>
          </cell>
        </row>
        <row r="821">
          <cell r="C821" t="str">
            <v>Evergreen BioPower QF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AG821" t="str">
            <v>no data</v>
          </cell>
        </row>
        <row r="822">
          <cell r="C822" t="str">
            <v>ExxonMobil QF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AG822" t="str">
            <v>no data</v>
          </cell>
        </row>
        <row r="823">
          <cell r="C823" t="str">
            <v>Kennecott QF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AG823" t="str">
            <v>no data</v>
          </cell>
        </row>
        <row r="824">
          <cell r="C824" t="str">
            <v>Mountain Wind 1 QF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AG824" t="str">
            <v>no data</v>
          </cell>
        </row>
        <row r="825">
          <cell r="C825" t="str">
            <v>Mountain Wind 2 QF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AG825" t="str">
            <v>no data</v>
          </cell>
        </row>
        <row r="826">
          <cell r="C826" t="str">
            <v>Pioneer Ridge QF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AG826" t="str">
            <v>no data</v>
          </cell>
        </row>
        <row r="827">
          <cell r="C827" t="str">
            <v>Schwendiman QF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AG827" t="str">
            <v>no data</v>
          </cell>
        </row>
        <row r="828">
          <cell r="C828" t="str">
            <v>Simplot Phosphates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AG828" t="str">
            <v>no data</v>
          </cell>
        </row>
        <row r="829">
          <cell r="C829" t="str">
            <v>Spanish Fork Wind 2 QF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AG829" t="str">
            <v>no data</v>
          </cell>
        </row>
        <row r="830">
          <cell r="C830" t="str">
            <v>Sunnyside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AG830" t="str">
            <v>no data</v>
          </cell>
        </row>
        <row r="831">
          <cell r="C831" t="str">
            <v>Tesoro QF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AG831" t="str">
            <v>no data</v>
          </cell>
        </row>
        <row r="832">
          <cell r="C832" t="str">
            <v>US Magnesium QF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AG832" t="str">
            <v>no data</v>
          </cell>
        </row>
        <row r="833">
          <cell r="C833" t="str">
            <v>Weyerhaeuser QF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AG833" t="str">
            <v>no data</v>
          </cell>
        </row>
        <row r="835">
          <cell r="B835" t="str">
            <v>Qualifying Facilities Total</v>
          </cell>
          <cell r="E835">
            <v>107.49952107624935</v>
          </cell>
          <cell r="F835">
            <v>88.11913120055519</v>
          </cell>
          <cell r="G835">
            <v>86.45951360758818</v>
          </cell>
          <cell r="H835">
            <v>88.50017024336226</v>
          </cell>
          <cell r="I835">
            <v>104.6602063722863</v>
          </cell>
          <cell r="J835">
            <v>135.0605289634881</v>
          </cell>
          <cell r="K835">
            <v>135.86914446836488</v>
          </cell>
          <cell r="L835">
            <v>138.68044899832836</v>
          </cell>
          <cell r="M835">
            <v>139.23121325139903</v>
          </cell>
          <cell r="N835">
            <v>139.19079787320854</v>
          </cell>
          <cell r="O835">
            <v>131.6709271117904</v>
          </cell>
          <cell r="P835">
            <v>109.59044953946899</v>
          </cell>
          <cell r="Q835">
            <v>94.27025080537987</v>
          </cell>
        </row>
        <row r="837">
          <cell r="B837" t="str">
            <v>Mid-Columbia Contracts</v>
          </cell>
        </row>
        <row r="838">
          <cell r="C838" t="str">
            <v>Canadian Entitlement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AG838" t="str">
            <v/>
          </cell>
        </row>
        <row r="839">
          <cell r="C839" t="str">
            <v>Chelan - Rocky Reach</v>
          </cell>
          <cell r="E839">
            <v>11.611219275573221</v>
          </cell>
          <cell r="F839">
            <v>9.272729274990414</v>
          </cell>
          <cell r="G839">
            <v>11.565037122289311</v>
          </cell>
          <cell r="H839">
            <v>17.519940420597155</v>
          </cell>
          <cell r="I839">
            <v>15.44816553432551</v>
          </cell>
          <cell r="J839">
            <v>13.43477615039569</v>
          </cell>
          <cell r="K839">
            <v>11.683350024805852</v>
          </cell>
          <cell r="L839">
            <v>9.887129131361656</v>
          </cell>
          <cell r="M839">
            <v>12.200004046425002</v>
          </cell>
          <cell r="N839">
            <v>12.228645163970471</v>
          </cell>
          <cell r="O839">
            <v>11.490224115038085</v>
          </cell>
          <cell r="P839">
            <v>9.920115222351827</v>
          </cell>
          <cell r="Q839">
            <v>9.658878342877014</v>
          </cell>
          <cell r="AG839" t="str">
            <v/>
          </cell>
        </row>
        <row r="840">
          <cell r="C840" t="str">
            <v>Douglas - Wells</v>
          </cell>
          <cell r="E840">
            <v>19.707492201708096</v>
          </cell>
          <cell r="F840">
            <v>8.01742483142238</v>
          </cell>
          <cell r="G840">
            <v>10.604670493895567</v>
          </cell>
          <cell r="H840">
            <v>16.578056377048355</v>
          </cell>
          <cell r="I840">
            <v>14.69106767803036</v>
          </cell>
          <cell r="J840">
            <v>12.750814983174294</v>
          </cell>
          <cell r="K840">
            <v>11.002204837482964</v>
          </cell>
          <cell r="L840">
            <v>8.835580635811159</v>
          </cell>
          <cell r="M840">
            <v>11.056783691760597</v>
          </cell>
          <cell r="N840">
            <v>35.02483373791291</v>
          </cell>
          <cell r="O840">
            <v>30.20561648880832</v>
          </cell>
          <cell r="P840">
            <v>24.959887338947986</v>
          </cell>
          <cell r="Q840">
            <v>25.208873107580406</v>
          </cell>
          <cell r="AG840" t="str">
            <v/>
          </cell>
        </row>
        <row r="841">
          <cell r="C841" t="str">
            <v>Grant Displacement</v>
          </cell>
          <cell r="E841">
            <v>27.546128172556145</v>
          </cell>
          <cell r="F841">
            <v>25.063868052447674</v>
          </cell>
          <cell r="G841">
            <v>29.18203654158483</v>
          </cell>
          <cell r="H841">
            <v>30.70675412978921</v>
          </cell>
          <cell r="I841">
            <v>31.491942257266004</v>
          </cell>
          <cell r="J841">
            <v>33.46028841649882</v>
          </cell>
          <cell r="K841">
            <v>34.62433287201788</v>
          </cell>
          <cell r="L841">
            <v>29.782381713343913</v>
          </cell>
          <cell r="M841">
            <v>30.380728564264533</v>
          </cell>
          <cell r="N841">
            <v>28.2889956531005</v>
          </cell>
          <cell r="O841">
            <v>26.746975889304967</v>
          </cell>
          <cell r="P841">
            <v>22.411106427587615</v>
          </cell>
          <cell r="Q841">
            <v>19.147620697044893</v>
          </cell>
          <cell r="AG841" t="str">
            <v/>
          </cell>
        </row>
        <row r="842">
          <cell r="C842" t="str">
            <v>Grant Reasonable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AG842" t="str">
            <v>no data</v>
          </cell>
        </row>
        <row r="843">
          <cell r="C843" t="str">
            <v>Grant Meaningful Priority</v>
          </cell>
          <cell r="E843">
            <v>68.08050520561734</v>
          </cell>
          <cell r="F843">
            <v>63.76588956111809</v>
          </cell>
          <cell r="G843">
            <v>63.823043297699876</v>
          </cell>
          <cell r="H843">
            <v>76.02831007208052</v>
          </cell>
          <cell r="I843">
            <v>67.55075157860381</v>
          </cell>
          <cell r="J843">
            <v>58.82419826490983</v>
          </cell>
          <cell r="K843">
            <v>51.72453917159321</v>
          </cell>
          <cell r="L843">
            <v>55.634007240071014</v>
          </cell>
          <cell r="M843">
            <v>66.09019840297383</v>
          </cell>
          <cell r="N843">
            <v>64.93839357927904</v>
          </cell>
          <cell r="O843">
            <v>88.37049606024655</v>
          </cell>
          <cell r="P843">
            <v>101.26887688145818</v>
          </cell>
          <cell r="Q843">
            <v>82.23864588443382</v>
          </cell>
          <cell r="AG843" t="str">
            <v/>
          </cell>
        </row>
        <row r="844">
          <cell r="C844" t="str">
            <v>Grant Surplus</v>
          </cell>
          <cell r="E844">
            <v>14.810447940171409</v>
          </cell>
          <cell r="F844">
            <v>12.575377602229993</v>
          </cell>
          <cell r="G844">
            <v>14.093329894744224</v>
          </cell>
          <cell r="H844">
            <v>17.103635794762855</v>
          </cell>
          <cell r="I844">
            <v>15.232549552310964</v>
          </cell>
          <cell r="J844">
            <v>13.218327961336799</v>
          </cell>
          <cell r="K844">
            <v>11.630378788928295</v>
          </cell>
          <cell r="L844">
            <v>12.03673320167415</v>
          </cell>
          <cell r="M844">
            <v>14.31186103383051</v>
          </cell>
          <cell r="N844">
            <v>14.066191877279284</v>
          </cell>
          <cell r="O844">
            <v>19.14732129486208</v>
          </cell>
          <cell r="P844">
            <v>21.92876065741893</v>
          </cell>
          <cell r="Q844">
            <v>17.784531990408013</v>
          </cell>
          <cell r="AG844" t="str">
            <v/>
          </cell>
        </row>
        <row r="845">
          <cell r="C845" t="str">
            <v>Grant - Priest Rapids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AG845" t="str">
            <v>no data</v>
          </cell>
        </row>
        <row r="846">
          <cell r="C846" t="str">
            <v>Grant - Wanapum</v>
          </cell>
          <cell r="E846">
            <v>15.304241771715075</v>
          </cell>
          <cell r="F846">
            <v>12.93348648751758</v>
          </cell>
          <cell r="G846">
            <v>15.119401653710053</v>
          </cell>
          <cell r="H846">
            <v>18.187080855301254</v>
          </cell>
          <cell r="I846">
            <v>16.045475892715945</v>
          </cell>
          <cell r="J846">
            <v>13.801617400820161</v>
          </cell>
          <cell r="K846">
            <v>12.16117314103781</v>
          </cell>
          <cell r="L846">
            <v>13.04066778312675</v>
          </cell>
          <cell r="M846">
            <v>16.025856415407187</v>
          </cell>
          <cell r="N846">
            <v>16.02892378156172</v>
          </cell>
          <cell r="O846">
            <v>18.31058260192445</v>
          </cell>
          <cell r="P846">
            <v>17.273442616283496</v>
          </cell>
          <cell r="Q846">
            <v>16.68386596931208</v>
          </cell>
          <cell r="AG846" t="str">
            <v/>
          </cell>
        </row>
        <row r="848">
          <cell r="B848" t="str">
            <v>Mid-Columbia Contracts Total</v>
          </cell>
          <cell r="E848">
            <v>21.707361281523067</v>
          </cell>
          <cell r="F848">
            <v>17.36519484015035</v>
          </cell>
          <cell r="G848">
            <v>20.179439242828533</v>
          </cell>
          <cell r="H848">
            <v>25.228410865781413</v>
          </cell>
          <cell r="I848">
            <v>23.150734251729453</v>
          </cell>
          <cell r="J848">
            <v>20.922001615528735</v>
          </cell>
          <cell r="K848">
            <v>19.033019519313555</v>
          </cell>
          <cell r="L848">
            <v>18.142893255646165</v>
          </cell>
          <cell r="M848">
            <v>21.589477930703303</v>
          </cell>
          <cell r="N848">
            <v>24.982779485402695</v>
          </cell>
          <cell r="O848">
            <v>26.09194052821089</v>
          </cell>
          <cell r="P848">
            <v>23.36601619687297</v>
          </cell>
          <cell r="Q848">
            <v>21.762696253429596</v>
          </cell>
        </row>
        <row r="850">
          <cell r="B850" t="str">
            <v>Short Term Firm Purchases</v>
          </cell>
        </row>
        <row r="851">
          <cell r="C851" t="str">
            <v>COB</v>
          </cell>
          <cell r="E851">
            <v>58.00929007059161</v>
          </cell>
          <cell r="F851">
            <v>60.77981176555926</v>
          </cell>
          <cell r="G851">
            <v>60.130915929035446</v>
          </cell>
          <cell r="H851">
            <v>50.86853959771395</v>
          </cell>
          <cell r="I851">
            <v>60.4697309120396</v>
          </cell>
          <cell r="J851">
            <v>71.80722074336981</v>
          </cell>
          <cell r="K851">
            <v>71.95</v>
          </cell>
          <cell r="L851">
            <v>0</v>
          </cell>
          <cell r="M851">
            <v>0</v>
          </cell>
          <cell r="N851">
            <v>0</v>
          </cell>
          <cell r="O851">
            <v>39.5</v>
          </cell>
          <cell r="P851">
            <v>39.5</v>
          </cell>
          <cell r="Q851">
            <v>39.5</v>
          </cell>
          <cell r="AG851" t="str">
            <v/>
          </cell>
        </row>
        <row r="852">
          <cell r="C852" t="str">
            <v>Colorado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AG852" t="str">
            <v>no data</v>
          </cell>
        </row>
        <row r="853">
          <cell r="C853" t="str">
            <v>Four Corners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AG853" t="str">
            <v>no data</v>
          </cell>
        </row>
        <row r="854">
          <cell r="C854" t="str">
            <v>Idaho</v>
          </cell>
          <cell r="E854">
            <v>54.545160165949504</v>
          </cell>
          <cell r="F854">
            <v>69.01173101125889</v>
          </cell>
          <cell r="G854">
            <v>44.26335523613963</v>
          </cell>
          <cell r="H854">
            <v>36.61823330128645</v>
          </cell>
          <cell r="I854">
            <v>53.766746102848956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AG854" t="str">
            <v/>
          </cell>
        </row>
        <row r="855">
          <cell r="C855" t="str">
            <v>Mid Columbia</v>
          </cell>
          <cell r="E855">
            <v>57.990617351886435</v>
          </cell>
          <cell r="F855">
            <v>58.49704020112106</v>
          </cell>
          <cell r="G855">
            <v>60.53585650321932</v>
          </cell>
          <cell r="H855">
            <v>55.9006342478659</v>
          </cell>
          <cell r="I855">
            <v>56.191979934679196</v>
          </cell>
          <cell r="J855">
            <v>48.38972009911702</v>
          </cell>
          <cell r="K855">
            <v>64.23681608437705</v>
          </cell>
          <cell r="L855">
            <v>69.12976</v>
          </cell>
          <cell r="M855">
            <v>71.69309173272933</v>
          </cell>
          <cell r="N855">
            <v>71.387859540087</v>
          </cell>
          <cell r="O855">
            <v>45.55378486055777</v>
          </cell>
          <cell r="P855">
            <v>45.20696324951644</v>
          </cell>
          <cell r="Q855">
            <v>45.14</v>
          </cell>
          <cell r="AG855" t="str">
            <v/>
          </cell>
        </row>
        <row r="856">
          <cell r="C856" t="str">
            <v>Mona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AG856" t="str">
            <v>no data</v>
          </cell>
        </row>
        <row r="857">
          <cell r="C857" t="str">
            <v>Palo Verde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AG857" t="str">
            <v>no data</v>
          </cell>
        </row>
        <row r="858">
          <cell r="C858" t="str">
            <v>SP15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AG858" t="str">
            <v>no data</v>
          </cell>
        </row>
        <row r="859">
          <cell r="C859" t="str">
            <v>Utah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AG859" t="str">
            <v>no data</v>
          </cell>
        </row>
        <row r="860">
          <cell r="C860" t="str">
            <v>Washington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AG860" t="str">
            <v>no data</v>
          </cell>
        </row>
        <row r="861">
          <cell r="C861" t="str">
            <v>West Main</v>
          </cell>
          <cell r="E861">
            <v>59.66246611573876</v>
          </cell>
          <cell r="F861">
            <v>52.367776470075405</v>
          </cell>
          <cell r="G861">
            <v>72.27211841899704</v>
          </cell>
          <cell r="H861">
            <v>56.086399348773696</v>
          </cell>
          <cell r="I861">
            <v>55.9477601665746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AG861" t="str">
            <v/>
          </cell>
        </row>
        <row r="862">
          <cell r="C862" t="str">
            <v>Wyoming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AG862" t="str">
            <v>no data</v>
          </cell>
        </row>
        <row r="863">
          <cell r="C863" t="str">
            <v>STF Index Trades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AG863" t="str">
            <v>no data</v>
          </cell>
        </row>
        <row r="865">
          <cell r="B865" t="str">
            <v>Total Short Term Firm Purchases</v>
          </cell>
          <cell r="E865">
            <v>59.46976348686647</v>
          </cell>
          <cell r="F865">
            <v>58.83537075401814</v>
          </cell>
          <cell r="G865">
            <v>60.742503617383264</v>
          </cell>
          <cell r="H865">
            <v>55.50666016110277</v>
          </cell>
          <cell r="I865">
            <v>58.16194804678003</v>
          </cell>
          <cell r="J865">
            <v>61.2521872229694</v>
          </cell>
          <cell r="K865">
            <v>64.71382189239333</v>
          </cell>
          <cell r="L865">
            <v>69.12976</v>
          </cell>
          <cell r="M865">
            <v>71.69309173272933</v>
          </cell>
          <cell r="N865">
            <v>71.387859540087</v>
          </cell>
          <cell r="O865">
            <v>45.12777777777778</v>
          </cell>
          <cell r="P865">
            <v>44.78763440860215</v>
          </cell>
          <cell r="Q865">
            <v>44.72222222222222</v>
          </cell>
        </row>
        <row r="867">
          <cell r="B867" t="str">
            <v>System Balancing Purchases</v>
          </cell>
        </row>
        <row r="868">
          <cell r="C868" t="str">
            <v>COB</v>
          </cell>
          <cell r="E868">
            <v>48.572661537589696</v>
          </cell>
          <cell r="F868">
            <v>53.292538198387206</v>
          </cell>
          <cell r="G868">
            <v>53.49705830050809</v>
          </cell>
          <cell r="H868">
            <v>45.48142712556224</v>
          </cell>
          <cell r="I868">
            <v>45.229981070338795</v>
          </cell>
          <cell r="J868">
            <v>47.63290165230585</v>
          </cell>
          <cell r="K868">
            <v>53.22967840253305</v>
          </cell>
          <cell r="L868">
            <v>58.16544365531735</v>
          </cell>
          <cell r="M868">
            <v>51.73443962100774</v>
          </cell>
          <cell r="N868">
            <v>51.78467623919112</v>
          </cell>
          <cell r="O868">
            <v>47.979757953707676</v>
          </cell>
          <cell r="P868">
            <v>38.28493043260932</v>
          </cell>
          <cell r="Q868">
            <v>40.04869114091763</v>
          </cell>
          <cell r="AG868" t="str">
            <v/>
          </cell>
        </row>
        <row r="869">
          <cell r="C869" t="str">
            <v>Four Corners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AG869" t="str">
            <v>no data</v>
          </cell>
        </row>
        <row r="870">
          <cell r="C870" t="str">
            <v>Mid Columbia</v>
          </cell>
          <cell r="E870">
            <v>53.09513426185541</v>
          </cell>
          <cell r="F870">
            <v>52.21004939966997</v>
          </cell>
          <cell r="G870">
            <v>48.265665223714386</v>
          </cell>
          <cell r="H870">
            <v>47.2367101964078</v>
          </cell>
          <cell r="I870">
            <v>49.93017168728323</v>
          </cell>
          <cell r="J870">
            <v>53.42011450878896</v>
          </cell>
          <cell r="K870">
            <v>63.22219901536626</v>
          </cell>
          <cell r="L870">
            <v>64.27644862137525</v>
          </cell>
          <cell r="M870">
            <v>59.71120167309904</v>
          </cell>
          <cell r="N870">
            <v>52.956502066424534</v>
          </cell>
          <cell r="O870">
            <v>44.430431615101014</v>
          </cell>
          <cell r="P870">
            <v>38.43621853496064</v>
          </cell>
          <cell r="Q870">
            <v>38.5781688012599</v>
          </cell>
          <cell r="AG870" t="str">
            <v/>
          </cell>
        </row>
        <row r="871">
          <cell r="C871" t="str">
            <v>Palo Verde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AG871" t="str">
            <v>no data</v>
          </cell>
        </row>
        <row r="872">
          <cell r="C872" t="str">
            <v>SP15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AG872" t="str">
            <v>no data</v>
          </cell>
        </row>
        <row r="873">
          <cell r="C873" t="str">
            <v>Emergency Purchases</v>
          </cell>
          <cell r="E873">
            <v>58.4335232333442</v>
          </cell>
          <cell r="F873">
            <v>57.69768194519022</v>
          </cell>
          <cell r="G873">
            <v>56.77733053247317</v>
          </cell>
          <cell r="H873">
            <v>61.414211464726634</v>
          </cell>
          <cell r="I873">
            <v>60.44199855538472</v>
          </cell>
          <cell r="J873">
            <v>60.85034825455603</v>
          </cell>
          <cell r="K873">
            <v>0</v>
          </cell>
          <cell r="L873">
            <v>0</v>
          </cell>
          <cell r="M873">
            <v>0</v>
          </cell>
          <cell r="N873">
            <v>65.51983422130452</v>
          </cell>
          <cell r="O873">
            <v>55.943873693399766</v>
          </cell>
          <cell r="P873">
            <v>46.0227772412544</v>
          </cell>
          <cell r="Q873">
            <v>37.612549019225696</v>
          </cell>
          <cell r="AG873" t="str">
            <v>no data</v>
          </cell>
        </row>
        <row r="875">
          <cell r="B875" t="str">
            <v>Total System Balancing Purchases</v>
          </cell>
          <cell r="E875">
            <v>52.79194985818792</v>
          </cell>
          <cell r="F875">
            <v>52.42644933367762</v>
          </cell>
          <cell r="G875">
            <v>50.5783485999577</v>
          </cell>
          <cell r="H875">
            <v>46.9275608888966</v>
          </cell>
          <cell r="I875">
            <v>48.585955834668646</v>
          </cell>
          <cell r="J875">
            <v>52.92909827583326</v>
          </cell>
          <cell r="K875">
            <v>63.038220628429556</v>
          </cell>
          <cell r="L875">
            <v>64.12242238641275</v>
          </cell>
          <cell r="M875">
            <v>59.635967584606036</v>
          </cell>
          <cell r="N875">
            <v>52.98108728547862</v>
          </cell>
          <cell r="O875">
            <v>44.80439566428568</v>
          </cell>
          <cell r="P875">
            <v>38.43367736044203</v>
          </cell>
          <cell r="Q875">
            <v>38.58567738680881</v>
          </cell>
        </row>
        <row r="879">
          <cell r="A879" t="str">
            <v>Thermal Resources</v>
          </cell>
        </row>
        <row r="880">
          <cell r="C880" t="str">
            <v>Blundell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AG880" t="str">
            <v>no data</v>
          </cell>
        </row>
        <row r="882">
          <cell r="C882" t="str">
            <v>Carbon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AG882" t="str">
            <v>no data</v>
          </cell>
        </row>
        <row r="883">
          <cell r="C883" t="str">
            <v>Cholla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AG883" t="str">
            <v>no data</v>
          </cell>
        </row>
        <row r="884">
          <cell r="C884" t="str">
            <v>Colstrip</v>
          </cell>
          <cell r="E884">
            <v>9.623207475049725</v>
          </cell>
          <cell r="F884">
            <v>9.623537853575272</v>
          </cell>
          <cell r="G884">
            <v>9.622311963556262</v>
          </cell>
          <cell r="H884">
            <v>9.625052657639992</v>
          </cell>
          <cell r="I884">
            <v>9.621491389960351</v>
          </cell>
          <cell r="J884">
            <v>9.622583678762885</v>
          </cell>
          <cell r="K884">
            <v>9.624190825718609</v>
          </cell>
          <cell r="L884">
            <v>9.622239853977305</v>
          </cell>
          <cell r="M884">
            <v>9.622874312138796</v>
          </cell>
          <cell r="N884">
            <v>9.624190825718609</v>
          </cell>
          <cell r="O884">
            <v>9.622509121300217</v>
          </cell>
          <cell r="P884">
            <v>9.623178169317143</v>
          </cell>
          <cell r="Q884">
            <v>9.623628765082142</v>
          </cell>
          <cell r="AG884" t="str">
            <v/>
          </cell>
        </row>
        <row r="885">
          <cell r="C885" t="str">
            <v>Craig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AG885" t="str">
            <v>no data</v>
          </cell>
        </row>
        <row r="886">
          <cell r="C886" t="str">
            <v>Dave Johnston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AG886" t="str">
            <v>no data</v>
          </cell>
        </row>
        <row r="887">
          <cell r="C887" t="str">
            <v>Hayden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AG887" t="str">
            <v>no data</v>
          </cell>
        </row>
        <row r="888">
          <cell r="C888" t="str">
            <v>Hunter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AG888" t="str">
            <v>no data</v>
          </cell>
        </row>
        <row r="889">
          <cell r="C889" t="str">
            <v>Huntington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AG889" t="str">
            <v>no data</v>
          </cell>
        </row>
        <row r="890">
          <cell r="C890" t="str">
            <v>Jim Bridger</v>
          </cell>
          <cell r="E890">
            <v>12.24858103022148</v>
          </cell>
          <cell r="F890">
            <v>12.260250346443323</v>
          </cell>
          <cell r="G890">
            <v>12.244447248669381</v>
          </cell>
          <cell r="H890">
            <v>12.24620811635304</v>
          </cell>
          <cell r="I890">
            <v>12.243437528914459</v>
          </cell>
          <cell r="J890">
            <v>12.244760986645586</v>
          </cell>
          <cell r="K890">
            <v>12.247897254634115</v>
          </cell>
          <cell r="L890">
            <v>12.25270283433165</v>
          </cell>
          <cell r="M890">
            <v>12.252987923863252</v>
          </cell>
          <cell r="N890">
            <v>12.247721672264346</v>
          </cell>
          <cell r="O890">
            <v>12.251190144674181</v>
          </cell>
          <cell r="P890">
            <v>12.239157165280469</v>
          </cell>
          <cell r="Q890">
            <v>12.251958210123368</v>
          </cell>
          <cell r="AG890" t="str">
            <v/>
          </cell>
        </row>
        <row r="891">
          <cell r="C891" t="str">
            <v>Naughton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AG891" t="str">
            <v>no data</v>
          </cell>
        </row>
        <row r="892">
          <cell r="C892" t="str">
            <v>Wyodak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AG892" t="str">
            <v>no data</v>
          </cell>
        </row>
        <row r="894">
          <cell r="B894" t="str">
            <v>Total Coal Expenses</v>
          </cell>
          <cell r="E894">
            <v>12.098755327812036</v>
          </cell>
          <cell r="F894">
            <v>12.107709838791605</v>
          </cell>
          <cell r="G894">
            <v>12.094299464575911</v>
          </cell>
          <cell r="H894">
            <v>12.096272325211862</v>
          </cell>
          <cell r="I894">
            <v>12.154096127885813</v>
          </cell>
          <cell r="J894">
            <v>12.097919791640638</v>
          </cell>
          <cell r="K894">
            <v>12.100760095586262</v>
          </cell>
          <cell r="L894">
            <v>12.104257183080358</v>
          </cell>
          <cell r="M894">
            <v>12.10469263646457</v>
          </cell>
          <cell r="N894">
            <v>12.0867255141249</v>
          </cell>
          <cell r="O894">
            <v>12.05470992990152</v>
          </cell>
          <cell r="P894">
            <v>12.068525415924427</v>
          </cell>
          <cell r="Q894">
            <v>12.100711234399622</v>
          </cell>
        </row>
        <row r="896">
          <cell r="C896" t="str">
            <v>Currant Creek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AG896" t="str">
            <v>no data</v>
          </cell>
        </row>
        <row r="897">
          <cell r="C897" t="str">
            <v>Gadsby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AG897" t="str">
            <v>no data</v>
          </cell>
        </row>
        <row r="898">
          <cell r="C898" t="str">
            <v>Gadsby CT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AG898" t="str">
            <v>no data</v>
          </cell>
        </row>
        <row r="899">
          <cell r="C899" t="str">
            <v>Hermiston</v>
          </cell>
          <cell r="E899">
            <v>31.102165895516674</v>
          </cell>
          <cell r="F899">
            <v>30.26063004838011</v>
          </cell>
          <cell r="G899">
            <v>29.941944919703232</v>
          </cell>
          <cell r="H899">
            <v>29.98429410182593</v>
          </cell>
          <cell r="I899">
            <v>29.699244819659814</v>
          </cell>
          <cell r="J899">
            <v>31.081029359379958</v>
          </cell>
          <cell r="K899">
            <v>30.97464620010639</v>
          </cell>
          <cell r="L899">
            <v>31.377793557694346</v>
          </cell>
          <cell r="M899">
            <v>31.753937668164916</v>
          </cell>
          <cell r="N899">
            <v>32.33417658170372</v>
          </cell>
          <cell r="O899">
            <v>34.647344853433694</v>
          </cell>
          <cell r="P899">
            <v>31.09023405188452</v>
          </cell>
          <cell r="Q899">
            <v>31.703776163195567</v>
          </cell>
          <cell r="AG899" t="str">
            <v/>
          </cell>
        </row>
        <row r="900">
          <cell r="C900" t="str">
            <v>Lake Side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AG900" t="str">
            <v>no data</v>
          </cell>
        </row>
        <row r="901">
          <cell r="C901" t="str">
            <v>Little Mountain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AG901" t="str">
            <v>no data</v>
          </cell>
        </row>
        <row r="902">
          <cell r="C902" t="str">
            <v>West Valley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AG902" t="str">
            <v>no data</v>
          </cell>
        </row>
        <row r="904">
          <cell r="A904" t="str">
            <v>Total Thermal Resources</v>
          </cell>
          <cell r="E904">
            <v>31.102165895516674</v>
          </cell>
          <cell r="F904">
            <v>30.26063004838011</v>
          </cell>
          <cell r="G904">
            <v>29.941944919703232</v>
          </cell>
          <cell r="H904">
            <v>29.98429410182593</v>
          </cell>
          <cell r="I904">
            <v>29.699244819659814</v>
          </cell>
          <cell r="J904">
            <v>31.081029359379958</v>
          </cell>
          <cell r="K904">
            <v>30.97464620010639</v>
          </cell>
          <cell r="L904">
            <v>31.377793557694346</v>
          </cell>
          <cell r="M904">
            <v>31.753937668164916</v>
          </cell>
          <cell r="N904">
            <v>32.33417658170372</v>
          </cell>
          <cell r="O904">
            <v>34.647344853433694</v>
          </cell>
          <cell r="P904">
            <v>31.09023405188452</v>
          </cell>
          <cell r="Q904">
            <v>31.703776163195567</v>
          </cell>
        </row>
        <row r="907">
          <cell r="A907" t="str">
            <v>Offset Column Reference</v>
          </cell>
          <cell r="F907">
            <v>1</v>
          </cell>
          <cell r="G907">
            <v>2</v>
          </cell>
          <cell r="H907">
            <v>3</v>
          </cell>
          <cell r="I907">
            <v>4</v>
          </cell>
          <cell r="J907">
            <v>5</v>
          </cell>
          <cell r="K907">
            <v>6</v>
          </cell>
          <cell r="L907">
            <v>7</v>
          </cell>
          <cell r="M907">
            <v>8</v>
          </cell>
          <cell r="N907">
            <v>9</v>
          </cell>
          <cell r="O907">
            <v>10</v>
          </cell>
          <cell r="P907">
            <v>11</v>
          </cell>
          <cell r="Q907">
            <v>12</v>
          </cell>
        </row>
        <row r="909">
          <cell r="E909" t="str">
            <v>07/07-06/08</v>
          </cell>
          <cell r="F909">
            <v>39264</v>
          </cell>
          <cell r="G909">
            <v>39295</v>
          </cell>
          <cell r="H909">
            <v>39326</v>
          </cell>
          <cell r="I909">
            <v>39356</v>
          </cell>
          <cell r="J909">
            <v>39387</v>
          </cell>
          <cell r="K909">
            <v>39417</v>
          </cell>
          <cell r="L909">
            <v>39448</v>
          </cell>
          <cell r="M909">
            <v>39479</v>
          </cell>
          <cell r="N909">
            <v>39508</v>
          </cell>
          <cell r="O909">
            <v>39539</v>
          </cell>
          <cell r="P909">
            <v>39569</v>
          </cell>
          <cell r="Q909">
            <v>39600</v>
          </cell>
        </row>
        <row r="910">
          <cell r="F910">
            <v>7</v>
          </cell>
          <cell r="G910">
            <v>8</v>
          </cell>
          <cell r="H910">
            <v>9</v>
          </cell>
          <cell r="I910">
            <v>10</v>
          </cell>
          <cell r="J910">
            <v>11</v>
          </cell>
          <cell r="K910">
            <v>12</v>
          </cell>
          <cell r="L910">
            <v>13</v>
          </cell>
          <cell r="M910">
            <v>14</v>
          </cell>
          <cell r="N910">
            <v>15</v>
          </cell>
          <cell r="O910">
            <v>16</v>
          </cell>
          <cell r="P910">
            <v>17</v>
          </cell>
          <cell r="Q910">
            <v>18</v>
          </cell>
        </row>
        <row r="911">
          <cell r="A911" t="str">
            <v>HOURS IN PERIOD</v>
          </cell>
          <cell r="E911">
            <v>8784</v>
          </cell>
          <cell r="F911">
            <v>744</v>
          </cell>
          <cell r="G911">
            <v>744</v>
          </cell>
          <cell r="H911">
            <v>720</v>
          </cell>
          <cell r="I911">
            <v>744</v>
          </cell>
          <cell r="J911">
            <v>720</v>
          </cell>
          <cell r="K911">
            <v>744</v>
          </cell>
          <cell r="L911">
            <v>744</v>
          </cell>
          <cell r="M911">
            <v>696</v>
          </cell>
          <cell r="N911">
            <v>744</v>
          </cell>
          <cell r="O911">
            <v>720</v>
          </cell>
          <cell r="P911">
            <v>744</v>
          </cell>
          <cell r="Q911">
            <v>720</v>
          </cell>
        </row>
        <row r="912">
          <cell r="E912">
            <v>4912</v>
          </cell>
          <cell r="F912">
            <v>400</v>
          </cell>
          <cell r="G912">
            <v>432</v>
          </cell>
          <cell r="H912">
            <v>384</v>
          </cell>
          <cell r="I912">
            <v>432</v>
          </cell>
          <cell r="J912">
            <v>400</v>
          </cell>
          <cell r="K912">
            <v>400</v>
          </cell>
          <cell r="L912">
            <v>416</v>
          </cell>
          <cell r="M912">
            <v>400</v>
          </cell>
          <cell r="N912">
            <v>416</v>
          </cell>
          <cell r="O912">
            <v>416</v>
          </cell>
          <cell r="P912">
            <v>416</v>
          </cell>
          <cell r="Q912">
            <v>400</v>
          </cell>
        </row>
        <row r="913">
          <cell r="E913">
            <v>3872</v>
          </cell>
          <cell r="F913">
            <v>344</v>
          </cell>
          <cell r="G913">
            <v>312</v>
          </cell>
          <cell r="H913">
            <v>336</v>
          </cell>
          <cell r="I913">
            <v>312</v>
          </cell>
          <cell r="J913">
            <v>320</v>
          </cell>
          <cell r="K913">
            <v>344</v>
          </cell>
          <cell r="L913">
            <v>328</v>
          </cell>
          <cell r="M913">
            <v>296</v>
          </cell>
          <cell r="N913">
            <v>328</v>
          </cell>
          <cell r="O913">
            <v>304</v>
          </cell>
          <cell r="P913">
            <v>328</v>
          </cell>
          <cell r="Q913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5"/>
  <sheetViews>
    <sheetView tabSelected="1" view="pageBreakPreview" zoomScale="75" zoomScaleNormal="85" zoomScaleSheetLayoutView="75" workbookViewId="0" topLeftCell="A1">
      <pane xSplit="4" ySplit="10" topLeftCell="E11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P2" sqref="P2"/>
    </sheetView>
  </sheetViews>
  <sheetFormatPr defaultColWidth="9.140625" defaultRowHeight="12.75"/>
  <cols>
    <col min="1" max="1" width="5.421875" style="1" customWidth="1"/>
    <col min="2" max="3" width="3.7109375" style="1" customWidth="1"/>
    <col min="4" max="4" width="20.28125" style="1" customWidth="1"/>
    <col min="5" max="16" width="9.7109375" style="1" customWidth="1"/>
    <col min="17" max="17" width="0.85546875" style="1" customWidth="1"/>
    <col min="18" max="18" width="5.7109375" style="2" customWidth="1"/>
    <col min="19" max="19" width="11.421875" style="1" customWidth="1"/>
    <col min="20" max="27" width="11.421875" style="23" customWidth="1"/>
    <col min="28" max="16384" width="11.421875" style="1" customWidth="1"/>
  </cols>
  <sheetData>
    <row r="1" spans="9:16" ht="15.75">
      <c r="I1" s="46" t="s">
        <v>0</v>
      </c>
      <c r="P1" s="84" t="s">
        <v>84</v>
      </c>
    </row>
    <row r="2" ht="15">
      <c r="I2" s="46" t="s">
        <v>4</v>
      </c>
    </row>
    <row r="3" ht="15">
      <c r="I3" s="46" t="str">
        <f>"12 Months Ending "&amp;TEXT('[3]NPC'!$Q$3,"mmmm yyyy")</f>
        <v>12 Months Ending June 2008</v>
      </c>
    </row>
    <row r="4" ht="12">
      <c r="I4" s="2"/>
    </row>
    <row r="5" ht="12">
      <c r="I5" s="2"/>
    </row>
    <row r="6" spans="1:21" ht="12">
      <c r="A6" s="3" t="s">
        <v>5</v>
      </c>
      <c r="B6" s="3"/>
      <c r="T6" s="82">
        <f>ROW('[3]NPC'!$A$283)-1</f>
        <v>282</v>
      </c>
      <c r="U6" s="83" t="s">
        <v>66</v>
      </c>
    </row>
    <row r="7" spans="1:2" ht="12">
      <c r="A7" s="3"/>
      <c r="B7" s="3"/>
    </row>
    <row r="8" spans="1:18" ht="12">
      <c r="A8" s="2" t="s">
        <v>6</v>
      </c>
      <c r="B8" s="3"/>
      <c r="R8" s="2" t="s">
        <v>6</v>
      </c>
    </row>
    <row r="9" spans="1:18" ht="12">
      <c r="A9" s="4" t="s">
        <v>7</v>
      </c>
      <c r="B9" s="5" t="s">
        <v>8</v>
      </c>
      <c r="C9" s="6"/>
      <c r="D9" s="6"/>
      <c r="E9" s="7">
        <v>39264</v>
      </c>
      <c r="F9" s="7">
        <v>39295</v>
      </c>
      <c r="G9" s="7">
        <v>39326</v>
      </c>
      <c r="H9" s="7">
        <v>39356</v>
      </c>
      <c r="I9" s="7">
        <v>39387</v>
      </c>
      <c r="J9" s="7">
        <v>39417</v>
      </c>
      <c r="K9" s="7">
        <v>39448</v>
      </c>
      <c r="L9" s="7">
        <v>39479</v>
      </c>
      <c r="M9" s="7">
        <v>39508</v>
      </c>
      <c r="N9" s="7">
        <v>39539</v>
      </c>
      <c r="O9" s="7">
        <v>39569</v>
      </c>
      <c r="P9" s="7">
        <v>39600</v>
      </c>
      <c r="Q9" s="7"/>
      <c r="R9" s="4" t="s">
        <v>7</v>
      </c>
    </row>
    <row r="10" spans="1:18" ht="12" hidden="1">
      <c r="A10" s="4"/>
      <c r="B10" s="4"/>
      <c r="C10" s="8"/>
      <c r="D10" s="8"/>
      <c r="E10" s="9">
        <v>744</v>
      </c>
      <c r="F10" s="9">
        <v>720</v>
      </c>
      <c r="G10" s="9">
        <v>744</v>
      </c>
      <c r="H10" s="9">
        <v>720</v>
      </c>
      <c r="I10" s="9">
        <v>672</v>
      </c>
      <c r="J10" s="9">
        <v>744</v>
      </c>
      <c r="K10" s="9">
        <v>720</v>
      </c>
      <c r="L10" s="9">
        <v>744</v>
      </c>
      <c r="M10" s="9">
        <v>720</v>
      </c>
      <c r="N10" s="9">
        <v>744</v>
      </c>
      <c r="O10" s="9">
        <v>744</v>
      </c>
      <c r="P10" s="9">
        <v>720</v>
      </c>
      <c r="Q10" s="9"/>
      <c r="R10" s="9">
        <v>8736</v>
      </c>
    </row>
    <row r="11" spans="1:17" ht="12.75" thickBot="1">
      <c r="A11" s="2"/>
      <c r="B11" s="3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7" ht="12.75" thickBot="1">
      <c r="A12" s="2"/>
      <c r="B12" s="11" t="s">
        <v>80</v>
      </c>
      <c r="C12" s="12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T12" s="68" t="s">
        <v>33</v>
      </c>
      <c r="U12" s="69"/>
      <c r="V12" s="69"/>
      <c r="W12" s="69"/>
      <c r="X12" s="69"/>
      <c r="Y12" s="69"/>
      <c r="Z12" s="69"/>
      <c r="AA12" s="70"/>
    </row>
    <row r="13" spans="1:21" ht="12">
      <c r="A13" s="2">
        <v>1</v>
      </c>
      <c r="C13" s="1" t="s">
        <v>10</v>
      </c>
      <c r="E13" s="17">
        <f>INDEX('[3]NPC'!$A:$XFD,$T13,E$46)/E$48</f>
        <v>317.97619904857254</v>
      </c>
      <c r="F13" s="17">
        <f>INDEX('[3]NPC'!$A:$XFD,$T13,F$46)/F$48</f>
        <v>266.9542002356934</v>
      </c>
      <c r="G13" s="17">
        <f>INDEX('[3]NPC'!$A:$XFD,$T13,G$46)/G$48</f>
        <v>281.28697272229294</v>
      </c>
      <c r="H13" s="17">
        <f>INDEX('[3]NPC'!$A:$XFD,$T13,H$46)/H$48</f>
        <v>264.12459696754695</v>
      </c>
      <c r="I13" s="17">
        <f>INDEX('[3]NPC'!$A:$XFD,$T13,I$46)/I$48</f>
        <v>401.5432532638638</v>
      </c>
      <c r="J13" s="17">
        <f>INDEX('[3]NPC'!$A:$XFD,$T13,J$46)/J$48</f>
        <v>558.3489622917876</v>
      </c>
      <c r="K13" s="17">
        <f>INDEX('[3]NPC'!$A:$XFD,$T13,K$46)/K$48</f>
        <v>668.1215702426118</v>
      </c>
      <c r="L13" s="17">
        <f>INDEX('[3]NPC'!$A:$XFD,$T13,L$46)/L$48</f>
        <v>648.2052584764195</v>
      </c>
      <c r="M13" s="17">
        <f>INDEX('[3]NPC'!$A:$XFD,$T13,M$46)/M$48</f>
        <v>599.8181847056316</v>
      </c>
      <c r="N13" s="17">
        <f>INDEX('[3]NPC'!$A:$XFD,$T13,N$46)/N$48</f>
        <v>461.97401493138887</v>
      </c>
      <c r="O13" s="17">
        <f>INDEX('[3]NPC'!$A:$XFD,$T13,O$46)/O$48</f>
        <v>457.970278978031</v>
      </c>
      <c r="P13" s="17">
        <f>INDEX('[3]NPC'!$A:$XFD,$T13,P$46)/P$48</f>
        <v>422.81016280082645</v>
      </c>
      <c r="Q13" s="13"/>
      <c r="R13" s="2">
        <v>1</v>
      </c>
      <c r="T13" s="71">
        <f>MATCH(U13,'[3]NPC'!$A$283:$A$561,FALSE)+$T$6</f>
        <v>545</v>
      </c>
      <c r="U13" s="64" t="s">
        <v>34</v>
      </c>
    </row>
    <row r="14" spans="1:26" ht="12">
      <c r="A14" s="2">
        <v>2</v>
      </c>
      <c r="C14" s="1" t="s">
        <v>64</v>
      </c>
      <c r="E14" s="17">
        <f>(INDEX('[3]NPC'!$A:$XFD,$T14,E$46)+INDEX('[3]NPC'!$A:$XFD,$V14,E$46)+INDEX('[3]NPC'!$A:$XFD,$X14,E$46))/E$48</f>
        <v>1432.1158485497313</v>
      </c>
      <c r="F14" s="17">
        <f>(INDEX('[3]NPC'!$A:$XFD,$T14,F$46)+INDEX('[3]NPC'!$A:$XFD,$V14,F$46)+INDEX('[3]NPC'!$A:$XFD,$X14,F$46))/F$48</f>
        <v>1453.2168301243278</v>
      </c>
      <c r="G14" s="17">
        <f>(INDEX('[3]NPC'!$A:$XFD,$T14,G$46)+INDEX('[3]NPC'!$A:$XFD,$V14,G$46)+INDEX('[3]NPC'!$A:$XFD,$X14,G$46))/G$48</f>
        <v>1455.4203872506944</v>
      </c>
      <c r="H14" s="17">
        <f>(INDEX('[3]NPC'!$A:$XFD,$T14,H$46)+INDEX('[3]NPC'!$A:$XFD,$V14,H$46)+INDEX('[3]NPC'!$A:$XFD,$X14,H$46))/H$48</f>
        <v>1432.4565990604835</v>
      </c>
      <c r="I14" s="17">
        <f>(INDEX('[3]NPC'!$A:$XFD,$T14,I$46)+INDEX('[3]NPC'!$A:$XFD,$V14,I$46)+INDEX('[3]NPC'!$A:$XFD,$X14,I$46))/I$48</f>
        <v>1492.1505776583333</v>
      </c>
      <c r="J14" s="17">
        <f>(INDEX('[3]NPC'!$A:$XFD,$T14,J$46)+INDEX('[3]NPC'!$A:$XFD,$V14,J$46)+INDEX('[3]NPC'!$A:$XFD,$X14,J$46))/J$48</f>
        <v>1486.2856690262097</v>
      </c>
      <c r="K14" s="17">
        <f>(INDEX('[3]NPC'!$A:$XFD,$T14,K$46)+INDEX('[3]NPC'!$A:$XFD,$V14,K$46)+INDEX('[3]NPC'!$A:$XFD,$X14,K$46))/K$48</f>
        <v>1470.5557020725807</v>
      </c>
      <c r="L14" s="17">
        <f>(INDEX('[3]NPC'!$A:$XFD,$T14,L$46)+INDEX('[3]NPC'!$A:$XFD,$V14,L$46)+INDEX('[3]NPC'!$A:$XFD,$X14,L$46))/L$48</f>
        <v>1471.0981459073278</v>
      </c>
      <c r="M14" s="17">
        <f>(INDEX('[3]NPC'!$A:$XFD,$T14,M$46)+INDEX('[3]NPC'!$A:$XFD,$V14,M$46)+INDEX('[3]NPC'!$A:$XFD,$X14,M$46))/M$48</f>
        <v>1334.0968620336023</v>
      </c>
      <c r="N14" s="17">
        <f>(INDEX('[3]NPC'!$A:$XFD,$T14,N$46)+INDEX('[3]NPC'!$A:$XFD,$V14,N$46)+INDEX('[3]NPC'!$A:$XFD,$X14,N$46))/N$48</f>
        <v>1089.2898362645833</v>
      </c>
      <c r="O14" s="17">
        <f>(INDEX('[3]NPC'!$A:$XFD,$T14,O$46)+INDEX('[3]NPC'!$A:$XFD,$V14,O$46)+INDEX('[3]NPC'!$A:$XFD,$X14,O$46))/O$48</f>
        <v>1309.5175066827958</v>
      </c>
      <c r="P14" s="17">
        <f>(INDEX('[3]NPC'!$A:$XFD,$T14,P$46)+INDEX('[3]NPC'!$A:$XFD,$V14,P$46)+INDEX('[3]NPC'!$A:$XFD,$X14,P$46))/P$48</f>
        <v>1440.3034480354165</v>
      </c>
      <c r="Q14" s="13"/>
      <c r="R14" s="2">
        <v>2</v>
      </c>
      <c r="S14" s="48"/>
      <c r="T14" s="71">
        <f>MATCH(U14,'[3]NPC'!$A$283:$A$561,FALSE)+$T$6</f>
        <v>528</v>
      </c>
      <c r="U14" s="23" t="s">
        <v>42</v>
      </c>
      <c r="V14" s="71">
        <f>MATCH(W14,'[3]NPC'!$A$283:$A$561,FALSE)+$T$6</f>
        <v>539</v>
      </c>
      <c r="W14" s="23" t="s">
        <v>43</v>
      </c>
      <c r="X14" s="72">
        <f>MATCH(Y14,'[3]NPC'!$C$283:$C$561,FALSE)+$T$6</f>
        <v>370</v>
      </c>
      <c r="Y14" s="64" t="s">
        <v>36</v>
      </c>
      <c r="Z14" s="1"/>
    </row>
    <row r="15" spans="1:27" s="50" customFormat="1" ht="12">
      <c r="A15" s="49">
        <v>3</v>
      </c>
      <c r="C15" s="50" t="s">
        <v>11</v>
      </c>
      <c r="E15" s="17">
        <f>(INDEX('[3]NPC'!$A:$XFD,$T15,E$46)+INDEX('[3]NPC'!$A:$XFD,$V15,E$46)+INDEX('[3]NPC'!$A:$XFD,$X15,E$46))/E$48</f>
        <v>49.767035</v>
      </c>
      <c r="F15" s="17">
        <f>(INDEX('[3]NPC'!$A:$XFD,$T15,F$46)+INDEX('[3]NPC'!$A:$XFD,$V15,F$46)+INDEX('[3]NPC'!$A:$XFD,$X15,F$46))/F$48</f>
        <v>75.06029611827958</v>
      </c>
      <c r="G15" s="17">
        <f>(INDEX('[3]NPC'!$A:$XFD,$T15,G$46)+INDEX('[3]NPC'!$A:$XFD,$V15,G$46)+INDEX('[3]NPC'!$A:$XFD,$X15,G$46))/G$48</f>
        <v>83.513232</v>
      </c>
      <c r="H15" s="17">
        <f>(INDEX('[3]NPC'!$A:$XFD,$T15,H$46)+INDEX('[3]NPC'!$A:$XFD,$V15,H$46)+INDEX('[3]NPC'!$A:$XFD,$X15,H$46))/H$48</f>
        <v>84.24308066666667</v>
      </c>
      <c r="I15" s="17">
        <f>(INDEX('[3]NPC'!$A:$XFD,$T15,I$46)+INDEX('[3]NPC'!$A:$XFD,$V15,I$46)+INDEX('[3]NPC'!$A:$XFD,$X15,I$46))/I$48</f>
        <v>79.06914566666667</v>
      </c>
      <c r="J15" s="17">
        <f>(INDEX('[3]NPC'!$A:$XFD,$T15,J$46)+INDEX('[3]NPC'!$A:$XFD,$V15,J$46)+INDEX('[3]NPC'!$A:$XFD,$X15,J$46))/J$48</f>
        <v>67.37325533333333</v>
      </c>
      <c r="K15" s="17">
        <f>(INDEX('[3]NPC'!$A:$XFD,$T15,K$46)+INDEX('[3]NPC'!$A:$XFD,$V15,K$46)+INDEX('[3]NPC'!$A:$XFD,$X15,K$46))/K$48</f>
        <v>62.03303833333334</v>
      </c>
      <c r="L15" s="17">
        <f>(INDEX('[3]NPC'!$A:$XFD,$T15,L$46)+INDEX('[3]NPC'!$A:$XFD,$V15,L$46)+INDEX('[3]NPC'!$A:$XFD,$X15,L$46))/L$48</f>
        <v>63.93671533333333</v>
      </c>
      <c r="M15" s="17">
        <f>(INDEX('[3]NPC'!$A:$XFD,$T15,M$46)+INDEX('[3]NPC'!$A:$XFD,$V15,M$46)+INDEX('[3]NPC'!$A:$XFD,$X15,M$46))/M$48</f>
        <v>106.726256</v>
      </c>
      <c r="N15" s="17">
        <f>(INDEX('[3]NPC'!$A:$XFD,$T15,N$46)+INDEX('[3]NPC'!$A:$XFD,$V15,N$46)+INDEX('[3]NPC'!$A:$XFD,$X15,N$46))/N$48</f>
        <v>70.63882266666666</v>
      </c>
      <c r="O15" s="17">
        <f>(INDEX('[3]NPC'!$A:$XFD,$T15,O$46)+INDEX('[3]NPC'!$A:$XFD,$V15,O$46)+INDEX('[3]NPC'!$A:$XFD,$X15,O$46))/O$48</f>
        <v>91.25007299999999</v>
      </c>
      <c r="P15" s="17">
        <f>(INDEX('[3]NPC'!$A:$XFD,$T15,P$46)+INDEX('[3]NPC'!$A:$XFD,$V15,P$46)+INDEX('[3]NPC'!$A:$XFD,$X15,P$46))/P$48</f>
        <v>132.74036919166667</v>
      </c>
      <c r="Q15" s="51"/>
      <c r="R15" s="49">
        <v>3</v>
      </c>
      <c r="T15" s="72">
        <f>MATCH(U15,'[3]NPC'!$C$283:$C$561,FALSE)+$T$6</f>
        <v>554</v>
      </c>
      <c r="U15" s="23" t="s">
        <v>71</v>
      </c>
      <c r="V15" s="72">
        <f>MATCH(W15,'[3]NPC'!$C$283:$C$561,FALSE)+$T$6</f>
        <v>555</v>
      </c>
      <c r="W15" s="65" t="s">
        <v>74</v>
      </c>
      <c r="X15" s="72">
        <f>MATCH(Y15,'[3]NPC'!$C$283:$C$561,FALSE)+$T$6</f>
        <v>552</v>
      </c>
      <c r="Y15" s="65" t="s">
        <v>75</v>
      </c>
      <c r="Z15" s="23"/>
      <c r="AA15" s="23"/>
    </row>
    <row r="16" spans="1:21" ht="12">
      <c r="A16" s="2"/>
      <c r="B16" s="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T16" s="65"/>
      <c r="U16" s="55"/>
    </row>
    <row r="17" spans="1:18" ht="12">
      <c r="A17" s="2">
        <v>4</v>
      </c>
      <c r="B17" s="11" t="s">
        <v>81</v>
      </c>
      <c r="C17" s="12"/>
      <c r="D17" s="12"/>
      <c r="E17" s="41">
        <f>SUM(E13:E16)</f>
        <v>1799.859082598304</v>
      </c>
      <c r="F17" s="41">
        <f aca="true" t="shared" si="0" ref="F17:P17">SUM(F13:F16)</f>
        <v>1795.2313264783008</v>
      </c>
      <c r="G17" s="41">
        <f t="shared" si="0"/>
        <v>1820.2205919729874</v>
      </c>
      <c r="H17" s="41">
        <f t="shared" si="0"/>
        <v>1780.8242766946971</v>
      </c>
      <c r="I17" s="41">
        <f t="shared" si="0"/>
        <v>1972.7629765888637</v>
      </c>
      <c r="J17" s="41">
        <f t="shared" si="0"/>
        <v>2112.007886651331</v>
      </c>
      <c r="K17" s="41">
        <f t="shared" si="0"/>
        <v>2200.710310648526</v>
      </c>
      <c r="L17" s="41">
        <f t="shared" si="0"/>
        <v>2183.2401197170807</v>
      </c>
      <c r="M17" s="41">
        <f t="shared" si="0"/>
        <v>2040.6413027392337</v>
      </c>
      <c r="N17" s="41">
        <f t="shared" si="0"/>
        <v>1621.9026738626387</v>
      </c>
      <c r="O17" s="41">
        <f t="shared" si="0"/>
        <v>1858.7378586608268</v>
      </c>
      <c r="P17" s="41">
        <f t="shared" si="0"/>
        <v>1995.8539800279095</v>
      </c>
      <c r="Q17" s="14"/>
      <c r="R17" s="2">
        <v>4</v>
      </c>
    </row>
    <row r="18" spans="1:17" ht="12">
      <c r="A18" s="2"/>
      <c r="B18" s="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27" ht="12">
      <c r="A19" s="2"/>
      <c r="B19" s="11" t="s">
        <v>13</v>
      </c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Z19" s="66" t="s">
        <v>32</v>
      </c>
      <c r="AA19" s="67"/>
    </row>
    <row r="20" spans="1:27" ht="12">
      <c r="A20" s="2">
        <v>5</v>
      </c>
      <c r="B20" s="3"/>
      <c r="C20" s="1" t="s">
        <v>14</v>
      </c>
      <c r="E20" s="17">
        <f>(INDEX('[3]NPC'!$A:$XFD,$T20,E$46)+INDEX('[3]NPC'!$A:$XFD,$V20,E$46)-INDEX('[3]NPC'!$A:$XFD,$Z20,E$46))/E$48</f>
        <v>331.63463874873656</v>
      </c>
      <c r="F20" s="17">
        <f>(INDEX('[3]NPC'!$A:$XFD,$T20,F$46)+INDEX('[3]NPC'!$A:$XFD,$V20,F$46)-INDEX('[3]NPC'!$A:$XFD,$Z20,F$46))/F$48</f>
        <v>348.1800812176344</v>
      </c>
      <c r="G20" s="17">
        <f>(INDEX('[3]NPC'!$A:$XFD,$T20,G$46)+INDEX('[3]NPC'!$A:$XFD,$V20,G$46)-INDEX('[3]NPC'!$A:$XFD,$Z20,G$46))/G$48</f>
        <v>346.798698361375</v>
      </c>
      <c r="H20" s="17">
        <f>(INDEX('[3]NPC'!$A:$XFD,$T20,H$46)+INDEX('[3]NPC'!$A:$XFD,$V20,H$46)-INDEX('[3]NPC'!$A:$XFD,$Z20,H$46))/H$48</f>
        <v>446.28019589494625</v>
      </c>
      <c r="I20" s="17">
        <f>(INDEX('[3]NPC'!$A:$XFD,$T20,I$46)+INDEX('[3]NPC'!$A:$XFD,$V20,I$46)-INDEX('[3]NPC'!$A:$XFD,$Z20,I$46))/I$48</f>
        <v>481.91425702208346</v>
      </c>
      <c r="J20" s="17">
        <f>(INDEX('[3]NPC'!$A:$XFD,$T20,J$46)+INDEX('[3]NPC'!$A:$XFD,$V20,J$46)-INDEX('[3]NPC'!$A:$XFD,$Z20,J$46))/J$48</f>
        <v>342.3837381415323</v>
      </c>
      <c r="K20" s="17">
        <f>(INDEX('[3]NPC'!$A:$XFD,$T20,K$46)+INDEX('[3]NPC'!$A:$XFD,$V20,K$46)-INDEX('[3]NPC'!$A:$XFD,$Z20,K$46))/K$48</f>
        <v>305.7521001844086</v>
      </c>
      <c r="L20" s="17">
        <f>(INDEX('[3]NPC'!$A:$XFD,$T20,L$46)+INDEX('[3]NPC'!$A:$XFD,$V20,L$46)-INDEX('[3]NPC'!$A:$XFD,$Z20,L$46))/L$48</f>
        <v>306.46855253146555</v>
      </c>
      <c r="M20" s="17">
        <f>(INDEX('[3]NPC'!$A:$XFD,$T20,M$46)+INDEX('[3]NPC'!$A:$XFD,$V20,M$46)-INDEX('[3]NPC'!$A:$XFD,$Z20,M$46))/M$48</f>
        <v>271.8873224943549</v>
      </c>
      <c r="N20" s="17">
        <f>(INDEX('[3]NPC'!$A:$XFD,$T20,N$46)+INDEX('[3]NPC'!$A:$XFD,$V20,N$46)-INDEX('[3]NPC'!$A:$XFD,$Z20,N$46))/N$48</f>
        <v>229.66590188249998</v>
      </c>
      <c r="O20" s="17">
        <f>(INDEX('[3]NPC'!$A:$XFD,$T20,O$46)+INDEX('[3]NPC'!$A:$XFD,$V20,O$46)-INDEX('[3]NPC'!$A:$XFD,$Z20,O$46))/O$48</f>
        <v>320.66362992930107</v>
      </c>
      <c r="P20" s="17">
        <f>(INDEX('[3]NPC'!$A:$XFD,$T20,P$46)+INDEX('[3]NPC'!$A:$XFD,$V20,P$46)-INDEX('[3]NPC'!$A:$XFD,$Z20,P$46))/P$48</f>
        <v>313.19831034930553</v>
      </c>
      <c r="Q20" s="13"/>
      <c r="R20" s="2">
        <v>5</v>
      </c>
      <c r="T20" s="73">
        <f>MATCH(U20,'[3]NPC'!$B$283:$B$561,FALSE)+$T$6</f>
        <v>397</v>
      </c>
      <c r="U20" s="23" t="s">
        <v>83</v>
      </c>
      <c r="V20" s="73">
        <f>MATCH(W20,'[3]NPC'!$B$283:$B$561,FALSE)+$T$6</f>
        <v>439</v>
      </c>
      <c r="W20" s="23" t="s">
        <v>76</v>
      </c>
      <c r="Z20" s="72">
        <f>X14</f>
        <v>370</v>
      </c>
      <c r="AA20" s="64" t="s">
        <v>36</v>
      </c>
    </row>
    <row r="21" spans="1:21" ht="12">
      <c r="A21" s="2">
        <v>6</v>
      </c>
      <c r="B21" s="3"/>
      <c r="D21" s="1" t="s">
        <v>1</v>
      </c>
      <c r="E21" s="17">
        <f>INDEX('[3]NPC'!$A:$XFD,$T21,E$46)/E$48</f>
        <v>257.6347168940188</v>
      </c>
      <c r="F21" s="17">
        <f>INDEX('[3]NPC'!$A:$XFD,$T21,F$46)/F$48</f>
        <v>208.50175554604567</v>
      </c>
      <c r="G21" s="17">
        <f>INDEX('[3]NPC'!$A:$XFD,$T21,G$46)/G$48</f>
        <v>171.6221278696639</v>
      </c>
      <c r="H21" s="17">
        <f>INDEX('[3]NPC'!$A:$XFD,$T21,H$46)/H$48</f>
        <v>183.57859994885217</v>
      </c>
      <c r="I21" s="17">
        <f>INDEX('[3]NPC'!$A:$XFD,$T21,I$46)/I$48</f>
        <v>213.50033667780139</v>
      </c>
      <c r="J21" s="17">
        <f>INDEX('[3]NPC'!$A:$XFD,$T21,J$46)/J$48</f>
        <v>232.28155136336022</v>
      </c>
      <c r="K21" s="17">
        <f>INDEX('[3]NPC'!$A:$XFD,$T21,K$46)/K$48</f>
        <v>265.49917170577953</v>
      </c>
      <c r="L21" s="17">
        <f>INDEX('[3]NPC'!$A:$XFD,$T21,L$46)/L$48</f>
        <v>236.19849049008621</v>
      </c>
      <c r="M21" s="17">
        <f>INDEX('[3]NPC'!$A:$XFD,$T21,M$46)/M$48</f>
        <v>240.64514950443547</v>
      </c>
      <c r="N21" s="17">
        <f>INDEX('[3]NPC'!$A:$XFD,$T21,N$46)/N$48</f>
        <v>254.0893249540972</v>
      </c>
      <c r="O21" s="17">
        <f>INDEX('[3]NPC'!$A:$XFD,$T21,O$46)/O$48</f>
        <v>278.0833393711989</v>
      </c>
      <c r="P21" s="17">
        <f>INDEX('[3]NPC'!$A:$XFD,$T21,P$46)/P$48</f>
        <v>294.6804110619861</v>
      </c>
      <c r="Q21" s="13"/>
      <c r="R21" s="2">
        <v>6</v>
      </c>
      <c r="T21" s="73">
        <f>MATCH(U21,'[3]NPC'!$B$283:$B$561,FALSE)+$T$6</f>
        <v>452</v>
      </c>
      <c r="U21" s="64" t="s">
        <v>77</v>
      </c>
    </row>
    <row r="22" spans="1:27" s="50" customFormat="1" ht="12">
      <c r="A22" s="49">
        <v>7</v>
      </c>
      <c r="B22" s="52"/>
      <c r="C22" s="50" t="s">
        <v>15</v>
      </c>
      <c r="E22" s="17">
        <f>INDEX('[3]NPC'!$A:$XFD,$T22,E$46)/E$48</f>
        <v>129.1871382641035</v>
      </c>
      <c r="F22" s="17">
        <f>INDEX('[3]NPC'!$A:$XFD,$T22,F$46)/F$48</f>
        <v>-22.258280300228506</v>
      </c>
      <c r="G22" s="17">
        <f>INDEX('[3]NPC'!$A:$XFD,$T22,G$46)/G$48</f>
        <v>-163.94882192212498</v>
      </c>
      <c r="H22" s="17">
        <f>INDEX('[3]NPC'!$A:$XFD,$T22,H$46)/H$48</f>
        <v>-133.83538460269355</v>
      </c>
      <c r="I22" s="17">
        <f>INDEX('[3]NPC'!$A:$XFD,$T22,I$46)/I$48</f>
        <v>-151.76921381125</v>
      </c>
      <c r="J22" s="17">
        <f>INDEX('[3]NPC'!$A:$XFD,$T22,J$46)/J$48</f>
        <v>-33.80995616088712</v>
      </c>
      <c r="K22" s="17">
        <f>INDEX('[3]NPC'!$A:$XFD,$T22,K$46)/K$48</f>
        <v>-8.186131454301078</v>
      </c>
      <c r="L22" s="17">
        <f>INDEX('[3]NPC'!$A:$XFD,$T22,L$46)/L$48</f>
        <v>-26.94336884770117</v>
      </c>
      <c r="M22" s="17">
        <f>INDEX('[3]NPC'!$A:$XFD,$T22,M$46)/M$48</f>
        <v>-68.58047259327958</v>
      </c>
      <c r="N22" s="17">
        <f>INDEX('[3]NPC'!$A:$XFD,$T22,N$46)/N$48</f>
        <v>1.3101512618055595</v>
      </c>
      <c r="O22" s="17">
        <f>INDEX('[3]NPC'!$A:$XFD,$T22,O$46)/O$48</f>
        <v>-42.409572793682756</v>
      </c>
      <c r="P22" s="17">
        <f>INDEX('[3]NPC'!$A:$XFD,$T22,P$46)/P$48</f>
        <v>158.89768013069445</v>
      </c>
      <c r="Q22" s="51"/>
      <c r="R22" s="49">
        <v>7</v>
      </c>
      <c r="T22" s="73">
        <f>MATCH(U22,'[3]NPC'!$B$283:$B$561,FALSE)+$T$6</f>
        <v>478</v>
      </c>
      <c r="U22" s="65" t="s">
        <v>46</v>
      </c>
      <c r="V22" s="55"/>
      <c r="W22" s="55"/>
      <c r="X22" s="23"/>
      <c r="Y22" s="23"/>
      <c r="Z22" s="55"/>
      <c r="AA22" s="55"/>
    </row>
    <row r="23" spans="1:27" s="50" customFormat="1" ht="12">
      <c r="A23" s="49">
        <v>8</v>
      </c>
      <c r="B23" s="52"/>
      <c r="C23" s="50" t="s">
        <v>2</v>
      </c>
      <c r="E23" s="17">
        <f>INDEX('[3]NPC'!$A:$XFD,$T23,E$46)/E$48</f>
        <v>1446.141129032258</v>
      </c>
      <c r="F23" s="17">
        <f>INDEX('[3]NPC'!$A:$XFD,$T23,F$46)/F$48</f>
        <v>1627.4462365591398</v>
      </c>
      <c r="G23" s="17">
        <f>INDEX('[3]NPC'!$A:$XFD,$T23,G$46)/G$48</f>
        <v>1503.6986111111112</v>
      </c>
      <c r="H23" s="17">
        <f>INDEX('[3]NPC'!$A:$XFD,$T23,H$46)/H$48</f>
        <v>1553.7137096774193</v>
      </c>
      <c r="I23" s="17">
        <f>INDEX('[3]NPC'!$A:$XFD,$T23,I$46)/I$48</f>
        <v>824.0916666666667</v>
      </c>
      <c r="J23" s="17">
        <f>INDEX('[3]NPC'!$A:$XFD,$T23,J$46)/J$48</f>
        <v>434.6774193548387</v>
      </c>
      <c r="K23" s="17">
        <f>INDEX('[3]NPC'!$A:$XFD,$T23,K$46)/K$48</f>
        <v>336.02150537634407</v>
      </c>
      <c r="L23" s="17">
        <f>INDEX('[3]NPC'!$A:$XFD,$T23,L$46)/L$48</f>
        <v>253.73563218390805</v>
      </c>
      <c r="M23" s="17">
        <f>INDEX('[3]NPC'!$A:$XFD,$T23,M$46)/M$48</f>
        <v>270.3293010752688</v>
      </c>
      <c r="N23" s="17">
        <f>INDEX('[3]NPC'!$A:$XFD,$T23,N$46)/N$48</f>
        <v>150</v>
      </c>
      <c r="O23" s="17">
        <f>INDEX('[3]NPC'!$A:$XFD,$T23,O$46)/O$48</f>
        <v>150</v>
      </c>
      <c r="P23" s="17">
        <f>INDEX('[3]NPC'!$A:$XFD,$T23,P$46)/P$48</f>
        <v>150</v>
      </c>
      <c r="Q23" s="51"/>
      <c r="R23" s="49">
        <v>8</v>
      </c>
      <c r="T23" s="73">
        <f>MATCH(U23,'[3]NPC'!$B$283:$B$561,FALSE)+$T$6</f>
        <v>495</v>
      </c>
      <c r="U23" s="65" t="s">
        <v>78</v>
      </c>
      <c r="V23" s="55"/>
      <c r="W23" s="55"/>
      <c r="X23" s="23"/>
      <c r="Y23" s="23"/>
      <c r="Z23" s="55"/>
      <c r="AA23" s="55"/>
    </row>
    <row r="24" spans="1:21" ht="12">
      <c r="A24" s="2">
        <v>9</v>
      </c>
      <c r="B24" s="3"/>
      <c r="C24" s="1" t="s">
        <v>16</v>
      </c>
      <c r="E24" s="17">
        <f>INDEX('[3]NPC'!$A:$XFD,$T24,E$46)/E$48</f>
        <v>102.33882363978496</v>
      </c>
      <c r="F24" s="17">
        <f>INDEX('[3]NPC'!$A:$XFD,$T24,F$46)/F$48</f>
        <v>169.29435540188172</v>
      </c>
      <c r="G24" s="17">
        <f>INDEX('[3]NPC'!$A:$XFD,$T24,G$46)/G$48</f>
        <v>168.62999233333332</v>
      </c>
      <c r="H24" s="17">
        <f>INDEX('[3]NPC'!$A:$XFD,$T24,H$46)/H$48</f>
        <v>327.1865456182796</v>
      </c>
      <c r="I24" s="17">
        <f>INDEX('[3]NPC'!$A:$XFD,$T24,I$46)/I$48</f>
        <v>308.96731960805556</v>
      </c>
      <c r="J24" s="17">
        <f>INDEX('[3]NPC'!$A:$XFD,$T24,J$46)/J$48</f>
        <v>780.1638024193547</v>
      </c>
      <c r="K24" s="17">
        <f>INDEX('[3]NPC'!$A:$XFD,$T24,K$46)/K$48</f>
        <v>515.3561881720431</v>
      </c>
      <c r="L24" s="17">
        <f>INDEX('[3]NPC'!$A:$XFD,$T24,L$46)/L$48</f>
        <v>735.9067399425287</v>
      </c>
      <c r="M24" s="17">
        <f>INDEX('[3]NPC'!$A:$XFD,$T24,M$46)/M$48</f>
        <v>556.6011373676075</v>
      </c>
      <c r="N24" s="17">
        <f>INDEX('[3]NPC'!$A:$XFD,$T24,N$46)/N$48</f>
        <v>611.9761837166666</v>
      </c>
      <c r="O24" s="17">
        <f>INDEX('[3]NPC'!$A:$XFD,$T24,O$46)/O$48</f>
        <v>440.91382535564514</v>
      </c>
      <c r="P24" s="17">
        <f>INDEX('[3]NPC'!$A:$XFD,$T24,P$46)/P$48</f>
        <v>355.2746869185555</v>
      </c>
      <c r="Q24" s="13"/>
      <c r="R24" s="2">
        <v>9</v>
      </c>
      <c r="T24" s="73">
        <f>MATCH(U24,'[3]NPC'!$B$283:$B$561,FALSE)+$T$6</f>
        <v>505</v>
      </c>
      <c r="U24" s="64" t="s">
        <v>79</v>
      </c>
    </row>
    <row r="25" spans="1:17" ht="12">
      <c r="A25" s="2"/>
      <c r="B25" s="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">
      <c r="A26" s="2"/>
      <c r="B26" s="11" t="s">
        <v>17</v>
      </c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 ht="12">
      <c r="A27" s="2">
        <v>10</v>
      </c>
      <c r="B27" s="11" t="s">
        <v>18</v>
      </c>
      <c r="C27" s="12"/>
      <c r="D27" s="12"/>
      <c r="E27" s="42">
        <f>SUM(E20:E26)</f>
        <v>2266.936446578902</v>
      </c>
      <c r="F27" s="42">
        <f aca="true" t="shared" si="1" ref="F27:P27">SUM(F20:F26)</f>
        <v>2331.164148424473</v>
      </c>
      <c r="G27" s="42">
        <f t="shared" si="1"/>
        <v>2026.8006077533585</v>
      </c>
      <c r="H27" s="42">
        <f t="shared" si="1"/>
        <v>2376.9236665368035</v>
      </c>
      <c r="I27" s="42">
        <f t="shared" si="1"/>
        <v>1676.704366163357</v>
      </c>
      <c r="J27" s="42">
        <f t="shared" si="1"/>
        <v>1755.6965551181988</v>
      </c>
      <c r="K27" s="42">
        <f t="shared" si="1"/>
        <v>1414.4428339842743</v>
      </c>
      <c r="L27" s="42">
        <f t="shared" si="1"/>
        <v>1505.3660463002873</v>
      </c>
      <c r="M27" s="42">
        <f t="shared" si="1"/>
        <v>1270.882437848387</v>
      </c>
      <c r="N27" s="42">
        <f t="shared" si="1"/>
        <v>1247.0415618150694</v>
      </c>
      <c r="O27" s="42">
        <f t="shared" si="1"/>
        <v>1147.2512218624624</v>
      </c>
      <c r="P27" s="42">
        <f t="shared" si="1"/>
        <v>1272.0510884605415</v>
      </c>
      <c r="Q27" s="14"/>
      <c r="R27" s="2">
        <v>10</v>
      </c>
    </row>
    <row r="28" spans="1:17" ht="12">
      <c r="A28" s="2"/>
      <c r="B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8" ht="12">
      <c r="A29" s="2">
        <v>11</v>
      </c>
      <c r="B29" s="11" t="s">
        <v>19</v>
      </c>
      <c r="C29" s="12"/>
      <c r="D29" s="12"/>
      <c r="E29" s="41">
        <f>E17+E27</f>
        <v>4066.795529177206</v>
      </c>
      <c r="F29" s="41">
        <f aca="true" t="shared" si="2" ref="F29:P29">F17+F27</f>
        <v>4126.3954749027735</v>
      </c>
      <c r="G29" s="41">
        <f t="shared" si="2"/>
        <v>3847.021199726346</v>
      </c>
      <c r="H29" s="41">
        <f t="shared" si="2"/>
        <v>4157.7479432315</v>
      </c>
      <c r="I29" s="41">
        <f t="shared" si="2"/>
        <v>3649.4673427522207</v>
      </c>
      <c r="J29" s="41">
        <f t="shared" si="2"/>
        <v>3867.7044417695297</v>
      </c>
      <c r="K29" s="41">
        <f t="shared" si="2"/>
        <v>3615.1531446328004</v>
      </c>
      <c r="L29" s="41">
        <f t="shared" si="2"/>
        <v>3688.606166017368</v>
      </c>
      <c r="M29" s="41">
        <f t="shared" si="2"/>
        <v>3311.5237405876205</v>
      </c>
      <c r="N29" s="41">
        <f t="shared" si="2"/>
        <v>2868.944235677708</v>
      </c>
      <c r="O29" s="41">
        <f t="shared" si="2"/>
        <v>3005.989080523289</v>
      </c>
      <c r="P29" s="41">
        <f t="shared" si="2"/>
        <v>3267.905068488451</v>
      </c>
      <c r="Q29" s="14"/>
      <c r="R29" s="2">
        <v>11</v>
      </c>
    </row>
    <row r="30" spans="1:17" ht="12">
      <c r="A30" s="2"/>
      <c r="B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7" ht="12">
      <c r="A31" s="2">
        <v>12</v>
      </c>
      <c r="B31" s="11" t="s">
        <v>20</v>
      </c>
      <c r="C31" s="12"/>
      <c r="D31" s="12"/>
      <c r="E31" s="17">
        <f>(INDEX('[3]NPC'!$A:$XFD,$T31,E$46)+INDEX('[3]NPC'!$A:$XFD,$V31,E$46)+INDEX('[3]NPC'!$A:$XFD,$X31,E$46))/E$48</f>
        <v>1637.0268592840052</v>
      </c>
      <c r="F31" s="17">
        <f>(INDEX('[3]NPC'!$A:$XFD,$T31,F$46)+INDEX('[3]NPC'!$A:$XFD,$V31,F$46)+INDEX('[3]NPC'!$A:$XFD,$X31,F$46))/F$48</f>
        <v>1692.502911048387</v>
      </c>
      <c r="G31" s="17">
        <f>(INDEX('[3]NPC'!$A:$XFD,$T31,G$46)+INDEX('[3]NPC'!$A:$XFD,$V31,G$46)+INDEX('[3]NPC'!$A:$XFD,$X31,G$46))/G$48</f>
        <v>1639.3752107134724</v>
      </c>
      <c r="H31" s="17">
        <f>(INDEX('[3]NPC'!$A:$XFD,$T31,H$46)+INDEX('[3]NPC'!$A:$XFD,$V31,H$46)+INDEX('[3]NPC'!$A:$XFD,$X31,H$46))/H$48</f>
        <v>1960.7639319354837</v>
      </c>
      <c r="I31" s="17">
        <f>(INDEX('[3]NPC'!$A:$XFD,$T31,I$46)+INDEX('[3]NPC'!$A:$XFD,$V31,I$46)+INDEX('[3]NPC'!$A:$XFD,$X31,I$46))/I$48</f>
        <v>1155.4824819444443</v>
      </c>
      <c r="J31" s="17">
        <f>(INDEX('[3]NPC'!$A:$XFD,$T31,J$46)+INDEX('[3]NPC'!$A:$XFD,$V31,J$46)+INDEX('[3]NPC'!$A:$XFD,$X31,J$46))/J$48</f>
        <v>1156.8073596774193</v>
      </c>
      <c r="K31" s="17">
        <f>(INDEX('[3]NPC'!$A:$XFD,$T31,K$46)+INDEX('[3]NPC'!$A:$XFD,$V31,K$46)+INDEX('[3]NPC'!$A:$XFD,$X31,K$46))/K$48</f>
        <v>1018.830073139785</v>
      </c>
      <c r="L31" s="17">
        <f>(INDEX('[3]NPC'!$A:$XFD,$T31,L$46)+INDEX('[3]NPC'!$A:$XFD,$V31,L$46)+INDEX('[3]NPC'!$A:$XFD,$X31,L$46))/L$48</f>
        <v>1197.9883053304598</v>
      </c>
      <c r="M31" s="17">
        <f>(INDEX('[3]NPC'!$A:$XFD,$T31,M$46)+INDEX('[3]NPC'!$A:$XFD,$V31,M$46)+INDEX('[3]NPC'!$A:$XFD,$X31,M$46))/M$48</f>
        <v>965.7081250698924</v>
      </c>
      <c r="N31" s="17">
        <f>(INDEX('[3]NPC'!$A:$XFD,$T31,N$46)+INDEX('[3]NPC'!$A:$XFD,$V31,N$46)+INDEX('[3]NPC'!$A:$XFD,$X31,N$46))/N$48</f>
        <v>776.295824375</v>
      </c>
      <c r="O31" s="17">
        <f>(INDEX('[3]NPC'!$A:$XFD,$T31,O$46)+INDEX('[3]NPC'!$A:$XFD,$V31,O$46)+INDEX('[3]NPC'!$A:$XFD,$X31,O$46))/O$48</f>
        <v>860.6862647849463</v>
      </c>
      <c r="P31" s="17">
        <f>(INDEX('[3]NPC'!$A:$XFD,$T31,P$46)+INDEX('[3]NPC'!$A:$XFD,$V31,P$46)+INDEX('[3]NPC'!$A:$XFD,$X31,P$46))/P$48</f>
        <v>969.1854527777778</v>
      </c>
      <c r="Q31" s="13"/>
      <c r="R31" s="2">
        <v>12</v>
      </c>
      <c r="T31" s="73">
        <f>MATCH(U31,'[3]NPC'!$B$283:$B$561,FALSE)+$T$6</f>
        <v>317</v>
      </c>
      <c r="U31" s="65" t="s">
        <v>37</v>
      </c>
      <c r="V31" s="73">
        <f>MATCH(W31,'[3]NPC'!$B$283:$B$561,FALSE)+$T$6</f>
        <v>334</v>
      </c>
      <c r="W31" s="65" t="s">
        <v>38</v>
      </c>
      <c r="X31" s="73">
        <f>MATCH(Y31,'[3]NPC'!$B$283:$B$561,FALSE)+$T$6</f>
        <v>345</v>
      </c>
      <c r="Y31" s="65" t="s">
        <v>35</v>
      </c>
      <c r="Z31" s="55"/>
      <c r="AA31" s="55"/>
    </row>
    <row r="32" spans="1:17" ht="12">
      <c r="A32" s="2"/>
      <c r="B32" s="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8" ht="12">
      <c r="A33" s="2">
        <v>13</v>
      </c>
      <c r="B33" s="11" t="s">
        <v>21</v>
      </c>
      <c r="C33" s="12"/>
      <c r="D33" s="12"/>
      <c r="E33" s="41">
        <f>E29-E31</f>
        <v>2429.7686698932007</v>
      </c>
      <c r="F33" s="41">
        <f aca="true" t="shared" si="3" ref="F33:P33">F29-F31</f>
        <v>2433.8925638543865</v>
      </c>
      <c r="G33" s="41">
        <f t="shared" si="3"/>
        <v>2207.6459890128735</v>
      </c>
      <c r="H33" s="41">
        <f t="shared" si="3"/>
        <v>2196.9840112960164</v>
      </c>
      <c r="I33" s="41">
        <f t="shared" si="3"/>
        <v>2493.9848608077764</v>
      </c>
      <c r="J33" s="41">
        <f t="shared" si="3"/>
        <v>2710.8970820921104</v>
      </c>
      <c r="K33" s="41">
        <f t="shared" si="3"/>
        <v>2596.3230714930155</v>
      </c>
      <c r="L33" s="41">
        <f t="shared" si="3"/>
        <v>2490.6178606869084</v>
      </c>
      <c r="M33" s="41">
        <f t="shared" si="3"/>
        <v>2345.815615517728</v>
      </c>
      <c r="N33" s="41">
        <f t="shared" si="3"/>
        <v>2092.648411302708</v>
      </c>
      <c r="O33" s="41">
        <f t="shared" si="3"/>
        <v>2145.302815738343</v>
      </c>
      <c r="P33" s="41">
        <f t="shared" si="3"/>
        <v>2298.719615710673</v>
      </c>
      <c r="Q33" s="14"/>
      <c r="R33" s="2">
        <v>13</v>
      </c>
    </row>
    <row r="34" spans="5:17" ht="12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3"/>
    </row>
    <row r="35" spans="2:17" ht="12">
      <c r="B35" s="80" t="s">
        <v>61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3"/>
    </row>
    <row r="36" spans="2:17" ht="12">
      <c r="B36" s="81" t="s">
        <v>62</v>
      </c>
      <c r="C36" s="1" t="s">
        <v>68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3"/>
    </row>
    <row r="37" spans="5:17" ht="12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3"/>
    </row>
    <row r="38" spans="5:16" ht="12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5:16" ht="12">
      <c r="E39" s="7">
        <f>E9</f>
        <v>39264</v>
      </c>
      <c r="F39" s="7">
        <f aca="true" t="shared" si="4" ref="F39:P39">F9</f>
        <v>39295</v>
      </c>
      <c r="G39" s="7">
        <f t="shared" si="4"/>
        <v>39326</v>
      </c>
      <c r="H39" s="7">
        <f t="shared" si="4"/>
        <v>39356</v>
      </c>
      <c r="I39" s="7">
        <f t="shared" si="4"/>
        <v>39387</v>
      </c>
      <c r="J39" s="7">
        <f t="shared" si="4"/>
        <v>39417</v>
      </c>
      <c r="K39" s="7">
        <f t="shared" si="4"/>
        <v>39448</v>
      </c>
      <c r="L39" s="7">
        <f t="shared" si="4"/>
        <v>39479</v>
      </c>
      <c r="M39" s="7">
        <f t="shared" si="4"/>
        <v>39508</v>
      </c>
      <c r="N39" s="7">
        <f t="shared" si="4"/>
        <v>39539</v>
      </c>
      <c r="O39" s="7">
        <f t="shared" si="4"/>
        <v>39569</v>
      </c>
      <c r="P39" s="7">
        <f t="shared" si="4"/>
        <v>39600</v>
      </c>
    </row>
    <row r="40" spans="3:4" ht="12">
      <c r="C40" s="3"/>
      <c r="D40" s="1" t="s">
        <v>3</v>
      </c>
    </row>
    <row r="41" spans="2:21" ht="12">
      <c r="B41" s="19"/>
      <c r="C41" s="19"/>
      <c r="D41" s="19" t="str">
        <f>U41</f>
        <v>Total Adjustments to Load</v>
      </c>
      <c r="E41" s="17">
        <f>INDEX('[3]NPC'!$A:$XFD,$T41,E$46)/E$48</f>
        <v>8.783604</v>
      </c>
      <c r="F41" s="17">
        <f>INDEX('[3]NPC'!$A:$XFD,$T41,F$46)/F$48</f>
        <v>7.8575287</v>
      </c>
      <c r="G41" s="17">
        <f>INDEX('[3]NPC'!$A:$XFD,$T41,G$46)/G$48</f>
        <v>8.966671</v>
      </c>
      <c r="H41" s="17">
        <f>INDEX('[3]NPC'!$A:$XFD,$T41,H$46)/H$48</f>
        <v>9.0161295</v>
      </c>
      <c r="I41" s="17">
        <f>INDEX('[3]NPC'!$A:$XFD,$T41,I$46)/I$48</f>
        <v>9.21944</v>
      </c>
      <c r="J41" s="17">
        <f>INDEX('[3]NPC'!$A:$XFD,$T41,J$46)/J$48</f>
        <v>8.946232</v>
      </c>
      <c r="K41" s="17">
        <f>INDEX('[3]NPC'!$A:$XFD,$T41,K$46)/K$48</f>
        <v>8.866937</v>
      </c>
      <c r="L41" s="17">
        <f>INDEX('[3]NPC'!$A:$XFD,$T41,L$46)/L$48</f>
        <v>8.584768</v>
      </c>
      <c r="M41" s="17">
        <f>INDEX('[3]NPC'!$A:$XFD,$T41,M$46)/M$48</f>
        <v>8.026885</v>
      </c>
      <c r="N41" s="17">
        <f>INDEX('[3]NPC'!$A:$XFD,$T41,N$46)/N$48</f>
        <v>7.0291696</v>
      </c>
      <c r="O41" s="17">
        <f>INDEX('[3]NPC'!$A:$XFD,$T41,O$46)/O$48</f>
        <v>4.381721</v>
      </c>
      <c r="P41" s="17">
        <f>INDEX('[3]NPC'!$A:$XFD,$T41,P$46)/P$48</f>
        <v>6.909719000000001</v>
      </c>
      <c r="T41" s="71">
        <f>MATCH(U41,'[3]NPC'!$B$283:$B$561,FALSE)+$T$6</f>
        <v>293</v>
      </c>
      <c r="U41" s="19" t="s">
        <v>65</v>
      </c>
    </row>
    <row r="42" spans="2:21" ht="12">
      <c r="B42" s="19"/>
      <c r="C42" s="19"/>
      <c r="D42" s="19" t="str">
        <f>U42</f>
        <v>Net System Load</v>
      </c>
      <c r="E42" s="17">
        <f>INDEX('[3]NPC'!$A:$XFD,$T42,E$46)/E$48</f>
        <v>2429.7688190537633</v>
      </c>
      <c r="F42" s="17">
        <f>INDEX('[3]NPC'!$A:$XFD,$T42,F$46)/F$48</f>
        <v>2433.892474936559</v>
      </c>
      <c r="G42" s="17">
        <f>INDEX('[3]NPC'!$A:$XFD,$T42,G$46)/G$48</f>
        <v>2207.6458376666665</v>
      </c>
      <c r="H42" s="17">
        <f>INDEX('[3]NPC'!$A:$XFD,$T42,H$46)/H$48</f>
        <v>2196.983871435484</v>
      </c>
      <c r="I42" s="17">
        <f>INDEX('[3]NPC'!$A:$XFD,$T42,I$46)/I$48</f>
        <v>2493.984717777778</v>
      </c>
      <c r="J42" s="17">
        <f>INDEX('[3]NPC'!$A:$XFD,$T42,J$46)/J$48</f>
        <v>2710.8965008172045</v>
      </c>
      <c r="K42" s="17">
        <f>INDEX('[3]NPC'!$A:$XFD,$T42,K$46)/K$48</f>
        <v>2596.3225821612905</v>
      </c>
      <c r="L42" s="17">
        <f>INDEX('[3]NPC'!$A:$XFD,$T42,L$46)/L$48</f>
        <v>2490.6178139770113</v>
      </c>
      <c r="M42" s="17">
        <f>INDEX('[3]NPC'!$A:$XFD,$T42,M$46)/M$48</f>
        <v>2345.8158634946235</v>
      </c>
      <c r="N42" s="17">
        <f>INDEX('[3]NPC'!$A:$XFD,$T42,N$46)/N$48</f>
        <v>2092.6486140444445</v>
      </c>
      <c r="O42" s="17">
        <f>INDEX('[3]NPC'!$A:$XFD,$T42,O$46)/O$48</f>
        <v>2145.302419924731</v>
      </c>
      <c r="P42" s="17">
        <f>INDEX('[3]NPC'!$A:$XFD,$T42,P$46)/P$48</f>
        <v>2298.7194412222225</v>
      </c>
      <c r="T42" s="71">
        <f>MATCH(U42,'[3]NPC'!$A$283:$A$561,FALSE)+$T$6</f>
        <v>296</v>
      </c>
      <c r="U42" s="19" t="s">
        <v>44</v>
      </c>
    </row>
    <row r="43" spans="2:25" ht="12">
      <c r="B43" s="20"/>
      <c r="C43" s="20"/>
      <c r="D43" s="1" t="str">
        <f>B33</f>
        <v>System Net of Special Sales</v>
      </c>
      <c r="E43" s="74">
        <f>E33</f>
        <v>2429.7686698932007</v>
      </c>
      <c r="F43" s="74">
        <f aca="true" t="shared" si="5" ref="F43:P43">F33</f>
        <v>2433.8925638543865</v>
      </c>
      <c r="G43" s="74">
        <f t="shared" si="5"/>
        <v>2207.6459890128735</v>
      </c>
      <c r="H43" s="74">
        <f t="shared" si="5"/>
        <v>2196.9840112960164</v>
      </c>
      <c r="I43" s="74">
        <f t="shared" si="5"/>
        <v>2493.9848608077764</v>
      </c>
      <c r="J43" s="74">
        <f t="shared" si="5"/>
        <v>2710.8970820921104</v>
      </c>
      <c r="K43" s="74">
        <f t="shared" si="5"/>
        <v>2596.3230714930155</v>
      </c>
      <c r="L43" s="74">
        <f t="shared" si="5"/>
        <v>2490.6178606869084</v>
      </c>
      <c r="M43" s="74">
        <f t="shared" si="5"/>
        <v>2345.815615517728</v>
      </c>
      <c r="N43" s="74">
        <f t="shared" si="5"/>
        <v>2092.648411302708</v>
      </c>
      <c r="O43" s="74">
        <f t="shared" si="5"/>
        <v>2145.302815738343</v>
      </c>
      <c r="P43" s="74">
        <f t="shared" si="5"/>
        <v>2298.719615710673</v>
      </c>
      <c r="T43" s="1"/>
      <c r="U43" s="1"/>
      <c r="V43" s="1"/>
      <c r="W43" s="1"/>
      <c r="X43" s="1"/>
      <c r="Y43" s="1"/>
    </row>
    <row r="44" spans="2:21" ht="12">
      <c r="B44" s="19"/>
      <c r="C44" s="20"/>
      <c r="D44" s="1" t="s">
        <v>30</v>
      </c>
      <c r="E44" s="18">
        <f>ROUND(E42-E43,0)</f>
        <v>0</v>
      </c>
      <c r="F44" s="18">
        <f aca="true" t="shared" si="6" ref="F44:P44">ROUND(F42-F43,0)</f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U44" s="19"/>
    </row>
    <row r="45" spans="1:21" ht="12">
      <c r="A45" s="15"/>
      <c r="B45" s="22"/>
      <c r="C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T45" s="62">
        <f>MAX(T13:T44,V13:V44,X13:X44,Z13:Z44)</f>
        <v>555</v>
      </c>
      <c r="U45" s="62" t="s">
        <v>39</v>
      </c>
    </row>
    <row r="46" spans="1:16" ht="12">
      <c r="A46" s="15"/>
      <c r="B46" s="22"/>
      <c r="C46" s="15"/>
      <c r="D46" s="1" t="s">
        <v>41</v>
      </c>
      <c r="E46" s="1">
        <f>MATCH(E39,'[3]NPC'!$3:$3,FALSE)</f>
        <v>6</v>
      </c>
      <c r="F46" s="1">
        <f>MATCH(F39,'[3]NPC'!$3:$3,FALSE)</f>
        <v>7</v>
      </c>
      <c r="G46" s="1">
        <f>MATCH(G39,'[3]NPC'!$3:$3,FALSE)</f>
        <v>8</v>
      </c>
      <c r="H46" s="1">
        <f>MATCH(H39,'[3]NPC'!$3:$3,FALSE)</f>
        <v>9</v>
      </c>
      <c r="I46" s="1">
        <f>MATCH(I39,'[3]NPC'!$3:$3,FALSE)</f>
        <v>10</v>
      </c>
      <c r="J46" s="1">
        <f>MATCH(J39,'[3]NPC'!$3:$3,FALSE)</f>
        <v>11</v>
      </c>
      <c r="K46" s="1">
        <f>MATCH(K39,'[3]NPC'!$3:$3,FALSE)</f>
        <v>12</v>
      </c>
      <c r="L46" s="1">
        <f>MATCH(L39,'[3]NPC'!$3:$3,FALSE)</f>
        <v>13</v>
      </c>
      <c r="M46" s="1">
        <f>MATCH(M39,'[3]NPC'!$3:$3,FALSE)</f>
        <v>14</v>
      </c>
      <c r="N46" s="1">
        <f>MATCH(N39,'[3]NPC'!$3:$3,FALSE)</f>
        <v>15</v>
      </c>
      <c r="O46" s="1">
        <f>MATCH(O39,'[3]NPC'!$3:$3,FALSE)</f>
        <v>16</v>
      </c>
      <c r="P46" s="1">
        <f>MATCH(P39,'[3]NPC'!$3:$3,FALSE)</f>
        <v>17</v>
      </c>
    </row>
    <row r="47" spans="1:16" ht="12">
      <c r="A47" s="15"/>
      <c r="B47" s="22"/>
      <c r="C47" s="15"/>
      <c r="E47" s="1">
        <v>2</v>
      </c>
      <c r="F47" s="1">
        <v>3</v>
      </c>
      <c r="G47" s="1">
        <v>4</v>
      </c>
      <c r="H47" s="1">
        <v>5</v>
      </c>
      <c r="I47" s="1">
        <v>6</v>
      </c>
      <c r="J47" s="1">
        <v>7</v>
      </c>
      <c r="K47" s="1">
        <v>8</v>
      </c>
      <c r="L47" s="1">
        <v>9</v>
      </c>
      <c r="M47" s="1">
        <v>10</v>
      </c>
      <c r="N47" s="1">
        <v>11</v>
      </c>
      <c r="O47" s="1">
        <v>12</v>
      </c>
      <c r="P47" s="1">
        <v>13</v>
      </c>
    </row>
    <row r="48" spans="2:16" ht="12">
      <c r="B48" s="20"/>
      <c r="D48" s="1" t="s">
        <v>31</v>
      </c>
      <c r="E48" s="17">
        <f aca="true" t="shared" si="7" ref="E48:P48">CHOOSE(MONTH(E9),744,IF(YEAR(E9)/4=INT(YEAR(E9)/4),696,672),744,720,744,720,744,744,720,744,720,744)</f>
        <v>744</v>
      </c>
      <c r="F48" s="17">
        <f t="shared" si="7"/>
        <v>744</v>
      </c>
      <c r="G48" s="17">
        <f t="shared" si="7"/>
        <v>720</v>
      </c>
      <c r="H48" s="17">
        <f t="shared" si="7"/>
        <v>744</v>
      </c>
      <c r="I48" s="17">
        <f t="shared" si="7"/>
        <v>720</v>
      </c>
      <c r="J48" s="17">
        <f t="shared" si="7"/>
        <v>744</v>
      </c>
      <c r="K48" s="17">
        <f t="shared" si="7"/>
        <v>744</v>
      </c>
      <c r="L48" s="17">
        <f t="shared" si="7"/>
        <v>696</v>
      </c>
      <c r="M48" s="17">
        <f t="shared" si="7"/>
        <v>744</v>
      </c>
      <c r="N48" s="17">
        <f t="shared" si="7"/>
        <v>720</v>
      </c>
      <c r="O48" s="17">
        <f t="shared" si="7"/>
        <v>744</v>
      </c>
      <c r="P48" s="17">
        <f t="shared" si="7"/>
        <v>720</v>
      </c>
    </row>
    <row r="49" ht="12">
      <c r="B49" s="20"/>
    </row>
    <row r="50" spans="2:21" ht="12">
      <c r="B50" s="19"/>
      <c r="C50" s="19"/>
      <c r="D50" s="19" t="str">
        <f>U50</f>
        <v>Total Resources</v>
      </c>
      <c r="E50" s="17">
        <f>INDEX('[3]NPC'!$A:$XFD,$T50,E$46)/E$48</f>
        <v>4066.795529177205</v>
      </c>
      <c r="F50" s="17">
        <f>INDEX('[3]NPC'!$A:$XFD,$T50,F$46)/F$48</f>
        <v>4126.395474902774</v>
      </c>
      <c r="G50" s="17">
        <f>INDEX('[3]NPC'!$A:$XFD,$T50,G$46)/G$48</f>
        <v>3847.021199726346</v>
      </c>
      <c r="H50" s="17">
        <f>INDEX('[3]NPC'!$A:$XFD,$T50,H$46)/H$48</f>
        <v>4157.747943231502</v>
      </c>
      <c r="I50" s="17">
        <f>INDEX('[3]NPC'!$A:$XFD,$T50,I$46)/I$48</f>
        <v>3649.4673427522207</v>
      </c>
      <c r="J50" s="17">
        <f>INDEX('[3]NPC'!$A:$XFD,$T50,J$46)/J$48</f>
        <v>3867.7044417695292</v>
      </c>
      <c r="K50" s="17">
        <f>INDEX('[3]NPC'!$A:$XFD,$T50,K$46)/K$48</f>
        <v>3615.1531446328</v>
      </c>
      <c r="L50" s="17">
        <f>INDEX('[3]NPC'!$A:$XFD,$T50,L$46)/L$48</f>
        <v>3688.606166017368</v>
      </c>
      <c r="M50" s="17">
        <f>INDEX('[3]NPC'!$A:$XFD,$T50,M$46)/M$48</f>
        <v>3311.523740587621</v>
      </c>
      <c r="N50" s="17">
        <f>INDEX('[3]NPC'!$A:$XFD,$T50,N$46)/N$48</f>
        <v>2868.9442356777076</v>
      </c>
      <c r="O50" s="17">
        <f>INDEX('[3]NPC'!$A:$XFD,$T50,O$46)/O$48</f>
        <v>3005.989080523289</v>
      </c>
      <c r="P50" s="17">
        <f>INDEX('[3]NPC'!$A:$XFD,$T50,P$46)/P$48</f>
        <v>3267.905068488452</v>
      </c>
      <c r="T50" s="71">
        <f>MATCH(U50,'[3]NPC'!$A$283:$A$561,FALSE)+$T$6</f>
        <v>561</v>
      </c>
      <c r="U50" s="19" t="s">
        <v>19</v>
      </c>
    </row>
    <row r="51" spans="2:16" ht="12">
      <c r="B51" s="20"/>
      <c r="E51" s="18">
        <f>E50-E29</f>
        <v>0</v>
      </c>
      <c r="F51" s="18">
        <f aca="true" t="shared" si="8" ref="F51:P51">F50-F29</f>
        <v>0</v>
      </c>
      <c r="G51" s="18">
        <f t="shared" si="8"/>
        <v>0</v>
      </c>
      <c r="H51" s="18">
        <f t="shared" si="8"/>
        <v>0</v>
      </c>
      <c r="I51" s="18">
        <f t="shared" si="8"/>
        <v>0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M51" s="18">
        <f t="shared" si="8"/>
        <v>0</v>
      </c>
      <c r="N51" s="18">
        <f t="shared" si="8"/>
        <v>0</v>
      </c>
      <c r="O51" s="18">
        <f t="shared" si="8"/>
        <v>0</v>
      </c>
      <c r="P51" s="18">
        <f t="shared" si="8"/>
        <v>0</v>
      </c>
    </row>
    <row r="52" spans="2:16" ht="12">
      <c r="B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4:16" ht="12">
      <c r="D53" s="1" t="s">
        <v>67</v>
      </c>
      <c r="E53" s="17">
        <f>MONTH(E9)</f>
        <v>7</v>
      </c>
      <c r="F53" s="17">
        <f aca="true" t="shared" si="9" ref="F53:P53">MONTH(F9)</f>
        <v>8</v>
      </c>
      <c r="G53" s="17">
        <f t="shared" si="9"/>
        <v>9</v>
      </c>
      <c r="H53" s="17">
        <f t="shared" si="9"/>
        <v>10</v>
      </c>
      <c r="I53" s="17">
        <f t="shared" si="9"/>
        <v>11</v>
      </c>
      <c r="J53" s="17">
        <f t="shared" si="9"/>
        <v>12</v>
      </c>
      <c r="K53" s="17">
        <f t="shared" si="9"/>
        <v>1</v>
      </c>
      <c r="L53" s="17">
        <f t="shared" si="9"/>
        <v>2</v>
      </c>
      <c r="M53" s="17">
        <f t="shared" si="9"/>
        <v>3</v>
      </c>
      <c r="N53" s="17">
        <f t="shared" si="9"/>
        <v>4</v>
      </c>
      <c r="O53" s="17">
        <f t="shared" si="9"/>
        <v>5</v>
      </c>
      <c r="P53" s="17">
        <f t="shared" si="9"/>
        <v>6</v>
      </c>
    </row>
    <row r="55" spans="5:16" ht="12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>
        <f>P14*P48</f>
        <v>1037018.4825854999</v>
      </c>
    </row>
    <row r="56" spans="5:16" ht="12">
      <c r="E56" s="15">
        <f>E13*E$48</f>
        <v>236574.29209213797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12">
      <c r="E57" s="15">
        <f>E14*E$48</f>
        <v>1065494.191321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12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3:16" ht="12">
      <c r="C59" s="50"/>
      <c r="D59" s="50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3:16" ht="12">
      <c r="C60" s="50"/>
      <c r="D60" s="5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5:16" ht="12"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5:16" ht="12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5" ht="12">
      <c r="E65" s="76"/>
    </row>
  </sheetData>
  <printOptions/>
  <pageMargins left="0.5" right="0.5" top="1" bottom="1" header="0.5" footer="0.5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7"/>
  <sheetViews>
    <sheetView zoomScale="80" zoomScaleNormal="80" zoomScaleSheetLayoutView="100" workbookViewId="0" topLeftCell="A1">
      <pane xSplit="4" ySplit="9" topLeftCell="E10" activePane="bottomRight" state="frozen"/>
      <selection pane="topLeft" activeCell="P1" sqref="P1"/>
      <selection pane="topRight" activeCell="P1" sqref="P1"/>
      <selection pane="bottomLeft" activeCell="P1" sqref="P1"/>
      <selection pane="bottomRight" activeCell="D33" sqref="D33"/>
    </sheetView>
  </sheetViews>
  <sheetFormatPr defaultColWidth="9.140625" defaultRowHeight="12.75"/>
  <cols>
    <col min="1" max="1" width="4.140625" style="23" customWidth="1"/>
    <col min="2" max="2" width="4.7109375" style="23" customWidth="1"/>
    <col min="3" max="3" width="3.7109375" style="23" customWidth="1"/>
    <col min="4" max="4" width="25.8515625" style="23" customWidth="1"/>
    <col min="5" max="5" width="14.7109375" style="23" customWidth="1"/>
    <col min="6" max="6" width="11.421875" style="23" customWidth="1"/>
    <col min="7" max="7" width="7.7109375" style="23" customWidth="1"/>
    <col min="8" max="8" width="14.7109375" style="23" customWidth="1"/>
    <col min="9" max="9" width="11.421875" style="23" customWidth="1"/>
    <col min="10" max="10" width="8.421875" style="23" customWidth="1"/>
    <col min="11" max="11" width="12.7109375" style="23" customWidth="1"/>
    <col min="12" max="12" width="11.421875" style="23" customWidth="1"/>
    <col min="13" max="13" width="5.7109375" style="25" customWidth="1"/>
    <col min="14" max="15" width="11.421875" style="23" customWidth="1"/>
    <col min="16" max="16" width="11.421875" style="65" customWidth="1"/>
    <col min="17" max="17" width="5.421875" style="23" customWidth="1"/>
    <col min="18" max="18" width="11.421875" style="65" customWidth="1"/>
    <col min="19" max="19" width="6.7109375" style="23" customWidth="1"/>
    <col min="20" max="20" width="11.421875" style="65" customWidth="1"/>
    <col min="21" max="21" width="5.7109375" style="23" customWidth="1"/>
    <col min="22" max="22" width="11.421875" style="23" customWidth="1"/>
    <col min="23" max="23" width="8.00390625" style="23" customWidth="1"/>
    <col min="24" max="16384" width="11.421875" style="23" customWidth="1"/>
  </cols>
  <sheetData>
    <row r="1" spans="7:13" ht="15.75">
      <c r="G1" s="47" t="s">
        <v>0</v>
      </c>
      <c r="M1" s="84" t="s">
        <v>85</v>
      </c>
    </row>
    <row r="2" ht="15">
      <c r="G2" s="47" t="s">
        <v>22</v>
      </c>
    </row>
    <row r="3" ht="15">
      <c r="G3" s="46" t="str">
        <f>'Exhibit aMW (HS-4)'!I3</f>
        <v>12 Months Ending June 2008</v>
      </c>
    </row>
    <row r="4" ht="12"/>
    <row r="5" ht="12"/>
    <row r="6" ht="12">
      <c r="B6" s="26"/>
    </row>
    <row r="7" spans="1:11" ht="12">
      <c r="A7" s="26"/>
      <c r="B7" s="26"/>
      <c r="K7" s="26" t="s">
        <v>23</v>
      </c>
    </row>
    <row r="8" spans="1:13" ht="12">
      <c r="A8" s="24" t="s">
        <v>6</v>
      </c>
      <c r="B8" s="26"/>
      <c r="E8" s="24" t="s">
        <v>24</v>
      </c>
      <c r="F8" s="24" t="s">
        <v>25</v>
      </c>
      <c r="G8" s="25"/>
      <c r="H8" s="24" t="s">
        <v>26</v>
      </c>
      <c r="I8" s="24" t="s">
        <v>25</v>
      </c>
      <c r="J8" s="26"/>
      <c r="K8" s="25"/>
      <c r="L8" s="24" t="s">
        <v>25</v>
      </c>
      <c r="M8" s="24" t="s">
        <v>6</v>
      </c>
    </row>
    <row r="9" spans="1:16" ht="12">
      <c r="A9" s="27" t="s">
        <v>7</v>
      </c>
      <c r="B9" s="28" t="s">
        <v>8</v>
      </c>
      <c r="C9" s="29"/>
      <c r="D9" s="30"/>
      <c r="E9" s="24" t="s">
        <v>72</v>
      </c>
      <c r="F9" s="24" t="s">
        <v>27</v>
      </c>
      <c r="G9" s="25"/>
      <c r="H9" s="24" t="s">
        <v>28</v>
      </c>
      <c r="I9" s="24" t="s">
        <v>27</v>
      </c>
      <c r="J9" s="24"/>
      <c r="K9" s="24" t="s">
        <v>45</v>
      </c>
      <c r="L9" s="24" t="s">
        <v>29</v>
      </c>
      <c r="M9" s="24" t="s">
        <v>7</v>
      </c>
      <c r="P9" s="75" t="s">
        <v>57</v>
      </c>
    </row>
    <row r="10" spans="1:13" ht="12">
      <c r="A10" s="27"/>
      <c r="B10" s="28"/>
      <c r="C10" s="29"/>
      <c r="D10" s="30"/>
      <c r="E10" s="24"/>
      <c r="F10" s="24"/>
      <c r="G10" s="25"/>
      <c r="H10" s="24"/>
      <c r="I10" s="24"/>
      <c r="J10" s="24"/>
      <c r="K10" s="24"/>
      <c r="L10" s="24"/>
      <c r="M10" s="24"/>
    </row>
    <row r="11" spans="1:12" ht="12">
      <c r="A11" s="24"/>
      <c r="B11" s="26"/>
      <c r="D11" s="31"/>
      <c r="E11" s="31"/>
      <c r="F11" s="31"/>
      <c r="H11" s="31"/>
      <c r="I11" s="31"/>
      <c r="J11" s="31"/>
      <c r="K11" s="25"/>
      <c r="L11" s="25"/>
    </row>
    <row r="12" spans="1:13" ht="12">
      <c r="A12" s="24"/>
      <c r="B12" s="32" t="s">
        <v>9</v>
      </c>
      <c r="C12" s="33"/>
      <c r="D12" s="33"/>
      <c r="E12" s="31"/>
      <c r="F12" s="31"/>
      <c r="H12" s="31"/>
      <c r="I12" s="31"/>
      <c r="J12" s="31"/>
      <c r="K12" s="31"/>
      <c r="L12" s="31"/>
      <c r="M12" s="24"/>
    </row>
    <row r="13" spans="1:24" ht="12.75" thickBot="1">
      <c r="A13" s="24">
        <v>1</v>
      </c>
      <c r="C13" s="23" t="s">
        <v>10</v>
      </c>
      <c r="E13" s="17">
        <f>INDEX('[2]L&amp;R'!$A:$Q,$O13,E$40)</f>
        <v>994.8012552800001</v>
      </c>
      <c r="F13" s="43">
        <f>E13/E$29</f>
        <v>0.21803033686409018</v>
      </c>
      <c r="G13" s="35"/>
      <c r="H13" s="17">
        <f>INDEX('[2]L&amp;R'!$A:$Q,$O13,H$40)</f>
        <v>937.8471504800001</v>
      </c>
      <c r="I13" s="43">
        <f>H13/H$29</f>
        <v>0.18872087543925944</v>
      </c>
      <c r="K13" s="17">
        <f>SUMPRODUCT('Exhibit aMW (HS-4)'!E13:P13,'Exhibit aMW (HS-4)'!$E$48:$P$48)/1000</f>
        <v>3911.018840974403</v>
      </c>
      <c r="L13" s="43">
        <f>K13/K$29</f>
        <v>0.12283409540210319</v>
      </c>
      <c r="M13" s="24">
        <v>1</v>
      </c>
      <c r="O13" s="71">
        <f>MATCH(P13,'[2]L&amp;R'!$B:$B,FALSE)</f>
        <v>504</v>
      </c>
      <c r="P13" s="65" t="s">
        <v>47</v>
      </c>
      <c r="U13" s="96" t="s">
        <v>73</v>
      </c>
      <c r="V13" s="94"/>
      <c r="W13" s="94"/>
      <c r="X13" s="95"/>
    </row>
    <row r="14" spans="1:24" ht="12.75" thickBot="1">
      <c r="A14" s="24">
        <v>2</v>
      </c>
      <c r="B14" s="77"/>
      <c r="C14" s="23" t="s">
        <v>60</v>
      </c>
      <c r="E14" s="17">
        <f>INDEX('[2]L&amp;R'!$A:$Q,$O14,E$40)+INDEX('[2]L&amp;R'!$A:$Q,$Q14,E$40)+INDEX('[2]L&amp;R'!$A:$Q,$S14,E$40)-INDEX('[2]L&amp;R'!$A:$Q,$U14,E$40)</f>
        <v>1033.1131202129072</v>
      </c>
      <c r="F14" s="43">
        <f>E14/E$29</f>
        <v>0.2264271385095225</v>
      </c>
      <c r="G14" s="35"/>
      <c r="H14" s="17">
        <f>INDEX('[2]L&amp;R'!$A:$Q,$O14,H$40)+INDEX('[2]L&amp;R'!$A:$Q,$Q14,H$40)+INDEX('[2]L&amp;R'!$A:$Q,$S14,H$40)-INDEX('[2]L&amp;R'!$A:$Q,$U14,H$40)</f>
        <v>1001.822483194178</v>
      </c>
      <c r="I14" s="43">
        <f>H14/H$29</f>
        <v>0.20159448793587811</v>
      </c>
      <c r="K14" s="17">
        <f>SUMPRODUCT('Exhibit aMW (HS-4)'!E14:P14,'Exhibit aMW (HS-4)'!$E$48:$P$48)/1000</f>
        <v>12346.616862038998</v>
      </c>
      <c r="L14" s="43">
        <f>K14/K$29</f>
        <v>0.38777248977585277</v>
      </c>
      <c r="M14" s="24">
        <v>2</v>
      </c>
      <c r="O14" s="71">
        <f>MATCH(P14,'[2]L&amp;R'!$B:$B,FALSE)</f>
        <v>489</v>
      </c>
      <c r="P14" s="65" t="s">
        <v>56</v>
      </c>
      <c r="Q14" s="71">
        <f>MATCH(R14,'[2]L&amp;R'!$B:$B,FALSE)</f>
        <v>499</v>
      </c>
      <c r="R14" s="85" t="s">
        <v>69</v>
      </c>
      <c r="S14" s="72">
        <f>MATCH(T14,'[2]L&amp;R'!$D:$D,FALSE)</f>
        <v>80</v>
      </c>
      <c r="T14" s="86" t="s">
        <v>36</v>
      </c>
      <c r="U14" s="71">
        <f>MATCH(V14,'[2]L&amp;R'!$B:$B,FALSE)</f>
        <v>562</v>
      </c>
      <c r="V14" s="92" t="s">
        <v>70</v>
      </c>
      <c r="W14" s="93"/>
      <c r="X14" s="92"/>
    </row>
    <row r="15" spans="1:20" ht="12">
      <c r="A15" s="24">
        <v>3</v>
      </c>
      <c r="C15" s="23" t="s">
        <v>11</v>
      </c>
      <c r="E15" s="87">
        <f>INDEX('[2]L&amp;R'!$A:$Q,$O15,E$40)+INDEX('[2]L&amp;R'!$A:$Q,$Q15,E$40)+INDEX('[2]L&amp;R'!$A:$Q,$S15,E$40)</f>
        <v>67.37325533333333</v>
      </c>
      <c r="F15" s="43">
        <f>E15/E$29</f>
        <v>0.014766179151857317</v>
      </c>
      <c r="G15" s="35"/>
      <c r="H15" s="87">
        <f>INDEX('[2]L&amp;R'!$A:$Q,$O15,H$40)+INDEX('[2]L&amp;R'!$A:$Q,$Q15,H$40)+INDEX('[2]L&amp;R'!$A:$Q,$S15,H$40)</f>
        <v>49.767035</v>
      </c>
      <c r="I15" s="43">
        <f>H15/H$29</f>
        <v>0.010014508663175338</v>
      </c>
      <c r="K15" s="17">
        <f>SUMPRODUCT('Exhibit aMW (HS-4)'!E15:P15,'Exhibit aMW (HS-4)'!$E$48:$P$48)/1000</f>
        <v>707.113341562</v>
      </c>
      <c r="L15" s="43">
        <f>K15/K$29</f>
        <v>0.022208440099431154</v>
      </c>
      <c r="M15" s="24">
        <v>3</v>
      </c>
      <c r="O15" s="71">
        <f>MATCH(P15,'[2]L&amp;R'!$D:$D,FALSE)</f>
        <v>232</v>
      </c>
      <c r="P15" s="65" t="s">
        <v>71</v>
      </c>
      <c r="Q15" s="71">
        <f>MATCH(R15,'[2]L&amp;R'!$D:$D,FALSE)</f>
        <v>233</v>
      </c>
      <c r="R15" s="65" t="s">
        <v>74</v>
      </c>
      <c r="S15" s="71">
        <f>MATCH(T15,'[2]L&amp;R'!$D:$D,FALSE)</f>
        <v>231</v>
      </c>
      <c r="T15" s="65" t="s">
        <v>75</v>
      </c>
    </row>
    <row r="16" spans="1:13" ht="12">
      <c r="A16" s="24"/>
      <c r="B16" s="26"/>
      <c r="E16" s="13"/>
      <c r="F16" s="34"/>
      <c r="G16" s="35"/>
      <c r="H16" s="13"/>
      <c r="I16" s="34"/>
      <c r="K16" s="13"/>
      <c r="L16" s="34"/>
      <c r="M16" s="24"/>
    </row>
    <row r="17" spans="1:14" ht="12">
      <c r="A17" s="24">
        <v>4</v>
      </c>
      <c r="B17" s="32" t="s">
        <v>12</v>
      </c>
      <c r="C17" s="33"/>
      <c r="D17" s="33"/>
      <c r="E17" s="41">
        <f>SUM(E13:E16)</f>
        <v>2095.2876308262407</v>
      </c>
      <c r="F17" s="44">
        <f>SUM(F13:F16)</f>
        <v>0.45922365452547</v>
      </c>
      <c r="G17" s="37"/>
      <c r="H17" s="41">
        <f>SUM(H13:H16)</f>
        <v>1989.436668674178</v>
      </c>
      <c r="I17" s="44">
        <f>SUM(I13:I16)</f>
        <v>0.4003298720383129</v>
      </c>
      <c r="K17" s="41">
        <f>SUM(K13:K16)</f>
        <v>16964.7490445754</v>
      </c>
      <c r="L17" s="44">
        <f>SUM(L13:L16)</f>
        <v>0.5328150252773871</v>
      </c>
      <c r="M17" s="24">
        <v>4</v>
      </c>
      <c r="N17" s="62"/>
    </row>
    <row r="18" spans="1:13" ht="12">
      <c r="A18" s="24"/>
      <c r="B18" s="26"/>
      <c r="E18" s="13"/>
      <c r="F18" s="34"/>
      <c r="G18" s="35"/>
      <c r="H18" s="13"/>
      <c r="I18" s="34"/>
      <c r="K18" s="13"/>
      <c r="L18" s="34"/>
      <c r="M18" s="24"/>
    </row>
    <row r="19" spans="1:23" ht="12">
      <c r="A19" s="24"/>
      <c r="B19" s="32" t="s">
        <v>13</v>
      </c>
      <c r="C19" s="33"/>
      <c r="D19" s="33"/>
      <c r="E19" s="13"/>
      <c r="F19" s="34"/>
      <c r="G19" s="35"/>
      <c r="H19" s="13"/>
      <c r="I19" s="34"/>
      <c r="K19" s="13"/>
      <c r="L19" s="34"/>
      <c r="M19" s="24"/>
      <c r="U19" s="96" t="s">
        <v>32</v>
      </c>
      <c r="V19" s="67"/>
      <c r="W19" s="95"/>
    </row>
    <row r="20" spans="1:23" ht="12.75" thickBot="1">
      <c r="A20" s="24">
        <v>5</v>
      </c>
      <c r="B20" s="26"/>
      <c r="C20" s="23" t="s">
        <v>14</v>
      </c>
      <c r="E20" s="17">
        <f>INDEX('[2]L&amp;R'!$A:$Q,$O20,E$40)+INDEX('[2]L&amp;R'!$A:$Q,$Q20,E$40)-INDEX('[2]L&amp;R'!$A:$Q,$U20,E$40)</f>
        <v>107.48258451158176</v>
      </c>
      <c r="F20" s="43">
        <f>E20/E$29</f>
        <v>0.02355693057653739</v>
      </c>
      <c r="G20" s="35"/>
      <c r="H20" s="17">
        <f>INDEX('[2]L&amp;R'!$A:$Q,$O20,H$40)+INDEX('[2]L&amp;R'!$A:$Q,$Q20,H$40)-INDEX('[2]L&amp;R'!$A:$Q,$U20,H$40)</f>
        <v>100.66727525277004</v>
      </c>
      <c r="I20" s="43">
        <f>H20/H$29</f>
        <v>0.020257049673887983</v>
      </c>
      <c r="K20" s="17">
        <f>SUMPRODUCT('Exhibit aMW (HS-4)'!E20:P20,'Exhibit aMW (HS-4)'!$E$48:$P$48)/1000</f>
        <v>2961.7232629634104</v>
      </c>
      <c r="L20" s="43">
        <f>K20/K$29</f>
        <v>0.09301939280528691</v>
      </c>
      <c r="M20" s="24">
        <v>5</v>
      </c>
      <c r="O20" s="71">
        <f>MATCH(P20,'[2]L&amp;R'!$B:$B,FALSE)</f>
        <v>398</v>
      </c>
      <c r="P20" s="65" t="s">
        <v>54</v>
      </c>
      <c r="Q20" s="71">
        <f>MATCH(R20,'[2]L&amp;R'!$B:$B,FALSE)</f>
        <v>428</v>
      </c>
      <c r="R20" s="65" t="s">
        <v>48</v>
      </c>
      <c r="U20" s="72">
        <f>S14</f>
        <v>80</v>
      </c>
      <c r="V20" s="92" t="str">
        <f>T14</f>
        <v>Georgia-Pacific Camas</v>
      </c>
      <c r="W20" s="92"/>
    </row>
    <row r="21" spans="1:16" ht="12">
      <c r="A21" s="24">
        <v>6</v>
      </c>
      <c r="B21" s="26"/>
      <c r="D21" s="39" t="s">
        <v>1</v>
      </c>
      <c r="E21" s="17">
        <f>INDEX('[2]L&amp;R'!$A:$Q,$O21,E$40)</f>
        <v>418.0867496</v>
      </c>
      <c r="F21" s="43">
        <f>E21/E$29</f>
        <v>0.09163196605340386</v>
      </c>
      <c r="G21" s="35"/>
      <c r="H21" s="17">
        <f>INDEX('[2]L&amp;R'!$A:$Q,$O21,H$40)</f>
        <v>404.92006829999997</v>
      </c>
      <c r="I21" s="43">
        <f>H21/H$29</f>
        <v>0.08148115578683558</v>
      </c>
      <c r="K21" s="17">
        <f>SUMPRODUCT('Exhibit aMW (HS-4)'!E21:P21,'Exhibit aMW (HS-4)'!$E$48:$P$48)/1000</f>
        <v>2076.467401331121</v>
      </c>
      <c r="L21" s="43">
        <f>K21/K$29</f>
        <v>0.06521599747929559</v>
      </c>
      <c r="M21" s="24">
        <v>6</v>
      </c>
      <c r="O21" s="71">
        <f>MATCH(P21,'[2]L&amp;R'!$B:$B,FALSE)</f>
        <v>436</v>
      </c>
      <c r="P21" s="65" t="s">
        <v>49</v>
      </c>
    </row>
    <row r="22" spans="1:20" s="55" customFormat="1" ht="12">
      <c r="A22" s="53">
        <v>7</v>
      </c>
      <c r="B22" s="60"/>
      <c r="C22" s="55" t="s">
        <v>15</v>
      </c>
      <c r="E22" s="17">
        <f>INDEX('[2]L&amp;R'!$A:$Q,$O22,E$40)</f>
        <v>548.4779434</v>
      </c>
      <c r="F22" s="57">
        <f>E22/E$29</f>
        <v>0.12020977067260197</v>
      </c>
      <c r="G22" s="58"/>
      <c r="H22" s="17">
        <f>INDEX('[2]L&amp;R'!$A:$Q,$O22,H$40)</f>
        <v>674.5661752</v>
      </c>
      <c r="I22" s="57">
        <f>H22/H$29</f>
        <v>0.13574143618211237</v>
      </c>
      <c r="K22" s="17">
        <f>SUMPRODUCT('Exhibit aMW (HS-4)'!E22:P22,'Exhibit aMW (HS-4)'!$E$48:$P$48)/1000</f>
        <v>-264.56007061631107</v>
      </c>
      <c r="L22" s="57">
        <f>K22/K$29</f>
        <v>-0.008309087292858633</v>
      </c>
      <c r="M22" s="53">
        <v>7</v>
      </c>
      <c r="N22" s="59"/>
      <c r="O22" s="71">
        <f>MATCH(P22,'[2]L&amp;R'!$B:$B,FALSE)</f>
        <v>457</v>
      </c>
      <c r="P22" s="65" t="s">
        <v>55</v>
      </c>
      <c r="R22" s="65"/>
      <c r="T22" s="65"/>
    </row>
    <row r="23" spans="1:20" s="55" customFormat="1" ht="12.75" thickBot="1">
      <c r="A23" s="53">
        <v>8</v>
      </c>
      <c r="B23" s="54"/>
      <c r="C23" s="55" t="s">
        <v>2</v>
      </c>
      <c r="D23" s="56"/>
      <c r="E23" s="17">
        <f>INDEX('[2]L&amp;R'!$A:$Q,$O23,E$40)</f>
        <v>400</v>
      </c>
      <c r="F23" s="57">
        <f>E23/E$29</f>
        <v>0.08766789776626191</v>
      </c>
      <c r="G23" s="58"/>
      <c r="H23" s="17">
        <f>INDEX('[2]L&amp;R'!$A:$Q,$O23,H$40)</f>
        <v>1707.6673529411764</v>
      </c>
      <c r="I23" s="57">
        <f>H23/H$29</f>
        <v>0.34363006556149284</v>
      </c>
      <c r="K23" s="17">
        <f>SUMPRODUCT('Exhibit aMW (HS-4)'!E23:P23,'Exhibit aMW (HS-4)'!$E$48:$P$48)/1000</f>
        <v>6397.446</v>
      </c>
      <c r="L23" s="57">
        <f>K23/K$29</f>
        <v>0.20092577516144636</v>
      </c>
      <c r="M23" s="53">
        <v>8</v>
      </c>
      <c r="N23" s="59"/>
      <c r="O23" s="71">
        <f>MATCH(P23,'[2]L&amp;R'!$B:$B,FALSE)</f>
        <v>475</v>
      </c>
      <c r="P23" s="65" t="s">
        <v>50</v>
      </c>
      <c r="R23" s="65"/>
      <c r="T23" s="65"/>
    </row>
    <row r="24" spans="1:16" ht="12.75" thickBot="1">
      <c r="A24" s="24">
        <v>9</v>
      </c>
      <c r="B24" s="26"/>
      <c r="C24" s="23" t="s">
        <v>16</v>
      </c>
      <c r="E24" s="17">
        <f>INDEX('[2]L&amp;R'!$A:$Q,$O24,E$40)</f>
        <v>993.3386608000001</v>
      </c>
      <c r="F24" s="43">
        <f>E24/E$29</f>
        <v>0.21770978040572483</v>
      </c>
      <c r="G24" s="35"/>
      <c r="H24" s="17">
        <f>INDEX('[2]L&amp;R'!$A:$Q,$O24,H$40)</f>
        <v>92.235889</v>
      </c>
      <c r="I24" s="43">
        <f>H24/H$29</f>
        <v>0.018560420757358337</v>
      </c>
      <c r="K24" s="17">
        <f>SUMPRODUCT('Exhibit aMW (HS-4)'!E24:P24,'Exhibit aMW (HS-4)'!$E$48:$P$48)/1000</f>
        <v>3704.02166286826</v>
      </c>
      <c r="L24" s="43">
        <f>K24/K$29</f>
        <v>0.11633289656944266</v>
      </c>
      <c r="M24" s="24">
        <v>9</v>
      </c>
      <c r="N24" s="62"/>
      <c r="O24" s="71">
        <f>MATCH(P24,'[2]L&amp;R'!$B:$B,FALSE)</f>
        <v>633</v>
      </c>
      <c r="P24" s="86" t="s">
        <v>59</v>
      </c>
    </row>
    <row r="25" spans="1:13" ht="12">
      <c r="A25" s="24"/>
      <c r="B25" s="26"/>
      <c r="E25" s="13"/>
      <c r="F25" s="34"/>
      <c r="G25" s="35"/>
      <c r="H25" s="13"/>
      <c r="I25" s="34"/>
      <c r="K25" s="13"/>
      <c r="L25" s="34"/>
      <c r="M25" s="24"/>
    </row>
    <row r="26" spans="1:13" ht="12">
      <c r="A26" s="24"/>
      <c r="B26" s="32" t="s">
        <v>17</v>
      </c>
      <c r="C26" s="33"/>
      <c r="D26" s="33"/>
      <c r="E26" s="13"/>
      <c r="F26" s="34"/>
      <c r="G26" s="35"/>
      <c r="H26" s="13"/>
      <c r="I26" s="34"/>
      <c r="K26" s="13"/>
      <c r="L26" s="34"/>
      <c r="M26" s="24"/>
    </row>
    <row r="27" spans="1:13" ht="12">
      <c r="A27" s="24">
        <v>10</v>
      </c>
      <c r="B27" s="32" t="s">
        <v>18</v>
      </c>
      <c r="C27" s="33"/>
      <c r="D27" s="33"/>
      <c r="E27" s="42">
        <f>SUM(E20:E26)</f>
        <v>2467.385938311582</v>
      </c>
      <c r="F27" s="44">
        <f>SUM(F20:F26)</f>
        <v>0.54077634547453</v>
      </c>
      <c r="G27" s="37"/>
      <c r="H27" s="42">
        <f>SUM(H20:H26)</f>
        <v>2980.056760693946</v>
      </c>
      <c r="I27" s="44">
        <f>SUM(I20:I26)</f>
        <v>0.5996701279616871</v>
      </c>
      <c r="K27" s="41">
        <f>SUM(K20:K26)</f>
        <v>14875.09825654648</v>
      </c>
      <c r="L27" s="44">
        <f>SUM(L20:L26)</f>
        <v>0.4671849747226129</v>
      </c>
      <c r="M27" s="24">
        <v>10</v>
      </c>
    </row>
    <row r="28" spans="1:13" ht="12">
      <c r="A28" s="24"/>
      <c r="B28" s="26"/>
      <c r="E28" s="13"/>
      <c r="F28" s="34"/>
      <c r="G28" s="35"/>
      <c r="H28" s="13"/>
      <c r="I28" s="34"/>
      <c r="K28" s="13"/>
      <c r="L28" s="34"/>
      <c r="M28" s="24"/>
    </row>
    <row r="29" spans="1:13" ht="12">
      <c r="A29" s="24">
        <v>11</v>
      </c>
      <c r="B29" s="32" t="s">
        <v>19</v>
      </c>
      <c r="C29" s="33"/>
      <c r="D29" s="33"/>
      <c r="E29" s="41">
        <f>E17+E27</f>
        <v>4562.673569137823</v>
      </c>
      <c r="F29" s="44">
        <f>F17+F27</f>
        <v>1</v>
      </c>
      <c r="G29" s="37"/>
      <c r="H29" s="41">
        <f>H17+H27</f>
        <v>4969.493429368124</v>
      </c>
      <c r="I29" s="44">
        <f>I17+I27</f>
        <v>1</v>
      </c>
      <c r="K29" s="41">
        <f>K17+K27</f>
        <v>31839.84730112188</v>
      </c>
      <c r="L29" s="44">
        <f>L17+L27</f>
        <v>1</v>
      </c>
      <c r="M29" s="24">
        <v>11</v>
      </c>
    </row>
    <row r="30" spans="1:13" ht="12">
      <c r="A30" s="24"/>
      <c r="B30" s="26"/>
      <c r="E30" s="13"/>
      <c r="F30" s="40"/>
      <c r="G30" s="35"/>
      <c r="H30" s="13"/>
      <c r="I30" s="40"/>
      <c r="K30" s="13"/>
      <c r="L30" s="40"/>
      <c r="M30" s="24"/>
    </row>
    <row r="31" spans="1:20" s="55" customFormat="1" ht="12">
      <c r="A31" s="53">
        <v>12</v>
      </c>
      <c r="B31" s="54" t="s">
        <v>20</v>
      </c>
      <c r="C31" s="56"/>
      <c r="D31" s="56"/>
      <c r="E31" s="17">
        <f>E29-E33</f>
        <v>1135.7273321378225</v>
      </c>
      <c r="F31" s="61"/>
      <c r="G31" s="58"/>
      <c r="H31" s="17">
        <f>H29-H33</f>
        <v>1730.7098273681245</v>
      </c>
      <c r="I31" s="61"/>
      <c r="K31" s="17">
        <f>SUMPRODUCT('Exhibit aMW (HS-4)'!E31:P31,'Exhibit aMW (HS-4)'!$E$48:$P$48)/1000</f>
        <v>11016.334109329002</v>
      </c>
      <c r="L31" s="61"/>
      <c r="M31" s="53">
        <v>12</v>
      </c>
      <c r="O31" s="71">
        <f>MATCH(P31,'[2]L&amp;R'!$B:$B,FALSE)</f>
        <v>319</v>
      </c>
      <c r="P31" s="65" t="s">
        <v>52</v>
      </c>
      <c r="Q31" s="71">
        <f>MATCH(R31,'[2]L&amp;R'!$B:$B,FALSE)</f>
        <v>334</v>
      </c>
      <c r="R31" s="65" t="s">
        <v>53</v>
      </c>
      <c r="S31" s="71" t="e">
        <f>MATCH(T31,'[2]L&amp;R'!$B:$B,FALSE)</f>
        <v>#N/A</v>
      </c>
      <c r="T31" s="65" t="s">
        <v>51</v>
      </c>
    </row>
    <row r="32" spans="1:13" ht="12">
      <c r="A32" s="24"/>
      <c r="B32" s="26"/>
      <c r="E32" s="13"/>
      <c r="F32" s="36"/>
      <c r="G32" s="35"/>
      <c r="H32" s="13"/>
      <c r="I32" s="36"/>
      <c r="K32" s="13"/>
      <c r="L32" s="36"/>
      <c r="M32" s="24"/>
    </row>
    <row r="33" spans="1:16" ht="12">
      <c r="A33" s="24">
        <v>13</v>
      </c>
      <c r="B33" s="32" t="s">
        <v>21</v>
      </c>
      <c r="C33" s="33"/>
      <c r="D33" s="33"/>
      <c r="E33" s="41">
        <f>INDEX('[2]L&amp;R'!$A:$Q,$O33,E$40)</f>
        <v>3426.946237</v>
      </c>
      <c r="F33" s="38"/>
      <c r="G33" s="35"/>
      <c r="H33" s="41">
        <f>INDEX('[2]L&amp;R'!$A:$Q,$O33,H$40)</f>
        <v>3238.783602</v>
      </c>
      <c r="I33" s="38"/>
      <c r="K33" s="41">
        <f>K29-K31</f>
        <v>20823.51319179288</v>
      </c>
      <c r="L33" s="38"/>
      <c r="M33" s="24">
        <v>13</v>
      </c>
      <c r="O33" s="71">
        <f>MATCH(P33,'[2]L&amp;R'!$B:$B,FALSE)</f>
        <v>301</v>
      </c>
      <c r="P33" s="65" t="s">
        <v>58</v>
      </c>
    </row>
    <row r="34" spans="5:12" ht="12">
      <c r="E34" s="13"/>
      <c r="F34" s="35"/>
      <c r="G34" s="35"/>
      <c r="H34" s="13"/>
      <c r="I34" s="35"/>
      <c r="K34" s="13"/>
      <c r="L34" s="35"/>
    </row>
    <row r="35" spans="2:11" ht="12">
      <c r="B35" s="78" t="s">
        <v>61</v>
      </c>
      <c r="E35" s="13"/>
      <c r="H35" s="13"/>
      <c r="K35" s="13"/>
    </row>
    <row r="36" spans="2:11" ht="12">
      <c r="B36" s="79" t="s">
        <v>62</v>
      </c>
      <c r="C36" s="62" t="str">
        <f>'Exhibit aMW (HS-4)'!C36</f>
        <v>Includes GP Camas Co-generation</v>
      </c>
      <c r="E36" s="13"/>
      <c r="H36" s="13"/>
      <c r="K36" s="13"/>
    </row>
    <row r="37" spans="2:11" ht="12">
      <c r="B37" s="79" t="s">
        <v>63</v>
      </c>
      <c r="C37" s="62" t="s">
        <v>40</v>
      </c>
      <c r="E37" s="13"/>
      <c r="H37" s="13"/>
      <c r="K37" s="13"/>
    </row>
    <row r="38" spans="5:18" ht="12">
      <c r="E38" s="1"/>
      <c r="H38" s="1"/>
      <c r="K38" s="1"/>
      <c r="R38" s="91"/>
    </row>
    <row r="39" spans="5:11" ht="12">
      <c r="E39" s="63">
        <f>DATE(YEAR('Exhibit aMW (HS-4)'!$E$9)+IF(MONTH('Exhibit aMW (HS-4)'!$E$9)&lt;=7,0,1),12,1)</f>
        <v>39417</v>
      </c>
      <c r="H39" s="63">
        <f>DATE(YEAR('Exhibit aMW (HS-4)'!$E$9)+IF(MONTH('Exhibit aMW (HS-4)'!$E$9)&lt;=7,0,1),7,1)</f>
        <v>39264</v>
      </c>
      <c r="K39" s="10" t="s">
        <v>31</v>
      </c>
    </row>
    <row r="40" spans="2:18" ht="12">
      <c r="B40" s="21"/>
      <c r="C40" s="1"/>
      <c r="D40" s="1" t="s">
        <v>82</v>
      </c>
      <c r="E40" s="1">
        <f>MATCH(E$39,'[2]L&amp;R'!$A$4:$Q$4,FALSE)</f>
        <v>11</v>
      </c>
      <c r="H40" s="1">
        <f>MATCH(H$39,'[2]L&amp;R'!$A$4:$Q$4,FALSE)</f>
        <v>6</v>
      </c>
      <c r="K40" s="1">
        <f>SUM('Exhibit aMW (HS-4)'!E48:P48)</f>
        <v>8784</v>
      </c>
      <c r="Q40" s="89"/>
      <c r="R40" s="89"/>
    </row>
    <row r="41" spans="2:18" ht="12">
      <c r="B41" s="21"/>
      <c r="C41" s="1"/>
      <c r="D41" s="1"/>
      <c r="E41" s="45"/>
      <c r="H41" s="45"/>
      <c r="K41" s="15"/>
      <c r="Q41" s="89"/>
      <c r="R41" s="89"/>
    </row>
    <row r="42" spans="2:19" ht="12">
      <c r="B42" s="20"/>
      <c r="C42" s="1"/>
      <c r="D42" s="1"/>
      <c r="E42" s="1"/>
      <c r="H42" s="1"/>
      <c r="K42" s="15"/>
      <c r="Q42" s="90"/>
      <c r="R42" s="90"/>
      <c r="S42" s="88"/>
    </row>
    <row r="43" spans="2:11" ht="12">
      <c r="B43" s="19"/>
      <c r="C43" s="1"/>
      <c r="D43" s="1"/>
      <c r="E43" s="15"/>
      <c r="H43" s="15"/>
      <c r="K43" s="15"/>
    </row>
    <row r="44" spans="2:11" ht="12">
      <c r="B44" s="20"/>
      <c r="C44" s="1"/>
      <c r="D44" s="1"/>
      <c r="E44" s="16"/>
      <c r="H44" s="16"/>
      <c r="K44" s="16"/>
    </row>
    <row r="45" spans="2:11" ht="12">
      <c r="B45" s="20"/>
      <c r="C45" s="1"/>
      <c r="D45" s="1"/>
      <c r="E45" s="15"/>
      <c r="H45" s="15"/>
      <c r="K45" s="15"/>
    </row>
    <row r="46" spans="2:4" ht="12">
      <c r="B46" s="1"/>
      <c r="C46" s="1"/>
      <c r="D46" s="1"/>
    </row>
    <row r="47" spans="2:4" ht="12">
      <c r="B47" s="1"/>
      <c r="C47" s="1"/>
      <c r="D47" s="1"/>
    </row>
    <row r="48" spans="2:4" ht="12">
      <c r="B48" s="1"/>
      <c r="C48" s="1"/>
      <c r="D48" s="1"/>
    </row>
    <row r="49" spans="2:4" ht="12">
      <c r="B49" s="1"/>
      <c r="C49" s="1"/>
      <c r="D49" s="1"/>
    </row>
    <row r="50" spans="2:4" ht="12">
      <c r="B50" s="1"/>
      <c r="C50" s="1"/>
      <c r="D50" s="1"/>
    </row>
    <row r="51" spans="2:4" ht="12">
      <c r="B51" s="1"/>
      <c r="C51" s="1"/>
      <c r="D51" s="1"/>
    </row>
    <row r="52" spans="2:4" ht="12">
      <c r="B52" s="1"/>
      <c r="C52" s="1"/>
      <c r="D52" s="1"/>
    </row>
    <row r="53" spans="2:4" ht="12">
      <c r="B53" s="1"/>
      <c r="C53" s="1"/>
      <c r="D53" s="1"/>
    </row>
    <row r="54" spans="2:4" ht="12">
      <c r="B54" s="1"/>
      <c r="C54" s="1"/>
      <c r="D54" s="1"/>
    </row>
    <row r="55" spans="2:4" ht="12">
      <c r="B55" s="1"/>
      <c r="C55" s="1"/>
      <c r="D55" s="1"/>
    </row>
    <row r="56" spans="2:4" ht="12">
      <c r="B56" s="1"/>
      <c r="C56" s="1"/>
      <c r="D56" s="1"/>
    </row>
    <row r="57" spans="2:4" ht="12">
      <c r="B57" s="1"/>
      <c r="C57" s="1"/>
      <c r="D57" s="1"/>
    </row>
  </sheetData>
  <printOptions/>
  <pageMargins left="0.75" right="0.75" top="1" bottom="1" header="0.5" footer="0.5"/>
  <pageSetup fitToHeight="1" fitToWidth="1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Stack</dc:creator>
  <cp:keywords/>
  <dc:description/>
  <cp:lastModifiedBy>Joni Carlson, Customer Service Specialist 2</cp:lastModifiedBy>
  <cp:lastPrinted>2008-01-31T00:39:34Z</cp:lastPrinted>
  <dcterms:created xsi:type="dcterms:W3CDTF">2003-02-19T17:04:13Z</dcterms:created>
  <dcterms:modified xsi:type="dcterms:W3CDTF">2008-02-06T19:13:38Z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080220</vt:lpwstr>
  </property>
  <property fmtid="{D5CDD505-2E9C-101B-9397-08002B2CF9AE}" pid="6" name="IsConfidenti">
    <vt:lpwstr>0</vt:lpwstr>
  </property>
  <property fmtid="{D5CDD505-2E9C-101B-9397-08002B2CF9AE}" pid="7" name="Dat">
    <vt:lpwstr>2008-02-06T00:00:00Z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2008-02-06T00:00:00Z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