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jects.nwnatural.com/sites/operations/RateCase/WA2021/Testimony and Exhibits/Rev_Requirement/Work Papers/"/>
    </mc:Choice>
  </mc:AlternateContent>
  <xr:revisionPtr revIDLastSave="0" documentId="13_ncr:1_{848A9CFA-F71D-4E38-9532-65F8235492CD}" xr6:coauthVersionLast="36" xr6:coauthVersionMax="36" xr10:uidLastSave="{00000000-0000-0000-0000-000000000000}"/>
  <bookViews>
    <workbookView xWindow="0" yWindow="0" windowWidth="51600" windowHeight="17025" xr2:uid="{503802CE-51C8-429F-B8C8-DC768B4E8D0C}"/>
  </bookViews>
  <sheets>
    <sheet name="EDIT Rate Base Adj" sheetId="1" r:id="rId1"/>
  </sheets>
  <externalReferences>
    <externalReference r:id="rId2"/>
  </externalReferences>
  <definedNames>
    <definedName name="AFUDC_Rate">#REF!</definedName>
    <definedName name="AFUDC_Rate_Option">#REF!</definedName>
    <definedName name="Bonus_Deprec_Sch">#REF!</definedName>
    <definedName name="Bonus_Deprec_Sch_Option">#REF!</definedName>
    <definedName name="Bonus_Deprec_Sch2">#REF!</definedName>
    <definedName name="Bonus_Deprec_Sch3">#REF!</definedName>
    <definedName name="Bonus_Deprec_Year2">#REF!</definedName>
    <definedName name="Bonus_Deprec_Year3">#REF!</definedName>
    <definedName name="Bonus_Deprec_Year4">#REF!</definedName>
    <definedName name="Book_Deprec_Sched">#REF!</definedName>
    <definedName name="Book_Deprec_Sched_Option">#REF!</definedName>
    <definedName name="Common_Ratio">#REF!</definedName>
    <definedName name="Common_Ratio_Option">#REF!</definedName>
    <definedName name="Cost_of_Capital_Option_OR">#REF!</definedName>
    <definedName name="Cost_of_Capital_Option_WA">#REF!</definedName>
    <definedName name="Cost_of_Capital_WA">#REF!</definedName>
    <definedName name="Debt_Rate_Option_OR">#REF!</definedName>
    <definedName name="Debt_Rate_Option_WA">#REF!</definedName>
    <definedName name="Debt_Rate_OR">'[1]Proj Cost &amp; Inputs'!$E$49</definedName>
    <definedName name="Debt_Rate_WA">#REF!</definedName>
    <definedName name="Debt_Ratio">#REF!</definedName>
    <definedName name="Deprec_Sched">#REF!</definedName>
    <definedName name="Deprec_Sched_Option">#REF!</definedName>
    <definedName name="Discount_Rate">#REF!</definedName>
    <definedName name="Discount_Rate_Option_">#REF!</definedName>
    <definedName name="Final_Year">#REF!</definedName>
    <definedName name="Final_Year_Option">#REF!</definedName>
    <definedName name="Final_Year_Regulation">#REF!</definedName>
    <definedName name="Final_Year_Regulation_Option">#REF!</definedName>
    <definedName name="Gross_up_For_Taxes">#REF!</definedName>
    <definedName name="Gross_up_for_Taxes_Option">#REF!</definedName>
    <definedName name="Inflation">#REF!</definedName>
    <definedName name="Inflation_Option">#REF!</definedName>
    <definedName name="Inflation_Rate">#REF!</definedName>
    <definedName name="Inflation_Rate_Option">#REF!</definedName>
    <definedName name="Inflation_Table">#REF!</definedName>
    <definedName name="Inflation_Table_Option">#REF!</definedName>
    <definedName name="IRR">#REF!</definedName>
    <definedName name="IRR_Guess">#REF!</definedName>
    <definedName name="IRR_Guess_Option">#REF!</definedName>
    <definedName name="IRR_Option">#REF!</definedName>
    <definedName name="Model_Errors">#REF!</definedName>
    <definedName name="Model_Errors_Option">#REF!</definedName>
    <definedName name="OR_Commission_Fee">#REF!</definedName>
    <definedName name="OR_Franchise_Taxes">#REF!</definedName>
    <definedName name="P0_All">#REF!</definedName>
    <definedName name="P0_All_Option">#REF!</definedName>
    <definedName name="P1_Inputs">#REF!</definedName>
    <definedName name="P1_Inputs_Option">#REF!</definedName>
    <definedName name="P2_Results">#REF!</definedName>
    <definedName name="P2_Results_Option">#REF!</definedName>
    <definedName name="P3_Detail">#REF!</definedName>
    <definedName name="P3_Detail_Option">#REF!</definedName>
    <definedName name="P4_NonReg_Cash_Flow">#REF!</definedName>
    <definedName name="P4_NonReg_Cash_Flow_Option">#REF!</definedName>
    <definedName name="P5_NonReg_Fin_Stmts">#REF!</definedName>
    <definedName name="P5_NonReg_Fin_Stmts_Option">#REF!</definedName>
    <definedName name="P6_Rev_Req">#REF!</definedName>
    <definedName name="P6_Rev_Req_Option">#REF!</definedName>
    <definedName name="P7_Reg_Cash_Flow">#REF!</definedName>
    <definedName name="P7_Reg_Cash_Flow_Option">#REF!</definedName>
    <definedName name="P8_Regulated_Fin_Stmts">#REF!</definedName>
    <definedName name="P8_Regulated_Fin_Stmts_Option">#REF!</definedName>
    <definedName name="P9_Rate_Case_Profile_by_State">#REF!</definedName>
    <definedName name="P9_Rate_Case_Profile_by_State_Option">#REF!</definedName>
    <definedName name="Payback_Cash_Flow">#REF!</definedName>
    <definedName name="Payback_Cash_Flow_Option">#REF!</definedName>
    <definedName name="Project_Life">#REF!</definedName>
    <definedName name="Project_Life_Option">#REF!</definedName>
    <definedName name="Property_Tax_Rate">#REF!</definedName>
    <definedName name="Property_Tax_Rate_Option">#REF!</definedName>
    <definedName name="Rate_Base_Method">#REF!</definedName>
    <definedName name="Rate_Base_Method_Option">#REF!</definedName>
    <definedName name="Rate_of_Return_Option_OR">#REF!</definedName>
    <definedName name="Rate_of_Return_Option_WA">#REF!</definedName>
    <definedName name="Rate_of_Return_OR">'[1]Proj Cost &amp; Inputs'!$F$51</definedName>
    <definedName name="Rate_of_Return_WA">#REF!</definedName>
    <definedName name="Real_Discount_Rate">#REF!</definedName>
    <definedName name="Real_Discount_Rate_Option">#REF!</definedName>
    <definedName name="Reg_Common_Option_OR">#REF!</definedName>
    <definedName name="Reg_Common_Option_WA">#REF!</definedName>
    <definedName name="Reg_Common_OR">'[1]Proj Cost &amp; Inputs'!$D$50</definedName>
    <definedName name="Reg_Common_Rate_Option_OR">#REF!</definedName>
    <definedName name="Reg_Common_Rate_Option_WA">#REF!</definedName>
    <definedName name="Reg_Common_Rate_OR">'[1]Proj Cost &amp; Inputs'!$E$50</definedName>
    <definedName name="Reg_Common_Rate_WA">#REF!</definedName>
    <definedName name="Reg_Common_WA">#REF!</definedName>
    <definedName name="Reg_Debt_Option_OR">#REF!</definedName>
    <definedName name="Reg_Debt_Option_WA">#REF!</definedName>
    <definedName name="Reg_Debt_OR">'[1]Proj Cost &amp; Inputs'!$D$49</definedName>
    <definedName name="Reg_Debt_WA">#REF!</definedName>
    <definedName name="Reg_Pref_Option_OR">#REF!</definedName>
    <definedName name="Reg_Pref_Option_WA">#REF!</definedName>
    <definedName name="Reg_Pref_OR">'[1]Proj Cost &amp; Inputs'!#REF!</definedName>
    <definedName name="Reg_Pref_Rate_Option_OR">#REF!</definedName>
    <definedName name="Reg_Pref_Rate_Option_WA">#REF!</definedName>
    <definedName name="Reg_Pref_Rate_OR">'[1]Proj Cost &amp; Inputs'!#REF!</definedName>
    <definedName name="Reg_Pref_Rate_WA">#REF!</definedName>
    <definedName name="Reg_Pref_WA">#REF!</definedName>
    <definedName name="Regulatory_Lag">#REF!</definedName>
    <definedName name="Regulatory_Lag_Option">#REF!</definedName>
    <definedName name="Residual_Discount_Rate">#REF!</definedName>
    <definedName name="Residual_Discount_Rate_Option">#REF!</definedName>
    <definedName name="Scenario">'[1]Proj Cost &amp; Inputs'!#REF!</definedName>
    <definedName name="SPWS_WBID">"12F19027-1C25-43D5-BF1F-44D7E5A374C0"</definedName>
    <definedName name="Start_Year">#REF!</definedName>
    <definedName name="Start_Year_Option">#REF!</definedName>
    <definedName name="State">#REF!</definedName>
    <definedName name="State_Option">#REF!</definedName>
    <definedName name="Tax_Rate_Option_OR">#REF!</definedName>
    <definedName name="Tax_Rate_Option_WA">#REF!</definedName>
    <definedName name="Tax_Rate_OR">#REF!</definedName>
    <definedName name="Tax_Rate_WA">#REF!</definedName>
    <definedName name="Years_before_cumm_flow_is_positive">#REF!</definedName>
    <definedName name="Years_before_cumm_flow_is_Positive_Option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Y12" i="1" l="1"/>
  <c r="X12" i="1"/>
  <c r="W12" i="1"/>
  <c r="U12" i="1"/>
  <c r="S12" i="1"/>
  <c r="O12" i="1"/>
  <c r="P12" i="1" s="1"/>
  <c r="Q12" i="1" s="1"/>
  <c r="L12" i="1"/>
  <c r="K12" i="1"/>
  <c r="M12" i="1" s="1"/>
  <c r="G12" i="1"/>
  <c r="D12" i="1"/>
  <c r="E12" i="1" s="1"/>
  <c r="C12" i="1"/>
  <c r="H8" i="1"/>
  <c r="H12" i="1" l="1"/>
  <c r="I12" i="1" s="1"/>
  <c r="X7" i="1" l="1"/>
  <c r="P7" i="1"/>
  <c r="I7" i="1"/>
  <c r="G8" i="1" s="1"/>
  <c r="G7" i="1"/>
  <c r="D7" i="1"/>
  <c r="W6" i="1"/>
  <c r="U6" i="1"/>
  <c r="S7" i="1" s="1"/>
  <c r="U7" i="1" s="1"/>
  <c r="S8" i="1" s="1"/>
  <c r="U8" i="1" s="1"/>
  <c r="S9" i="1" s="1"/>
  <c r="U9" i="1" s="1"/>
  <c r="S10" i="1" s="1"/>
  <c r="U10" i="1" s="1"/>
  <c r="S11" i="1" s="1"/>
  <c r="U11" i="1" s="1"/>
  <c r="Q6" i="1"/>
  <c r="O7" i="1" s="1"/>
  <c r="Q7" i="1" s="1"/>
  <c r="O8" i="1" s="1"/>
  <c r="Q8" i="1" s="1"/>
  <c r="O9" i="1" s="1"/>
  <c r="P6" i="1"/>
  <c r="L6" i="1"/>
  <c r="M6" i="1" s="1"/>
  <c r="K7" i="1" s="1"/>
  <c r="M7" i="1" s="1"/>
  <c r="K8" i="1" s="1"/>
  <c r="I6" i="1"/>
  <c r="D6" i="1"/>
  <c r="X6" i="1" s="1"/>
  <c r="P9" i="1" l="1"/>
  <c r="Q9" i="1" s="1"/>
  <c r="O10" i="1" s="1"/>
  <c r="X8" i="1"/>
  <c r="L8" i="1"/>
  <c r="M8" i="1" s="1"/>
  <c r="K9" i="1" s="1"/>
  <c r="E6" i="1"/>
  <c r="L9" i="1" l="1"/>
  <c r="M9" i="1" s="1"/>
  <c r="K10" i="1" s="1"/>
  <c r="P10" i="1"/>
  <c r="Q10" i="1" s="1"/>
  <c r="O11" i="1" s="1"/>
  <c r="Y6" i="1"/>
  <c r="C7" i="1"/>
  <c r="I8" i="1"/>
  <c r="G9" i="1" s="1"/>
  <c r="P11" i="1" l="1"/>
  <c r="Q11" i="1" s="1"/>
  <c r="L10" i="1"/>
  <c r="M10" i="1" s="1"/>
  <c r="K11" i="1" s="1"/>
  <c r="X9" i="1"/>
  <c r="E7" i="1"/>
  <c r="W7" i="1"/>
  <c r="L11" i="1" l="1"/>
  <c r="M11" i="1" s="1"/>
  <c r="C8" i="1"/>
  <c r="Y7" i="1"/>
  <c r="I9" i="1"/>
  <c r="G10" i="1" s="1"/>
  <c r="W8" i="1" l="1"/>
  <c r="E8" i="1"/>
  <c r="H10" i="1"/>
  <c r="I10" i="1" s="1"/>
  <c r="G11" i="1" s="1"/>
  <c r="H11" i="1" l="1"/>
  <c r="I11" i="1" s="1"/>
  <c r="Y8" i="1"/>
  <c r="C9" i="1"/>
  <c r="W9" i="1" l="1"/>
  <c r="E9" i="1"/>
  <c r="C10" i="1" l="1"/>
  <c r="Y9" i="1"/>
  <c r="D10" i="1" l="1"/>
  <c r="X10" i="1" s="1"/>
  <c r="W10" i="1"/>
  <c r="E10" i="1" l="1"/>
  <c r="C11" i="1" l="1"/>
  <c r="Y10" i="1"/>
  <c r="D11" i="1" l="1"/>
  <c r="X11" i="1" s="1"/>
  <c r="W11" i="1"/>
  <c r="E11" i="1" l="1"/>
  <c r="Y11" i="1" s="1"/>
</calcChain>
</file>

<file path=xl/sharedStrings.xml><?xml version="1.0" encoding="utf-8"?>
<sst xmlns="http://schemas.openxmlformats.org/spreadsheetml/2006/main" count="28" uniqueCount="13">
  <si>
    <t>EDIT Amortization Forecast</t>
  </si>
  <si>
    <t>Plant-OR (254100/200)</t>
  </si>
  <si>
    <t>Plant-WA (254101/201)</t>
  </si>
  <si>
    <t>Other-OR (254105/205)</t>
  </si>
  <si>
    <t>Gas Reserves-OR (254110/210)</t>
  </si>
  <si>
    <t>Gross-Up (254102/202)</t>
  </si>
  <si>
    <t>Total Regulatory Liability</t>
  </si>
  <si>
    <t>Year</t>
  </si>
  <si>
    <t>Beginning Balance</t>
  </si>
  <si>
    <t>Amortization</t>
  </si>
  <si>
    <t>Ending Balance</t>
  </si>
  <si>
    <t>Half of next 3 years Amortization</t>
  </si>
  <si>
    <t>Rate Base adjustment to be added to base rates 11/1/2021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</si>
</sst>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164" fontId="0" fillId="0" borderId="7" xfId="1" applyNumberFormat="1" applyFont="1" applyBorder="1"/>
    <xf numFmtId="164" fontId="0" fillId="0" borderId="0" xfId="0" applyNumberFormat="1" applyBorder="1"/>
    <xf numFmtId="164" fontId="0" fillId="0" borderId="8" xfId="0" applyNumberFormat="1" applyBorder="1"/>
    <xf numFmtId="164" fontId="0" fillId="0" borderId="0" xfId="0" applyNumberFormat="1"/>
    <xf numFmtId="164" fontId="0" fillId="0" borderId="7" xfId="0" applyNumberFormat="1" applyBorder="1"/>
    <xf numFmtId="164" fontId="0" fillId="0" borderId="0" xfId="1" applyNumberFormat="1" applyFont="1" applyBorder="1"/>
    <xf numFmtId="164" fontId="0" fillId="0" borderId="0" xfId="1" applyNumberFormat="1" applyFont="1"/>
    <xf numFmtId="164" fontId="0" fillId="0" borderId="5" xfId="1" applyNumberFormat="1" applyFont="1" applyBorder="1"/>
    <xf numFmtId="164" fontId="0" fillId="0" borderId="4" xfId="1" applyNumberFormat="1" applyFont="1" applyBorder="1"/>
    <xf numFmtId="164" fontId="0" fillId="0" borderId="6" xfId="0" applyNumberFormat="1" applyBorder="1"/>
    <xf numFmtId="0" fontId="0" fillId="0" borderId="0" xfId="0" applyAlignment="1">
      <alignment horizontal="right"/>
    </xf>
    <xf numFmtId="164" fontId="0" fillId="0" borderId="0" xfId="1" applyNumberFormat="1" applyFont="1" applyFill="1" applyBorder="1"/>
    <xf numFmtId="0" fontId="0" fillId="0" borderId="0" xfId="0" applyBorder="1"/>
    <xf numFmtId="0" fontId="0" fillId="0" borderId="0" xfId="0" applyNumberFormat="1" applyBorder="1" applyAlignment="1">
      <alignment horizontal="center"/>
    </xf>
    <xf numFmtId="164" fontId="0" fillId="2" borderId="0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s.gasco.com/sites/tax/Income%20Taxes/Consulting_Legal/North%20Mist/Copy%20of%20North%20Mist%20-%20Net%20Income%20forecast%208%2031%2017_draftFromShery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nge Log"/>
      <sheetName val="Gain calc (2)"/>
      <sheetName val="Net Income"/>
      <sheetName val="Test of Year 2020"/>
      <sheetName val="Rev Req"/>
      <sheetName val="Year 1 Billing"/>
      <sheetName val="Proj Cost &amp; Inputs"/>
      <sheetName val="Book Deprec"/>
      <sheetName val="Tax Deprec Update"/>
      <sheetName val="Rev Req (2)"/>
      <sheetName val="Gain calc"/>
    </sheetNames>
    <sheetDataSet>
      <sheetData sheetId="0"/>
      <sheetData sheetId="1"/>
      <sheetData sheetId="2"/>
      <sheetData sheetId="3"/>
      <sheetData sheetId="4"/>
      <sheetData sheetId="5"/>
      <sheetData sheetId="6">
        <row r="49">
          <cell r="D49">
            <v>0.5</v>
          </cell>
          <cell r="E49">
            <v>6.0600000000000001E-2</v>
          </cell>
        </row>
        <row r="50">
          <cell r="D50">
            <v>0.5</v>
          </cell>
          <cell r="E50">
            <v>9.5000000000000001E-2</v>
          </cell>
        </row>
        <row r="51">
          <cell r="F51">
            <v>7.7800000000000008E-2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1B4BA-E31B-4DEE-B56E-5D6BB3B1203B}">
  <dimension ref="A1:AA32"/>
  <sheetViews>
    <sheetView showGridLines="0" tabSelected="1" zoomScaleNormal="100" workbookViewId="0">
      <selection activeCell="C22" sqref="C22"/>
    </sheetView>
  </sheetViews>
  <sheetFormatPr defaultColWidth="9.140625" defaultRowHeight="15" x14ac:dyDescent="0.25"/>
  <cols>
    <col min="1" max="1" width="2.5703125" customWidth="1"/>
    <col min="2" max="2" width="13.85546875" style="2" customWidth="1"/>
    <col min="3" max="5" width="13.7109375" customWidth="1"/>
    <col min="6" max="6" width="2.5703125" customWidth="1"/>
    <col min="7" max="9" width="13.7109375" customWidth="1"/>
    <col min="10" max="10" width="2.5703125" customWidth="1"/>
    <col min="11" max="13" width="13.7109375" customWidth="1"/>
    <col min="14" max="14" width="2.5703125" customWidth="1"/>
    <col min="15" max="17" width="13.7109375" customWidth="1"/>
    <col min="18" max="18" width="2.5703125" customWidth="1"/>
    <col min="19" max="21" width="13.7109375" customWidth="1"/>
    <col min="22" max="22" width="2.5703125" customWidth="1"/>
    <col min="23" max="25" width="13.7109375" customWidth="1"/>
    <col min="27" max="27" width="13.42578125" bestFit="1" customWidth="1"/>
  </cols>
  <sheetData>
    <row r="1" spans="1:27" x14ac:dyDescent="0.25">
      <c r="A1" s="1" t="s">
        <v>0</v>
      </c>
    </row>
    <row r="2" spans="1:27" x14ac:dyDescent="0.25">
      <c r="A2" s="1"/>
    </row>
    <row r="4" spans="1:27" x14ac:dyDescent="0.25">
      <c r="C4" s="3" t="s">
        <v>1</v>
      </c>
      <c r="D4" s="4"/>
      <c r="E4" s="5"/>
      <c r="G4" s="3" t="s">
        <v>2</v>
      </c>
      <c r="H4" s="4"/>
      <c r="I4" s="5"/>
      <c r="K4" s="3" t="s">
        <v>3</v>
      </c>
      <c r="L4" s="4"/>
      <c r="M4" s="5"/>
      <c r="O4" s="3" t="s">
        <v>4</v>
      </c>
      <c r="P4" s="4"/>
      <c r="Q4" s="5"/>
      <c r="S4" s="3" t="s">
        <v>5</v>
      </c>
      <c r="T4" s="4"/>
      <c r="U4" s="5"/>
      <c r="W4" s="3" t="s">
        <v>6</v>
      </c>
      <c r="X4" s="4"/>
      <c r="Y4" s="5"/>
    </row>
    <row r="5" spans="1:27" ht="30" x14ac:dyDescent="0.25">
      <c r="B5" s="6" t="s">
        <v>7</v>
      </c>
      <c r="C5" s="7" t="s">
        <v>8</v>
      </c>
      <c r="D5" s="8" t="s">
        <v>9</v>
      </c>
      <c r="E5" s="9" t="s">
        <v>10</v>
      </c>
      <c r="F5" s="10"/>
      <c r="G5" s="7" t="s">
        <v>8</v>
      </c>
      <c r="H5" s="8" t="s">
        <v>9</v>
      </c>
      <c r="I5" s="9" t="s">
        <v>10</v>
      </c>
      <c r="J5" s="10"/>
      <c r="K5" s="7" t="s">
        <v>8</v>
      </c>
      <c r="L5" s="8" t="s">
        <v>9</v>
      </c>
      <c r="M5" s="9" t="s">
        <v>10</v>
      </c>
      <c r="N5" s="10"/>
      <c r="O5" s="7" t="s">
        <v>8</v>
      </c>
      <c r="P5" s="8" t="s">
        <v>9</v>
      </c>
      <c r="Q5" s="9" t="s">
        <v>10</v>
      </c>
      <c r="R5" s="10"/>
      <c r="S5" s="7" t="s">
        <v>8</v>
      </c>
      <c r="T5" s="8" t="s">
        <v>9</v>
      </c>
      <c r="U5" s="9" t="s">
        <v>10</v>
      </c>
      <c r="V5" s="10"/>
      <c r="W5" s="7" t="s">
        <v>8</v>
      </c>
      <c r="X5" s="8" t="s">
        <v>9</v>
      </c>
      <c r="Y5" s="9" t="s">
        <v>10</v>
      </c>
    </row>
    <row r="6" spans="1:27" x14ac:dyDescent="0.25">
      <c r="B6" s="2">
        <v>2019</v>
      </c>
      <c r="C6" s="11">
        <v>-128406809</v>
      </c>
      <c r="D6" s="12">
        <f>2398865*0.65</f>
        <v>1559262.25</v>
      </c>
      <c r="E6" s="13">
        <f>SUM(C6:D6)</f>
        <v>-126847546.75</v>
      </c>
      <c r="F6" s="14"/>
      <c r="G6" s="11">
        <v>-14592172.229642</v>
      </c>
      <c r="H6" s="12">
        <v>112000.00000000001</v>
      </c>
      <c r="I6" s="13">
        <f>SUM(G6:H6)</f>
        <v>-14480172.229642</v>
      </c>
      <c r="J6" s="14"/>
      <c r="K6" s="11">
        <v>-3998095</v>
      </c>
      <c r="L6" s="12">
        <f>-K6</f>
        <v>3998095</v>
      </c>
      <c r="M6" s="13">
        <f>SUM(K6:L6)</f>
        <v>0</v>
      </c>
      <c r="N6" s="14"/>
      <c r="O6" s="11">
        <v>-10766846</v>
      </c>
      <c r="P6" s="12">
        <f>2153260*0.6</f>
        <v>1291956</v>
      </c>
      <c r="Q6" s="13">
        <f>SUM(O6:P6)</f>
        <v>-9474890</v>
      </c>
      <c r="R6" s="14"/>
      <c r="S6" s="11">
        <v>-56804230</v>
      </c>
      <c r="T6" s="12">
        <v>2545244</v>
      </c>
      <c r="U6" s="13">
        <f>SUM(S6:T6)</f>
        <v>-54258986</v>
      </c>
      <c r="V6" s="14"/>
      <c r="W6" s="11">
        <f>SUMIFS($C6:$U6,$C$5:$U$5,W$5)</f>
        <v>-214568152.229642</v>
      </c>
      <c r="X6" s="12">
        <f t="shared" ref="X6:Y12" si="0">SUMIFS($C6:$U6,$C$5:$U$5,X$5)</f>
        <v>9506557.25</v>
      </c>
      <c r="Y6" s="13">
        <f t="shared" si="0"/>
        <v>-205061594.979642</v>
      </c>
      <c r="AA6" s="14"/>
    </row>
    <row r="7" spans="1:27" x14ac:dyDescent="0.25">
      <c r="B7" s="2">
        <v>2020</v>
      </c>
      <c r="C7" s="15">
        <f>E6</f>
        <v>-126847546.75</v>
      </c>
      <c r="D7" s="12">
        <f>(2398865*0.72)+(3000000*0.28)</f>
        <v>2567182.8000000003</v>
      </c>
      <c r="E7" s="13">
        <f>SUM(C7:D7)</f>
        <v>-124280363.95</v>
      </c>
      <c r="F7" s="14"/>
      <c r="G7" s="15">
        <f>I6</f>
        <v>-14480172.229642</v>
      </c>
      <c r="H7" s="12">
        <v>400000</v>
      </c>
      <c r="I7" s="13">
        <f>SUM(G7:H7)</f>
        <v>-14080172.229642</v>
      </c>
      <c r="J7" s="14"/>
      <c r="K7" s="15">
        <f>M6</f>
        <v>0</v>
      </c>
      <c r="L7" s="12">
        <v>0</v>
      </c>
      <c r="M7" s="13">
        <f>SUM(K7:L7)</f>
        <v>0</v>
      </c>
      <c r="N7" s="14"/>
      <c r="O7" s="15">
        <f>Q6</f>
        <v>-9474890</v>
      </c>
      <c r="P7" s="12">
        <f>(2153260)*0.72+(2641514*0.28)</f>
        <v>2289971.12</v>
      </c>
      <c r="Q7" s="13">
        <f>SUM(O7:P7)</f>
        <v>-7184918.8799999999</v>
      </c>
      <c r="R7" s="14"/>
      <c r="S7" s="15">
        <f>U6</f>
        <v>-54258986</v>
      </c>
      <c r="T7" s="12">
        <v>1783054</v>
      </c>
      <c r="U7" s="13">
        <f>SUM(S7:T7)</f>
        <v>-52475932</v>
      </c>
      <c r="V7" s="14"/>
      <c r="W7" s="15">
        <f t="shared" ref="W7:W12" si="1">SUMIFS($C7:$U7,$C$5:$U$5,W$5)</f>
        <v>-205061594.979642</v>
      </c>
      <c r="X7" s="12">
        <f t="shared" si="0"/>
        <v>7040207.9199999999</v>
      </c>
      <c r="Y7" s="13">
        <f t="shared" si="0"/>
        <v>-198021387.05964199</v>
      </c>
    </row>
    <row r="8" spans="1:27" x14ac:dyDescent="0.25">
      <c r="B8" s="2">
        <v>2021</v>
      </c>
      <c r="C8" s="11">
        <f>E7</f>
        <v>-124280363.95</v>
      </c>
      <c r="D8" s="16">
        <v>3000000</v>
      </c>
      <c r="E8" s="13">
        <f>SUM(C8:D8)</f>
        <v>-121280363.95</v>
      </c>
      <c r="F8" s="17"/>
      <c r="G8" s="11">
        <f>I7</f>
        <v>-14080172.229642</v>
      </c>
      <c r="H8" s="16">
        <f>400000*0.72+375000*0.28</f>
        <v>393000</v>
      </c>
      <c r="I8" s="13">
        <f>SUM(G8:H8)</f>
        <v>-13687172.229642</v>
      </c>
      <c r="J8" s="17"/>
      <c r="K8" s="11">
        <f>M7</f>
        <v>0</v>
      </c>
      <c r="L8" s="16">
        <f t="shared" ref="L8:L11" si="2">MIN(L7,-K8)</f>
        <v>0</v>
      </c>
      <c r="M8" s="13">
        <f>SUM(K8:L8)</f>
        <v>0</v>
      </c>
      <c r="N8" s="17"/>
      <c r="O8" s="11">
        <f>Q7</f>
        <v>-7184918.8799999999</v>
      </c>
      <c r="P8" s="16">
        <v>2641514</v>
      </c>
      <c r="Q8" s="13">
        <f>SUM(O8:P8)</f>
        <v>-4543404.88</v>
      </c>
      <c r="R8" s="17"/>
      <c r="S8" s="11">
        <f>U7</f>
        <v>-52475932</v>
      </c>
      <c r="T8" s="16">
        <v>1783054</v>
      </c>
      <c r="U8" s="13">
        <f>SUM(S8:T8)</f>
        <v>-50692878</v>
      </c>
      <c r="V8" s="17"/>
      <c r="W8" s="11">
        <f t="shared" si="1"/>
        <v>-198021387.05964199</v>
      </c>
      <c r="X8" s="16">
        <f t="shared" si="0"/>
        <v>7817568</v>
      </c>
      <c r="Y8" s="13">
        <f t="shared" si="0"/>
        <v>-190203819.05964199</v>
      </c>
    </row>
    <row r="9" spans="1:27" x14ac:dyDescent="0.25">
      <c r="B9" s="2">
        <v>2022</v>
      </c>
      <c r="C9" s="11">
        <f t="shared" ref="C9:C12" si="3">E8</f>
        <v>-121280363.95</v>
      </c>
      <c r="D9" s="16">
        <v>3000000</v>
      </c>
      <c r="E9" s="13">
        <f t="shared" ref="E9:E11" si="4">SUM(C9:D9)</f>
        <v>-118280363.95</v>
      </c>
      <c r="F9" s="17"/>
      <c r="G9" s="11">
        <f t="shared" ref="G9:G11" si="5">I8</f>
        <v>-13687172.229642</v>
      </c>
      <c r="H9" s="16">
        <v>375000</v>
      </c>
      <c r="I9" s="13">
        <f t="shared" ref="I9:I11" si="6">SUM(G9:H9)</f>
        <v>-13312172.229642</v>
      </c>
      <c r="J9" s="17"/>
      <c r="K9" s="11">
        <f t="shared" ref="K9:K11" si="7">M8</f>
        <v>0</v>
      </c>
      <c r="L9" s="16">
        <f t="shared" si="2"/>
        <v>0</v>
      </c>
      <c r="M9" s="13">
        <f t="shared" ref="M9:M11" si="8">SUM(K9:L9)</f>
        <v>0</v>
      </c>
      <c r="N9" s="17"/>
      <c r="O9" s="11">
        <f t="shared" ref="O9:O11" si="9">Q8</f>
        <v>-4543404.88</v>
      </c>
      <c r="P9" s="16">
        <f t="shared" ref="P9:P11" si="10">MIN(P8,-O9)</f>
        <v>2641514</v>
      </c>
      <c r="Q9" s="13">
        <f t="shared" ref="Q9:Q11" si="11">SUM(O9:P9)</f>
        <v>-1901890.88</v>
      </c>
      <c r="R9" s="17"/>
      <c r="S9" s="11">
        <f t="shared" ref="S9:S11" si="12">U8</f>
        <v>-50692878</v>
      </c>
      <c r="T9" s="16">
        <v>1783054</v>
      </c>
      <c r="U9" s="13">
        <f t="shared" ref="U9:U11" si="13">SUM(S9:T9)</f>
        <v>-48909824</v>
      </c>
      <c r="V9" s="17"/>
      <c r="W9" s="11">
        <f t="shared" si="1"/>
        <v>-190203819.05964199</v>
      </c>
      <c r="X9" s="16">
        <f t="shared" si="0"/>
        <v>7799568</v>
      </c>
      <c r="Y9" s="13">
        <f t="shared" si="0"/>
        <v>-182404251.05964202</v>
      </c>
    </row>
    <row r="10" spans="1:27" x14ac:dyDescent="0.25">
      <c r="B10" s="2">
        <v>2023</v>
      </c>
      <c r="C10" s="11">
        <f t="shared" si="3"/>
        <v>-118280363.95</v>
      </c>
      <c r="D10" s="16">
        <f t="shared" ref="D10:D11" si="14">MIN(D9,-C10)</f>
        <v>3000000</v>
      </c>
      <c r="E10" s="13">
        <f t="shared" si="4"/>
        <v>-115280363.95</v>
      </c>
      <c r="F10" s="17"/>
      <c r="G10" s="11">
        <f t="shared" si="5"/>
        <v>-13312172.229642</v>
      </c>
      <c r="H10" s="16">
        <f t="shared" ref="H10:H11" si="15">MIN(H9,-G10)</f>
        <v>375000</v>
      </c>
      <c r="I10" s="13">
        <f t="shared" si="6"/>
        <v>-12937172.229642</v>
      </c>
      <c r="J10" s="17"/>
      <c r="K10" s="11">
        <f t="shared" si="7"/>
        <v>0</v>
      </c>
      <c r="L10" s="16">
        <f t="shared" si="2"/>
        <v>0</v>
      </c>
      <c r="M10" s="13">
        <f t="shared" si="8"/>
        <v>0</v>
      </c>
      <c r="N10" s="17"/>
      <c r="O10" s="11">
        <f t="shared" si="9"/>
        <v>-1901890.88</v>
      </c>
      <c r="P10" s="16">
        <f t="shared" si="10"/>
        <v>1901890.88</v>
      </c>
      <c r="Q10" s="13">
        <f t="shared" si="11"/>
        <v>0</v>
      </c>
      <c r="R10" s="17"/>
      <c r="S10" s="11">
        <f t="shared" si="12"/>
        <v>-48909824</v>
      </c>
      <c r="T10" s="16">
        <v>1783054</v>
      </c>
      <c r="U10" s="13">
        <f t="shared" si="13"/>
        <v>-47126770</v>
      </c>
      <c r="V10" s="17"/>
      <c r="W10" s="11">
        <f t="shared" si="1"/>
        <v>-182404251.05964202</v>
      </c>
      <c r="X10" s="16">
        <f t="shared" si="0"/>
        <v>7059944.8799999999</v>
      </c>
      <c r="Y10" s="13">
        <f t="shared" si="0"/>
        <v>-175344306.17964202</v>
      </c>
    </row>
    <row r="11" spans="1:27" s="23" customFormat="1" x14ac:dyDescent="0.25">
      <c r="B11" s="24">
        <v>2024</v>
      </c>
      <c r="C11" s="11">
        <f t="shared" si="3"/>
        <v>-115280363.95</v>
      </c>
      <c r="D11" s="16">
        <f t="shared" si="14"/>
        <v>3000000</v>
      </c>
      <c r="E11" s="13">
        <f t="shared" si="4"/>
        <v>-112280363.95</v>
      </c>
      <c r="F11" s="16"/>
      <c r="G11" s="11">
        <f t="shared" si="5"/>
        <v>-12937172.229642</v>
      </c>
      <c r="H11" s="16">
        <f t="shared" si="15"/>
        <v>375000</v>
      </c>
      <c r="I11" s="13">
        <f t="shared" si="6"/>
        <v>-12562172.229642</v>
      </c>
      <c r="J11" s="16"/>
      <c r="K11" s="11">
        <f t="shared" si="7"/>
        <v>0</v>
      </c>
      <c r="L11" s="16">
        <f t="shared" si="2"/>
        <v>0</v>
      </c>
      <c r="M11" s="13">
        <f t="shared" si="8"/>
        <v>0</v>
      </c>
      <c r="N11" s="16"/>
      <c r="O11" s="11">
        <f t="shared" si="9"/>
        <v>0</v>
      </c>
      <c r="P11" s="16">
        <f t="shared" si="10"/>
        <v>0</v>
      </c>
      <c r="Q11" s="13">
        <f t="shared" si="11"/>
        <v>0</v>
      </c>
      <c r="R11" s="16"/>
      <c r="S11" s="11">
        <f t="shared" si="12"/>
        <v>-47126770</v>
      </c>
      <c r="T11" s="16">
        <v>1279306</v>
      </c>
      <c r="U11" s="13">
        <f t="shared" si="13"/>
        <v>-45847464</v>
      </c>
      <c r="V11" s="16"/>
      <c r="W11" s="11">
        <f t="shared" si="1"/>
        <v>-175344306.17964202</v>
      </c>
      <c r="X11" s="16">
        <f t="shared" si="0"/>
        <v>4654306</v>
      </c>
      <c r="Y11" s="13">
        <f t="shared" si="0"/>
        <v>-170690000.17964202</v>
      </c>
    </row>
    <row r="12" spans="1:27" x14ac:dyDescent="0.25">
      <c r="B12" s="2">
        <v>2024</v>
      </c>
      <c r="C12" s="18">
        <f t="shared" si="3"/>
        <v>-112280363.95</v>
      </c>
      <c r="D12" s="19">
        <f t="shared" ref="D12" si="16">MIN(D11,-C12)</f>
        <v>3000000</v>
      </c>
      <c r="E12" s="20">
        <f t="shared" ref="E12" si="17">SUM(C12:D12)</f>
        <v>-109280363.95</v>
      </c>
      <c r="F12" s="17"/>
      <c r="G12" s="18">
        <f t="shared" ref="G12" si="18">I11</f>
        <v>-12562172.229642</v>
      </c>
      <c r="H12" s="19">
        <f t="shared" ref="H12" si="19">MIN(H11,-G12)</f>
        <v>375000</v>
      </c>
      <c r="I12" s="20">
        <f t="shared" ref="I12" si="20">SUM(G12:H12)</f>
        <v>-12187172.229642</v>
      </c>
      <c r="J12" s="17"/>
      <c r="K12" s="18">
        <f t="shared" ref="K12" si="21">M11</f>
        <v>0</v>
      </c>
      <c r="L12" s="19">
        <f t="shared" ref="L12" si="22">MIN(L11,-K12)</f>
        <v>0</v>
      </c>
      <c r="M12" s="20">
        <f t="shared" ref="M12" si="23">SUM(K12:L12)</f>
        <v>0</v>
      </c>
      <c r="N12" s="17"/>
      <c r="O12" s="18">
        <f t="shared" ref="O12" si="24">Q11</f>
        <v>0</v>
      </c>
      <c r="P12" s="19">
        <f t="shared" ref="P12" si="25">MIN(P11,-O12)</f>
        <v>0</v>
      </c>
      <c r="Q12" s="20">
        <f t="shared" ref="Q12" si="26">SUM(O12:P12)</f>
        <v>0</v>
      </c>
      <c r="R12" s="17"/>
      <c r="S12" s="18">
        <f t="shared" ref="S12" si="27">U11</f>
        <v>-45847464</v>
      </c>
      <c r="T12" s="19">
        <v>1279306</v>
      </c>
      <c r="U12" s="20">
        <f t="shared" ref="U12" si="28">SUM(S12:T12)</f>
        <v>-44568158</v>
      </c>
      <c r="V12" s="17"/>
      <c r="W12" s="18">
        <f t="shared" si="1"/>
        <v>-170690000.17964202</v>
      </c>
      <c r="X12" s="19">
        <f t="shared" si="0"/>
        <v>4654306</v>
      </c>
      <c r="Y12" s="20">
        <f t="shared" si="0"/>
        <v>-166035694.17964202</v>
      </c>
    </row>
    <row r="14" spans="1:27" x14ac:dyDescent="0.25">
      <c r="G14" s="21" t="s">
        <v>11</v>
      </c>
      <c r="H14" s="25">
        <f>375000*3*0.5</f>
        <v>562500</v>
      </c>
      <c r="I14" t="s">
        <v>12</v>
      </c>
    </row>
    <row r="15" spans="1:27" x14ac:dyDescent="0.25">
      <c r="G15" s="21"/>
      <c r="H15" s="22"/>
    </row>
    <row r="16" spans="1:27" x14ac:dyDescent="0.25">
      <c r="G16" s="21"/>
      <c r="H16" s="22"/>
    </row>
    <row r="17" spans="3:15" x14ac:dyDescent="0.25">
      <c r="H17" s="22"/>
    </row>
    <row r="20" spans="3:15" x14ac:dyDescent="0.25">
      <c r="C20" s="21"/>
    </row>
    <row r="32" spans="3:15" x14ac:dyDescent="0.25">
      <c r="O32" s="21"/>
    </row>
  </sheetData>
  <pageMargins left="0.7" right="0.7" top="0.75" bottom="0.75" header="0.3" footer="0.3"/>
  <pageSetup orientation="portrait" r:id="rId1"/>
  <headerFooter>
    <oddHeader>&amp;R Exh. KTW-5 Walker WP6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2020-12-18T08:00:00+00:00</OpenedDate>
    <SignificantOrder xmlns="dc463f71-b30c-4ab2-9473-d307f9d35888">false</SignificantOrder>
    <Date1 xmlns="dc463f71-b30c-4ab2-9473-d307f9d35888">2020-12-18T08:00:00+00:00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Northwest Natural Gas Company</CaseCompanyNames>
    <Nickname xmlns="http://schemas.microsoft.com/sharepoint/v3" xsi:nil="true"/>
    <DocketNumber xmlns="dc463f71-b30c-4ab2-9473-d307f9d35888">200994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EEC80525953A745BD9B79DC421B8604" ma:contentTypeVersion="52" ma:contentTypeDescription="" ma:contentTypeScope="" ma:versionID="661ebdd58a449a96898bb3f3afaf286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F7F795-DB09-4F1F-A1C9-D18D625209D5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2BB16C9-2CDE-4487-B909-174720586B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BD82A49-31D3-47EE-8C72-E40FDDFE8706}"/>
</file>

<file path=customXml/itemProps4.xml><?xml version="1.0" encoding="utf-8"?>
<ds:datastoreItem xmlns:ds="http://schemas.openxmlformats.org/officeDocument/2006/customXml" ds:itemID="{F108880C-0771-4D33-B616-2D09EB4C26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EDIT Rate Base Adj</vt:lpstr>
    </vt:vector>
  </TitlesOfParts>
  <Company>NW Natural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Heaps, David</dc:creator>
  <cp:lastModifiedBy>Lee-Pella, Erica N.</cp:lastModifiedBy>
  <dcterms:created xsi:type="dcterms:W3CDTF">2019-11-20T18:58:07Z</dcterms:created>
  <dcterms:modified xsi:type="dcterms:W3CDTF">2020-12-17T20:40:48Z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0x0101006E56B4D1795A2E4DB2F0B01679ED314A008EEC80525953A745BD9B79DC421B8604</vt:lpwstr>
  </property>
  <property fmtid="{D5CDD505-2E9C-101B-9397-08002B2CF9AE}" pid="3" name="nwnYear">
    <vt:lpwstr>24;#2019|4635c11d-9832-48ff-9710-212d5f6335a7</vt:lpwstr>
  </property>
  <property fmtid="{D5CDD505-2E9C-101B-9397-08002B2CF9AE}" pid="4" name="Country">
    <vt:lpwstr>4;#USA|186b0e04-beb1-4b8f-a381-44a7838a586f</vt:lpwstr>
  </property>
  <property fmtid="{D5CDD505-2E9C-101B-9397-08002B2CF9AE}" pid="5" name="nwnStateCountyCity">
    <vt:lpwstr/>
  </property>
  <property fmtid="{D5CDD505-2E9C-101B-9397-08002B2CF9AE}" pid="6" name="nwnEntity">
    <vt:lpwstr>1;#NWN|189a21d5-4508-41eb-a617-0aabe068765e</vt:lpwstr>
  </property>
  <property fmtid="{D5CDD505-2E9C-101B-9397-08002B2CF9AE}" pid="7" name="nwnMonth">
    <vt:lpwstr/>
  </property>
  <property fmtid="{D5CDD505-2E9C-101B-9397-08002B2CF9AE}" pid="8" name="_dlc_policyId">
    <vt:lpwstr/>
  </property>
  <property fmtid="{D5CDD505-2E9C-101B-9397-08002B2CF9AE}" pid="9" name="ItemRetentionFormula">
    <vt:lpwstr>&lt;formula id="Microsoft.Office.RecordsManagement.PolicyFeatures.Expiration.Formula.BuiltIn"&gt;&lt;number&gt;7&lt;/number&gt;&lt;property&gt;Modified&lt;/property&gt;&lt;propertyId&gt;28cf69c5-fa48-462a-b5cd-27b6f9d2bd5f&lt;/propertyId&gt;&lt;period&gt;years&lt;/period&gt;&lt;/formula&gt;</vt:lpwstr>
  </property>
  <property fmtid="{D5CDD505-2E9C-101B-9397-08002B2CF9AE}" pid="10" name="_dlc_DocIdItemGuid">
    <vt:lpwstr>8864806d-9f09-4b59-8bfa-b054b92a3a34</vt:lpwstr>
  </property>
  <property fmtid="{D5CDD505-2E9C-101B-9397-08002B2CF9AE}" pid="11" name="_docset_NoMedatataSyncRequired">
    <vt:lpwstr>False</vt:lpwstr>
  </property>
  <property fmtid="{D5CDD505-2E9C-101B-9397-08002B2CF9AE}" pid="12" name="IsEFSEC">
    <vt:bool>false</vt:bool>
  </property>
</Properties>
</file>