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15480" windowHeight="8145" activeTab="1"/>
  </bookViews>
  <sheets>
    <sheet name="Exhibit Summary" sheetId="1" r:id="rId1"/>
    <sheet name="Revenue Requirement Comparison" sheetId="7" r:id="rId2"/>
    <sheet name="Calculation" sheetId="5" r:id="rId3"/>
    <sheet name="Test Period Actuals" sheetId="2" r:id="rId4"/>
    <sheet name="Sheet1" sheetId="8" r:id="rId5"/>
  </sheets>
  <externalReferences>
    <externalReference r:id="rId6"/>
    <externalReference r:id="rId7"/>
    <externalReference r:id="rId8"/>
    <externalReference r:id="rId9"/>
  </externalReferences>
  <definedNames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1" hidden="1">#REF!</definedName>
    <definedName name="_Fill" hidden="1">#REF!</definedName>
    <definedName name="_xlnm._FilterDatabase" localSheetId="1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1" hidden="1">0</definedName>
    <definedName name="_Order1" hidden="1">255</definedName>
    <definedName name="_Order2" hidden="1">0</definedName>
    <definedName name="_Sort" localSheetId="1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1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localSheetId="1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localSheetId="1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2">Calculation!$A$5:$F$74</definedName>
    <definedName name="_xlnm.Print_Area" localSheetId="0">'Exhibit Summary'!$A$5:$J$35</definedName>
    <definedName name="_xlnm.Print_Area" localSheetId="3">'Test Period Actuals'!$A$5:$G$18</definedName>
    <definedName name="_xlnm.Print_Titles" localSheetId="2">Calculation!$1:$4</definedName>
    <definedName name="_xlnm.Print_Titles" localSheetId="0">'Exhibit Summary'!$1:$4</definedName>
    <definedName name="_xlnm.Print_Titles" localSheetId="3">'Test Period Actuals'!$1:$4</definedName>
    <definedName name="retail" localSheetId="1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localSheetId="1" hidden="1">"45FIHJWMI3GHFVKWLVCY66MTN"</definedName>
    <definedName name="SAPBEXwbID" hidden="1">"45E0HSXTFNPZNJBTUASVO6FBF"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1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1" hidden="1">{"YTD-Total",#N/A,FALSE,"Provision"}</definedName>
    <definedName name="standard1" hidden="1">{"YTD-Total",#N/A,FALSE,"Provision"}</definedName>
    <definedName name="w" localSheetId="1" hidden="1">[4]Inputs!#REF!</definedName>
    <definedName name="w" hidden="1">[4]Inputs!#REF!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1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sheet";#N/A,#N/A,FALSE,"Adj backup";#N/A,#N/A,FALSE,"t Accounts"}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1" hidden="1">{"FullView",#N/A,FALSE,"Consltd-For contngcy"}</definedName>
    <definedName name="wrn.Full._.View." hidden="1">{"FullView",#N/A,FALSE,"Consltd-For contngcy"}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1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1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hidden="1">{"PPM Recon View",#N/A,FALSE,"Hyperion Proof"}</definedName>
    <definedName name="wrn.ProofElectricOnly." localSheetId="1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1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hidden="1">{"YTD-Utility",#N/A,FALSE,"Prov Utility"}</definedName>
    <definedName name="wrn.Summary._.View." localSheetId="1" hidden="1">{#N/A,#N/A,FALSE,"Consltd-For contngcy"}</definedName>
    <definedName name="wrn.Summary._.View." hidden="1">{#N/A,#N/A,FALSE,"Consltd-For contngcy"}</definedName>
    <definedName name="wrn.UK._.Conversion._.Only." localSheetId="1" hidden="1">{#N/A,#N/A,FALSE,"Dec 1999 UK Continuing Ops"}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1" hidden="1">#REF!</definedName>
    <definedName name="Z_01844156_6462_4A28_9785_1A86F4D0C834_.wvu.PrintTitles" hidden="1">#REF!</definedName>
  </definedNames>
  <calcPr calcId="145621" calcMode="manual"/>
</workbook>
</file>

<file path=xl/calcChain.xml><?xml version="1.0" encoding="utf-8"?>
<calcChain xmlns="http://schemas.openxmlformats.org/spreadsheetml/2006/main">
  <c r="D16" i="5" l="1"/>
  <c r="D8" i="5"/>
  <c r="D10" i="5" s="1"/>
  <c r="A9" i="5"/>
  <c r="F8" i="5" l="1"/>
  <c r="D70" i="5"/>
  <c r="D71" i="5" s="1"/>
  <c r="D68" i="5"/>
  <c r="F31" i="5" s="1"/>
  <c r="F50" i="5" s="1"/>
  <c r="F35" i="5" l="1"/>
  <c r="F54" i="5" s="1"/>
  <c r="F37" i="5"/>
  <c r="F56" i="5" s="1"/>
  <c r="F39" i="5"/>
  <c r="F58" i="5" s="1"/>
  <c r="F41" i="5"/>
  <c r="F60" i="5" s="1"/>
  <c r="F33" i="5"/>
  <c r="F52" i="5" s="1"/>
  <c r="F34" i="5"/>
  <c r="F53" i="5" s="1"/>
  <c r="F36" i="5"/>
  <c r="F55" i="5" s="1"/>
  <c r="F38" i="5"/>
  <c r="F57" i="5" s="1"/>
  <c r="F40" i="5"/>
  <c r="F59" i="5" s="1"/>
  <c r="F42" i="5"/>
  <c r="F61" i="5" s="1"/>
  <c r="F32" i="5"/>
  <c r="F51" i="5" s="1"/>
  <c r="D17" i="5" l="1"/>
  <c r="A10" i="5" l="1"/>
  <c r="A11" i="5" s="1"/>
  <c r="A12" i="5" s="1"/>
  <c r="A13" i="5" s="1"/>
  <c r="A14" i="5" s="1"/>
  <c r="A15" i="5" s="1"/>
  <c r="A16" i="5" s="1"/>
  <c r="G17" i="7"/>
  <c r="A19" i="5" l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17" i="5"/>
  <c r="A18" i="5" s="1"/>
  <c r="F24" i="1"/>
  <c r="A3" i="2"/>
  <c r="A4" i="2"/>
  <c r="A1" i="2"/>
  <c r="A3" i="7"/>
  <c r="A4" i="7"/>
  <c r="A1" i="7"/>
  <c r="D20" i="5" l="1"/>
  <c r="D22" i="5" s="1"/>
  <c r="D23" i="5" s="1"/>
  <c r="E66" i="7"/>
  <c r="E55" i="7"/>
  <c r="E30" i="7"/>
  <c r="F17" i="7"/>
  <c r="E17" i="7"/>
  <c r="C31" i="5"/>
  <c r="C50" i="5" s="1"/>
  <c r="D74" i="5" s="1"/>
  <c r="D11" i="5" l="1"/>
  <c r="E68" i="7"/>
  <c r="E75" i="7"/>
  <c r="E81" i="7" s="1"/>
  <c r="E84" i="7" s="1"/>
  <c r="E86" i="7" s="1"/>
  <c r="E88" i="7" s="1"/>
  <c r="E34" i="7" s="1"/>
  <c r="D13" i="5" l="1"/>
  <c r="D50" i="5"/>
  <c r="E39" i="7"/>
  <c r="E41" i="7" s="1"/>
  <c r="E72" i="7" s="1"/>
  <c r="F62" i="5" l="1"/>
  <c r="C51" i="5"/>
  <c r="E50" i="5"/>
  <c r="D31" i="5"/>
  <c r="E31" i="5" s="1"/>
  <c r="F18" i="1" l="1"/>
  <c r="I18" i="1" s="1"/>
  <c r="F36" i="7" s="1"/>
  <c r="E12" i="5"/>
  <c r="F12" i="5" s="1"/>
  <c r="D51" i="5"/>
  <c r="C52" i="5" s="1"/>
  <c r="C32" i="5"/>
  <c r="F43" i="5"/>
  <c r="E21" i="5" l="1"/>
  <c r="F21" i="5" s="1"/>
  <c r="F17" i="1" s="1"/>
  <c r="I17" i="1" s="1"/>
  <c r="F79" i="7" s="1"/>
  <c r="E9" i="5"/>
  <c r="D32" i="5"/>
  <c r="E32" i="5" s="1"/>
  <c r="D52" i="5"/>
  <c r="C53" i="5" s="1"/>
  <c r="E51" i="5"/>
  <c r="F9" i="5" l="1"/>
  <c r="E10" i="5"/>
  <c r="E20" i="5"/>
  <c r="F20" i="5" s="1"/>
  <c r="E52" i="5"/>
  <c r="C33" i="5"/>
  <c r="D33" i="5" s="1"/>
  <c r="D53" i="5"/>
  <c r="C54" i="5" s="1"/>
  <c r="F13" i="1" l="1"/>
  <c r="I13" i="1" s="1"/>
  <c r="F10" i="5"/>
  <c r="G79" i="7"/>
  <c r="E22" i="5"/>
  <c r="E23" i="5" s="1"/>
  <c r="C34" i="5"/>
  <c r="D34" i="5" s="1"/>
  <c r="C35" i="5" s="1"/>
  <c r="E33" i="5"/>
  <c r="D54" i="5"/>
  <c r="C55" i="5" s="1"/>
  <c r="E53" i="5"/>
  <c r="F22" i="5" l="1"/>
  <c r="F23" i="5" s="1"/>
  <c r="F11" i="5" s="1"/>
  <c r="E54" i="5"/>
  <c r="E34" i="5"/>
  <c r="D55" i="5"/>
  <c r="C56" i="5" s="1"/>
  <c r="D35" i="5"/>
  <c r="E35" i="5" s="1"/>
  <c r="E11" i="5" l="1"/>
  <c r="E13" i="5" s="1"/>
  <c r="E55" i="5"/>
  <c r="D56" i="5"/>
  <c r="C57" i="5" s="1"/>
  <c r="C36" i="5"/>
  <c r="F13" i="5" l="1"/>
  <c r="D57" i="5"/>
  <c r="C58" i="5" s="1"/>
  <c r="E56" i="5"/>
  <c r="D36" i="5"/>
  <c r="E36" i="5" s="1"/>
  <c r="E57" i="5" l="1"/>
  <c r="C37" i="5"/>
  <c r="D58" i="5"/>
  <c r="C59" i="5" s="1"/>
  <c r="E58" i="5" l="1"/>
  <c r="D37" i="5"/>
  <c r="C38" i="5" s="1"/>
  <c r="D38" i="5" s="1"/>
  <c r="C39" i="5" s="1"/>
  <c r="D39" i="5" s="1"/>
  <c r="C40" i="5" s="1"/>
  <c r="D59" i="5"/>
  <c r="C60" i="5" s="1"/>
  <c r="E59" i="5" l="1"/>
  <c r="E38" i="5"/>
  <c r="E37" i="5"/>
  <c r="D60" i="5"/>
  <c r="C61" i="5" s="1"/>
  <c r="E39" i="5"/>
  <c r="D40" i="5"/>
  <c r="C41" i="5" s="1"/>
  <c r="E60" i="5" l="1"/>
  <c r="D61" i="5"/>
  <c r="D62" i="5" s="1"/>
  <c r="E40" i="5"/>
  <c r="D41" i="5"/>
  <c r="C42" i="5" s="1"/>
  <c r="F25" i="1" l="1"/>
  <c r="I25" i="1" s="1"/>
  <c r="E61" i="5"/>
  <c r="E62" i="5" s="1"/>
  <c r="E16" i="5" s="1"/>
  <c r="F16" i="5" s="1"/>
  <c r="E41" i="5"/>
  <c r="D42" i="5"/>
  <c r="D43" i="5" s="1"/>
  <c r="F22" i="1" s="1"/>
  <c r="I22" i="1" s="1"/>
  <c r="F44" i="7" s="1"/>
  <c r="F55" i="7" l="1"/>
  <c r="G55" i="7" s="1"/>
  <c r="G44" i="7"/>
  <c r="E42" i="5"/>
  <c r="E43" i="5" s="1"/>
  <c r="E15" i="5" s="1"/>
  <c r="F15" i="5" s="1"/>
  <c r="E17" i="5" l="1"/>
  <c r="F17" i="5" s="1"/>
  <c r="I24" i="1"/>
  <c r="I26" i="1" s="1"/>
  <c r="F60" i="7" l="1"/>
  <c r="F12" i="1"/>
  <c r="I12" i="1" s="1"/>
  <c r="F29" i="7" l="1"/>
  <c r="I14" i="1"/>
  <c r="F66" i="7"/>
  <c r="G60" i="7"/>
  <c r="F68" i="7" l="1"/>
  <c r="G68" i="7" s="1"/>
  <c r="G66" i="7"/>
  <c r="G36" i="7"/>
  <c r="G29" i="7"/>
  <c r="G30" i="7" s="1"/>
  <c r="F30" i="7"/>
  <c r="F75" i="7" l="1"/>
  <c r="F81" i="7" l="1"/>
  <c r="G75" i="7"/>
  <c r="F84" i="7" l="1"/>
  <c r="G81" i="7"/>
  <c r="F86" i="7" l="1"/>
  <c r="G84" i="7"/>
  <c r="F88" i="7" l="1"/>
  <c r="G86" i="7"/>
  <c r="F34" i="7" l="1"/>
  <c r="G88" i="7"/>
  <c r="G34" i="7" l="1"/>
  <c r="G39" i="7" s="1"/>
  <c r="G41" i="7" s="1"/>
  <c r="F39" i="7"/>
  <c r="F41" i="7" s="1"/>
  <c r="F72" i="7" s="1"/>
  <c r="G72" i="7" s="1"/>
</calcChain>
</file>

<file path=xl/sharedStrings.xml><?xml version="1.0" encoding="utf-8"?>
<sst xmlns="http://schemas.openxmlformats.org/spreadsheetml/2006/main" count="213" uniqueCount="166">
  <si>
    <t>PacifiCorp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</si>
  <si>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</si>
  <si>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</si>
  <si>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</si>
  <si>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</si>
  <si>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</si>
  <si>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</si>
  <si>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</si>
  <si>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</si>
  <si>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</si>
  <si>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WA</t>
  </si>
  <si>
    <t>Situs</t>
  </si>
  <si>
    <t>Adjustment to Tax:</t>
  </si>
  <si>
    <t>Amortization</t>
  </si>
  <si>
    <t>Washington General Rate Case - December 2010</t>
  </si>
  <si>
    <t>FERC ACCT</t>
  </si>
  <si>
    <t>SAP ACCT</t>
  </si>
  <si>
    <t>DESCRIPTION</t>
  </si>
  <si>
    <t>ALLOCATION</t>
  </si>
  <si>
    <t>TOTAL CO. AMT</t>
  </si>
  <si>
    <t>DTL 415.825 Contra Pensn Reg Asset CTG_W</t>
  </si>
  <si>
    <t>SCHMAT</t>
  </si>
  <si>
    <t>Deferred Income Tax Expense</t>
  </si>
  <si>
    <t>Adjustment to Rate Base</t>
  </si>
  <si>
    <t>State Of Washington</t>
  </si>
  <si>
    <t>Average</t>
  </si>
  <si>
    <t>Date</t>
  </si>
  <si>
    <t>Balance</t>
  </si>
  <si>
    <t>Rate Base</t>
  </si>
  <si>
    <t>Expense</t>
  </si>
  <si>
    <t>A</t>
  </si>
  <si>
    <t>B</t>
  </si>
  <si>
    <t>Calculation of Amortization:</t>
  </si>
  <si>
    <t>Years to amortize</t>
  </si>
  <si>
    <t>C</t>
  </si>
  <si>
    <t>Year to Date Average</t>
  </si>
  <si>
    <t>Beginning</t>
  </si>
  <si>
    <t>Ending</t>
  </si>
  <si>
    <t>D</t>
  </si>
  <si>
    <t>(1) This is at 37.951% and will be adjusted in Adjustment 7.7 State Income Tax</t>
  </si>
  <si>
    <t>Tax Rate:</t>
  </si>
  <si>
    <t>Calculation of Accumulated Deferred Income Tax:</t>
  </si>
  <si>
    <t>Regulatory Liability @.37951 (1)</t>
  </si>
  <si>
    <t>RES</t>
  </si>
  <si>
    <t>Adjustment 4.6 Pension Curtailment Gain Amortization</t>
  </si>
  <si>
    <t>PacifiiCorp</t>
  </si>
  <si>
    <t>Staff</t>
  </si>
  <si>
    <t>Difference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</si>
  <si>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</si>
  <si>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</si>
  <si>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</si>
  <si>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</si>
  <si>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</si>
  <si>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</si>
  <si>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</si>
  <si>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</si>
  <si>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</si>
  <si>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</si>
  <si>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</si>
  <si>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</si>
  <si>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</si>
  <si>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</si>
  <si>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</si>
  <si>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</si>
  <si>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</si>
  <si>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</si>
  <si>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</si>
  <si>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</si>
  <si>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</si>
  <si>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</si>
  <si>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</si>
  <si>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</si>
  <si>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</si>
  <si>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</si>
  <si>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</si>
  <si>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</si>
  <si>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</si>
  <si>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</si>
  <si>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</si>
  <si>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</si>
  <si>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</si>
  <si>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</si>
  <si>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</si>
  <si>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</si>
  <si>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</si>
  <si>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</si>
  <si>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</si>
  <si>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</si>
  <si>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</si>
  <si>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</si>
  <si>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</si>
  <si>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</si>
  <si>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</si>
  <si>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</si>
  <si>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</si>
  <si>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</si>
  <si>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</si>
  <si>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</si>
  <si>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</si>
  <si>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Estimated Return on Equity Impact</t>
  </si>
  <si>
    <t>Estimated Price Change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</si>
  <si>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</si>
  <si>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</si>
  <si>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</si>
  <si>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</si>
  <si>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</si>
  <si>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</si>
  <si>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</si>
  <si>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</si>
  <si>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</si>
  <si>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</si>
  <si>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Federal Income Taxes Before Credits</t>
  </si>
  <si>
    <t>Energy Tax Credits</t>
  </si>
  <si>
    <t>Federal Income Taxes</t>
  </si>
  <si>
    <t>Adjustment 4.6 Pension and Postretirement Curtailment Gain</t>
  </si>
  <si>
    <t>Test Period Actual Amounts Booked in Unadjusted Results</t>
  </si>
  <si>
    <t>REFERENCE</t>
  </si>
  <si>
    <t>Amortization of Washington Pension Curtailment Gain</t>
  </si>
  <si>
    <t>Remove Test Period ADIT Balance - AMA</t>
  </si>
  <si>
    <t>Net Adjustment to ADIT</t>
  </si>
  <si>
    <t xml:space="preserve">Schedule M Adjustment </t>
  </si>
  <si>
    <t>Dalley RBD-3 at 4.6.1</t>
  </si>
  <si>
    <t>Dalley RBD-3 at 4.6.3</t>
  </si>
  <si>
    <t>Adjustment Summary</t>
  </si>
  <si>
    <t>1. Calculate Rate Base Amount:</t>
  </si>
  <si>
    <t>2. Calculate Accumulated Deferred Income Tax(1)</t>
  </si>
  <si>
    <t>Test Year Actuals</t>
  </si>
  <si>
    <t>Gain</t>
  </si>
  <si>
    <t>Year 2010</t>
  </si>
  <si>
    <t>Adjustment</t>
  </si>
  <si>
    <t>Net Operating Income</t>
  </si>
  <si>
    <t>Income Before Income Tax</t>
  </si>
  <si>
    <t>Current Federal Income Tax</t>
  </si>
  <si>
    <t>Deferred  Federal Income Tax</t>
  </si>
  <si>
    <t>Regulatory Liability</t>
  </si>
  <si>
    <t>Accumulated Deferred Income Tax</t>
  </si>
  <si>
    <t>Current Federal Income Tax Calculation:</t>
  </si>
  <si>
    <t>Schedule M</t>
  </si>
  <si>
    <t>Current Income Income Tax</t>
  </si>
  <si>
    <t>Net Rate Base</t>
  </si>
  <si>
    <t>Line 15</t>
  </si>
  <si>
    <t>Page 3 line 1</t>
  </si>
  <si>
    <t>Line 54 Col D</t>
  </si>
  <si>
    <t>Line 2 to 4</t>
  </si>
  <si>
    <t>Line 35 Col C</t>
  </si>
  <si>
    <t>Line 54 Col C</t>
  </si>
  <si>
    <t>Line 7 plus 8</t>
  </si>
  <si>
    <t>Page 2 Line 1 Col C</t>
  </si>
  <si>
    <t>Page 2 Line 13 Col C</t>
  </si>
  <si>
    <t>Page 2 Line 4 Col C</t>
  </si>
  <si>
    <t>Page 2 Line 7 Col C</t>
  </si>
  <si>
    <t>Page 2 Line 8 Col A</t>
  </si>
  <si>
    <t>Page 2 Line 8 Col B</t>
  </si>
  <si>
    <t>Curtailment Gain 1/1/ 2010</t>
  </si>
  <si>
    <t>February Adjustment</t>
  </si>
  <si>
    <t xml:space="preserve">Adjustment/ 35 months </t>
  </si>
  <si>
    <t>Total Monthly Amortization</t>
  </si>
  <si>
    <t>January Monthly Amortization</t>
  </si>
  <si>
    <t>-Line 1</t>
  </si>
  <si>
    <t xml:space="preserve">Remove Test Period Actual </t>
  </si>
  <si>
    <t>Remove Test Year Actuals</t>
  </si>
  <si>
    <t>Add Amortization</t>
  </si>
  <si>
    <t>WASHINGTON</t>
  </si>
  <si>
    <t>UE-111190</t>
  </si>
  <si>
    <t>Add AMA Calculated Pension Curtailment Gain</t>
  </si>
  <si>
    <t>Add Calculated ADIT Balance - 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</si>
</sst>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0.000%"/>
    <numFmt numFmtId="167" formatCode="_-* #,##0\ &quot;F&quot;_-;\-* #,##0\ &quot;F&quot;_-;_-* &quot;-&quot;\ &quot;F&quot;_-;_-@_-"/>
    <numFmt numFmtId="168" formatCode="&quot;$&quot;###0;[Red]\(&quot;$&quot;###0\)"/>
    <numFmt numFmtId="169" formatCode="mmmm\ d\,\ yyyy"/>
    <numFmt numFmtId="170" formatCode="########\-###\-###"/>
    <numFmt numFmtId="171" formatCode="0.0"/>
    <numFmt numFmtId="172" formatCode="#,##0.000;[Red]\-#,##0.000"/>
    <numFmt numFmtId="173" formatCode="#,##0.0_);\(#,##0.0\);\-\ ;"/>
    <numFmt numFmtId="174" formatCode="#,##0.0000"/>
    <numFmt numFmtId="175" formatCode="General_)"/>
    <numFmt numFmtId="176" formatCode="&quot;$&quot;#,###"/>
    <numFmt numFmtId="177" formatCode="mmm\ dd\,\ yyyy"/>
    <numFmt numFmtId="178" formatCode="[$-409]mmmm\-yy;@"/>
    <numFmt numFmtId="179" formatCode="0.00000%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Helv"/>
    </font>
    <font>
      <sz val="8"/>
      <name val="Helv"/>
    </font>
    <font>
      <sz val="7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8"/>
      <name val="TimesNewRomanPS"/>
    </font>
    <font>
      <sz val="12"/>
      <name val="Times New Roman"/>
      <family val="1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2"/>
      <name val="Arial MT"/>
    </font>
    <font>
      <sz val="10"/>
      <name val="LinePrinte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4"/>
      <name val="Arial"/>
      <family val="2"/>
    </font>
    <font>
      <b/>
      <sz val="16"/>
      <color indexed="23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indexed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15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0" fillId="0" borderId="0"/>
    <xf numFmtId="0" fontId="10" fillId="0" borderId="0"/>
    <xf numFmtId="0" fontId="10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" fontId="11" fillId="0" borderId="0"/>
    <xf numFmtId="41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37" fontId="4" fillId="0" borderId="0" applyFill="0" applyBorder="0" applyAlignment="0" applyProtection="0"/>
    <xf numFmtId="0" fontId="12" fillId="0" borderId="0"/>
    <xf numFmtId="0" fontId="12" fillId="0" borderId="0"/>
    <xf numFmtId="37" fontId="4" fillId="0" borderId="0" applyFill="0" applyBorder="0" applyAlignment="0" applyProtection="0"/>
    <xf numFmtId="37" fontId="4" fillId="0" borderId="0" applyFill="0" applyBorder="0" applyAlignment="0" applyProtection="0"/>
    <xf numFmtId="37" fontId="4" fillId="0" borderId="0" applyFill="0" applyBorder="0" applyAlignment="0" applyProtection="0"/>
    <xf numFmtId="0" fontId="12" fillId="0" borderId="0"/>
    <xf numFmtId="44" fontId="3" fillId="0" borderId="0" applyFont="0" applyFill="0" applyBorder="0" applyAlignment="0" applyProtection="0"/>
    <xf numFmtId="168" fontId="13" fillId="0" borderId="0" applyFont="0" applyFill="0" applyBorder="0" applyProtection="0">
      <alignment horizontal="right"/>
    </xf>
    <xf numFmtId="5" fontId="12" fillId="0" borderId="0"/>
    <xf numFmtId="5" fontId="4" fillId="0" borderId="0" applyFill="0" applyBorder="0" applyAlignment="0" applyProtection="0"/>
    <xf numFmtId="5" fontId="4" fillId="0" borderId="0" applyFill="0" applyBorder="0" applyAlignment="0" applyProtection="0"/>
    <xf numFmtId="5" fontId="4" fillId="0" borderId="0" applyFill="0" applyBorder="0" applyAlignment="0" applyProtection="0"/>
    <xf numFmtId="169" fontId="4" fillId="0" borderId="0" applyFill="0" applyBorder="0" applyAlignment="0" applyProtection="0"/>
    <xf numFmtId="0" fontId="12" fillId="0" borderId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2" fontId="4" fillId="0" borderId="0" applyFill="0" applyBorder="0" applyAlignment="0" applyProtection="0"/>
    <xf numFmtId="0" fontId="14" fillId="0" borderId="0" applyFont="0" applyFill="0" applyBorder="0" applyAlignment="0" applyProtection="0">
      <alignment horizontal="left"/>
    </xf>
    <xf numFmtId="38" fontId="5" fillId="2" borderId="0" applyNumberFormat="0" applyBorder="0" applyAlignment="0" applyProtection="0"/>
    <xf numFmtId="0" fontId="15" fillId="0" borderId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0" fontId="5" fillId="3" borderId="3" applyNumberFormat="0" applyBorder="0" applyAlignment="0" applyProtection="0"/>
    <xf numFmtId="170" fontId="4" fillId="0" borderId="0"/>
    <xf numFmtId="170" fontId="4" fillId="0" borderId="0"/>
    <xf numFmtId="170" fontId="4" fillId="0" borderId="0"/>
    <xf numFmtId="171" fontId="6" fillId="0" borderId="0" applyNumberFormat="0" applyFill="0" applyBorder="0" applyAlignment="0" applyProtection="0"/>
    <xf numFmtId="37" fontId="18" fillId="0" borderId="0" applyNumberFormat="0" applyFill="0" applyBorder="0"/>
    <xf numFmtId="0" fontId="5" fillId="0" borderId="4" applyNumberFormat="0" applyBorder="0" applyAlignment="0"/>
    <xf numFmtId="172" fontId="4" fillId="0" borderId="0"/>
    <xf numFmtId="172" fontId="4" fillId="0" borderId="0"/>
    <xf numFmtId="172" fontId="4" fillId="0" borderId="0"/>
    <xf numFmtId="0" fontId="3" fillId="0" borderId="0"/>
    <xf numFmtId="0" fontId="3" fillId="0" borderId="0"/>
    <xf numFmtId="0" fontId="4" fillId="0" borderId="0"/>
    <xf numFmtId="0" fontId="9" fillId="0" borderId="0"/>
    <xf numFmtId="37" fontId="12" fillId="0" borderId="0"/>
    <xf numFmtId="0" fontId="4" fillId="4" borderId="5" applyNumberFormat="0" applyFont="0" applyAlignment="0" applyProtection="0"/>
    <xf numFmtId="0" fontId="4" fillId="4" borderId="5" applyNumberFormat="0" applyFont="0" applyAlignment="0" applyProtection="0"/>
    <xf numFmtId="173" fontId="19" fillId="0" borderId="0" applyFont="0" applyFill="0" applyBorder="0" applyProtection="0"/>
    <xf numFmtId="173" fontId="19" fillId="0" borderId="0" applyFont="0" applyFill="0" applyBorder="0" applyProtection="0"/>
    <xf numFmtId="173" fontId="19" fillId="0" borderId="0" applyFont="0" applyFill="0" applyBorder="0" applyProtection="0"/>
    <xf numFmtId="12" fontId="16" fillId="5" borderId="6">
      <alignment horizontal="left"/>
    </xf>
    <xf numFmtId="0" fontId="12" fillId="0" borderId="0"/>
    <xf numFmtId="0" fontId="12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/>
    <xf numFmtId="4" fontId="21" fillId="6" borderId="7" applyNumberFormat="0" applyProtection="0">
      <alignment vertical="center"/>
    </xf>
    <xf numFmtId="4" fontId="22" fillId="7" borderId="7" applyNumberFormat="0" applyProtection="0">
      <alignment vertical="center"/>
    </xf>
    <xf numFmtId="4" fontId="21" fillId="7" borderId="7" applyNumberFormat="0" applyProtection="0">
      <alignment horizontal="left" vertical="center" indent="1"/>
    </xf>
    <xf numFmtId="0" fontId="21" fillId="7" borderId="7" applyNumberFormat="0" applyProtection="0">
      <alignment horizontal="left" vertical="top" indent="1"/>
    </xf>
    <xf numFmtId="4" fontId="21" fillId="8" borderId="0" applyNumberFormat="0" applyProtection="0">
      <alignment horizontal="left" vertical="center" indent="1"/>
    </xf>
    <xf numFmtId="4" fontId="23" fillId="9" borderId="7" applyNumberFormat="0" applyProtection="0">
      <alignment horizontal="right" vertical="center"/>
    </xf>
    <xf numFmtId="4" fontId="23" fillId="10" borderId="7" applyNumberFormat="0" applyProtection="0">
      <alignment horizontal="right" vertical="center"/>
    </xf>
    <xf numFmtId="4" fontId="23" fillId="11" borderId="7" applyNumberFormat="0" applyProtection="0">
      <alignment horizontal="right" vertical="center"/>
    </xf>
    <xf numFmtId="4" fontId="23" fillId="12" borderId="7" applyNumberFormat="0" applyProtection="0">
      <alignment horizontal="right" vertical="center"/>
    </xf>
    <xf numFmtId="4" fontId="23" fillId="13" borderId="7" applyNumberFormat="0" applyProtection="0">
      <alignment horizontal="right" vertical="center"/>
    </xf>
    <xf numFmtId="4" fontId="23" fillId="14" borderId="7" applyNumberFormat="0" applyProtection="0">
      <alignment horizontal="right" vertical="center"/>
    </xf>
    <xf numFmtId="4" fontId="23" fillId="15" borderId="7" applyNumberFormat="0" applyProtection="0">
      <alignment horizontal="right" vertical="center"/>
    </xf>
    <xf numFmtId="4" fontId="23" fillId="16" borderId="7" applyNumberFormat="0" applyProtection="0">
      <alignment horizontal="right" vertical="center"/>
    </xf>
    <xf numFmtId="4" fontId="23" fillId="17" borderId="7" applyNumberFormat="0" applyProtection="0">
      <alignment horizontal="right" vertical="center"/>
    </xf>
    <xf numFmtId="4" fontId="21" fillId="18" borderId="8" applyNumberFormat="0" applyProtection="0">
      <alignment horizontal="left" vertical="center" indent="1"/>
    </xf>
    <xf numFmtId="4" fontId="23" fillId="19" borderId="0" applyNumberFormat="0" applyProtection="0">
      <alignment horizontal="left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3" fillId="21" borderId="7" applyNumberFormat="0" applyProtection="0">
      <alignment horizontal="right" vertical="center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4" fontId="23" fillId="3" borderId="7" applyNumberFormat="0" applyProtection="0">
      <alignment vertical="center"/>
    </xf>
    <xf numFmtId="4" fontId="27" fillId="3" borderId="7" applyNumberFormat="0" applyProtection="0">
      <alignment vertical="center"/>
    </xf>
    <xf numFmtId="4" fontId="23" fillId="3" borderId="7" applyNumberFormat="0" applyProtection="0">
      <alignment horizontal="left" vertical="center" indent="1"/>
    </xf>
    <xf numFmtId="0" fontId="23" fillId="3" borderId="7" applyNumberFormat="0" applyProtection="0">
      <alignment horizontal="left" vertical="top" indent="1"/>
    </xf>
    <xf numFmtId="4" fontId="23" fillId="19" borderId="7" applyNumberFormat="0" applyProtection="0">
      <alignment horizontal="right" vertical="center"/>
    </xf>
    <xf numFmtId="4" fontId="27" fillId="19" borderId="7" applyNumberFormat="0" applyProtection="0">
      <alignment horizontal="right" vertical="center"/>
    </xf>
    <xf numFmtId="4" fontId="23" fillId="21" borderId="7" applyNumberFormat="0" applyProtection="0">
      <alignment horizontal="left" vertical="center" indent="1"/>
    </xf>
    <xf numFmtId="0" fontId="23" fillId="8" borderId="7" applyNumberFormat="0" applyProtection="0">
      <alignment horizontal="center" vertical="top"/>
    </xf>
    <xf numFmtId="4" fontId="17" fillId="0" borderId="0" applyNumberFormat="0" applyProtection="0">
      <alignment horizontal="left" vertical="center"/>
    </xf>
    <xf numFmtId="4" fontId="17" fillId="0" borderId="0" applyNumberFormat="0" applyProtection="0">
      <alignment horizontal="left" vertical="center"/>
    </xf>
    <xf numFmtId="4" fontId="17" fillId="0" borderId="0" applyNumberFormat="0" applyProtection="0">
      <alignment horizontal="left" vertical="center"/>
    </xf>
    <xf numFmtId="4" fontId="28" fillId="19" borderId="7" applyNumberFormat="0" applyProtection="0">
      <alignment horizontal="right" vertical="center"/>
    </xf>
    <xf numFmtId="37" fontId="29" fillId="26" borderId="0" applyNumberFormat="0" applyFont="0" applyBorder="0" applyAlignment="0" applyProtection="0"/>
    <xf numFmtId="174" fontId="4" fillId="0" borderId="9">
      <alignment horizontal="justify" vertical="top" wrapText="1"/>
    </xf>
    <xf numFmtId="174" fontId="4" fillId="0" borderId="9">
      <alignment horizontal="justify" vertical="top" wrapText="1"/>
    </xf>
    <xf numFmtId="174" fontId="4" fillId="0" borderId="9">
      <alignment horizontal="justify" vertical="top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7" fillId="0" borderId="3">
      <alignment horizontal="center" vertical="center" wrapText="1"/>
    </xf>
    <xf numFmtId="0" fontId="7" fillId="0" borderId="3">
      <alignment horizontal="center" vertical="center" wrapText="1"/>
    </xf>
    <xf numFmtId="0" fontId="7" fillId="0" borderId="3">
      <alignment horizontal="center" vertical="center" wrapText="1"/>
    </xf>
    <xf numFmtId="0" fontId="4" fillId="0" borderId="10" applyNumberFormat="0" applyFill="0" applyAlignment="0" applyProtection="0"/>
    <xf numFmtId="0" fontId="4" fillId="0" borderId="10" applyNumberFormat="0" applyFill="0" applyAlignment="0" applyProtection="0"/>
    <xf numFmtId="0" fontId="12" fillId="0" borderId="11"/>
    <xf numFmtId="175" fontId="30" fillId="0" borderId="0">
      <alignment horizontal="left"/>
    </xf>
    <xf numFmtId="0" fontId="12" fillId="0" borderId="12"/>
    <xf numFmtId="37" fontId="5" fillId="7" borderId="0" applyNumberFormat="0" applyBorder="0" applyAlignment="0" applyProtection="0"/>
    <xf numFmtId="37" fontId="5" fillId="0" borderId="0"/>
    <xf numFmtId="37" fontId="5" fillId="0" borderId="0"/>
    <xf numFmtId="37" fontId="5" fillId="0" borderId="0"/>
    <xf numFmtId="3" fontId="8" fillId="27" borderId="13" applyProtection="0"/>
    <xf numFmtId="0" fontId="2" fillId="0" borderId="0"/>
    <xf numFmtId="0" fontId="4" fillId="0" borderId="0"/>
    <xf numFmtId="4" fontId="23" fillId="21" borderId="7" applyNumberFormat="0" applyProtection="0">
      <alignment horizontal="left" vertical="center" indent="1"/>
    </xf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1" fillId="29" borderId="0" applyNumberFormat="0" applyBorder="0" applyAlignment="0" applyProtection="0"/>
    <xf numFmtId="0" fontId="31" fillId="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10" borderId="0" applyNumberFormat="0" applyBorder="0" applyAlignment="0" applyProtection="0"/>
    <xf numFmtId="0" fontId="31" fillId="17" borderId="0" applyNumberFormat="0" applyBorder="0" applyAlignment="0" applyProtection="0"/>
    <xf numFmtId="0" fontId="31" fillId="31" borderId="0" applyNumberFormat="0" applyBorder="0" applyAlignment="0" applyProtection="0"/>
    <xf numFmtId="0" fontId="31" fillId="34" borderId="0" applyNumberFormat="0" applyBorder="0" applyAlignment="0" applyProtection="0"/>
    <xf numFmtId="0" fontId="31" fillId="12" borderId="0" applyNumberFormat="0" applyBorder="0" applyAlignment="0" applyProtection="0"/>
    <xf numFmtId="0" fontId="32" fillId="35" borderId="0" applyNumberFormat="0" applyBorder="0" applyAlignment="0" applyProtection="0"/>
    <xf numFmtId="0" fontId="32" fillId="10" borderId="0" applyNumberFormat="0" applyBorder="0" applyAlignment="0" applyProtection="0"/>
    <xf numFmtId="0" fontId="32" fillId="17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13" borderId="0" applyNumberFormat="0" applyBorder="0" applyAlignment="0" applyProtection="0"/>
    <xf numFmtId="0" fontId="32" fillId="38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14" borderId="0" applyNumberFormat="0" applyBorder="0" applyAlignment="0" applyProtection="0"/>
    <xf numFmtId="0" fontId="33" fillId="9" borderId="0" applyNumberFormat="0" applyBorder="0" applyAlignment="0" applyProtection="0"/>
    <xf numFmtId="0" fontId="34" fillId="39" borderId="16" applyNumberFormat="0" applyAlignment="0" applyProtection="0"/>
    <xf numFmtId="0" fontId="35" fillId="40" borderId="17" applyNumberFormat="0" applyAlignment="0" applyProtection="0"/>
    <xf numFmtId="41" fontId="1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2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/>
    <xf numFmtId="0" fontId="38" fillId="0" borderId="0" applyNumberFormat="0" applyFill="0" applyBorder="0" applyAlignment="0" applyProtection="0"/>
    <xf numFmtId="0" fontId="12" fillId="0" borderId="0"/>
    <xf numFmtId="0" fontId="39" fillId="30" borderId="0" applyNumberFormat="0" applyBorder="0" applyAlignment="0" applyProtection="0"/>
    <xf numFmtId="0" fontId="40" fillId="0" borderId="18" applyNumberFormat="0" applyFill="0" applyAlignment="0" applyProtection="0"/>
    <xf numFmtId="0" fontId="40" fillId="0" borderId="0" applyNumberFormat="0" applyFill="0" applyBorder="0" applyAlignment="0" applyProtection="0"/>
    <xf numFmtId="166" fontId="4" fillId="0" borderId="0">
      <protection locked="0"/>
    </xf>
    <xf numFmtId="166" fontId="4" fillId="0" borderId="0">
      <protection locked="0"/>
    </xf>
    <xf numFmtId="0" fontId="41" fillId="33" borderId="16" applyNumberFormat="0" applyAlignment="0" applyProtection="0"/>
    <xf numFmtId="38" fontId="42" fillId="0" borderId="0">
      <alignment horizontal="left" wrapText="1"/>
    </xf>
    <xf numFmtId="38" fontId="43" fillId="0" borderId="0">
      <alignment horizontal="left" wrapText="1"/>
    </xf>
    <xf numFmtId="0" fontId="44" fillId="0" borderId="19" applyNumberFormat="0" applyFill="0" applyAlignment="0" applyProtection="0"/>
    <xf numFmtId="0" fontId="45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 applyFill="0" applyBorder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28" borderId="14" applyNumberFormat="0" applyFont="0" applyAlignment="0" applyProtection="0"/>
    <xf numFmtId="0" fontId="47" fillId="39" borderId="2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7" fillId="0" borderId="0" applyFont="0" applyFill="0" applyBorder="0" applyAlignment="0" applyProtection="0"/>
    <xf numFmtId="4" fontId="21" fillId="6" borderId="7" applyNumberFormat="0" applyProtection="0">
      <alignment vertical="center"/>
    </xf>
    <xf numFmtId="4" fontId="21" fillId="7" borderId="7" applyNumberFormat="0" applyProtection="0">
      <alignment horizontal="left" vertical="center" indent="1"/>
    </xf>
    <xf numFmtId="4" fontId="21" fillId="8" borderId="7" applyNumberFormat="0" applyProtection="0"/>
    <xf numFmtId="0" fontId="4" fillId="41" borderId="20" applyNumberFormat="0" applyProtection="0">
      <alignment horizontal="left" vertical="center" indent="1"/>
    </xf>
    <xf numFmtId="4" fontId="21" fillId="18" borderId="8" applyNumberFormat="0" applyProtection="0">
      <alignment horizontal="left" vertical="center" indent="1"/>
    </xf>
    <xf numFmtId="4" fontId="23" fillId="19" borderId="0" applyNumberFormat="0" applyProtection="0">
      <alignment horizontal="left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4" fillId="20" borderId="0" applyNumberFormat="0" applyProtection="0">
      <alignment horizontal="left" vertical="center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5" fillId="22" borderId="0" applyNumberFormat="0" applyProtection="0">
      <alignment horizontal="left" indent="1"/>
    </xf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4" fontId="26" fillId="23" borderId="0" applyNumberFormat="0" applyProtection="0"/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center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20" borderId="7" applyNumberFormat="0" applyProtection="0">
      <alignment horizontal="left" vertical="top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center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8" borderId="7" applyNumberFormat="0" applyProtection="0">
      <alignment horizontal="left" vertical="top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center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4" borderId="7" applyNumberFormat="0" applyProtection="0">
      <alignment horizontal="left" vertical="top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center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0" fontId="4" fillId="25" borderId="7" applyNumberFormat="0" applyProtection="0">
      <alignment horizontal="left" vertical="top" indent="1"/>
    </xf>
    <xf numFmtId="4" fontId="23" fillId="0" borderId="7" applyNumberFormat="0" applyProtection="0">
      <alignment horizontal="right" vertical="center"/>
    </xf>
    <xf numFmtId="4" fontId="23" fillId="19" borderId="7" applyNumberFormat="0" applyProtection="0">
      <alignment horizontal="right" vertical="center"/>
    </xf>
    <xf numFmtId="4" fontId="23" fillId="0" borderId="7" applyNumberFormat="0" applyProtection="0">
      <alignment horizontal="left" vertical="center" indent="1"/>
    </xf>
    <xf numFmtId="0" fontId="4" fillId="41" borderId="20" applyNumberFormat="0" applyProtection="0">
      <alignment horizontal="left" vertical="center" indent="1"/>
    </xf>
    <xf numFmtId="0" fontId="23" fillId="8" borderId="7" applyNumberFormat="0" applyProtection="0">
      <alignment horizontal="left" vertical="top"/>
    </xf>
    <xf numFmtId="0" fontId="4" fillId="41" borderId="20" applyNumberFormat="0" applyProtection="0">
      <alignment horizontal="left" vertical="center" indent="1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4" fontId="48" fillId="42" borderId="0" applyNumberFormat="0" applyProtection="0">
      <alignment horizontal="left"/>
    </xf>
    <xf numFmtId="0" fontId="49" fillId="0" borderId="0"/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4" fontId="28" fillId="19" borderId="7" applyNumberFormat="0" applyProtection="0">
      <alignment horizontal="right" vertical="center"/>
    </xf>
    <xf numFmtId="177" fontId="4" fillId="0" borderId="0" applyFill="0" applyBorder="0" applyAlignment="0" applyProtection="0">
      <alignment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38" fontId="4" fillId="0" borderId="0">
      <alignment horizontal="left" wrapText="1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19" fillId="0" borderId="0" xfId="0" applyFont="1" applyBorder="1" applyAlignment="1">
      <alignment horizontal="left" indent="1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42" fontId="19" fillId="0" borderId="0" xfId="1" applyNumberFormat="1" applyFont="1" applyBorder="1"/>
    <xf numFmtId="0" fontId="19" fillId="0" borderId="0" xfId="0" quotePrefix="1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42" fontId="19" fillId="0" borderId="0" xfId="0" applyNumberFormat="1" applyFont="1" applyFill="1" applyBorder="1"/>
    <xf numFmtId="0" fontId="19" fillId="0" borderId="0" xfId="0" applyFont="1"/>
    <xf numFmtId="0" fontId="52" fillId="0" borderId="0" xfId="0" applyFont="1"/>
    <xf numFmtId="0" fontId="19" fillId="0" borderId="0" xfId="0" applyFont="1" applyAlignment="1">
      <alignment horizontal="center"/>
    </xf>
    <xf numFmtId="42" fontId="19" fillId="0" borderId="0" xfId="0" applyNumberFormat="1" applyFont="1"/>
    <xf numFmtId="0" fontId="19" fillId="0" borderId="0" xfId="0" applyFont="1" applyAlignment="1">
      <alignment horizontal="right"/>
    </xf>
    <xf numFmtId="2" fontId="19" fillId="0" borderId="0" xfId="0" applyNumberFormat="1" applyFont="1" applyAlignment="1">
      <alignment horizontal="right"/>
    </xf>
    <xf numFmtId="0" fontId="52" fillId="0" borderId="0" xfId="0" applyFont="1" applyBorder="1"/>
    <xf numFmtId="0" fontId="19" fillId="0" borderId="0" xfId="0" applyFont="1" applyBorder="1" applyAlignment="1">
      <alignment horizontal="right"/>
    </xf>
    <xf numFmtId="0" fontId="19" fillId="0" borderId="0" xfId="0" applyNumberFormat="1" applyFont="1"/>
    <xf numFmtId="0" fontId="52" fillId="0" borderId="0" xfId="0" applyFont="1" applyBorder="1" applyAlignment="1">
      <alignment horizontal="left"/>
    </xf>
    <xf numFmtId="0" fontId="52" fillId="0" borderId="0" xfId="0" quotePrefix="1" applyFont="1" applyBorder="1" applyAlignment="1">
      <alignment horizontal="left"/>
    </xf>
    <xf numFmtId="17" fontId="19" fillId="0" borderId="0" xfId="0" applyNumberFormat="1" applyFont="1" applyBorder="1" applyAlignment="1">
      <alignment horizontal="center"/>
    </xf>
    <xf numFmtId="37" fontId="19" fillId="0" borderId="0" xfId="0" applyNumberFormat="1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42" fontId="19" fillId="0" borderId="0" xfId="0" applyNumberFormat="1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quotePrefix="1" applyFont="1" applyAlignment="1">
      <alignment horizontal="center"/>
    </xf>
    <xf numFmtId="42" fontId="53" fillId="0" borderId="0" xfId="0" applyNumberFormat="1" applyFont="1" applyAlignment="1">
      <alignment horizontal="center"/>
    </xf>
    <xf numFmtId="0" fontId="53" fillId="0" borderId="0" xfId="0" applyNumberFormat="1" applyFont="1" applyAlignment="1">
      <alignment horizontal="center"/>
    </xf>
    <xf numFmtId="42" fontId="19" fillId="0" borderId="0" xfId="0" applyNumberFormat="1" applyFont="1" applyBorder="1"/>
    <xf numFmtId="0" fontId="19" fillId="0" borderId="0" xfId="0" quotePrefix="1" applyFont="1" applyBorder="1" applyAlignment="1">
      <alignment horizontal="left"/>
    </xf>
    <xf numFmtId="37" fontId="54" fillId="0" borderId="0" xfId="0" applyNumberFormat="1" applyFont="1" applyBorder="1" applyAlignment="1">
      <alignment horizontal="right"/>
    </xf>
    <xf numFmtId="37" fontId="54" fillId="0" borderId="0" xfId="0" applyNumberFormat="1" applyFont="1" applyBorder="1"/>
    <xf numFmtId="165" fontId="19" fillId="0" borderId="0" xfId="1" applyNumberFormat="1" applyFont="1" applyBorder="1"/>
    <xf numFmtId="10" fontId="54" fillId="0" borderId="0" xfId="0" applyNumberFormat="1" applyFont="1" applyBorder="1"/>
    <xf numFmtId="37" fontId="19" fillId="0" borderId="0" xfId="0" applyNumberFormat="1" applyFont="1" applyBorder="1" applyAlignment="1">
      <alignment horizontal="right"/>
    </xf>
    <xf numFmtId="10" fontId="19" fillId="0" borderId="0" xfId="0" applyNumberFormat="1" applyFont="1" applyBorder="1"/>
    <xf numFmtId="165" fontId="19" fillId="0" borderId="0" xfId="1" applyNumberFormat="1" applyFont="1" applyFill="1" applyBorder="1" applyAlignment="1">
      <alignment horizontal="center"/>
    </xf>
    <xf numFmtId="165" fontId="19" fillId="0" borderId="0" xfId="1" applyNumberFormat="1" applyFont="1" applyBorder="1" applyAlignment="1">
      <alignment horizontal="center"/>
    </xf>
    <xf numFmtId="165" fontId="19" fillId="0" borderId="0" xfId="1" applyNumberFormat="1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52" fillId="0" borderId="0" xfId="0" applyFont="1" applyFill="1" applyBorder="1"/>
    <xf numFmtId="0" fontId="19" fillId="0" borderId="0" xfId="0" applyFont="1" applyFill="1" applyBorder="1"/>
    <xf numFmtId="42" fontId="19" fillId="0" borderId="0" xfId="0" applyNumberFormat="1" applyFont="1" applyFill="1" applyBorder="1" applyAlignment="1">
      <alignment horizontal="center"/>
    </xf>
    <xf numFmtId="166" fontId="19" fillId="0" borderId="0" xfId="2" applyNumberFormat="1" applyFont="1" applyFill="1" applyBorder="1" applyAlignment="1">
      <alignment horizontal="center"/>
    </xf>
    <xf numFmtId="0" fontId="19" fillId="0" borderId="0" xfId="0" applyNumberFormat="1" applyFont="1" applyBorder="1"/>
    <xf numFmtId="0" fontId="19" fillId="0" borderId="0" xfId="0" quotePrefix="1" applyNumberFormat="1" applyFont="1" applyBorder="1" applyAlignment="1">
      <alignment horizontal="center"/>
    </xf>
    <xf numFmtId="0" fontId="19" fillId="0" borderId="0" xfId="1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0" fontId="52" fillId="0" borderId="0" xfId="0" quotePrefix="1" applyFont="1" applyAlignment="1">
      <alignment horizontal="left"/>
    </xf>
    <xf numFmtId="0" fontId="19" fillId="0" borderId="0" xfId="0" applyNumberFormat="1" applyFont="1" applyAlignment="1">
      <alignment horizontal="right"/>
    </xf>
    <xf numFmtId="0" fontId="52" fillId="0" borderId="0" xfId="0" applyFont="1" applyAlignment="1">
      <alignment horizontal="left"/>
    </xf>
    <xf numFmtId="165" fontId="54" fillId="0" borderId="0" xfId="1" applyNumberFormat="1" applyFont="1" applyBorder="1"/>
    <xf numFmtId="10" fontId="19" fillId="0" borderId="0" xfId="2" applyNumberFormat="1" applyFont="1" applyBorder="1"/>
    <xf numFmtId="42" fontId="54" fillId="0" borderId="0" xfId="1" applyNumberFormat="1" applyFont="1" applyBorder="1"/>
    <xf numFmtId="166" fontId="19" fillId="0" borderId="0" xfId="2" applyNumberFormat="1" applyFont="1" applyAlignment="1">
      <alignment horizontal="center"/>
    </xf>
    <xf numFmtId="0" fontId="19" fillId="0" borderId="0" xfId="0" quotePrefix="1" applyNumberFormat="1" applyFont="1" applyAlignment="1">
      <alignment horizontal="center"/>
    </xf>
    <xf numFmtId="0" fontId="55" fillId="0" borderId="0" xfId="664" applyFont="1"/>
    <xf numFmtId="0" fontId="55" fillId="0" borderId="21" xfId="664" applyFont="1" applyBorder="1" applyAlignment="1">
      <alignment horizontal="center"/>
    </xf>
    <xf numFmtId="0" fontId="55" fillId="0" borderId="22" xfId="664" applyFont="1" applyBorder="1" applyAlignment="1">
      <alignment horizontal="center"/>
    </xf>
    <xf numFmtId="0" fontId="55" fillId="0" borderId="9" xfId="664" applyFont="1" applyBorder="1" applyAlignment="1">
      <alignment horizontal="center"/>
    </xf>
    <xf numFmtId="178" fontId="55" fillId="0" borderId="0" xfId="664" applyNumberFormat="1" applyFont="1"/>
    <xf numFmtId="37" fontId="55" fillId="0" borderId="0" xfId="664" applyNumberFormat="1" applyFont="1"/>
    <xf numFmtId="0" fontId="55" fillId="0" borderId="24" xfId="664" applyFont="1" applyBorder="1"/>
    <xf numFmtId="37" fontId="19" fillId="0" borderId="0" xfId="665" applyNumberFormat="1" applyFont="1"/>
    <xf numFmtId="0" fontId="55" fillId="0" borderId="26" xfId="664" applyFont="1" applyBorder="1"/>
    <xf numFmtId="0" fontId="55" fillId="0" borderId="0" xfId="664" applyFont="1" applyBorder="1"/>
    <xf numFmtId="37" fontId="55" fillId="0" borderId="27" xfId="664" applyNumberFormat="1" applyFont="1" applyBorder="1"/>
    <xf numFmtId="39" fontId="55" fillId="0" borderId="0" xfId="664" applyNumberFormat="1" applyFont="1"/>
    <xf numFmtId="0" fontId="55" fillId="0" borderId="28" xfId="664" applyFont="1" applyBorder="1"/>
    <xf numFmtId="0" fontId="55" fillId="0" borderId="15" xfId="664" applyFont="1" applyBorder="1"/>
    <xf numFmtId="39" fontId="55" fillId="0" borderId="0" xfId="664" applyNumberFormat="1" applyFont="1" applyBorder="1"/>
    <xf numFmtId="37" fontId="55" fillId="0" borderId="30" xfId="664" applyNumberFormat="1" applyFont="1" applyBorder="1"/>
    <xf numFmtId="37" fontId="55" fillId="0" borderId="0" xfId="664" applyNumberFormat="1" applyFont="1" applyBorder="1"/>
    <xf numFmtId="17" fontId="55" fillId="0" borderId="0" xfId="664" applyNumberFormat="1" applyFont="1"/>
    <xf numFmtId="0" fontId="55" fillId="0" borderId="25" xfId="664" applyFont="1" applyBorder="1"/>
    <xf numFmtId="0" fontId="55" fillId="0" borderId="27" xfId="664" applyFont="1" applyBorder="1"/>
    <xf numFmtId="165" fontId="55" fillId="0" borderId="27" xfId="1" applyNumberFormat="1" applyFont="1" applyBorder="1"/>
    <xf numFmtId="165" fontId="52" fillId="0" borderId="0" xfId="1" applyNumberFormat="1" applyFont="1" applyFill="1" applyAlignment="1">
      <alignment horizontal="left"/>
    </xf>
    <xf numFmtId="165" fontId="19" fillId="0" borderId="0" xfId="1" applyNumberFormat="1" applyFont="1" applyFill="1"/>
    <xf numFmtId="165" fontId="56" fillId="0" borderId="0" xfId="1" applyNumberFormat="1" applyFont="1" applyFill="1" applyBorder="1" applyAlignment="1">
      <alignment horizontal="left"/>
    </xf>
    <xf numFmtId="165" fontId="52" fillId="0" borderId="0" xfId="1" applyNumberFormat="1" applyFont="1" applyFill="1" applyBorder="1"/>
    <xf numFmtId="165" fontId="19" fillId="0" borderId="0" xfId="1" applyNumberFormat="1" applyFont="1" applyFill="1" applyBorder="1"/>
    <xf numFmtId="165" fontId="19" fillId="0" borderId="0" xfId="1" quotePrefix="1" applyNumberFormat="1" applyFont="1" applyFill="1" applyBorder="1" applyAlignment="1" applyProtection="1">
      <alignment horizontal="center"/>
      <protection locked="0"/>
    </xf>
    <xf numFmtId="165" fontId="52" fillId="0" borderId="0" xfId="1" applyNumberFormat="1" applyFont="1" applyFill="1" applyBorder="1" applyAlignment="1" applyProtection="1">
      <alignment horizontal="center" wrapText="1"/>
      <protection locked="0"/>
    </xf>
    <xf numFmtId="165" fontId="19" fillId="0" borderId="0" xfId="1" applyNumberFormat="1" applyFont="1" applyFill="1" applyBorder="1" applyAlignment="1" applyProtection="1">
      <alignment horizontal="center"/>
      <protection locked="0"/>
    </xf>
    <xf numFmtId="165" fontId="52" fillId="0" borderId="0" xfId="1" applyNumberFormat="1" applyFont="1" applyFill="1" applyBorder="1" applyAlignment="1">
      <alignment vertical="center"/>
    </xf>
    <xf numFmtId="165" fontId="19" fillId="0" borderId="0" xfId="1" applyNumberFormat="1" applyFont="1" applyFill="1" applyBorder="1" applyProtection="1">
      <protection locked="0"/>
    </xf>
    <xf numFmtId="165" fontId="19" fillId="0" borderId="0" xfId="1" quotePrefix="1" applyNumberFormat="1" applyFont="1" applyFill="1" applyBorder="1" applyAlignment="1" applyProtection="1">
      <alignment horizontal="left"/>
      <protection locked="0"/>
    </xf>
    <xf numFmtId="165" fontId="19" fillId="0" borderId="0" xfId="1" applyNumberFormat="1" applyFont="1" applyFill="1" applyBorder="1" applyAlignment="1" applyProtection="1">
      <alignment horizontal="left"/>
      <protection locked="0"/>
    </xf>
    <xf numFmtId="165" fontId="19" fillId="0" borderId="2" xfId="1" applyNumberFormat="1" applyFont="1" applyFill="1" applyBorder="1" applyProtection="1">
      <protection locked="0"/>
    </xf>
    <xf numFmtId="165" fontId="19" fillId="0" borderId="0" xfId="0" applyNumberFormat="1" applyFont="1"/>
    <xf numFmtId="165" fontId="19" fillId="0" borderId="15" xfId="1" applyNumberFormat="1" applyFont="1" applyFill="1" applyBorder="1" applyAlignment="1" applyProtection="1">
      <alignment horizontal="left"/>
      <protection locked="0"/>
    </xf>
    <xf numFmtId="165" fontId="19" fillId="0" borderId="31" xfId="1" applyNumberFormat="1" applyFont="1" applyFill="1" applyBorder="1" applyAlignment="1"/>
    <xf numFmtId="165" fontId="19" fillId="0" borderId="2" xfId="1" quotePrefix="1" applyNumberFormat="1" applyFont="1" applyFill="1" applyBorder="1" applyAlignment="1" applyProtection="1">
      <alignment horizontal="left"/>
      <protection locked="0"/>
    </xf>
    <xf numFmtId="165" fontId="19" fillId="0" borderId="31" xfId="1" applyNumberFormat="1" applyFont="1" applyFill="1" applyBorder="1" applyProtection="1">
      <protection locked="0"/>
    </xf>
    <xf numFmtId="179" fontId="19" fillId="0" borderId="0" xfId="2" applyNumberFormat="1" applyFont="1" applyFill="1" applyBorder="1" applyAlignment="1">
      <alignment vertical="center"/>
    </xf>
    <xf numFmtId="166" fontId="19" fillId="0" borderId="0" xfId="2" applyNumberFormat="1" applyFont="1" applyFill="1" applyBorder="1" applyAlignment="1">
      <alignment vertical="center"/>
    </xf>
    <xf numFmtId="165" fontId="19" fillId="0" borderId="24" xfId="1" applyNumberFormat="1" applyFont="1" applyFill="1" applyBorder="1" applyProtection="1">
      <protection locked="0"/>
    </xf>
    <xf numFmtId="165" fontId="19" fillId="0" borderId="6" xfId="1" applyNumberFormat="1" applyFont="1" applyFill="1" applyBorder="1" applyProtection="1">
      <protection locked="0"/>
    </xf>
    <xf numFmtId="0" fontId="52" fillId="0" borderId="0" xfId="0" applyFont="1" applyBorder="1" applyAlignment="1"/>
    <xf numFmtId="0" fontId="55" fillId="0" borderId="0" xfId="3" applyFont="1"/>
    <xf numFmtId="39" fontId="55" fillId="0" borderId="0" xfId="3" applyNumberFormat="1" applyFont="1"/>
    <xf numFmtId="37" fontId="57" fillId="0" borderId="0" xfId="3" applyNumberFormat="1" applyFont="1" applyBorder="1" applyAlignment="1">
      <alignment horizontal="right"/>
    </xf>
    <xf numFmtId="0" fontId="58" fillId="0" borderId="0" xfId="3" applyFont="1" applyBorder="1" applyAlignment="1">
      <alignment horizontal="center"/>
    </xf>
    <xf numFmtId="0" fontId="55" fillId="0" borderId="0" xfId="3" applyFont="1" applyBorder="1"/>
    <xf numFmtId="165" fontId="55" fillId="0" borderId="0" xfId="1" applyNumberFormat="1" applyFont="1" applyBorder="1"/>
    <xf numFmtId="4" fontId="55" fillId="0" borderId="0" xfId="3" applyNumberFormat="1" applyFont="1" applyBorder="1"/>
    <xf numFmtId="4" fontId="57" fillId="0" borderId="0" xfId="3" applyNumberFormat="1" applyFont="1" applyBorder="1"/>
    <xf numFmtId="165" fontId="57" fillId="0" borderId="0" xfId="3" applyNumberFormat="1" applyFont="1" applyBorder="1"/>
    <xf numFmtId="0" fontId="58" fillId="0" borderId="0" xfId="3" applyFont="1" applyBorder="1"/>
    <xf numFmtId="4" fontId="55" fillId="0" borderId="0" xfId="3" applyNumberFormat="1" applyFont="1"/>
    <xf numFmtId="0" fontId="55" fillId="0" borderId="0" xfId="3" applyFont="1" applyBorder="1" applyAlignment="1">
      <alignment horizontal="center"/>
    </xf>
    <xf numFmtId="4" fontId="55" fillId="0" borderId="0" xfId="3" applyNumberFormat="1" applyFont="1" applyBorder="1" applyAlignment="1">
      <alignment horizontal="center"/>
    </xf>
    <xf numFmtId="0" fontId="52" fillId="0" borderId="3" xfId="178" applyFont="1" applyFill="1" applyBorder="1" applyAlignment="1">
      <alignment horizontal="center"/>
    </xf>
    <xf numFmtId="176" fontId="52" fillId="0" borderId="3" xfId="178" applyNumberFormat="1" applyFont="1" applyFill="1" applyBorder="1" applyAlignment="1">
      <alignment horizontal="center"/>
    </xf>
    <xf numFmtId="0" fontId="57" fillId="0" borderId="3" xfId="3" applyFont="1" applyBorder="1"/>
    <xf numFmtId="43" fontId="19" fillId="0" borderId="0" xfId="0" applyNumberFormat="1" applyFont="1" applyBorder="1"/>
    <xf numFmtId="165" fontId="19" fillId="0" borderId="2" xfId="1" applyNumberFormat="1" applyFont="1" applyBorder="1" applyAlignment="1">
      <alignment horizontal="center"/>
    </xf>
    <xf numFmtId="165" fontId="19" fillId="0" borderId="2" xfId="0" applyNumberFormat="1" applyFont="1" applyBorder="1"/>
    <xf numFmtId="165" fontId="19" fillId="0" borderId="15" xfId="1" quotePrefix="1" applyNumberFormat="1" applyFont="1" applyBorder="1" applyAlignment="1">
      <alignment horizontal="center"/>
    </xf>
    <xf numFmtId="0" fontId="59" fillId="0" borderId="0" xfId="179" quotePrefix="1" applyNumberFormat="1" applyFont="1" applyFill="1" applyBorder="1">
      <alignment horizontal="left" vertical="center" indent="1"/>
    </xf>
    <xf numFmtId="165" fontId="60" fillId="0" borderId="0" xfId="180" applyNumberFormat="1" applyFont="1" applyFill="1" applyBorder="1" applyAlignment="1">
      <alignment horizontal="right" vertical="center"/>
    </xf>
    <xf numFmtId="0" fontId="55" fillId="0" borderId="0" xfId="3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9" fillId="0" borderId="0" xfId="179" quotePrefix="1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165" fontId="19" fillId="0" borderId="15" xfId="0" applyNumberFormat="1" applyFont="1" applyBorder="1"/>
    <xf numFmtId="0" fontId="19" fillId="0" borderId="15" xfId="0" applyFont="1" applyBorder="1"/>
    <xf numFmtId="37" fontId="55" fillId="0" borderId="2" xfId="664" applyNumberFormat="1" applyFont="1" applyBorder="1"/>
    <xf numFmtId="37" fontId="55" fillId="0" borderId="15" xfId="664" applyNumberFormat="1" applyFont="1" applyBorder="1"/>
    <xf numFmtId="165" fontId="55" fillId="0" borderId="0" xfId="1" applyNumberFormat="1" applyFont="1"/>
    <xf numFmtId="165" fontId="55" fillId="0" borderId="0" xfId="664" applyNumberFormat="1" applyFont="1"/>
    <xf numFmtId="165" fontId="55" fillId="0" borderId="2" xfId="1" applyNumberFormat="1" applyFont="1" applyBorder="1"/>
    <xf numFmtId="37" fontId="57" fillId="0" borderId="2" xfId="664" applyNumberFormat="1" applyFont="1" applyBorder="1"/>
    <xf numFmtId="165" fontId="57" fillId="0" borderId="2" xfId="1" applyNumberFormat="1" applyFont="1" applyBorder="1"/>
    <xf numFmtId="0" fontId="55" fillId="0" borderId="0" xfId="664" applyFont="1" applyAlignment="1">
      <alignment horizontal="center"/>
    </xf>
    <xf numFmtId="0" fontId="55" fillId="0" borderId="0" xfId="664" quotePrefix="1" applyFont="1" applyAlignment="1">
      <alignment horizontal="center"/>
    </xf>
    <xf numFmtId="0" fontId="57" fillId="0" borderId="0" xfId="664" applyFont="1"/>
    <xf numFmtId="0" fontId="57" fillId="0" borderId="23" xfId="664" applyFont="1" applyBorder="1"/>
    <xf numFmtId="0" fontId="57" fillId="0" borderId="26" xfId="664" applyFont="1" applyBorder="1"/>
    <xf numFmtId="165" fontId="55" fillId="0" borderId="0" xfId="665" applyNumberFormat="1" applyFont="1" applyBorder="1"/>
    <xf numFmtId="165" fontId="55" fillId="0" borderId="29" xfId="1" applyNumberFormat="1" applyFont="1" applyBorder="1"/>
    <xf numFmtId="165" fontId="19" fillId="0" borderId="3" xfId="1" applyNumberFormat="1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9" xfId="0" quotePrefix="1" applyFont="1" applyBorder="1" applyAlignment="1">
      <alignment horizontal="center"/>
    </xf>
    <xf numFmtId="42" fontId="19" fillId="0" borderId="21" xfId="0" applyNumberFormat="1" applyFont="1" applyBorder="1" applyAlignment="1">
      <alignment horizontal="center"/>
    </xf>
    <xf numFmtId="42" fontId="19" fillId="0" borderId="9" xfId="0" applyNumberFormat="1" applyFont="1" applyBorder="1" applyAlignment="1">
      <alignment horizontal="center"/>
    </xf>
    <xf numFmtId="0" fontId="19" fillId="0" borderId="21" xfId="0" applyNumberFormat="1" applyFont="1" applyBorder="1"/>
    <xf numFmtId="0" fontId="19" fillId="0" borderId="9" xfId="0" applyNumberFormat="1" applyFont="1" applyBorder="1" applyAlignment="1">
      <alignment horizontal="center"/>
    </xf>
    <xf numFmtId="0" fontId="52" fillId="0" borderId="32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33" xfId="0" applyFont="1" applyBorder="1" applyAlignment="1">
      <alignment horizontal="center"/>
    </xf>
  </cellXfs>
  <cellStyles count="933">
    <cellStyle name="20% - Accent1 2" xfId="182"/>
    <cellStyle name="20% - Accent2 2" xfId="183"/>
    <cellStyle name="20% - Accent3 2" xfId="184"/>
    <cellStyle name="20% - Accent4 2" xfId="185"/>
    <cellStyle name="20% - Accent5 2" xfId="186"/>
    <cellStyle name="20% - Accent6 2" xfId="187"/>
    <cellStyle name="40% - Accent1 2" xfId="188"/>
    <cellStyle name="40% - Accent2 2" xfId="189"/>
    <cellStyle name="40% - Accent3 2" xfId="190"/>
    <cellStyle name="40% - Accent4 2" xfId="191"/>
    <cellStyle name="40% - Accent5 2" xfId="192"/>
    <cellStyle name="40% - Accent6 2" xfId="193"/>
    <cellStyle name="60% - Accent1 2" xfId="194"/>
    <cellStyle name="60% - Accent2 2" xfId="195"/>
    <cellStyle name="60% - Accent3 2" xfId="196"/>
    <cellStyle name="60% - Accent4 2" xfId="197"/>
    <cellStyle name="60% - Accent5 2" xfId="198"/>
    <cellStyle name="60% - Accent6 2" xfId="199"/>
    <cellStyle name="Accent1 2" xfId="200"/>
    <cellStyle name="Accent2 2" xfId="201"/>
    <cellStyle name="Accent3 2" xfId="202"/>
    <cellStyle name="Accent4 2" xfId="203"/>
    <cellStyle name="Accent5 2" xfId="204"/>
    <cellStyle name="Accent6 2" xfId="205"/>
    <cellStyle name="Bad 2" xfId="206"/>
    <cellStyle name="Calculation 2" xfId="207"/>
    <cellStyle name="Check Cell 2" xfId="208"/>
    <cellStyle name="Column total in dollars" xfId="4"/>
    <cellStyle name="Column total in dollars 2" xfId="5"/>
    <cellStyle name="Column total in dollars 3" xfId="6"/>
    <cellStyle name="Comma" xfId="1" builtinId="3"/>
    <cellStyle name="Comma  - Style1" xfId="7"/>
    <cellStyle name="Comma  - Style1 2" xfId="8"/>
    <cellStyle name="Comma  - Style1 3" xfId="9"/>
    <cellStyle name="Comma  - Style2" xfId="10"/>
    <cellStyle name="Comma  - Style2 2" xfId="11"/>
    <cellStyle name="Comma  - Style2 3" xfId="12"/>
    <cellStyle name="Comma  - Style3" xfId="13"/>
    <cellStyle name="Comma  - Style3 2" xfId="14"/>
    <cellStyle name="Comma  - Style3 3" xfId="15"/>
    <cellStyle name="Comma  - Style4" xfId="16"/>
    <cellStyle name="Comma  - Style4 2" xfId="17"/>
    <cellStyle name="Comma  - Style4 3" xfId="18"/>
    <cellStyle name="Comma  - Style5" xfId="19"/>
    <cellStyle name="Comma  - Style5 2" xfId="20"/>
    <cellStyle name="Comma  - Style5 3" xfId="21"/>
    <cellStyle name="Comma  - Style6" xfId="22"/>
    <cellStyle name="Comma  - Style6 2" xfId="23"/>
    <cellStyle name="Comma  - Style6 3" xfId="24"/>
    <cellStyle name="Comma  - Style7" xfId="25"/>
    <cellStyle name="Comma  - Style7 2" xfId="26"/>
    <cellStyle name="Comma  - Style7 3" xfId="27"/>
    <cellStyle name="Comma  - Style8" xfId="28"/>
    <cellStyle name="Comma  - Style8 2" xfId="29"/>
    <cellStyle name="Comma  - Style8 3" xfId="30"/>
    <cellStyle name="Comma (0)" xfId="31"/>
    <cellStyle name="Comma [0] 2" xfId="32"/>
    <cellStyle name="Comma [0] 2 2" xfId="209"/>
    <cellStyle name="Comma 10" xfId="667"/>
    <cellStyle name="Comma 11" xfId="668"/>
    <cellStyle name="Comma 12" xfId="669"/>
    <cellStyle name="Comma 2" xfId="33"/>
    <cellStyle name="Comma 2 12" xfId="210"/>
    <cellStyle name="Comma 2 2" xfId="34"/>
    <cellStyle name="Comma 2 2 2" xfId="211"/>
    <cellStyle name="Comma 2 3" xfId="181"/>
    <cellStyle name="Comma 3" xfId="35"/>
    <cellStyle name="Comma 3 2" xfId="212"/>
    <cellStyle name="Comma 3 2 2" xfId="670"/>
    <cellStyle name="Comma 3 3" xfId="671"/>
    <cellStyle name="Comma 3 4" xfId="672"/>
    <cellStyle name="Comma 4" xfId="180"/>
    <cellStyle name="Comma 4 2" xfId="213"/>
    <cellStyle name="Comma 5" xfId="214"/>
    <cellStyle name="Comma 5 2" xfId="215"/>
    <cellStyle name="Comma 6" xfId="216"/>
    <cellStyle name="Comma 6 2" xfId="673"/>
    <cellStyle name="Comma 7" xfId="217"/>
    <cellStyle name="Comma 7 2" xfId="218"/>
    <cellStyle name="Comma 7 3" xfId="219"/>
    <cellStyle name="Comma 7 4" xfId="220"/>
    <cellStyle name="Comma 7 5" xfId="221"/>
    <cellStyle name="Comma 7 6" xfId="222"/>
    <cellStyle name="Comma 8" xfId="665"/>
    <cellStyle name="Comma 9" xfId="674"/>
    <cellStyle name="Comma0" xfId="36"/>
    <cellStyle name="Comma0 - Style1" xfId="223"/>
    <cellStyle name="Comma0 - Style2" xfId="224"/>
    <cellStyle name="Comma0 - Style3" xfId="37"/>
    <cellStyle name="Comma0 - Style4" xfId="38"/>
    <cellStyle name="Comma0 2" xfId="39"/>
    <cellStyle name="Comma0 3" xfId="40"/>
    <cellStyle name="Comma0_3Q 2008 Release10-27-08 - USE FOR UT DEC 2009 GRC (5)" xfId="41"/>
    <cellStyle name="Comma1 - Style1" xfId="42"/>
    <cellStyle name="Curren - Style2" xfId="225"/>
    <cellStyle name="Curren - Style3" xfId="226"/>
    <cellStyle name="Currency [0] 2" xfId="227"/>
    <cellStyle name="Currency 2" xfId="43"/>
    <cellStyle name="Currency 3" xfId="228"/>
    <cellStyle name="Currency 4" xfId="229"/>
    <cellStyle name="Currency 5" xfId="675"/>
    <cellStyle name="Currency 6" xfId="230"/>
    <cellStyle name="Currency No Comma" xfId="44"/>
    <cellStyle name="Currency(0)" xfId="45"/>
    <cellStyle name="Currency0" xfId="46"/>
    <cellStyle name="Currency0 2" xfId="47"/>
    <cellStyle name="Currency0 3" xfId="48"/>
    <cellStyle name="Date" xfId="49"/>
    <cellStyle name="Date - Style1" xfId="231"/>
    <cellStyle name="Date - Style3" xfId="50"/>
    <cellStyle name="Date 2" xfId="51"/>
    <cellStyle name="Date 3" xfId="52"/>
    <cellStyle name="Date_3Q 2008 Release10-27-08 - USE FOR UT DEC 2009 GRC (5)" xfId="53"/>
    <cellStyle name="Explanatory Text 2" xfId="232"/>
    <cellStyle name="Fixed" xfId="54"/>
    <cellStyle name="Fixed 2" xfId="55"/>
    <cellStyle name="Fixed 3" xfId="56"/>
    <cellStyle name="Fixed2 - Style2" xfId="233"/>
    <cellStyle name="General" xfId="57"/>
    <cellStyle name="Good 2" xfId="234"/>
    <cellStyle name="Grey" xfId="58"/>
    <cellStyle name="header" xfId="59"/>
    <cellStyle name="Header1" xfId="60"/>
    <cellStyle name="Header2" xfId="61"/>
    <cellStyle name="Heading 1 2" xfId="62"/>
    <cellStyle name="Heading 1 3" xfId="63"/>
    <cellStyle name="Heading 2 2" xfId="64"/>
    <cellStyle name="Heading 2 3" xfId="65"/>
    <cellStyle name="Heading 3 2" xfId="235"/>
    <cellStyle name="Heading 4 2" xfId="236"/>
    <cellStyle name="Heading1" xfId="237"/>
    <cellStyle name="Heading2" xfId="238"/>
    <cellStyle name="Input [yellow]" xfId="66"/>
    <cellStyle name="Input 2" xfId="239"/>
    <cellStyle name="Inst. Sections" xfId="240"/>
    <cellStyle name="Inst. Subheading" xfId="241"/>
    <cellStyle name="Linked Cell 2" xfId="242"/>
    <cellStyle name="Marathon" xfId="67"/>
    <cellStyle name="Marathon 2" xfId="68"/>
    <cellStyle name="Marathon 3" xfId="69"/>
    <cellStyle name="MCP" xfId="70"/>
    <cellStyle name="Neutral 2" xfId="243"/>
    <cellStyle name="nONE" xfId="71"/>
    <cellStyle name="noninput" xfId="72"/>
    <cellStyle name="Normal" xfId="0" builtinId="0"/>
    <cellStyle name="Normal - Style1" xfId="73"/>
    <cellStyle name="Normal - Style1 2" xfId="74"/>
    <cellStyle name="Normal - Style1 3" xfId="75"/>
    <cellStyle name="Normal 10" xfId="244"/>
    <cellStyle name="Normal 10 2" xfId="245"/>
    <cellStyle name="Normal 10 2 10" xfId="676"/>
    <cellStyle name="Normal 10 2 11" xfId="677"/>
    <cellStyle name="Normal 10 2 2" xfId="678"/>
    <cellStyle name="Normal 10 2 2 2" xfId="679"/>
    <cellStyle name="Normal 10 2 2 3" xfId="680"/>
    <cellStyle name="Normal 10 2 2 3 2" xfId="681"/>
    <cellStyle name="Normal 10 2 2 4" xfId="682"/>
    <cellStyle name="Normal 10 2 2 5" xfId="683"/>
    <cellStyle name="Normal 10 2 3" xfId="684"/>
    <cellStyle name="Normal 10 2 4" xfId="685"/>
    <cellStyle name="Normal 10 2 5" xfId="686"/>
    <cellStyle name="Normal 10 2 6" xfId="687"/>
    <cellStyle name="Normal 10 2 7" xfId="688"/>
    <cellStyle name="Normal 10 2 8" xfId="689"/>
    <cellStyle name="Normal 10 2 9" xfId="690"/>
    <cellStyle name="Normal 10 3" xfId="246"/>
    <cellStyle name="Normal 10 3 2" xfId="691"/>
    <cellStyle name="Normal 10 4" xfId="692"/>
    <cellStyle name="Normal 10 5" xfId="693"/>
    <cellStyle name="Normal 11" xfId="247"/>
    <cellStyle name="Normal 11 2" xfId="248"/>
    <cellStyle name="Normal 11 2 10" xfId="694"/>
    <cellStyle name="Normal 11 2 2" xfId="695"/>
    <cellStyle name="Normal 11 2 2 2" xfId="696"/>
    <cellStyle name="Normal 11 2 2 3" xfId="697"/>
    <cellStyle name="Normal 11 2 2 4" xfId="698"/>
    <cellStyle name="Normal 11 2 2 5" xfId="699"/>
    <cellStyle name="Normal 11 2 3" xfId="700"/>
    <cellStyle name="Normal 11 2 4" xfId="701"/>
    <cellStyle name="Normal 11 2 5" xfId="702"/>
    <cellStyle name="Normal 11 2 6" xfId="703"/>
    <cellStyle name="Normal 11 2 7" xfId="704"/>
    <cellStyle name="Normal 11 2 8" xfId="705"/>
    <cellStyle name="Normal 11 2 9" xfId="706"/>
    <cellStyle name="Normal 12" xfId="249"/>
    <cellStyle name="Normal 12 2" xfId="250"/>
    <cellStyle name="Normal 12 2 10" xfId="707"/>
    <cellStyle name="Normal 12 2 2" xfId="708"/>
    <cellStyle name="Normal 12 2 2 2" xfId="709"/>
    <cellStyle name="Normal 12 2 2 3" xfId="710"/>
    <cellStyle name="Normal 12 2 2 4" xfId="711"/>
    <cellStyle name="Normal 12 2 2 5" xfId="712"/>
    <cellStyle name="Normal 12 2 3" xfId="713"/>
    <cellStyle name="Normal 12 2 4" xfId="714"/>
    <cellStyle name="Normal 12 2 5" xfId="715"/>
    <cellStyle name="Normal 12 2 6" xfId="716"/>
    <cellStyle name="Normal 12 2 7" xfId="717"/>
    <cellStyle name="Normal 12 2 8" xfId="718"/>
    <cellStyle name="Normal 12 2 9" xfId="719"/>
    <cellStyle name="Normal 13" xfId="251"/>
    <cellStyle name="Normal 13 2" xfId="252"/>
    <cellStyle name="Normal 13 3" xfId="253"/>
    <cellStyle name="Normal 13 4" xfId="254"/>
    <cellStyle name="Normal 13 5" xfId="255"/>
    <cellStyle name="Normal 14" xfId="256"/>
    <cellStyle name="Normal 15" xfId="257"/>
    <cellStyle name="Normal 15 10" xfId="720"/>
    <cellStyle name="Normal 15 2" xfId="721"/>
    <cellStyle name="Normal 15 2 2" xfId="722"/>
    <cellStyle name="Normal 15 2 3" xfId="723"/>
    <cellStyle name="Normal 15 2 4" xfId="724"/>
    <cellStyle name="Normal 15 2 5" xfId="725"/>
    <cellStyle name="Normal 15 3" xfId="726"/>
    <cellStyle name="Normal 15 4" xfId="727"/>
    <cellStyle name="Normal 15 5" xfId="728"/>
    <cellStyle name="Normal 15 6" xfId="729"/>
    <cellStyle name="Normal 15 7" xfId="730"/>
    <cellStyle name="Normal 15 8" xfId="731"/>
    <cellStyle name="Normal 15 9" xfId="732"/>
    <cellStyle name="Normal 16" xfId="258"/>
    <cellStyle name="Normal 16 2" xfId="733"/>
    <cellStyle name="Normal 16 2 2" xfId="734"/>
    <cellStyle name="Normal 16 2 3" xfId="735"/>
    <cellStyle name="Normal 16 2 4" xfId="736"/>
    <cellStyle name="Normal 16 2 5" xfId="737"/>
    <cellStyle name="Normal 16 3" xfId="738"/>
    <cellStyle name="Normal 16 4" xfId="739"/>
    <cellStyle name="Normal 16 5" xfId="740"/>
    <cellStyle name="Normal 16 6" xfId="741"/>
    <cellStyle name="Normal 16 7" xfId="742"/>
    <cellStyle name="Normal 16 8" xfId="743"/>
    <cellStyle name="Normal 16 9" xfId="744"/>
    <cellStyle name="Normal 17" xfId="259"/>
    <cellStyle name="Normal 17 2" xfId="745"/>
    <cellStyle name="Normal 17 2 2" xfId="746"/>
    <cellStyle name="Normal 17 2 3" xfId="747"/>
    <cellStyle name="Normal 17 2 4" xfId="748"/>
    <cellStyle name="Normal 17 2 5" xfId="749"/>
    <cellStyle name="Normal 17 3" xfId="750"/>
    <cellStyle name="Normal 17 4" xfId="751"/>
    <cellStyle name="Normal 17 5" xfId="752"/>
    <cellStyle name="Normal 17 6" xfId="753"/>
    <cellStyle name="Normal 17 7" xfId="754"/>
    <cellStyle name="Normal 17 8" xfId="755"/>
    <cellStyle name="Normal 18" xfId="260"/>
    <cellStyle name="Normal 18 2" xfId="261"/>
    <cellStyle name="Normal 18 3" xfId="756"/>
    <cellStyle name="Normal 18 3 2" xfId="757"/>
    <cellStyle name="Normal 18 3 3" xfId="758"/>
    <cellStyle name="Normal 18 3 4" xfId="759"/>
    <cellStyle name="Normal 18 3 5" xfId="760"/>
    <cellStyle name="Normal 18 4" xfId="761"/>
    <cellStyle name="Normal 18 5" xfId="762"/>
    <cellStyle name="Normal 18 6" xfId="763"/>
    <cellStyle name="Normal 18 7" xfId="764"/>
    <cellStyle name="Normal 18 8" xfId="765"/>
    <cellStyle name="Normal 19" xfId="262"/>
    <cellStyle name="Normal 2" xfId="3"/>
    <cellStyle name="Normal 2 2" xfId="178"/>
    <cellStyle name="Normal 2 3" xfId="263"/>
    <cellStyle name="Normal 20" xfId="264"/>
    <cellStyle name="Normal 20 2" xfId="766"/>
    <cellStyle name="Normal 20 2 2" xfId="767"/>
    <cellStyle name="Normal 20 2 3" xfId="768"/>
    <cellStyle name="Normal 20 2 4" xfId="769"/>
    <cellStyle name="Normal 20 2 5" xfId="770"/>
    <cellStyle name="Normal 20 3" xfId="771"/>
    <cellStyle name="Normal 20 4" xfId="772"/>
    <cellStyle name="Normal 20 5" xfId="773"/>
    <cellStyle name="Normal 20 6" xfId="774"/>
    <cellStyle name="Normal 21" xfId="265"/>
    <cellStyle name="Normal 21 2" xfId="775"/>
    <cellStyle name="Normal 21 2 2" xfId="776"/>
    <cellStyle name="Normal 21 2 3" xfId="777"/>
    <cellStyle name="Normal 21 2 4" xfId="778"/>
    <cellStyle name="Normal 21 2 5" xfId="779"/>
    <cellStyle name="Normal 21 3" xfId="780"/>
    <cellStyle name="Normal 21 4" xfId="781"/>
    <cellStyle name="Normal 21 5" xfId="782"/>
    <cellStyle name="Normal 21 6" xfId="783"/>
    <cellStyle name="Normal 22" xfId="266"/>
    <cellStyle name="Normal 22 2" xfId="784"/>
    <cellStyle name="Normal 22 2 2" xfId="785"/>
    <cellStyle name="Normal 22 2 3" xfId="786"/>
    <cellStyle name="Normal 22 2 4" xfId="787"/>
    <cellStyle name="Normal 22 2 5" xfId="788"/>
    <cellStyle name="Normal 22 3" xfId="789"/>
    <cellStyle name="Normal 22 4" xfId="790"/>
    <cellStyle name="Normal 22 5" xfId="791"/>
    <cellStyle name="Normal 23" xfId="267"/>
    <cellStyle name="Normal 24" xfId="268"/>
    <cellStyle name="Normal 24 2" xfId="792"/>
    <cellStyle name="Normal 24 2 2" xfId="793"/>
    <cellStyle name="Normal 24 2 3" xfId="794"/>
    <cellStyle name="Normal 24 2 4" xfId="795"/>
    <cellStyle name="Normal 24 2 5" xfId="796"/>
    <cellStyle name="Normal 24 3" xfId="797"/>
    <cellStyle name="Normal 25" xfId="269"/>
    <cellStyle name="Normal 25 2" xfId="798"/>
    <cellStyle name="Normal 25 2 2" xfId="799"/>
    <cellStyle name="Normal 25 2 3" xfId="800"/>
    <cellStyle name="Normal 25 2 4" xfId="801"/>
    <cellStyle name="Normal 25 2 5" xfId="802"/>
    <cellStyle name="Normal 25 3" xfId="803"/>
    <cellStyle name="Normal 26" xfId="270"/>
    <cellStyle name="Normal 26 2" xfId="804"/>
    <cellStyle name="Normal 26 2 2" xfId="805"/>
    <cellStyle name="Normal 26 2 3" xfId="806"/>
    <cellStyle name="Normal 26 2 4" xfId="807"/>
    <cellStyle name="Normal 26 2 5" xfId="808"/>
    <cellStyle name="Normal 26 3" xfId="809"/>
    <cellStyle name="Normal 27" xfId="271"/>
    <cellStyle name="Normal 27 2" xfId="810"/>
    <cellStyle name="Normal 27 2 2" xfId="811"/>
    <cellStyle name="Normal 27 2 3" xfId="812"/>
    <cellStyle name="Normal 27 2 4" xfId="813"/>
    <cellStyle name="Normal 27 2 5" xfId="814"/>
    <cellStyle name="Normal 27 3" xfId="815"/>
    <cellStyle name="Normal 28" xfId="664"/>
    <cellStyle name="Normal 29" xfId="816"/>
    <cellStyle name="Normal 29 2" xfId="817"/>
    <cellStyle name="Normal 3" xfId="76"/>
    <cellStyle name="Normal 3 2" xfId="77"/>
    <cellStyle name="Normal 3 2 2" xfId="272"/>
    <cellStyle name="Normal 3 3" xfId="273"/>
    <cellStyle name="Normal 3 3 2" xfId="274"/>
    <cellStyle name="Normal 3 3 3" xfId="275"/>
    <cellStyle name="Normal 3 3 4" xfId="276"/>
    <cellStyle name="Normal 3 3 5" xfId="277"/>
    <cellStyle name="Normal 3 3 6" xfId="278"/>
    <cellStyle name="Normal 3 3 6 10" xfId="818"/>
    <cellStyle name="Normal 3 3 6 11" xfId="819"/>
    <cellStyle name="Normal 3 3 6 2" xfId="820"/>
    <cellStyle name="Normal 3 3 6 2 2" xfId="821"/>
    <cellStyle name="Normal 3 3 6 2 3" xfId="822"/>
    <cellStyle name="Normal 3 3 6 2 4" xfId="823"/>
    <cellStyle name="Normal 3 3 6 2 5" xfId="824"/>
    <cellStyle name="Normal 3 3 6 3" xfId="825"/>
    <cellStyle name="Normal 3 3 6 4" xfId="826"/>
    <cellStyle name="Normal 3 3 6 5" xfId="827"/>
    <cellStyle name="Normal 3 3 6 6" xfId="828"/>
    <cellStyle name="Normal 3 3 6 7" xfId="829"/>
    <cellStyle name="Normal 3 3 6 8" xfId="830"/>
    <cellStyle name="Normal 3 3 6 9" xfId="831"/>
    <cellStyle name="Normal 30" xfId="832"/>
    <cellStyle name="Normal 30 2" xfId="833"/>
    <cellStyle name="Normal 31" xfId="834"/>
    <cellStyle name="Normal 32" xfId="835"/>
    <cellStyle name="Normal 33" xfId="836"/>
    <cellStyle name="Normal 34" xfId="837"/>
    <cellStyle name="Normal 35" xfId="838"/>
    <cellStyle name="Normal 36" xfId="839"/>
    <cellStyle name="Normal 37" xfId="840"/>
    <cellStyle name="Normal 38" xfId="841"/>
    <cellStyle name="Normal 4" xfId="78"/>
    <cellStyle name="Normal 4 2" xfId="279"/>
    <cellStyle name="Normal 4 3" xfId="280"/>
    <cellStyle name="Normal 4 3 2" xfId="281"/>
    <cellStyle name="Normal 4 3 3" xfId="282"/>
    <cellStyle name="Normal 4 3 4" xfId="283"/>
    <cellStyle name="Normal 4 3 5" xfId="284"/>
    <cellStyle name="Normal 4 3 6" xfId="285"/>
    <cellStyle name="Normal 4 3 6 10" xfId="842"/>
    <cellStyle name="Normal 4 3 6 11" xfId="843"/>
    <cellStyle name="Normal 4 3 6 2" xfId="844"/>
    <cellStyle name="Normal 4 3 6 2 2" xfId="845"/>
    <cellStyle name="Normal 4 3 6 2 3" xfId="846"/>
    <cellStyle name="Normal 4 3 6 2 4" xfId="847"/>
    <cellStyle name="Normal 4 3 6 2 5" xfId="848"/>
    <cellStyle name="Normal 4 3 6 3" xfId="849"/>
    <cellStyle name="Normal 4 3 6 4" xfId="850"/>
    <cellStyle name="Normal 4 3 6 5" xfId="851"/>
    <cellStyle name="Normal 4 3 6 6" xfId="852"/>
    <cellStyle name="Normal 4 3 6 7" xfId="853"/>
    <cellStyle name="Normal 4 3 6 8" xfId="854"/>
    <cellStyle name="Normal 4 3 6 9" xfId="855"/>
    <cellStyle name="Normal 5" xfId="79"/>
    <cellStyle name="Normal 5 2" xfId="286"/>
    <cellStyle name="Normal 5 2 2" xfId="287"/>
    <cellStyle name="Normal 5 2 3" xfId="288"/>
    <cellStyle name="Normal 5 2 4" xfId="289"/>
    <cellStyle name="Normal 5 2 5" xfId="290"/>
    <cellStyle name="Normal 5 2 6" xfId="291"/>
    <cellStyle name="Normal 5 2 6 10" xfId="856"/>
    <cellStyle name="Normal 5 2 6 11" xfId="857"/>
    <cellStyle name="Normal 5 2 6 2" xfId="858"/>
    <cellStyle name="Normal 5 2 6 2 2" xfId="859"/>
    <cellStyle name="Normal 5 2 6 2 3" xfId="860"/>
    <cellStyle name="Normal 5 2 6 2 4" xfId="861"/>
    <cellStyle name="Normal 5 2 6 2 5" xfId="862"/>
    <cellStyle name="Normal 5 2 6 3" xfId="863"/>
    <cellStyle name="Normal 5 2 6 4" xfId="864"/>
    <cellStyle name="Normal 5 2 6 5" xfId="865"/>
    <cellStyle name="Normal 5 2 6 6" xfId="866"/>
    <cellStyle name="Normal 5 2 6 7" xfId="867"/>
    <cellStyle name="Normal 5 2 6 8" xfId="868"/>
    <cellStyle name="Normal 5 2 6 9" xfId="869"/>
    <cellStyle name="Normal 5 3" xfId="292"/>
    <cellStyle name="Normal 5 3 2" xfId="293"/>
    <cellStyle name="Normal 5 3 3" xfId="294"/>
    <cellStyle name="Normal 5 3 3 2" xfId="870"/>
    <cellStyle name="Normal 5 3 3 3" xfId="871"/>
    <cellStyle name="Normal 5 3 4" xfId="872"/>
    <cellStyle name="Normal 6" xfId="177"/>
    <cellStyle name="Normal 6 2" xfId="295"/>
    <cellStyle name="Normal 6 2 2" xfId="296"/>
    <cellStyle name="Normal 6 2 2 2" xfId="297"/>
    <cellStyle name="Normal 6 2 2 2 2" xfId="298"/>
    <cellStyle name="Normal 6 2 2 3" xfId="299"/>
    <cellStyle name="Normal 6 2 2 4" xfId="300"/>
    <cellStyle name="Normal 6 2 2 5" xfId="301"/>
    <cellStyle name="Normal 6 2 2 6" xfId="302"/>
    <cellStyle name="Normal 6 2 2 6 10" xfId="873"/>
    <cellStyle name="Normal 6 2 2 6 11" xfId="874"/>
    <cellStyle name="Normal 6 2 2 6 2" xfId="875"/>
    <cellStyle name="Normal 6 2 2 6 2 2" xfId="876"/>
    <cellStyle name="Normal 6 2 2 6 2 3" xfId="877"/>
    <cellStyle name="Normal 6 2 2 6 2 4" xfId="878"/>
    <cellStyle name="Normal 6 2 2 6 2 5" xfId="879"/>
    <cellStyle name="Normal 6 2 2 6 3" xfId="880"/>
    <cellStyle name="Normal 6 2 2 6 4" xfId="881"/>
    <cellStyle name="Normal 6 2 2 6 5" xfId="882"/>
    <cellStyle name="Normal 6 2 2 6 6" xfId="883"/>
    <cellStyle name="Normal 6 2 2 6 7" xfId="884"/>
    <cellStyle name="Normal 6 2 2 6 8" xfId="885"/>
    <cellStyle name="Normal 6 2 2 6 9" xfId="886"/>
    <cellStyle name="Normal 7" xfId="303"/>
    <cellStyle name="Normal 7 2" xfId="304"/>
    <cellStyle name="Normal 7 3" xfId="305"/>
    <cellStyle name="Normal 7 4" xfId="306"/>
    <cellStyle name="Normal 7 5" xfId="307"/>
    <cellStyle name="Normal 7 5 10" xfId="887"/>
    <cellStyle name="Normal 7 5 11" xfId="888"/>
    <cellStyle name="Normal 7 5 2" xfId="889"/>
    <cellStyle name="Normal 7 5 2 2" xfId="890"/>
    <cellStyle name="Normal 7 5 2 3" xfId="891"/>
    <cellStyle name="Normal 7 5 2 4" xfId="892"/>
    <cellStyle name="Normal 7 5 2 5" xfId="893"/>
    <cellStyle name="Normal 7 5 3" xfId="894"/>
    <cellStyle name="Normal 7 5 4" xfId="895"/>
    <cellStyle name="Normal 7 5 5" xfId="896"/>
    <cellStyle name="Normal 7 5 6" xfId="897"/>
    <cellStyle name="Normal 7 5 7" xfId="898"/>
    <cellStyle name="Normal 7 5 8" xfId="899"/>
    <cellStyle name="Normal 7 5 9" xfId="900"/>
    <cellStyle name="Normal 8" xfId="308"/>
    <cellStyle name="Normal 8 2" xfId="309"/>
    <cellStyle name="Normal 8 2 2" xfId="901"/>
    <cellStyle name="Normal 8 3" xfId="310"/>
    <cellStyle name="Normal 8 4" xfId="311"/>
    <cellStyle name="Normal 8 5" xfId="312"/>
    <cellStyle name="Normal 8 5 10" xfId="902"/>
    <cellStyle name="Normal 8 5 11" xfId="903"/>
    <cellStyle name="Normal 8 5 2" xfId="904"/>
    <cellStyle name="Normal 8 5 2 2" xfId="905"/>
    <cellStyle name="Normal 8 5 2 3" xfId="906"/>
    <cellStyle name="Normal 8 5 2 4" xfId="907"/>
    <cellStyle name="Normal 8 5 2 5" xfId="908"/>
    <cellStyle name="Normal 8 5 3" xfId="909"/>
    <cellStyle name="Normal 8 5 4" xfId="910"/>
    <cellStyle name="Normal 8 5 5" xfId="911"/>
    <cellStyle name="Normal 8 5 6" xfId="912"/>
    <cellStyle name="Normal 8 5 7" xfId="913"/>
    <cellStyle name="Normal 8 5 8" xfId="914"/>
    <cellStyle name="Normal 8 5 9" xfId="915"/>
    <cellStyle name="Normal 8 6" xfId="916"/>
    <cellStyle name="Normal 9" xfId="313"/>
    <cellStyle name="Normal 9 2" xfId="314"/>
    <cellStyle name="Normal 9 3" xfId="315"/>
    <cellStyle name="Normal 9 3 10" xfId="917"/>
    <cellStyle name="Normal 9 3 11" xfId="918"/>
    <cellStyle name="Normal 9 3 2" xfId="919"/>
    <cellStyle name="Normal 9 3 2 2" xfId="920"/>
    <cellStyle name="Normal 9 3 2 3" xfId="921"/>
    <cellStyle name="Normal 9 3 2 4" xfId="922"/>
    <cellStyle name="Normal 9 3 2 5" xfId="923"/>
    <cellStyle name="Normal 9 3 3" xfId="924"/>
    <cellStyle name="Normal 9 3 4" xfId="925"/>
    <cellStyle name="Normal 9 3 5" xfId="926"/>
    <cellStyle name="Normal 9 3 6" xfId="927"/>
    <cellStyle name="Normal 9 3 7" xfId="928"/>
    <cellStyle name="Normal 9 3 8" xfId="929"/>
    <cellStyle name="Normal 9 3 9" xfId="930"/>
    <cellStyle name="Normal(0)" xfId="80"/>
    <cellStyle name="Note 2" xfId="81"/>
    <cellStyle name="Note 3" xfId="82"/>
    <cellStyle name="Note 4" xfId="316"/>
    <cellStyle name="Number" xfId="83"/>
    <cellStyle name="Number 2" xfId="84"/>
    <cellStyle name="Number 3" xfId="85"/>
    <cellStyle name="Output 2" xfId="317"/>
    <cellStyle name="Password" xfId="86"/>
    <cellStyle name="Percen - Style1" xfId="87"/>
    <cellStyle name="Percen - Style2" xfId="88"/>
    <cellStyle name="Percent" xfId="2" builtinId="5"/>
    <cellStyle name="Percent [2]" xfId="89"/>
    <cellStyle name="Percent [2] 2" xfId="90"/>
    <cellStyle name="Percent [2] 3" xfId="91"/>
    <cellStyle name="Percent 2" xfId="92"/>
    <cellStyle name="Percent 2 2" xfId="93"/>
    <cellStyle name="Percent 2 2 2" xfId="318"/>
    <cellStyle name="Percent 2 3" xfId="319"/>
    <cellStyle name="Percent 3" xfId="320"/>
    <cellStyle name="Percent 3 2" xfId="931"/>
    <cellStyle name="Percent 3 3" xfId="932"/>
    <cellStyle name="Percent 4" xfId="321"/>
    <cellStyle name="Percent 5" xfId="666"/>
    <cellStyle name="Percent(0)" xfId="94"/>
    <cellStyle name="SAPBEXaggData" xfId="95"/>
    <cellStyle name="SAPBEXaggData 2" xfId="322"/>
    <cellStyle name="SAPBEXaggDataEmph" xfId="96"/>
    <cellStyle name="SAPBEXaggItem" xfId="97"/>
    <cellStyle name="SAPBEXaggItem 2" xfId="323"/>
    <cellStyle name="SAPBEXaggItemX" xfId="98"/>
    <cellStyle name="SAPBEXchaText" xfId="99"/>
    <cellStyle name="SAPBEXchaText 2" xfId="324"/>
    <cellStyle name="SAPBEXchaText 3" xfId="325"/>
    <cellStyle name="SAPBEXexcBad7" xfId="100"/>
    <cellStyle name="SAPBEXexcBad8" xfId="101"/>
    <cellStyle name="SAPBEXexcBad9" xfId="102"/>
    <cellStyle name="SAPBEXexcCritical4" xfId="103"/>
    <cellStyle name="SAPBEXexcCritical5" xfId="104"/>
    <cellStyle name="SAPBEXexcCritical6" xfId="105"/>
    <cellStyle name="SAPBEXexcGood1" xfId="106"/>
    <cellStyle name="SAPBEXexcGood2" xfId="107"/>
    <cellStyle name="SAPBEXexcGood3" xfId="108"/>
    <cellStyle name="SAPBEXfilterDrill" xfId="109"/>
    <cellStyle name="SAPBEXfilterDrill 2" xfId="326"/>
    <cellStyle name="SAPBEXfilterItem" xfId="110"/>
    <cellStyle name="SAPBEXfilterItem 2" xfId="327"/>
    <cellStyle name="SAPBEXfilterText" xfId="111"/>
    <cellStyle name="SAPBEXfilterText 10" xfId="328"/>
    <cellStyle name="SAPBEXfilterText 10 2" xfId="329"/>
    <cellStyle name="SAPBEXfilterText 11" xfId="330"/>
    <cellStyle name="SAPBEXfilterText 2" xfId="112"/>
    <cellStyle name="SAPBEXfilterText 2 2" xfId="331"/>
    <cellStyle name="SAPBEXfilterText 2 3" xfId="332"/>
    <cellStyle name="SAPBEXfilterText 2 4" xfId="333"/>
    <cellStyle name="SAPBEXfilterText 3" xfId="113"/>
    <cellStyle name="SAPBEXfilterText 3 2" xfId="334"/>
    <cellStyle name="SAPBEXfilterText 4" xfId="335"/>
    <cellStyle name="SAPBEXfilterText 4 2" xfId="336"/>
    <cellStyle name="SAPBEXfilterText 5" xfId="337"/>
    <cellStyle name="SAPBEXfilterText 5 2" xfId="338"/>
    <cellStyle name="SAPBEXfilterText 6" xfId="339"/>
    <cellStyle name="SAPBEXfilterText 6 2" xfId="340"/>
    <cellStyle name="SAPBEXfilterText 7" xfId="341"/>
    <cellStyle name="SAPBEXfilterText 7 2" xfId="342"/>
    <cellStyle name="SAPBEXfilterText 8" xfId="343"/>
    <cellStyle name="SAPBEXfilterText 8 2" xfId="344"/>
    <cellStyle name="SAPBEXfilterText 9" xfId="345"/>
    <cellStyle name="SAPBEXfilterText 9 2" xfId="346"/>
    <cellStyle name="SAPBEXformats" xfId="114"/>
    <cellStyle name="SAPBEXheaderItem" xfId="115"/>
    <cellStyle name="SAPBEXheaderItem 10" xfId="347"/>
    <cellStyle name="SAPBEXheaderItem 10 2" xfId="348"/>
    <cellStyle name="SAPBEXheaderItem 11" xfId="349"/>
    <cellStyle name="SAPBEXheaderItem 11 2" xfId="350"/>
    <cellStyle name="SAPBEXheaderItem 12" xfId="351"/>
    <cellStyle name="SAPBEXheaderItem 12 2" xfId="352"/>
    <cellStyle name="SAPBEXheaderItem 13" xfId="353"/>
    <cellStyle name="SAPBEXheaderItem 2" xfId="116"/>
    <cellStyle name="SAPBEXheaderItem 2 2" xfId="354"/>
    <cellStyle name="SAPBEXheaderItem 2 3" xfId="355"/>
    <cellStyle name="SAPBEXheaderItem 2 4" xfId="356"/>
    <cellStyle name="SAPBEXheaderItem 3" xfId="117"/>
    <cellStyle name="SAPBEXheaderItem 3 2" xfId="357"/>
    <cellStyle name="SAPBEXheaderItem 4" xfId="358"/>
    <cellStyle name="SAPBEXheaderItem 4 2" xfId="359"/>
    <cellStyle name="SAPBEXheaderItem 5" xfId="360"/>
    <cellStyle name="SAPBEXheaderItem 5 2" xfId="361"/>
    <cellStyle name="SAPBEXheaderItem 6" xfId="362"/>
    <cellStyle name="SAPBEXheaderItem 6 2" xfId="363"/>
    <cellStyle name="SAPBEXheaderItem 7" xfId="364"/>
    <cellStyle name="SAPBEXheaderItem 7 2" xfId="365"/>
    <cellStyle name="SAPBEXheaderItem 8" xfId="366"/>
    <cellStyle name="SAPBEXheaderItem 8 2" xfId="367"/>
    <cellStyle name="SAPBEXheaderItem 9" xfId="368"/>
    <cellStyle name="SAPBEXheaderItem 9 2" xfId="369"/>
    <cellStyle name="SAPBEXheaderText" xfId="118"/>
    <cellStyle name="SAPBEXheaderText 10" xfId="370"/>
    <cellStyle name="SAPBEXheaderText 10 2" xfId="371"/>
    <cellStyle name="SAPBEXheaderText 11" xfId="372"/>
    <cellStyle name="SAPBEXheaderText 11 2" xfId="373"/>
    <cellStyle name="SAPBEXheaderText 12" xfId="374"/>
    <cellStyle name="SAPBEXheaderText 12 2" xfId="375"/>
    <cellStyle name="SAPBEXheaderText 13" xfId="376"/>
    <cellStyle name="SAPBEXheaderText 2" xfId="119"/>
    <cellStyle name="SAPBEXheaderText 2 2" xfId="377"/>
    <cellStyle name="SAPBEXheaderText 2 3" xfId="378"/>
    <cellStyle name="SAPBEXheaderText 2 4" xfId="379"/>
    <cellStyle name="SAPBEXheaderText 3" xfId="120"/>
    <cellStyle name="SAPBEXheaderText 3 2" xfId="380"/>
    <cellStyle name="SAPBEXheaderText 4" xfId="381"/>
    <cellStyle name="SAPBEXheaderText 4 2" xfId="382"/>
    <cellStyle name="SAPBEXheaderText 5" xfId="383"/>
    <cellStyle name="SAPBEXheaderText 5 2" xfId="384"/>
    <cellStyle name="SAPBEXheaderText 6" xfId="385"/>
    <cellStyle name="SAPBEXheaderText 6 2" xfId="386"/>
    <cellStyle name="SAPBEXheaderText 7" xfId="387"/>
    <cellStyle name="SAPBEXheaderText 7 2" xfId="388"/>
    <cellStyle name="SAPBEXheaderText 8" xfId="389"/>
    <cellStyle name="SAPBEXheaderText 8 2" xfId="390"/>
    <cellStyle name="SAPBEXheaderText 9" xfId="391"/>
    <cellStyle name="SAPBEXheaderText 9 2" xfId="392"/>
    <cellStyle name="SAPBEXHLevel0" xfId="121"/>
    <cellStyle name="SAPBEXHLevel0 10" xfId="393"/>
    <cellStyle name="SAPBEXHLevel0 10 2" xfId="394"/>
    <cellStyle name="SAPBEXHLevel0 11" xfId="395"/>
    <cellStyle name="SAPBEXHLevel0 12" xfId="396"/>
    <cellStyle name="SAPBEXHLevel0 13" xfId="397"/>
    <cellStyle name="SAPBEXHLevel0 14" xfId="398"/>
    <cellStyle name="SAPBEXHLevel0 15" xfId="399"/>
    <cellStyle name="SAPBEXHLevel0 16" xfId="400"/>
    <cellStyle name="SAPBEXHLevel0 17" xfId="401"/>
    <cellStyle name="SAPBEXHLevel0 18" xfId="402"/>
    <cellStyle name="SAPBEXHLevel0 19" xfId="403"/>
    <cellStyle name="SAPBEXHLevel0 2" xfId="122"/>
    <cellStyle name="SAPBEXHLevel0 2 2" xfId="404"/>
    <cellStyle name="SAPBEXHLevel0 2 3" xfId="405"/>
    <cellStyle name="SAPBEXHLevel0 3" xfId="123"/>
    <cellStyle name="SAPBEXHLevel0 3 2" xfId="406"/>
    <cellStyle name="SAPBEXHLevel0 4" xfId="407"/>
    <cellStyle name="SAPBEXHLevel0 4 2" xfId="408"/>
    <cellStyle name="SAPBEXHLevel0 5" xfId="409"/>
    <cellStyle name="SAPBEXHLevel0 5 2" xfId="410"/>
    <cellStyle name="SAPBEXHLevel0 6" xfId="411"/>
    <cellStyle name="SAPBEXHLevel0 6 2" xfId="412"/>
    <cellStyle name="SAPBEXHLevel0 7" xfId="413"/>
    <cellStyle name="SAPBEXHLevel0 7 2" xfId="414"/>
    <cellStyle name="SAPBEXHLevel0 8" xfId="415"/>
    <cellStyle name="SAPBEXHLevel0 8 2" xfId="416"/>
    <cellStyle name="SAPBEXHLevel0 9" xfId="417"/>
    <cellStyle name="SAPBEXHLevel0 9 2" xfId="418"/>
    <cellStyle name="SAPBEXHLevel0X" xfId="124"/>
    <cellStyle name="SAPBEXHLevel0X 10" xfId="419"/>
    <cellStyle name="SAPBEXHLevel0X 10 2" xfId="420"/>
    <cellStyle name="SAPBEXHLevel0X 11" xfId="421"/>
    <cellStyle name="SAPBEXHLevel0X 12" xfId="422"/>
    <cellStyle name="SAPBEXHLevel0X 13" xfId="423"/>
    <cellStyle name="SAPBEXHLevel0X 14" xfId="424"/>
    <cellStyle name="SAPBEXHLevel0X 15" xfId="425"/>
    <cellStyle name="SAPBEXHLevel0X 16" xfId="426"/>
    <cellStyle name="SAPBEXHLevel0X 17" xfId="427"/>
    <cellStyle name="SAPBEXHLevel0X 18" xfId="428"/>
    <cellStyle name="SAPBEXHLevel0X 19" xfId="429"/>
    <cellStyle name="SAPBEXHLevel0X 2" xfId="125"/>
    <cellStyle name="SAPBEXHLevel0X 2 2" xfId="430"/>
    <cellStyle name="SAPBEXHLevel0X 2 3" xfId="431"/>
    <cellStyle name="SAPBEXHLevel0X 3" xfId="126"/>
    <cellStyle name="SAPBEXHLevel0X 3 2" xfId="432"/>
    <cellStyle name="SAPBEXHLevel0X 4" xfId="433"/>
    <cellStyle name="SAPBEXHLevel0X 4 2" xfId="434"/>
    <cellStyle name="SAPBEXHLevel0X 5" xfId="435"/>
    <cellStyle name="SAPBEXHLevel0X 5 2" xfId="436"/>
    <cellStyle name="SAPBEXHLevel0X 6" xfId="437"/>
    <cellStyle name="SAPBEXHLevel0X 6 2" xfId="438"/>
    <cellStyle name="SAPBEXHLevel0X 7" xfId="439"/>
    <cellStyle name="SAPBEXHLevel0X 7 2" xfId="440"/>
    <cellStyle name="SAPBEXHLevel0X 8" xfId="441"/>
    <cellStyle name="SAPBEXHLevel0X 8 2" xfId="442"/>
    <cellStyle name="SAPBEXHLevel0X 9" xfId="443"/>
    <cellStyle name="SAPBEXHLevel0X 9 2" xfId="444"/>
    <cellStyle name="SAPBEXHLevel1" xfId="127"/>
    <cellStyle name="SAPBEXHLevel1 10" xfId="445"/>
    <cellStyle name="SAPBEXHLevel1 10 2" xfId="446"/>
    <cellStyle name="SAPBEXHLevel1 11" xfId="447"/>
    <cellStyle name="SAPBEXHLevel1 12" xfId="448"/>
    <cellStyle name="SAPBEXHLevel1 13" xfId="449"/>
    <cellStyle name="SAPBEXHLevel1 14" xfId="450"/>
    <cellStyle name="SAPBEXHLevel1 15" xfId="451"/>
    <cellStyle name="SAPBEXHLevel1 16" xfId="452"/>
    <cellStyle name="SAPBEXHLevel1 17" xfId="453"/>
    <cellStyle name="SAPBEXHLevel1 18" xfId="454"/>
    <cellStyle name="SAPBEXHLevel1 19" xfId="455"/>
    <cellStyle name="SAPBEXHLevel1 2" xfId="128"/>
    <cellStyle name="SAPBEXHLevel1 2 2" xfId="456"/>
    <cellStyle name="SAPBEXHLevel1 2 3" xfId="457"/>
    <cellStyle name="SAPBEXHLevel1 3" xfId="129"/>
    <cellStyle name="SAPBEXHLevel1 3 2" xfId="458"/>
    <cellStyle name="SAPBEXHLevel1 4" xfId="459"/>
    <cellStyle name="SAPBEXHLevel1 4 2" xfId="460"/>
    <cellStyle name="SAPBEXHLevel1 5" xfId="461"/>
    <cellStyle name="SAPBEXHLevel1 5 2" xfId="462"/>
    <cellStyle name="SAPBEXHLevel1 6" xfId="463"/>
    <cellStyle name="SAPBEXHLevel1 6 2" xfId="464"/>
    <cellStyle name="SAPBEXHLevel1 7" xfId="465"/>
    <cellStyle name="SAPBEXHLevel1 7 2" xfId="466"/>
    <cellStyle name="SAPBEXHLevel1 8" xfId="467"/>
    <cellStyle name="SAPBEXHLevel1 8 2" xfId="468"/>
    <cellStyle name="SAPBEXHLevel1 9" xfId="469"/>
    <cellStyle name="SAPBEXHLevel1 9 2" xfId="470"/>
    <cellStyle name="SAPBEXHLevel1X" xfId="130"/>
    <cellStyle name="SAPBEXHLevel1X 10" xfId="471"/>
    <cellStyle name="SAPBEXHLevel1X 10 2" xfId="472"/>
    <cellStyle name="SAPBEXHLevel1X 11" xfId="473"/>
    <cellStyle name="SAPBEXHLevel1X 12" xfId="474"/>
    <cellStyle name="SAPBEXHLevel1X 13" xfId="475"/>
    <cellStyle name="SAPBEXHLevel1X 14" xfId="476"/>
    <cellStyle name="SAPBEXHLevel1X 15" xfId="477"/>
    <cellStyle name="SAPBEXHLevel1X 16" xfId="478"/>
    <cellStyle name="SAPBEXHLevel1X 17" xfId="479"/>
    <cellStyle name="SAPBEXHLevel1X 18" xfId="480"/>
    <cellStyle name="SAPBEXHLevel1X 19" xfId="481"/>
    <cellStyle name="SAPBEXHLevel1X 2" xfId="131"/>
    <cellStyle name="SAPBEXHLevel1X 2 2" xfId="482"/>
    <cellStyle name="SAPBEXHLevel1X 2 3" xfId="483"/>
    <cellStyle name="SAPBEXHLevel1X 3" xfId="132"/>
    <cellStyle name="SAPBEXHLevel1X 3 2" xfId="484"/>
    <cellStyle name="SAPBEXHLevel1X 4" xfId="485"/>
    <cellStyle name="SAPBEXHLevel1X 4 2" xfId="486"/>
    <cellStyle name="SAPBEXHLevel1X 5" xfId="487"/>
    <cellStyle name="SAPBEXHLevel1X 5 2" xfId="488"/>
    <cellStyle name="SAPBEXHLevel1X 6" xfId="489"/>
    <cellStyle name="SAPBEXHLevel1X 6 2" xfId="490"/>
    <cellStyle name="SAPBEXHLevel1X 7" xfId="491"/>
    <cellStyle name="SAPBEXHLevel1X 7 2" xfId="492"/>
    <cellStyle name="SAPBEXHLevel1X 8" xfId="493"/>
    <cellStyle name="SAPBEXHLevel1X 8 2" xfId="494"/>
    <cellStyle name="SAPBEXHLevel1X 9" xfId="495"/>
    <cellStyle name="SAPBEXHLevel1X 9 2" xfId="496"/>
    <cellStyle name="SAPBEXHLevel2" xfId="133"/>
    <cellStyle name="SAPBEXHLevel2 10" xfId="497"/>
    <cellStyle name="SAPBEXHLevel2 10 2" xfId="498"/>
    <cellStyle name="SAPBEXHLevel2 11" xfId="499"/>
    <cellStyle name="SAPBEXHLevel2 12" xfId="500"/>
    <cellStyle name="SAPBEXHLevel2 13" xfId="501"/>
    <cellStyle name="SAPBEXHLevel2 14" xfId="502"/>
    <cellStyle name="SAPBEXHLevel2 15" xfId="503"/>
    <cellStyle name="SAPBEXHLevel2 16" xfId="504"/>
    <cellStyle name="SAPBEXHLevel2 17" xfId="505"/>
    <cellStyle name="SAPBEXHLevel2 18" xfId="506"/>
    <cellStyle name="SAPBEXHLevel2 19" xfId="507"/>
    <cellStyle name="SAPBEXHLevel2 2" xfId="134"/>
    <cellStyle name="SAPBEXHLevel2 2 2" xfId="508"/>
    <cellStyle name="SAPBEXHLevel2 2 3" xfId="509"/>
    <cellStyle name="SAPBEXHLevel2 3" xfId="135"/>
    <cellStyle name="SAPBEXHLevel2 3 2" xfId="510"/>
    <cellStyle name="SAPBEXHLevel2 4" xfId="511"/>
    <cellStyle name="SAPBEXHLevel2 4 2" xfId="512"/>
    <cellStyle name="SAPBEXHLevel2 5" xfId="513"/>
    <cellStyle name="SAPBEXHLevel2 5 2" xfId="514"/>
    <cellStyle name="SAPBEXHLevel2 6" xfId="515"/>
    <cellStyle name="SAPBEXHLevel2 6 2" xfId="516"/>
    <cellStyle name="SAPBEXHLevel2 7" xfId="517"/>
    <cellStyle name="SAPBEXHLevel2 7 2" xfId="518"/>
    <cellStyle name="SAPBEXHLevel2 8" xfId="519"/>
    <cellStyle name="SAPBEXHLevel2 8 2" xfId="520"/>
    <cellStyle name="SAPBEXHLevel2 9" xfId="521"/>
    <cellStyle name="SAPBEXHLevel2 9 2" xfId="522"/>
    <cellStyle name="SAPBEXHLevel2X" xfId="136"/>
    <cellStyle name="SAPBEXHLevel2X 10" xfId="523"/>
    <cellStyle name="SAPBEXHLevel2X 10 2" xfId="524"/>
    <cellStyle name="SAPBEXHLevel2X 11" xfId="525"/>
    <cellStyle name="SAPBEXHLevel2X 12" xfId="526"/>
    <cellStyle name="SAPBEXHLevel2X 13" xfId="527"/>
    <cellStyle name="SAPBEXHLevel2X 14" xfId="528"/>
    <cellStyle name="SAPBEXHLevel2X 15" xfId="529"/>
    <cellStyle name="SAPBEXHLevel2X 16" xfId="530"/>
    <cellStyle name="SAPBEXHLevel2X 17" xfId="531"/>
    <cellStyle name="SAPBEXHLevel2X 18" xfId="532"/>
    <cellStyle name="SAPBEXHLevel2X 19" xfId="533"/>
    <cellStyle name="SAPBEXHLevel2X 2" xfId="137"/>
    <cellStyle name="SAPBEXHLevel2X 2 2" xfId="534"/>
    <cellStyle name="SAPBEXHLevel2X 2 3" xfId="535"/>
    <cellStyle name="SAPBEXHLevel2X 3" xfId="138"/>
    <cellStyle name="SAPBEXHLevel2X 3 2" xfId="536"/>
    <cellStyle name="SAPBEXHLevel2X 4" xfId="537"/>
    <cellStyle name="SAPBEXHLevel2X 4 2" xfId="538"/>
    <cellStyle name="SAPBEXHLevel2X 5" xfId="539"/>
    <cellStyle name="SAPBEXHLevel2X 5 2" xfId="540"/>
    <cellStyle name="SAPBEXHLevel2X 6" xfId="541"/>
    <cellStyle name="SAPBEXHLevel2X 6 2" xfId="542"/>
    <cellStyle name="SAPBEXHLevel2X 7" xfId="543"/>
    <cellStyle name="SAPBEXHLevel2X 7 2" xfId="544"/>
    <cellStyle name="SAPBEXHLevel2X 8" xfId="545"/>
    <cellStyle name="SAPBEXHLevel2X 8 2" xfId="546"/>
    <cellStyle name="SAPBEXHLevel2X 9" xfId="547"/>
    <cellStyle name="SAPBEXHLevel2X 9 2" xfId="548"/>
    <cellStyle name="SAPBEXHLevel3" xfId="139"/>
    <cellStyle name="SAPBEXHLevel3 10" xfId="549"/>
    <cellStyle name="SAPBEXHLevel3 10 2" xfId="550"/>
    <cellStyle name="SAPBEXHLevel3 11" xfId="551"/>
    <cellStyle name="SAPBEXHLevel3 12" xfId="552"/>
    <cellStyle name="SAPBEXHLevel3 13" xfId="553"/>
    <cellStyle name="SAPBEXHLevel3 14" xfId="554"/>
    <cellStyle name="SAPBEXHLevel3 15" xfId="555"/>
    <cellStyle name="SAPBEXHLevel3 16" xfId="556"/>
    <cellStyle name="SAPBEXHLevel3 17" xfId="557"/>
    <cellStyle name="SAPBEXHLevel3 18" xfId="558"/>
    <cellStyle name="SAPBEXHLevel3 19" xfId="559"/>
    <cellStyle name="SAPBEXHLevel3 2" xfId="140"/>
    <cellStyle name="SAPBEXHLevel3 2 2" xfId="560"/>
    <cellStyle name="SAPBEXHLevel3 2 3" xfId="561"/>
    <cellStyle name="SAPBEXHLevel3 3" xfId="141"/>
    <cellStyle name="SAPBEXHLevel3 3 2" xfId="562"/>
    <cellStyle name="SAPBEXHLevel3 4" xfId="563"/>
    <cellStyle name="SAPBEXHLevel3 4 2" xfId="564"/>
    <cellStyle name="SAPBEXHLevel3 5" xfId="565"/>
    <cellStyle name="SAPBEXHLevel3 5 2" xfId="566"/>
    <cellStyle name="SAPBEXHLevel3 6" xfId="567"/>
    <cellStyle name="SAPBEXHLevel3 6 2" xfId="568"/>
    <cellStyle name="SAPBEXHLevel3 7" xfId="569"/>
    <cellStyle name="SAPBEXHLevel3 7 2" xfId="570"/>
    <cellStyle name="SAPBEXHLevel3 8" xfId="571"/>
    <cellStyle name="SAPBEXHLevel3 8 2" xfId="572"/>
    <cellStyle name="SAPBEXHLevel3 9" xfId="573"/>
    <cellStyle name="SAPBEXHLevel3 9 2" xfId="574"/>
    <cellStyle name="SAPBEXHLevel3X" xfId="142"/>
    <cellStyle name="SAPBEXHLevel3X 10" xfId="575"/>
    <cellStyle name="SAPBEXHLevel3X 10 2" xfId="576"/>
    <cellStyle name="SAPBEXHLevel3X 11" xfId="577"/>
    <cellStyle name="SAPBEXHLevel3X 12" xfId="578"/>
    <cellStyle name="SAPBEXHLevel3X 13" xfId="579"/>
    <cellStyle name="SAPBEXHLevel3X 14" xfId="580"/>
    <cellStyle name="SAPBEXHLevel3X 15" xfId="581"/>
    <cellStyle name="SAPBEXHLevel3X 16" xfId="582"/>
    <cellStyle name="SAPBEXHLevel3X 17" xfId="583"/>
    <cellStyle name="SAPBEXHLevel3X 18" xfId="584"/>
    <cellStyle name="SAPBEXHLevel3X 19" xfId="585"/>
    <cellStyle name="SAPBEXHLevel3X 2" xfId="143"/>
    <cellStyle name="SAPBEXHLevel3X 2 2" xfId="586"/>
    <cellStyle name="SAPBEXHLevel3X 2 3" xfId="587"/>
    <cellStyle name="SAPBEXHLevel3X 3" xfId="144"/>
    <cellStyle name="SAPBEXHLevel3X 3 2" xfId="588"/>
    <cellStyle name="SAPBEXHLevel3X 4" xfId="589"/>
    <cellStyle name="SAPBEXHLevel3X 4 2" xfId="590"/>
    <cellStyle name="SAPBEXHLevel3X 5" xfId="591"/>
    <cellStyle name="SAPBEXHLevel3X 5 2" xfId="592"/>
    <cellStyle name="SAPBEXHLevel3X 6" xfId="593"/>
    <cellStyle name="SAPBEXHLevel3X 6 2" xfId="594"/>
    <cellStyle name="SAPBEXHLevel3X 7" xfId="595"/>
    <cellStyle name="SAPBEXHLevel3X 7 2" xfId="596"/>
    <cellStyle name="SAPBEXHLevel3X 8" xfId="597"/>
    <cellStyle name="SAPBEXHLevel3X 8 2" xfId="598"/>
    <cellStyle name="SAPBEXHLevel3X 9" xfId="599"/>
    <cellStyle name="SAPBEXHLevel3X 9 2" xfId="600"/>
    <cellStyle name="SAPBEXresData" xfId="145"/>
    <cellStyle name="SAPBEXresDataEmph" xfId="146"/>
    <cellStyle name="SAPBEXresItem" xfId="147"/>
    <cellStyle name="SAPBEXresItemX" xfId="148"/>
    <cellStyle name="SAPBEXstdData" xfId="149"/>
    <cellStyle name="SAPBEXstdData 2" xfId="601"/>
    <cellStyle name="SAPBEXstdData 3" xfId="602"/>
    <cellStyle name="SAPBEXstdDataEmph" xfId="150"/>
    <cellStyle name="SAPBEXstdItem" xfId="151"/>
    <cellStyle name="SAPBEXstdItem 2" xfId="603"/>
    <cellStyle name="SAPBEXstdItem 3" xfId="604"/>
    <cellStyle name="SAPBEXstdItem 4" xfId="179"/>
    <cellStyle name="SAPBEXstdItemX" xfId="152"/>
    <cellStyle name="SAPBEXstdItemX 2" xfId="605"/>
    <cellStyle name="SAPBEXstdItemX 3" xfId="606"/>
    <cellStyle name="SAPBEXtitle" xfId="153"/>
    <cellStyle name="SAPBEXtitle 10" xfId="607"/>
    <cellStyle name="SAPBEXtitle 10 2" xfId="608"/>
    <cellStyle name="SAPBEXtitle 11" xfId="609"/>
    <cellStyle name="SAPBEXtitle 11 2" xfId="610"/>
    <cellStyle name="SAPBEXtitle 12" xfId="611"/>
    <cellStyle name="SAPBEXtitle 12 2" xfId="612"/>
    <cellStyle name="SAPBEXtitle 13" xfId="613"/>
    <cellStyle name="SAPBEXtitle 13 2" xfId="614"/>
    <cellStyle name="SAPBEXtitle 14" xfId="615"/>
    <cellStyle name="SAPBEXtitle 15" xfId="616"/>
    <cellStyle name="SAPBEXtitle 16" xfId="617"/>
    <cellStyle name="SAPBEXtitle 17" xfId="618"/>
    <cellStyle name="SAPBEXtitle 18" xfId="619"/>
    <cellStyle name="SAPBEXtitle 19" xfId="620"/>
    <cellStyle name="SAPBEXtitle 2" xfId="154"/>
    <cellStyle name="SAPBEXtitle 2 2" xfId="621"/>
    <cellStyle name="SAPBEXtitle 2 3" xfId="622"/>
    <cellStyle name="SAPBEXtitle 20" xfId="623"/>
    <cellStyle name="SAPBEXtitle 21" xfId="624"/>
    <cellStyle name="SAPBEXtitle 22" xfId="625"/>
    <cellStyle name="SAPBEXtitle 3" xfId="155"/>
    <cellStyle name="SAPBEXtitle 3 2" xfId="626"/>
    <cellStyle name="SAPBEXtitle 4" xfId="627"/>
    <cellStyle name="SAPBEXtitle 4 2" xfId="628"/>
    <cellStyle name="SAPBEXtitle 5" xfId="629"/>
    <cellStyle name="SAPBEXtitle 5 2" xfId="630"/>
    <cellStyle name="SAPBEXtitle 6" xfId="631"/>
    <cellStyle name="SAPBEXtitle 6 2" xfId="632"/>
    <cellStyle name="SAPBEXtitle 7" xfId="633"/>
    <cellStyle name="SAPBEXtitle 7 2" xfId="634"/>
    <cellStyle name="SAPBEXtitle 8" xfId="635"/>
    <cellStyle name="SAPBEXtitle 8 2" xfId="636"/>
    <cellStyle name="SAPBEXtitle 9" xfId="637"/>
    <cellStyle name="SAPBEXtitle 9 2" xfId="638"/>
    <cellStyle name="SAPBEXtitle_Dec 2008 Acct 557 BW PA Detail" xfId="639"/>
    <cellStyle name="SAPBEXundefined" xfId="156"/>
    <cellStyle name="SAPBEXundefined 10" xfId="640"/>
    <cellStyle name="SAPBEXundefined 11" xfId="641"/>
    <cellStyle name="SAPBEXundefined 12" xfId="642"/>
    <cellStyle name="SAPBEXundefined 13" xfId="643"/>
    <cellStyle name="SAPBEXundefined 14" xfId="644"/>
    <cellStyle name="SAPBEXundefined 15" xfId="645"/>
    <cellStyle name="SAPBEXundefined 16" xfId="646"/>
    <cellStyle name="SAPBEXundefined 17" xfId="647"/>
    <cellStyle name="SAPBEXundefined 18" xfId="648"/>
    <cellStyle name="SAPBEXundefined 19" xfId="649"/>
    <cellStyle name="SAPBEXundefined 2" xfId="650"/>
    <cellStyle name="SAPBEXundefined 3" xfId="651"/>
    <cellStyle name="SAPBEXundefined 4" xfId="652"/>
    <cellStyle name="SAPBEXundefined 5" xfId="653"/>
    <cellStyle name="SAPBEXundefined 6" xfId="654"/>
    <cellStyle name="SAPBEXundefined 7" xfId="655"/>
    <cellStyle name="SAPBEXundefined 8" xfId="656"/>
    <cellStyle name="SAPBEXundefined 9" xfId="657"/>
    <cellStyle name="Shade" xfId="157"/>
    <cellStyle name="Special" xfId="158"/>
    <cellStyle name="Special 2" xfId="159"/>
    <cellStyle name="Special 3" xfId="160"/>
    <cellStyle name="Style 1" xfId="161"/>
    <cellStyle name="Style 1 2" xfId="162"/>
    <cellStyle name="Style 1 3" xfId="163"/>
    <cellStyle name="Style 27" xfId="658"/>
    <cellStyle name="Style 35" xfId="659"/>
    <cellStyle name="Style 36" xfId="660"/>
    <cellStyle name="Text" xfId="661"/>
    <cellStyle name="Title 2" xfId="662"/>
    <cellStyle name="Titles" xfId="164"/>
    <cellStyle name="Titles 2" xfId="165"/>
    <cellStyle name="Titles 3" xfId="166"/>
    <cellStyle name="Total 2" xfId="167"/>
    <cellStyle name="Total 3" xfId="168"/>
    <cellStyle name="Total2 - Style2" xfId="169"/>
    <cellStyle name="TRANSMISSION RELIABILITY PORTION OF PROJECT" xfId="170"/>
    <cellStyle name="Underl - Style4" xfId="171"/>
    <cellStyle name="Unprot" xfId="172"/>
    <cellStyle name="Unprot$" xfId="173"/>
    <cellStyle name="Unprot$ 2" xfId="174"/>
    <cellStyle name="Unprot$ 3" xfId="175"/>
    <cellStyle name="Unprotect" xfId="176"/>
    <cellStyle name="Warning Text 2" xfId="6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28</xdr:row>
      <xdr:rowOff>180975</xdr:rowOff>
    </xdr:from>
    <xdr:to>
      <xdr:col>9</xdr:col>
      <xdr:colOff>381000</xdr:colOff>
      <xdr:row>32</xdr:row>
      <xdr:rowOff>171450</xdr:rowOff>
    </xdr:to>
    <xdr:sp macro="" textlink="">
      <xdr:nvSpPr>
        <xdr:cNvPr id="2" name="TextBox 1"/>
        <xdr:cNvSpPr txBox="1"/>
      </xdr:nvSpPr>
      <xdr:spPr>
        <a:xfrm>
          <a:off x="485775" y="5781675"/>
          <a:ext cx="755332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>
              <a:latin typeface="Times New Roman" pitchFamily="18" charset="0"/>
              <a:cs typeface="Times New Roman" pitchFamily="18" charset="0"/>
            </a:rPr>
            <a:t>Description</a:t>
          </a:r>
          <a:r>
            <a:rPr lang="en-US" sz="1200" baseline="0">
              <a:latin typeface="Times New Roman" pitchFamily="18" charset="0"/>
              <a:cs typeface="Times New Roman" pitchFamily="18" charset="0"/>
            </a:rPr>
            <a:t> of Adjustment:</a:t>
          </a:r>
        </a:p>
        <a:p>
          <a:r>
            <a:rPr lang="en-US" sz="1200" baseline="0">
              <a:latin typeface="Times New Roman" pitchFamily="18" charset="0"/>
              <a:cs typeface="Times New Roman" pitchFamily="18" charset="0"/>
            </a:rPr>
            <a:t>This adjustment reflects the test year 2010 Pension Curtailment Gain Regulatory Liability and three year amortization as ordered in Docket UE-090205 beginning January 1, 2010.</a:t>
          </a:r>
          <a:endParaRPr lang="en-U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R74"/>
  <sheetViews>
    <sheetView topLeftCell="A10" zoomScaleNormal="100" workbookViewId="0">
      <selection activeCell="B25" sqref="B25"/>
    </sheetView>
  </sheetViews>
  <sheetFormatPr defaultRowHeight="15.75"/>
  <cols>
    <col min="1" max="1" width="2.42578125" style="8" customWidth="1"/>
    <col min="2" max="2" width="9.140625" style="8"/>
    <col min="3" max="3" width="30.42578125" style="8" customWidth="1"/>
    <col min="4" max="4" width="11.85546875" style="8" customWidth="1"/>
    <col min="5" max="5" width="9.140625" style="8"/>
    <col min="6" max="6" width="15" style="11" bestFit="1" customWidth="1"/>
    <col min="7" max="7" width="10.7109375" style="10" customWidth="1"/>
    <col min="8" max="8" width="13.140625" style="8" customWidth="1"/>
    <col min="9" max="9" width="16.5703125" style="8" customWidth="1"/>
    <col min="10" max="10" width="21.140625" style="8" customWidth="1"/>
    <col min="11" max="11" width="12.7109375" style="2" bestFit="1" customWidth="1"/>
    <col min="12" max="12" width="9.140625" style="2"/>
    <col min="13" max="13" width="11.140625" style="2" bestFit="1" customWidth="1"/>
    <col min="14" max="14" width="5.5703125" style="2" customWidth="1"/>
    <col min="15" max="15" width="9.85546875" style="2" bestFit="1" customWidth="1"/>
    <col min="16" max="16" width="10.7109375" style="2" bestFit="1" customWidth="1"/>
    <col min="17" max="17" width="11.28515625" style="2" bestFit="1" customWidth="1"/>
    <col min="18" max="18" width="10.7109375" style="2" bestFit="1" customWidth="1"/>
    <col min="19" max="19" width="10.42578125" style="2" bestFit="1" customWidth="1"/>
    <col min="20" max="20" width="10.7109375" style="2" bestFit="1" customWidth="1"/>
    <col min="21" max="21" width="34.42578125" style="2" bestFit="1" customWidth="1"/>
    <col min="22" max="22" width="3.5703125" style="2" customWidth="1"/>
    <col min="23" max="23" width="4.42578125" style="2" customWidth="1"/>
    <col min="24" max="25" width="13" style="2" customWidth="1"/>
    <col min="26" max="26" width="11.28515625" style="2" bestFit="1" customWidth="1"/>
    <col min="27" max="27" width="8" style="2" bestFit="1" customWidth="1"/>
    <col min="28" max="28" width="10.7109375" style="2" bestFit="1" customWidth="1"/>
    <col min="29" max="96" width="9.140625" style="2"/>
    <col min="97" max="16384" width="9.140625" style="8"/>
  </cols>
  <sheetData>
    <row r="1" spans="1:27">
      <c r="A1" s="9" t="s">
        <v>0</v>
      </c>
      <c r="E1" s="10"/>
      <c r="I1" s="12"/>
      <c r="J1" s="13"/>
      <c r="L1" s="14"/>
      <c r="S1" s="15"/>
      <c r="U1" s="14"/>
      <c r="AA1" s="15"/>
    </row>
    <row r="2" spans="1:27">
      <c r="A2" s="9" t="s">
        <v>163</v>
      </c>
      <c r="E2" s="10"/>
      <c r="I2" s="12"/>
      <c r="J2" s="13"/>
      <c r="L2" s="14"/>
      <c r="S2" s="15"/>
      <c r="U2" s="14"/>
      <c r="AA2" s="15"/>
    </row>
    <row r="3" spans="1:27">
      <c r="A3" s="9" t="s">
        <v>14</v>
      </c>
      <c r="E3" s="10"/>
      <c r="J3" s="16"/>
      <c r="L3" s="17"/>
      <c r="U3" s="18"/>
    </row>
    <row r="4" spans="1:27">
      <c r="A4" s="9" t="s">
        <v>114</v>
      </c>
      <c r="E4" s="10"/>
      <c r="J4" s="16"/>
      <c r="L4" s="18"/>
      <c r="O4" s="3"/>
      <c r="P4" s="3"/>
      <c r="Q4" s="3"/>
      <c r="R4" s="3"/>
      <c r="S4" s="3"/>
    </row>
    <row r="5" spans="1:27">
      <c r="E5" s="10"/>
      <c r="I5" s="10"/>
      <c r="J5" s="16"/>
      <c r="L5" s="18"/>
      <c r="O5" s="3"/>
      <c r="P5" s="3"/>
      <c r="Q5" s="3"/>
      <c r="R5" s="3"/>
      <c r="S5" s="3"/>
    </row>
    <row r="6" spans="1:27">
      <c r="E6" s="10"/>
      <c r="I6" s="10"/>
      <c r="J6" s="16"/>
      <c r="L6" s="18"/>
      <c r="O6" s="3"/>
      <c r="P6" s="3"/>
      <c r="Q6" s="3"/>
      <c r="R6" s="3"/>
      <c r="S6" s="3"/>
    </row>
    <row r="7" spans="1:27">
      <c r="E7" s="10"/>
      <c r="I7" s="10"/>
      <c r="J7" s="16"/>
      <c r="O7" s="19"/>
      <c r="P7" s="19"/>
      <c r="Q7" s="20"/>
      <c r="R7" s="20"/>
      <c r="S7" s="20"/>
      <c r="X7" s="21"/>
      <c r="Y7" s="20"/>
      <c r="Z7" s="3"/>
    </row>
    <row r="8" spans="1:27">
      <c r="D8" s="142"/>
      <c r="E8" s="142"/>
      <c r="F8" s="145" t="s">
        <v>1</v>
      </c>
      <c r="G8" s="142"/>
      <c r="H8" s="142"/>
      <c r="I8" s="142" t="s">
        <v>162</v>
      </c>
      <c r="J8" s="147"/>
      <c r="O8" s="20"/>
      <c r="P8" s="20"/>
      <c r="Q8" s="20"/>
      <c r="R8" s="20"/>
      <c r="S8" s="20"/>
      <c r="X8" s="20"/>
      <c r="Y8" s="20"/>
      <c r="Z8" s="3"/>
    </row>
    <row r="9" spans="1:27">
      <c r="D9" s="143" t="s">
        <v>2</v>
      </c>
      <c r="E9" s="144" t="s">
        <v>3</v>
      </c>
      <c r="F9" s="146" t="s">
        <v>4</v>
      </c>
      <c r="G9" s="143" t="s">
        <v>5</v>
      </c>
      <c r="H9" s="144" t="s">
        <v>6</v>
      </c>
      <c r="I9" s="143" t="s">
        <v>7</v>
      </c>
      <c r="J9" s="148" t="s">
        <v>8</v>
      </c>
    </row>
    <row r="10" spans="1:27">
      <c r="B10" s="14"/>
      <c r="C10" s="2"/>
      <c r="D10" s="2"/>
      <c r="E10" s="3"/>
      <c r="F10" s="27"/>
      <c r="G10" s="3"/>
      <c r="H10" s="2"/>
      <c r="I10" s="2"/>
      <c r="J10" s="16"/>
      <c r="L10" s="28"/>
      <c r="O10" s="29"/>
      <c r="P10" s="30"/>
      <c r="Q10" s="31"/>
      <c r="R10" s="32"/>
      <c r="S10" s="31"/>
      <c r="U10" s="28"/>
      <c r="X10" s="33"/>
      <c r="Y10" s="34"/>
      <c r="Z10" s="31"/>
    </row>
    <row r="11" spans="1:27">
      <c r="B11" s="14" t="s">
        <v>9</v>
      </c>
      <c r="C11" s="2"/>
      <c r="D11" s="2"/>
      <c r="E11" s="3"/>
      <c r="F11" s="7"/>
      <c r="G11" s="3"/>
      <c r="H11" s="2"/>
      <c r="I11" s="2"/>
      <c r="J11" s="16"/>
      <c r="L11" s="28"/>
      <c r="O11" s="29"/>
      <c r="P11" s="30"/>
      <c r="Q11" s="31"/>
      <c r="R11" s="32"/>
      <c r="S11" s="31"/>
      <c r="U11" s="28"/>
      <c r="X11" s="33"/>
      <c r="Y11" s="34"/>
      <c r="Z11" s="31"/>
    </row>
    <row r="12" spans="1:27">
      <c r="B12" s="2" t="s">
        <v>159</v>
      </c>
      <c r="C12" s="2"/>
      <c r="D12" s="3">
        <v>920</v>
      </c>
      <c r="E12" s="3" t="s">
        <v>43</v>
      </c>
      <c r="F12" s="35">
        <f>-'Test Period Actuals'!F13</f>
        <v>1013716.06</v>
      </c>
      <c r="G12" s="3" t="s">
        <v>10</v>
      </c>
      <c r="H12" s="3" t="s">
        <v>11</v>
      </c>
      <c r="I12" s="36">
        <f>F12</f>
        <v>1013716.06</v>
      </c>
      <c r="J12" s="6" t="s">
        <v>147</v>
      </c>
      <c r="M12" s="31"/>
      <c r="O12" s="29"/>
      <c r="P12" s="30"/>
      <c r="Q12" s="31"/>
      <c r="R12" s="34"/>
      <c r="S12" s="31"/>
      <c r="X12" s="33"/>
      <c r="Y12" s="34"/>
      <c r="Z12" s="31"/>
    </row>
    <row r="13" spans="1:27">
      <c r="B13" s="2" t="s">
        <v>13</v>
      </c>
      <c r="C13" s="2"/>
      <c r="D13" s="3">
        <v>921</v>
      </c>
      <c r="E13" s="3" t="s">
        <v>43</v>
      </c>
      <c r="F13" s="35">
        <f>+Calculation!F9</f>
        <v>-1013713.22</v>
      </c>
      <c r="G13" s="3" t="s">
        <v>10</v>
      </c>
      <c r="H13" s="3" t="s">
        <v>11</v>
      </c>
      <c r="I13" s="36">
        <f>F13</f>
        <v>-1013713.22</v>
      </c>
      <c r="J13" s="6" t="s">
        <v>147</v>
      </c>
      <c r="M13" s="31"/>
      <c r="O13" s="29"/>
      <c r="P13" s="30"/>
      <c r="Q13" s="31"/>
      <c r="R13" s="34"/>
      <c r="S13" s="31"/>
      <c r="X13" s="33"/>
      <c r="Y13" s="34"/>
      <c r="Z13" s="31"/>
    </row>
    <row r="14" spans="1:27">
      <c r="B14" s="9"/>
      <c r="D14" s="10"/>
      <c r="E14" s="10"/>
      <c r="F14" s="37"/>
      <c r="H14" s="10"/>
      <c r="I14" s="116">
        <f>SUM(I12:I13)</f>
        <v>2.840000000083819</v>
      </c>
      <c r="J14" s="10"/>
      <c r="O14" s="29"/>
      <c r="P14" s="30"/>
      <c r="X14" s="33"/>
    </row>
    <row r="15" spans="1:27">
      <c r="A15" s="2"/>
      <c r="B15" s="1"/>
      <c r="C15" s="2"/>
      <c r="D15" s="3"/>
      <c r="E15" s="3"/>
      <c r="F15" s="38"/>
      <c r="G15" s="3"/>
      <c r="H15" s="3"/>
      <c r="I15" s="3"/>
      <c r="J15" s="6"/>
      <c r="O15" s="29"/>
      <c r="P15" s="30"/>
      <c r="Q15" s="31"/>
      <c r="R15" s="34"/>
      <c r="S15" s="31"/>
      <c r="X15" s="33"/>
      <c r="Y15" s="34"/>
      <c r="Z15" s="31"/>
    </row>
    <row r="16" spans="1:27">
      <c r="A16" s="2"/>
      <c r="B16" s="39" t="s">
        <v>12</v>
      </c>
      <c r="C16" s="40"/>
      <c r="D16" s="38"/>
      <c r="E16" s="38"/>
      <c r="F16" s="41"/>
      <c r="G16" s="38"/>
      <c r="H16" s="42"/>
      <c r="I16" s="35"/>
      <c r="J16" s="6"/>
      <c r="O16" s="29"/>
      <c r="P16" s="30"/>
      <c r="X16" s="33"/>
    </row>
    <row r="17" spans="1:28">
      <c r="A17" s="2"/>
      <c r="B17" s="40" t="s">
        <v>120</v>
      </c>
      <c r="C17" s="40"/>
      <c r="D17" s="38" t="s">
        <v>21</v>
      </c>
      <c r="E17" s="3" t="s">
        <v>43</v>
      </c>
      <c r="F17" s="35">
        <f>+Calculation!F21</f>
        <v>-1013713.22</v>
      </c>
      <c r="G17" s="38" t="s">
        <v>10</v>
      </c>
      <c r="H17" s="10" t="s">
        <v>11</v>
      </c>
      <c r="I17" s="36">
        <f>F17</f>
        <v>-1013713.22</v>
      </c>
      <c r="J17" s="6" t="s">
        <v>148</v>
      </c>
      <c r="O17" s="29"/>
      <c r="P17" s="30"/>
      <c r="Q17" s="31"/>
      <c r="R17" s="34"/>
      <c r="S17" s="31"/>
      <c r="X17" s="33"/>
      <c r="Y17" s="34"/>
      <c r="Z17" s="31"/>
    </row>
    <row r="18" spans="1:28">
      <c r="A18" s="2"/>
      <c r="B18" s="2" t="s">
        <v>22</v>
      </c>
      <c r="C18" s="2"/>
      <c r="D18" s="3">
        <v>41110</v>
      </c>
      <c r="E18" s="10" t="s">
        <v>43</v>
      </c>
      <c r="F18" s="35">
        <f>+Calculation!F12</f>
        <v>354799.67</v>
      </c>
      <c r="G18" s="3" t="s">
        <v>10</v>
      </c>
      <c r="H18" s="10" t="s">
        <v>11</v>
      </c>
      <c r="I18" s="36">
        <f>F18</f>
        <v>354799.67</v>
      </c>
      <c r="J18" s="6" t="s">
        <v>149</v>
      </c>
      <c r="K18" s="115"/>
      <c r="O18" s="29"/>
      <c r="P18" s="30"/>
      <c r="Q18" s="31"/>
      <c r="R18" s="34"/>
      <c r="S18" s="31"/>
      <c r="X18" s="33"/>
      <c r="Y18" s="34"/>
      <c r="Z18" s="31"/>
    </row>
    <row r="19" spans="1:28">
      <c r="A19" s="2"/>
      <c r="B19" s="2"/>
      <c r="C19" s="2"/>
      <c r="D19" s="3"/>
      <c r="E19" s="3"/>
      <c r="F19" s="35"/>
      <c r="G19" s="3"/>
      <c r="H19" s="10"/>
      <c r="I19" s="36"/>
      <c r="J19" s="6"/>
      <c r="O19" s="29"/>
      <c r="P19" s="30"/>
      <c r="Q19" s="31"/>
      <c r="R19" s="34"/>
      <c r="S19" s="31"/>
      <c r="X19" s="33"/>
      <c r="Y19" s="34"/>
      <c r="Z19" s="31"/>
    </row>
    <row r="20" spans="1:28">
      <c r="A20" s="2"/>
      <c r="B20" s="2"/>
      <c r="C20" s="2"/>
      <c r="D20" s="3"/>
      <c r="E20" s="3"/>
      <c r="F20" s="35"/>
      <c r="G20" s="3"/>
      <c r="H20" s="10"/>
      <c r="I20" s="36"/>
      <c r="J20" s="6"/>
      <c r="O20" s="29"/>
      <c r="P20" s="30"/>
      <c r="Q20" s="31"/>
      <c r="R20" s="34"/>
      <c r="S20" s="31"/>
      <c r="X20" s="33"/>
      <c r="Y20" s="34"/>
      <c r="Z20" s="31"/>
    </row>
    <row r="21" spans="1:28">
      <c r="A21" s="2"/>
      <c r="B21" s="98" t="s">
        <v>23</v>
      </c>
      <c r="C21" s="2"/>
      <c r="D21" s="3"/>
      <c r="E21" s="3"/>
      <c r="F21" s="35"/>
      <c r="G21" s="3"/>
      <c r="H21" s="10"/>
      <c r="I21" s="36"/>
      <c r="J21" s="6"/>
      <c r="O21" s="29"/>
      <c r="P21" s="30"/>
      <c r="Q21" s="31"/>
      <c r="R21" s="34"/>
      <c r="S21" s="31"/>
      <c r="X21" s="33"/>
      <c r="Y21" s="34"/>
      <c r="Z21" s="31"/>
    </row>
    <row r="22" spans="1:28">
      <c r="A22" s="2"/>
      <c r="B22" s="1" t="s">
        <v>164</v>
      </c>
      <c r="C22" s="2"/>
      <c r="D22" s="3">
        <v>254</v>
      </c>
      <c r="E22" s="3" t="s">
        <v>43</v>
      </c>
      <c r="F22" s="4">
        <f>+Calculation!D43</f>
        <v>-2396090</v>
      </c>
      <c r="G22" s="5" t="s">
        <v>10</v>
      </c>
      <c r="H22" s="5" t="s">
        <v>11</v>
      </c>
      <c r="I22" s="118">
        <f>+F22</f>
        <v>-2396090</v>
      </c>
      <c r="J22" s="6" t="s">
        <v>150</v>
      </c>
      <c r="O22" s="29"/>
      <c r="P22" s="30"/>
      <c r="Q22" s="31"/>
      <c r="R22" s="34"/>
      <c r="S22" s="31"/>
      <c r="X22" s="33"/>
      <c r="Y22" s="34"/>
      <c r="Z22" s="31"/>
    </row>
    <row r="23" spans="1:28">
      <c r="A23" s="2"/>
      <c r="B23" s="98"/>
      <c r="C23" s="2"/>
      <c r="D23" s="3"/>
      <c r="E23" s="3"/>
      <c r="F23" s="35"/>
      <c r="G23" s="3"/>
      <c r="H23" s="10"/>
      <c r="I23" s="36"/>
      <c r="J23" s="6"/>
      <c r="O23" s="29"/>
      <c r="P23" s="30"/>
      <c r="Q23" s="31"/>
      <c r="R23" s="34"/>
      <c r="S23" s="31"/>
      <c r="X23" s="33"/>
      <c r="Y23" s="34"/>
      <c r="Z23" s="31"/>
    </row>
    <row r="24" spans="1:28">
      <c r="A24" s="2"/>
      <c r="B24" s="2" t="s">
        <v>118</v>
      </c>
      <c r="C24" s="2"/>
      <c r="D24" s="3">
        <v>283</v>
      </c>
      <c r="E24" s="3" t="s">
        <v>43</v>
      </c>
      <c r="F24" s="35">
        <f>-'Test Period Actuals'!F15</f>
        <v>-1087279.6666666667</v>
      </c>
      <c r="G24" s="3" t="s">
        <v>10</v>
      </c>
      <c r="H24" s="10" t="s">
        <v>11</v>
      </c>
      <c r="I24" s="36">
        <f>F24</f>
        <v>-1087279.6666666667</v>
      </c>
      <c r="J24" s="6" t="s">
        <v>151</v>
      </c>
      <c r="O24" s="29"/>
      <c r="P24" s="30"/>
      <c r="X24" s="33"/>
    </row>
    <row r="25" spans="1:28">
      <c r="A25" s="2"/>
      <c r="B25" s="2" t="s">
        <v>165</v>
      </c>
      <c r="C25" s="2"/>
      <c r="D25" s="3">
        <v>283</v>
      </c>
      <c r="E25" s="10" t="s">
        <v>43</v>
      </c>
      <c r="F25" s="35">
        <f>+Calculation!D62</f>
        <v>838631</v>
      </c>
      <c r="G25" s="3" t="s">
        <v>10</v>
      </c>
      <c r="H25" s="10" t="s">
        <v>11</v>
      </c>
      <c r="I25" s="36">
        <f>F25</f>
        <v>838631</v>
      </c>
      <c r="J25" s="6" t="s">
        <v>152</v>
      </c>
      <c r="O25" s="29"/>
      <c r="P25" s="30"/>
      <c r="Q25" s="31"/>
      <c r="R25" s="34"/>
      <c r="S25" s="31"/>
      <c r="X25" s="33"/>
      <c r="Y25" s="34"/>
      <c r="Z25" s="31"/>
    </row>
    <row r="26" spans="1:28">
      <c r="A26" s="2"/>
      <c r="B26" s="14" t="s">
        <v>119</v>
      </c>
      <c r="C26" s="2"/>
      <c r="D26" s="2"/>
      <c r="E26" s="3"/>
      <c r="F26" s="7"/>
      <c r="G26" s="3"/>
      <c r="H26" s="2"/>
      <c r="I26" s="117">
        <f>SUM(I24:I25)</f>
        <v>-248648.66666666674</v>
      </c>
      <c r="J26" s="43"/>
    </row>
    <row r="27" spans="1:28">
      <c r="C27" s="2"/>
      <c r="D27" s="2"/>
      <c r="E27" s="3"/>
      <c r="F27" s="7"/>
      <c r="G27" s="3"/>
      <c r="H27" s="2"/>
      <c r="I27" s="2"/>
      <c r="J27" s="6"/>
    </row>
    <row r="28" spans="1:28">
      <c r="B28" s="47"/>
      <c r="E28" s="10"/>
      <c r="J28" s="48"/>
    </row>
    <row r="29" spans="1:28">
      <c r="B29" s="9"/>
      <c r="E29" s="10"/>
      <c r="J29" s="16"/>
    </row>
    <row r="30" spans="1:28">
      <c r="B30" s="49"/>
      <c r="E30" s="10"/>
      <c r="J30" s="16"/>
      <c r="W30" s="28"/>
    </row>
    <row r="31" spans="1:28">
      <c r="E31" s="10"/>
      <c r="J31" s="16"/>
    </row>
    <row r="32" spans="1:28">
      <c r="E32" s="10"/>
      <c r="J32" s="16"/>
      <c r="P32" s="19"/>
      <c r="Q32" s="19"/>
      <c r="R32" s="3"/>
      <c r="S32" s="3"/>
      <c r="T32" s="3"/>
      <c r="Z32" s="19"/>
      <c r="AA32" s="3"/>
      <c r="AB32" s="3"/>
    </row>
    <row r="33" spans="2:28">
      <c r="D33" s="10"/>
      <c r="E33" s="10"/>
      <c r="F33" s="22"/>
      <c r="H33" s="10"/>
      <c r="I33" s="10"/>
      <c r="J33" s="16"/>
      <c r="P33" s="3"/>
      <c r="Q33" s="3"/>
      <c r="R33" s="3"/>
      <c r="S33" s="3"/>
      <c r="T33" s="3"/>
      <c r="Z33" s="3"/>
      <c r="AA33" s="3"/>
      <c r="AB33" s="3"/>
    </row>
    <row r="34" spans="2:28">
      <c r="D34" s="23"/>
      <c r="E34" s="24"/>
      <c r="F34" s="25"/>
      <c r="G34" s="23"/>
      <c r="H34" s="24"/>
      <c r="I34" s="23"/>
      <c r="J34" s="26"/>
    </row>
    <row r="35" spans="2:28">
      <c r="B35" s="14"/>
      <c r="C35" s="2"/>
      <c r="D35" s="2"/>
      <c r="E35" s="3"/>
      <c r="F35" s="27"/>
      <c r="G35" s="3"/>
      <c r="H35" s="2"/>
      <c r="I35" s="2"/>
      <c r="J35" s="16"/>
      <c r="P35" s="31"/>
      <c r="Q35" s="50"/>
      <c r="R35" s="31"/>
      <c r="S35" s="51"/>
      <c r="T35" s="31"/>
      <c r="Z35" s="50"/>
      <c r="AA35" s="51"/>
      <c r="AB35" s="31"/>
    </row>
    <row r="36" spans="2:28">
      <c r="B36" s="2"/>
      <c r="C36" s="2"/>
      <c r="D36" s="2"/>
      <c r="E36" s="3"/>
      <c r="F36" s="27"/>
      <c r="G36" s="3"/>
      <c r="H36" s="2"/>
      <c r="I36" s="2"/>
      <c r="J36" s="16"/>
      <c r="P36" s="50"/>
      <c r="Q36" s="50"/>
      <c r="R36" s="31"/>
      <c r="S36" s="51"/>
      <c r="T36" s="31"/>
      <c r="Z36" s="50"/>
      <c r="AA36" s="51"/>
      <c r="AB36" s="31"/>
    </row>
    <row r="37" spans="2:28">
      <c r="B37" s="2"/>
      <c r="C37" s="2"/>
      <c r="D37" s="2"/>
      <c r="E37" s="10"/>
      <c r="F37" s="52"/>
      <c r="G37" s="36"/>
      <c r="H37" s="53"/>
      <c r="I37" s="36"/>
      <c r="J37" s="54"/>
      <c r="P37" s="50"/>
      <c r="Q37" s="50"/>
      <c r="R37" s="31"/>
      <c r="S37" s="51"/>
      <c r="T37" s="31"/>
      <c r="Z37" s="50"/>
      <c r="AA37" s="51"/>
      <c r="AB37" s="31"/>
    </row>
    <row r="38" spans="2:28">
      <c r="B38" s="2"/>
      <c r="C38" s="2"/>
      <c r="D38" s="2"/>
      <c r="E38" s="3"/>
      <c r="F38" s="4"/>
      <c r="G38" s="46"/>
      <c r="H38" s="46"/>
      <c r="I38" s="46"/>
      <c r="J38" s="6"/>
      <c r="P38" s="50"/>
      <c r="Q38" s="50"/>
      <c r="R38" s="31"/>
      <c r="S38" s="51"/>
      <c r="T38" s="31"/>
      <c r="Z38" s="50"/>
      <c r="AA38" s="51"/>
      <c r="AB38" s="31"/>
    </row>
    <row r="39" spans="2:28">
      <c r="B39" s="2"/>
      <c r="C39" s="2"/>
      <c r="D39" s="2"/>
      <c r="E39" s="3"/>
      <c r="F39" s="4"/>
      <c r="G39" s="3"/>
      <c r="H39" s="3"/>
      <c r="I39" s="3"/>
      <c r="J39" s="6"/>
      <c r="P39" s="50"/>
      <c r="Q39" s="50"/>
      <c r="R39" s="31"/>
      <c r="S39" s="51"/>
      <c r="T39" s="31"/>
      <c r="Z39" s="31"/>
      <c r="AA39" s="51"/>
      <c r="AB39" s="31"/>
    </row>
    <row r="40" spans="2:28">
      <c r="B40" s="2"/>
      <c r="C40" s="2"/>
      <c r="D40" s="2"/>
      <c r="E40" s="3"/>
      <c r="F40" s="4"/>
      <c r="G40" s="3"/>
      <c r="H40" s="3"/>
      <c r="I40" s="3"/>
      <c r="J40" s="6"/>
      <c r="P40" s="50"/>
      <c r="Q40" s="50"/>
      <c r="R40" s="31"/>
      <c r="S40" s="51"/>
      <c r="T40" s="31"/>
      <c r="Z40" s="50"/>
      <c r="AA40" s="51"/>
      <c r="AB40" s="31"/>
    </row>
    <row r="41" spans="2:28">
      <c r="B41" s="2"/>
      <c r="C41" s="2"/>
      <c r="D41" s="2"/>
      <c r="E41" s="3"/>
      <c r="F41" s="4"/>
      <c r="G41" s="3"/>
      <c r="H41" s="3"/>
      <c r="I41" s="3"/>
      <c r="J41" s="6"/>
      <c r="P41" s="50"/>
      <c r="Q41" s="50"/>
      <c r="R41" s="31"/>
      <c r="S41" s="51"/>
      <c r="T41" s="31"/>
      <c r="Z41" s="50"/>
      <c r="AA41" s="51"/>
      <c r="AB41" s="31"/>
    </row>
    <row r="42" spans="2:28">
      <c r="B42" s="2"/>
      <c r="C42" s="2"/>
      <c r="D42" s="2"/>
      <c r="E42" s="3"/>
      <c r="F42" s="4"/>
      <c r="G42" s="3"/>
      <c r="H42" s="3"/>
      <c r="I42" s="3"/>
      <c r="J42" s="6"/>
      <c r="P42" s="50"/>
      <c r="Q42" s="50"/>
      <c r="R42" s="31"/>
      <c r="S42" s="51"/>
      <c r="T42" s="31"/>
      <c r="Z42" s="50"/>
      <c r="AA42" s="51"/>
      <c r="AB42" s="31"/>
    </row>
    <row r="43" spans="2:28">
      <c r="B43" s="2"/>
      <c r="C43" s="2"/>
      <c r="D43" s="2"/>
      <c r="E43" s="3"/>
      <c r="F43" s="4"/>
      <c r="G43" s="3"/>
      <c r="H43" s="3"/>
      <c r="I43" s="3"/>
      <c r="J43" s="6"/>
      <c r="P43" s="50"/>
      <c r="Q43" s="50"/>
      <c r="R43" s="31"/>
      <c r="S43" s="51"/>
      <c r="T43" s="31"/>
      <c r="Z43" s="50"/>
      <c r="AA43" s="51"/>
      <c r="AB43" s="31"/>
    </row>
    <row r="44" spans="2:28">
      <c r="B44" s="2"/>
      <c r="C44" s="2"/>
      <c r="D44" s="2"/>
      <c r="E44" s="3"/>
      <c r="F44" s="4"/>
      <c r="G44" s="46"/>
      <c r="H44" s="46"/>
      <c r="I44" s="46"/>
      <c r="J44" s="6"/>
      <c r="P44" s="50"/>
      <c r="Q44" s="50"/>
      <c r="R44" s="31"/>
      <c r="S44" s="51"/>
      <c r="T44" s="31"/>
      <c r="Z44" s="50"/>
      <c r="AA44" s="51"/>
      <c r="AB44" s="31"/>
    </row>
    <row r="45" spans="2:28">
      <c r="B45" s="2"/>
      <c r="C45" s="2"/>
      <c r="D45" s="2"/>
      <c r="E45" s="3"/>
      <c r="F45" s="4"/>
      <c r="G45" s="3"/>
      <c r="H45" s="3"/>
      <c r="I45" s="3"/>
      <c r="J45" s="6"/>
      <c r="P45" s="50"/>
      <c r="Q45" s="50"/>
      <c r="R45" s="31"/>
      <c r="S45" s="51"/>
      <c r="T45" s="31"/>
      <c r="Z45" s="50"/>
      <c r="AA45" s="51"/>
      <c r="AB45" s="31"/>
    </row>
    <row r="46" spans="2:28">
      <c r="B46" s="2"/>
      <c r="C46" s="2"/>
      <c r="D46" s="2"/>
      <c r="E46" s="3"/>
      <c r="F46" s="4"/>
      <c r="G46" s="3"/>
      <c r="H46" s="3"/>
      <c r="I46" s="3"/>
      <c r="J46" s="6"/>
      <c r="P46" s="50"/>
      <c r="Q46" s="50"/>
      <c r="R46" s="31"/>
      <c r="S46" s="51"/>
      <c r="T46" s="31"/>
      <c r="Z46" s="50"/>
      <c r="AA46" s="51"/>
      <c r="AB46" s="31"/>
    </row>
    <row r="47" spans="2:28">
      <c r="B47" s="14"/>
      <c r="C47" s="2"/>
      <c r="D47" s="2"/>
      <c r="E47" s="3"/>
      <c r="F47" s="27"/>
      <c r="G47" s="3"/>
      <c r="H47" s="2"/>
      <c r="I47" s="2"/>
      <c r="J47" s="43"/>
      <c r="P47" s="50"/>
      <c r="Q47" s="50"/>
      <c r="R47" s="31"/>
      <c r="S47" s="51"/>
      <c r="T47" s="31"/>
      <c r="Z47" s="50"/>
      <c r="AA47" s="51"/>
      <c r="AB47" s="31"/>
    </row>
    <row r="48" spans="2:28">
      <c r="B48" s="2"/>
      <c r="C48" s="2"/>
      <c r="D48" s="2"/>
      <c r="E48" s="3"/>
      <c r="F48" s="27"/>
      <c r="G48" s="3"/>
      <c r="H48" s="2"/>
      <c r="I48" s="2"/>
      <c r="J48" s="43"/>
      <c r="P48" s="50"/>
      <c r="Q48" s="50"/>
      <c r="R48" s="31"/>
      <c r="S48" s="51"/>
      <c r="T48" s="31"/>
      <c r="Z48" s="50"/>
      <c r="AA48" s="51"/>
      <c r="AB48" s="31"/>
    </row>
    <row r="49" spans="1:28">
      <c r="B49" s="2"/>
      <c r="C49" s="2"/>
      <c r="D49" s="2"/>
      <c r="E49" s="3"/>
      <c r="F49" s="4"/>
      <c r="G49" s="5"/>
      <c r="H49" s="5"/>
      <c r="I49" s="5"/>
      <c r="J49" s="44"/>
      <c r="P49" s="50"/>
      <c r="Q49" s="50"/>
      <c r="R49" s="31"/>
      <c r="S49" s="51"/>
      <c r="T49" s="31"/>
      <c r="Z49" s="50"/>
      <c r="AA49" s="51"/>
      <c r="AB49" s="31"/>
    </row>
    <row r="50" spans="1:28">
      <c r="B50" s="2"/>
      <c r="C50" s="2"/>
      <c r="D50" s="2"/>
      <c r="E50" s="3"/>
      <c r="F50" s="4"/>
      <c r="G50" s="5"/>
      <c r="H50" s="5"/>
      <c r="I50" s="5"/>
      <c r="J50" s="44"/>
      <c r="P50" s="50"/>
      <c r="Q50" s="50"/>
      <c r="R50" s="31"/>
      <c r="S50" s="51"/>
      <c r="T50" s="31"/>
      <c r="Z50" s="50"/>
      <c r="AA50" s="51"/>
      <c r="AB50" s="31"/>
    </row>
    <row r="51" spans="1:28">
      <c r="B51" s="2"/>
      <c r="C51" s="2"/>
      <c r="D51" s="2"/>
      <c r="E51" s="3"/>
      <c r="F51" s="4"/>
      <c r="G51" s="5"/>
      <c r="H51" s="5"/>
      <c r="I51" s="5"/>
      <c r="J51" s="44"/>
      <c r="P51" s="50"/>
      <c r="Q51" s="50"/>
      <c r="R51" s="31"/>
      <c r="S51" s="51"/>
      <c r="T51" s="31"/>
      <c r="Z51" s="50"/>
      <c r="AA51" s="51"/>
      <c r="AB51" s="31"/>
    </row>
    <row r="52" spans="1:28">
      <c r="B52" s="2"/>
      <c r="C52" s="2"/>
      <c r="D52" s="2"/>
      <c r="E52" s="3"/>
      <c r="F52" s="4"/>
      <c r="G52" s="3"/>
      <c r="H52" s="2"/>
      <c r="I52" s="2"/>
      <c r="J52" s="43"/>
      <c r="P52" s="50"/>
      <c r="Q52" s="50"/>
      <c r="R52" s="31"/>
      <c r="S52" s="51"/>
      <c r="T52" s="31"/>
      <c r="Z52" s="50"/>
      <c r="AA52" s="51"/>
      <c r="AB52" s="31"/>
    </row>
    <row r="53" spans="1:28">
      <c r="B53" s="2"/>
      <c r="C53" s="2"/>
      <c r="D53" s="2"/>
      <c r="E53" s="3"/>
      <c r="F53" s="4"/>
      <c r="G53" s="3"/>
      <c r="H53" s="2"/>
      <c r="I53" s="2"/>
      <c r="J53" s="43"/>
      <c r="P53" s="50"/>
      <c r="Q53" s="50"/>
      <c r="R53" s="31"/>
      <c r="S53" s="51"/>
      <c r="T53" s="31"/>
      <c r="Z53" s="50"/>
      <c r="AA53" s="51"/>
      <c r="AB53" s="31"/>
    </row>
    <row r="54" spans="1:28">
      <c r="B54" s="2"/>
      <c r="C54" s="2"/>
      <c r="D54" s="2"/>
      <c r="E54" s="3"/>
      <c r="F54" s="4"/>
      <c r="G54" s="5"/>
      <c r="H54" s="5"/>
      <c r="I54" s="5"/>
      <c r="J54" s="44"/>
      <c r="P54" s="31"/>
      <c r="Q54" s="31"/>
      <c r="R54" s="31"/>
      <c r="S54" s="31"/>
      <c r="T54" s="31"/>
      <c r="Z54" s="31"/>
      <c r="AA54" s="31"/>
      <c r="AB54" s="31"/>
    </row>
    <row r="55" spans="1:28">
      <c r="B55" s="2"/>
      <c r="C55" s="2"/>
      <c r="D55" s="2"/>
      <c r="E55" s="3"/>
      <c r="F55" s="4"/>
      <c r="G55" s="5"/>
      <c r="H55" s="5"/>
      <c r="I55" s="5"/>
      <c r="J55" s="44"/>
      <c r="P55" s="31"/>
      <c r="Q55" s="31"/>
      <c r="R55" s="31"/>
      <c r="S55" s="31"/>
      <c r="T55" s="31"/>
      <c r="Z55" s="31"/>
      <c r="AA55" s="31"/>
      <c r="AB55" s="31"/>
    </row>
    <row r="56" spans="1:28">
      <c r="B56" s="2"/>
      <c r="C56" s="2"/>
      <c r="D56" s="2"/>
      <c r="E56" s="3"/>
      <c r="F56" s="4"/>
      <c r="G56" s="5"/>
      <c r="H56" s="5"/>
      <c r="I56" s="5"/>
      <c r="J56" s="44"/>
    </row>
    <row r="57" spans="1:28">
      <c r="B57" s="2"/>
      <c r="C57" s="2"/>
      <c r="D57" s="2"/>
      <c r="E57" s="3"/>
      <c r="F57" s="4"/>
      <c r="G57" s="3"/>
      <c r="H57" s="2"/>
      <c r="I57" s="2"/>
      <c r="J57" s="43"/>
    </row>
    <row r="58" spans="1:28">
      <c r="B58" s="2"/>
      <c r="C58" s="2"/>
      <c r="D58" s="2"/>
      <c r="E58" s="3"/>
      <c r="F58" s="4"/>
      <c r="G58" s="3"/>
      <c r="H58" s="2"/>
      <c r="I58" s="2"/>
      <c r="J58" s="43"/>
    </row>
    <row r="59" spans="1:28">
      <c r="B59" s="2"/>
      <c r="C59" s="2"/>
      <c r="D59" s="2"/>
      <c r="E59" s="3"/>
      <c r="F59" s="4"/>
      <c r="G59" s="5"/>
      <c r="H59" s="5"/>
      <c r="I59" s="5"/>
      <c r="J59" s="44"/>
    </row>
    <row r="60" spans="1:28">
      <c r="A60" s="2"/>
      <c r="B60" s="2"/>
      <c r="C60" s="2"/>
      <c r="D60" s="2"/>
      <c r="E60" s="3"/>
      <c r="F60" s="4"/>
      <c r="G60" s="5"/>
      <c r="H60" s="5"/>
      <c r="I60" s="5"/>
      <c r="J60" s="44"/>
    </row>
    <row r="61" spans="1:28">
      <c r="B61" s="28"/>
      <c r="C61" s="2"/>
      <c r="D61" s="2"/>
      <c r="E61" s="3"/>
      <c r="F61" s="4"/>
      <c r="G61" s="5"/>
      <c r="H61" s="5"/>
      <c r="I61" s="5"/>
      <c r="J61" s="44"/>
    </row>
    <row r="62" spans="1:28">
      <c r="A62" s="2"/>
      <c r="B62" s="28"/>
      <c r="C62" s="2"/>
      <c r="D62" s="2"/>
      <c r="E62" s="3"/>
      <c r="F62" s="4"/>
      <c r="G62" s="3"/>
      <c r="H62" s="2"/>
      <c r="I62" s="2"/>
      <c r="J62" s="43"/>
    </row>
    <row r="63" spans="1:28">
      <c r="A63" s="2"/>
      <c r="B63" s="14"/>
      <c r="C63" s="2"/>
      <c r="D63" s="2"/>
      <c r="E63" s="3"/>
      <c r="F63" s="27"/>
      <c r="G63" s="3"/>
      <c r="H63" s="3"/>
      <c r="I63" s="3"/>
      <c r="J63" s="45"/>
    </row>
    <row r="64" spans="1:28">
      <c r="A64" s="2"/>
      <c r="B64" s="2"/>
      <c r="C64" s="2"/>
      <c r="D64" s="2"/>
      <c r="E64" s="3"/>
      <c r="F64" s="27"/>
      <c r="G64" s="3"/>
      <c r="H64" s="3"/>
      <c r="I64" s="3"/>
      <c r="J64" s="6"/>
    </row>
    <row r="65" spans="1:10">
      <c r="A65" s="2"/>
      <c r="B65" s="2"/>
      <c r="C65" s="2"/>
      <c r="D65" s="2"/>
      <c r="E65" s="3"/>
      <c r="F65" s="27"/>
      <c r="G65" s="3"/>
      <c r="H65" s="3"/>
      <c r="I65" s="3"/>
      <c r="J65" s="6"/>
    </row>
    <row r="66" spans="1:10">
      <c r="A66" s="2"/>
      <c r="B66" s="2"/>
      <c r="C66" s="2"/>
      <c r="D66" s="2"/>
      <c r="E66" s="3"/>
      <c r="F66" s="27"/>
      <c r="G66" s="3"/>
      <c r="H66" s="3"/>
      <c r="I66" s="3"/>
      <c r="J66" s="6"/>
    </row>
    <row r="67" spans="1:10">
      <c r="A67" s="2"/>
      <c r="B67" s="2"/>
      <c r="C67" s="2"/>
      <c r="D67" s="2"/>
      <c r="E67" s="3"/>
      <c r="F67" s="27"/>
      <c r="G67" s="3"/>
      <c r="H67" s="3"/>
      <c r="I67" s="3"/>
      <c r="J67" s="6"/>
    </row>
    <row r="68" spans="1:10">
      <c r="A68" s="2"/>
      <c r="B68" s="2"/>
      <c r="C68" s="2"/>
      <c r="D68" s="2"/>
      <c r="E68" s="3"/>
      <c r="F68" s="27"/>
      <c r="G68" s="3"/>
      <c r="H68" s="2"/>
      <c r="I68" s="2"/>
      <c r="J68" s="43"/>
    </row>
    <row r="69" spans="1:10">
      <c r="A69" s="2"/>
      <c r="B69" s="2"/>
      <c r="C69" s="2"/>
      <c r="D69" s="2"/>
      <c r="E69" s="3"/>
      <c r="F69" s="27"/>
      <c r="G69" s="3"/>
      <c r="H69" s="2"/>
      <c r="I69" s="2"/>
      <c r="J69" s="43"/>
    </row>
    <row r="70" spans="1:10">
      <c r="A70" s="2"/>
      <c r="B70" s="2"/>
      <c r="C70" s="2"/>
      <c r="D70" s="2"/>
      <c r="E70" s="3"/>
      <c r="F70" s="27"/>
      <c r="G70" s="3"/>
      <c r="H70" s="2"/>
      <c r="I70" s="2"/>
      <c r="J70" s="43"/>
    </row>
    <row r="71" spans="1:10">
      <c r="A71" s="2"/>
      <c r="B71" s="2"/>
      <c r="C71" s="2"/>
      <c r="D71" s="2"/>
      <c r="E71" s="3"/>
      <c r="F71" s="27"/>
      <c r="G71" s="3"/>
      <c r="H71" s="2"/>
      <c r="I71" s="2"/>
      <c r="J71" s="43"/>
    </row>
    <row r="72" spans="1:10">
      <c r="A72" s="2"/>
      <c r="B72" s="2"/>
      <c r="C72" s="2"/>
      <c r="D72" s="2"/>
      <c r="E72" s="3"/>
      <c r="F72" s="27"/>
      <c r="G72" s="3"/>
      <c r="H72" s="2"/>
      <c r="I72" s="2"/>
      <c r="J72" s="43"/>
    </row>
    <row r="73" spans="1:10">
      <c r="B73" s="2"/>
      <c r="C73" s="2"/>
      <c r="D73" s="2"/>
      <c r="E73" s="3"/>
      <c r="F73" s="27"/>
      <c r="G73" s="3"/>
      <c r="H73" s="2"/>
      <c r="I73" s="2"/>
      <c r="J73" s="43"/>
    </row>
    <row r="74" spans="1:10">
      <c r="E74" s="10"/>
      <c r="J74" s="16"/>
    </row>
  </sheetData>
  <dataValidations count="2">
    <dataValidation type="list" allowBlank="1" showInputMessage="1" showErrorMessage="1" errorTitle="Account Input Error" error="The account number entered is not valid." sqref="D35:D72 D15:D27 D10:D13">
      <formula1>ValidAccount</formula1>
    </dataValidation>
    <dataValidation allowBlank="1" showInputMessage="1" showErrorMessage="1" errorTitle="Adjsutment Type Input Error" error="An invalid adjustment type was entered._x000a__x000a_Valid values are 1, 2, or 3." sqref="E1:E1048576"/>
  </dataValidations>
  <pageMargins left="0.75" right="0.5" top="0.75" bottom="0.75" header="0.75" footer="0.5"/>
  <pageSetup scale="67" orientation="portrait" r:id="rId1"/>
  <headerFooter scaleWithDoc="0">
    <oddHeader>&amp;R&amp;"Times New Roman,Regular"&amp;11Exhibit No. KHB-3
Page &amp;P of &amp;N</oddHeader>
  </headerFooter>
  <colBreaks count="2" manualBreakCount="2">
    <brk id="10" max="1048575" man="1"/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89"/>
  <sheetViews>
    <sheetView tabSelected="1" topLeftCell="A22" workbookViewId="0">
      <selection activeCell="B25" sqref="B25"/>
    </sheetView>
  </sheetViews>
  <sheetFormatPr defaultRowHeight="15.75"/>
  <cols>
    <col min="1" max="1" width="4" style="8" customWidth="1"/>
    <col min="2" max="2" width="28.42578125" style="8" customWidth="1"/>
    <col min="3" max="4" width="9.140625" style="8"/>
    <col min="5" max="5" width="12.28515625" style="8" customWidth="1"/>
    <col min="6" max="6" width="14" style="8" customWidth="1"/>
    <col min="7" max="7" width="12.28515625" style="8" customWidth="1"/>
    <col min="8" max="16384" width="9.140625" style="8"/>
  </cols>
  <sheetData>
    <row r="1" spans="1:7">
      <c r="A1" s="8" t="str">
        <f>+'Exhibit Summary'!A1</f>
        <v>PacifiCorp</v>
      </c>
    </row>
    <row r="2" spans="1:7">
      <c r="A2" s="8" t="s">
        <v>163</v>
      </c>
    </row>
    <row r="3" spans="1:7">
      <c r="A3" s="8" t="str">
        <f>+'Exhibit Summary'!A3</f>
        <v>Washington General Rate Case - December 2010</v>
      </c>
    </row>
    <row r="4" spans="1:7">
      <c r="A4" s="8" t="str">
        <f>+'Exhibit Summary'!A4</f>
        <v>Adjustment 4.6 Pension and Postretirement Curtailment Gain</v>
      </c>
    </row>
    <row r="6" spans="1:7">
      <c r="A6" s="76"/>
      <c r="E6" s="77"/>
    </row>
    <row r="7" spans="1:7">
      <c r="A7" s="78"/>
      <c r="E7" s="77"/>
    </row>
    <row r="8" spans="1:7">
      <c r="A8" s="79"/>
      <c r="E8" s="141" t="s">
        <v>45</v>
      </c>
      <c r="F8" s="124" t="s">
        <v>46</v>
      </c>
      <c r="G8" s="124" t="s">
        <v>47</v>
      </c>
    </row>
    <row r="9" spans="1:7">
      <c r="A9" s="80"/>
      <c r="E9" s="81"/>
      <c r="F9" s="10"/>
    </row>
    <row r="10" spans="1:7">
      <c r="A10" s="79"/>
      <c r="E10" s="82"/>
      <c r="F10" s="82"/>
    </row>
    <row r="11" spans="1:7">
      <c r="A11" s="80"/>
      <c r="E11" s="83"/>
      <c r="F11" s="83"/>
    </row>
    <row r="12" spans="1:7">
      <c r="B12" s="84" t="s">
        <v>48</v>
      </c>
      <c r="E12" s="85"/>
      <c r="F12" s="85"/>
    </row>
    <row r="13" spans="1:7">
      <c r="B13" s="84" t="s">
        <v>49</v>
      </c>
      <c r="E13" s="86"/>
      <c r="F13" s="86"/>
    </row>
    <row r="14" spans="1:7">
      <c r="B14" s="84" t="s">
        <v>50</v>
      </c>
      <c r="E14" s="87"/>
      <c r="F14" s="87"/>
    </row>
    <row r="15" spans="1:7">
      <c r="B15" s="84" t="s">
        <v>51</v>
      </c>
      <c r="E15" s="87"/>
      <c r="F15" s="87"/>
    </row>
    <row r="16" spans="1:7">
      <c r="B16" s="84" t="s">
        <v>52</v>
      </c>
      <c r="E16" s="87"/>
      <c r="F16" s="87"/>
    </row>
    <row r="17" spans="2:9">
      <c r="B17" s="84" t="s">
        <v>53</v>
      </c>
      <c r="E17" s="88">
        <f>SUM(E13:E16)</f>
        <v>0</v>
      </c>
      <c r="F17" s="88">
        <f>SUM(F13:F16)</f>
        <v>0</v>
      </c>
      <c r="G17" s="89">
        <f>+F17-E17</f>
        <v>0</v>
      </c>
    </row>
    <row r="18" spans="2:9">
      <c r="B18" s="84"/>
      <c r="E18" s="85"/>
      <c r="F18" s="85"/>
    </row>
    <row r="19" spans="2:9">
      <c r="B19" s="84" t="s">
        <v>54</v>
      </c>
      <c r="E19" s="85"/>
      <c r="F19" s="85"/>
    </row>
    <row r="20" spans="2:9">
      <c r="B20" s="84" t="s">
        <v>55</v>
      </c>
      <c r="E20" s="87"/>
      <c r="F20" s="87"/>
    </row>
    <row r="21" spans="2:9">
      <c r="B21" s="84" t="s">
        <v>56</v>
      </c>
      <c r="E21" s="87"/>
      <c r="F21" s="87"/>
    </row>
    <row r="22" spans="2:9">
      <c r="B22" s="84" t="s">
        <v>57</v>
      </c>
      <c r="E22" s="87"/>
      <c r="F22" s="87"/>
    </row>
    <row r="23" spans="2:9">
      <c r="B23" s="84" t="s">
        <v>58</v>
      </c>
      <c r="E23" s="87"/>
      <c r="F23" s="87"/>
      <c r="G23" s="89"/>
    </row>
    <row r="24" spans="2:9">
      <c r="B24" s="84" t="s">
        <v>59</v>
      </c>
      <c r="E24" s="87"/>
      <c r="F24" s="87"/>
      <c r="G24" s="89"/>
    </row>
    <row r="25" spans="2:9">
      <c r="B25" s="84" t="s">
        <v>60</v>
      </c>
      <c r="E25" s="87"/>
      <c r="F25" s="87"/>
      <c r="G25" s="89"/>
    </row>
    <row r="26" spans="2:9">
      <c r="B26" s="84" t="s">
        <v>61</v>
      </c>
      <c r="E26" s="87"/>
      <c r="F26" s="87"/>
    </row>
    <row r="27" spans="2:9">
      <c r="B27" s="84" t="s">
        <v>62</v>
      </c>
      <c r="E27" s="87"/>
      <c r="F27" s="87"/>
    </row>
    <row r="28" spans="2:9">
      <c r="B28" s="84" t="s">
        <v>63</v>
      </c>
      <c r="E28" s="87"/>
      <c r="F28" s="87"/>
    </row>
    <row r="29" spans="2:9">
      <c r="B29" s="84" t="s">
        <v>64</v>
      </c>
      <c r="E29" s="90">
        <v>-4244</v>
      </c>
      <c r="F29" s="90">
        <f>+'Exhibit Summary'!I12+'Exhibit Summary'!I13</f>
        <v>2.840000000083819</v>
      </c>
      <c r="G29" s="125">
        <f>+F29-E29</f>
        <v>4246.8400000000838</v>
      </c>
    </row>
    <row r="30" spans="2:9">
      <c r="B30" s="84" t="s">
        <v>65</v>
      </c>
      <c r="E30" s="85">
        <f>SUM(E20:E29)</f>
        <v>-4244</v>
      </c>
      <c r="F30" s="85">
        <f>SUM(F20:F29)</f>
        <v>2.840000000083819</v>
      </c>
      <c r="G30" s="85">
        <f>SUM(G20:G29)</f>
        <v>4246.8400000000838</v>
      </c>
      <c r="I30" s="89"/>
    </row>
    <row r="31" spans="2:9">
      <c r="B31" s="84" t="s">
        <v>66</v>
      </c>
      <c r="E31" s="87"/>
      <c r="F31" s="87"/>
    </row>
    <row r="32" spans="2:9">
      <c r="B32" s="84" t="s">
        <v>67</v>
      </c>
      <c r="E32" s="87"/>
      <c r="F32" s="87"/>
    </row>
    <row r="33" spans="2:7">
      <c r="B33" s="84" t="s">
        <v>68</v>
      </c>
      <c r="E33" s="87"/>
      <c r="F33" s="87"/>
    </row>
    <row r="34" spans="2:7">
      <c r="B34" s="84" t="s">
        <v>69</v>
      </c>
      <c r="E34" s="86">
        <f>E88</f>
        <v>357771.39999999997</v>
      </c>
      <c r="F34" s="86">
        <f>F88</f>
        <v>-354800.62099999998</v>
      </c>
      <c r="G34" s="89">
        <f>+F34-E34</f>
        <v>-712572.02099999995</v>
      </c>
    </row>
    <row r="35" spans="2:7">
      <c r="B35" s="84" t="s">
        <v>70</v>
      </c>
      <c r="E35" s="86"/>
      <c r="F35" s="86"/>
    </row>
    <row r="36" spans="2:7">
      <c r="B36" s="84" t="s">
        <v>71</v>
      </c>
      <c r="E36" s="87">
        <v>-386326</v>
      </c>
      <c r="F36" s="87">
        <f>+'Exhibit Summary'!I18</f>
        <v>354799.67</v>
      </c>
      <c r="G36" s="89">
        <f>+F36-E36</f>
        <v>741125.66999999993</v>
      </c>
    </row>
    <row r="37" spans="2:7">
      <c r="B37" s="84" t="s">
        <v>72</v>
      </c>
      <c r="E37" s="87"/>
      <c r="F37" s="87"/>
    </row>
    <row r="38" spans="2:7">
      <c r="B38" s="84" t="s">
        <v>73</v>
      </c>
      <c r="E38" s="87"/>
      <c r="F38" s="87"/>
    </row>
    <row r="39" spans="2:7">
      <c r="B39" s="84" t="s">
        <v>74</v>
      </c>
      <c r="E39" s="88">
        <f>SUM(E30:E38)</f>
        <v>-32798.600000000035</v>
      </c>
      <c r="F39" s="88">
        <f>SUM(F30:F38)</f>
        <v>1.8890000000828877</v>
      </c>
      <c r="G39" s="88">
        <f>SUM(G30:G38)</f>
        <v>32800.48900000006</v>
      </c>
    </row>
    <row r="40" spans="2:7">
      <c r="B40" s="84"/>
      <c r="E40" s="85"/>
      <c r="F40" s="85"/>
    </row>
    <row r="41" spans="2:7" ht="16.5" thickBot="1">
      <c r="B41" s="84" t="s">
        <v>75</v>
      </c>
      <c r="E41" s="91">
        <f>E17-E39</f>
        <v>32798.600000000035</v>
      </c>
      <c r="F41" s="91">
        <f>F17-F39</f>
        <v>-1.8890000000828877</v>
      </c>
      <c r="G41" s="91">
        <f>G17-G39</f>
        <v>-32800.48900000006</v>
      </c>
    </row>
    <row r="42" spans="2:7" ht="16.5" thickTop="1">
      <c r="B42" s="84"/>
      <c r="E42" s="85"/>
      <c r="F42" s="85"/>
    </row>
    <row r="43" spans="2:7">
      <c r="B43" s="84" t="s">
        <v>76</v>
      </c>
      <c r="E43" s="85"/>
      <c r="F43" s="85"/>
    </row>
    <row r="44" spans="2:7">
      <c r="B44" s="84" t="s">
        <v>77</v>
      </c>
      <c r="E44" s="87"/>
      <c r="F44" s="87">
        <f>+'Exhibit Summary'!I22</f>
        <v>-2396090</v>
      </c>
      <c r="G44" s="89">
        <f>+F44-E44</f>
        <v>-2396090</v>
      </c>
    </row>
    <row r="45" spans="2:7">
      <c r="B45" s="84" t="s">
        <v>78</v>
      </c>
      <c r="E45" s="87"/>
      <c r="F45" s="87"/>
    </row>
    <row r="46" spans="2:7">
      <c r="B46" s="84" t="s">
        <v>79</v>
      </c>
      <c r="E46" s="87"/>
      <c r="F46" s="87"/>
    </row>
    <row r="47" spans="2:7">
      <c r="B47" s="84" t="s">
        <v>80</v>
      </c>
      <c r="E47" s="87"/>
      <c r="F47" s="87"/>
    </row>
    <row r="48" spans="2:7">
      <c r="B48" s="84" t="s">
        <v>81</v>
      </c>
      <c r="E48" s="87"/>
      <c r="F48" s="87"/>
    </row>
    <row r="49" spans="2:7">
      <c r="B49" s="84" t="s">
        <v>82</v>
      </c>
      <c r="E49" s="87"/>
      <c r="F49" s="87"/>
    </row>
    <row r="50" spans="2:7">
      <c r="B50" s="84" t="s">
        <v>83</v>
      </c>
      <c r="E50" s="87"/>
      <c r="F50" s="87"/>
    </row>
    <row r="51" spans="2:7">
      <c r="B51" s="84" t="s">
        <v>84</v>
      </c>
      <c r="E51" s="87"/>
      <c r="F51" s="87"/>
    </row>
    <row r="52" spans="2:7">
      <c r="B52" s="84" t="s">
        <v>85</v>
      </c>
      <c r="E52" s="87"/>
      <c r="F52" s="87"/>
    </row>
    <row r="53" spans="2:7">
      <c r="B53" s="84" t="s">
        <v>86</v>
      </c>
      <c r="E53" s="87"/>
      <c r="F53" s="87"/>
    </row>
    <row r="54" spans="2:7">
      <c r="B54" s="84" t="s">
        <v>87</v>
      </c>
      <c r="E54" s="87"/>
      <c r="F54" s="87"/>
    </row>
    <row r="55" spans="2:7">
      <c r="B55" s="84" t="s">
        <v>88</v>
      </c>
      <c r="E55" s="92">
        <f>SUM(E44:E54)</f>
        <v>0</v>
      </c>
      <c r="F55" s="92">
        <f>SUM(F44:F54)</f>
        <v>-2396090</v>
      </c>
      <c r="G55" s="88">
        <f>+F55-E55</f>
        <v>-2396090</v>
      </c>
    </row>
    <row r="56" spans="2:7">
      <c r="B56" s="84"/>
      <c r="E56" s="85"/>
      <c r="F56" s="85"/>
    </row>
    <row r="57" spans="2:7">
      <c r="B57" s="84" t="s">
        <v>89</v>
      </c>
      <c r="E57" s="85"/>
      <c r="F57" s="85"/>
    </row>
    <row r="58" spans="2:7">
      <c r="B58" s="84" t="s">
        <v>90</v>
      </c>
      <c r="E58" s="87"/>
      <c r="F58" s="87"/>
    </row>
    <row r="59" spans="2:7">
      <c r="B59" s="84" t="s">
        <v>91</v>
      </c>
      <c r="E59" s="87"/>
      <c r="F59" s="87"/>
    </row>
    <row r="60" spans="2:7">
      <c r="B60" s="84" t="s">
        <v>92</v>
      </c>
      <c r="E60" s="87">
        <v>-1087280</v>
      </c>
      <c r="F60" s="87">
        <f>+'Exhibit Summary'!I24+'Exhibit Summary'!I25</f>
        <v>-248648.66666666674</v>
      </c>
      <c r="G60" s="85">
        <f>+F60-E60</f>
        <v>838631.33333333326</v>
      </c>
    </row>
    <row r="61" spans="2:7">
      <c r="B61" s="84" t="s">
        <v>93</v>
      </c>
      <c r="E61" s="87"/>
      <c r="F61" s="87"/>
    </row>
    <row r="62" spans="2:7">
      <c r="B62" s="84" t="s">
        <v>94</v>
      </c>
      <c r="E62" s="87"/>
      <c r="F62" s="87"/>
    </row>
    <row r="63" spans="2:7">
      <c r="B63" s="84" t="s">
        <v>95</v>
      </c>
      <c r="E63" s="87"/>
      <c r="F63" s="87"/>
    </row>
    <row r="64" spans="2:7">
      <c r="B64" s="84" t="s">
        <v>96</v>
      </c>
      <c r="E64" s="87"/>
      <c r="F64" s="87"/>
    </row>
    <row r="65" spans="2:7">
      <c r="B65" s="84"/>
      <c r="E65" s="85"/>
      <c r="F65" s="85"/>
    </row>
    <row r="66" spans="2:7">
      <c r="B66" s="84" t="s">
        <v>97</v>
      </c>
      <c r="E66" s="88">
        <f>SUM(E58:E65)</f>
        <v>-1087280</v>
      </c>
      <c r="F66" s="88">
        <f>SUM(F58:F65)</f>
        <v>-248648.66666666674</v>
      </c>
      <c r="G66" s="88">
        <f>+F66-E66</f>
        <v>838631.33333333326</v>
      </c>
    </row>
    <row r="67" spans="2:7">
      <c r="B67" s="84"/>
      <c r="E67" s="85"/>
      <c r="F67" s="85"/>
    </row>
    <row r="68" spans="2:7" ht="16.5" thickBot="1">
      <c r="B68" s="84" t="s">
        <v>98</v>
      </c>
      <c r="E68" s="93">
        <f>E55+E66</f>
        <v>-1087280</v>
      </c>
      <c r="F68" s="93">
        <f>F55+F66</f>
        <v>-2644738.666666667</v>
      </c>
      <c r="G68" s="93">
        <f>+F68-E68</f>
        <v>-1557458.666666667</v>
      </c>
    </row>
    <row r="69" spans="2:7" ht="16.5" thickTop="1">
      <c r="B69" s="84"/>
      <c r="E69" s="85"/>
      <c r="F69" s="85"/>
    </row>
    <row r="70" spans="2:7">
      <c r="B70" s="84"/>
      <c r="E70" s="85"/>
      <c r="F70" s="85"/>
    </row>
    <row r="71" spans="2:7">
      <c r="B71" s="84" t="s">
        <v>99</v>
      </c>
      <c r="E71" s="94">
        <v>2.7138533022272315E-4</v>
      </c>
      <c r="F71" s="94">
        <v>3.8617679910002423E-4</v>
      </c>
    </row>
    <row r="72" spans="2:7">
      <c r="B72" s="84" t="s">
        <v>100</v>
      </c>
      <c r="E72" s="85">
        <f>-((E41-(E68*0.0774))/0.62023)</f>
        <v>-188565.64822727061</v>
      </c>
      <c r="F72" s="85">
        <f>-((F41-(F68*0.0774))/0.62023)</f>
        <v>-330040.28150847257</v>
      </c>
      <c r="G72" s="85">
        <f>+F72-E72</f>
        <v>-141474.63328120197</v>
      </c>
    </row>
    <row r="73" spans="2:7">
      <c r="B73" s="84"/>
      <c r="E73" s="95"/>
      <c r="F73" s="95"/>
    </row>
    <row r="74" spans="2:7">
      <c r="B74" s="84" t="s">
        <v>101</v>
      </c>
      <c r="E74" s="85"/>
      <c r="F74" s="85"/>
    </row>
    <row r="75" spans="2:7">
      <c r="B75" s="84" t="s">
        <v>102</v>
      </c>
      <c r="E75" s="85">
        <f>E17-E30-E31-E32-E33-E38</f>
        <v>4244</v>
      </c>
      <c r="F75" s="85">
        <f>F17-F30-F31-F32-F33-F38</f>
        <v>-2.840000000083819</v>
      </c>
      <c r="G75" s="85">
        <f>+F75-E75</f>
        <v>-4246.8400000000838</v>
      </c>
    </row>
    <row r="76" spans="2:7">
      <c r="B76" s="84" t="s">
        <v>103</v>
      </c>
      <c r="E76" s="85"/>
      <c r="F76" s="85"/>
    </row>
    <row r="77" spans="2:7">
      <c r="B77" s="84" t="s">
        <v>104</v>
      </c>
      <c r="E77" s="86"/>
      <c r="F77" s="86"/>
    </row>
    <row r="78" spans="2:7">
      <c r="B78" s="84" t="s">
        <v>105</v>
      </c>
      <c r="E78" s="86"/>
      <c r="F78" s="86"/>
    </row>
    <row r="79" spans="2:7">
      <c r="B79" s="84" t="s">
        <v>106</v>
      </c>
      <c r="E79" s="86">
        <v>1017960</v>
      </c>
      <c r="F79" s="86">
        <f>+'Exhibit Summary'!I17</f>
        <v>-1013713.22</v>
      </c>
      <c r="G79" s="85">
        <f>+F79-E79</f>
        <v>-2031673.22</v>
      </c>
    </row>
    <row r="80" spans="2:7">
      <c r="B80" s="84" t="s">
        <v>107</v>
      </c>
      <c r="E80" s="86">
        <v>0</v>
      </c>
      <c r="F80" s="86"/>
      <c r="G80" s="126"/>
    </row>
    <row r="81" spans="2:7">
      <c r="B81" s="84" t="s">
        <v>108</v>
      </c>
      <c r="E81" s="96">
        <f>E75-E77-E78+E79-E80</f>
        <v>1022204</v>
      </c>
      <c r="F81" s="96">
        <f>F75-F77-F78+F79-F80</f>
        <v>-1013716.06</v>
      </c>
      <c r="G81" s="85">
        <f>+F81-E81</f>
        <v>-2035920.06</v>
      </c>
    </row>
    <row r="82" spans="2:7">
      <c r="B82" s="84"/>
      <c r="E82" s="85"/>
      <c r="F82" s="85"/>
    </row>
    <row r="83" spans="2:7">
      <c r="B83" s="84" t="s">
        <v>109</v>
      </c>
      <c r="E83" s="85">
        <v>0</v>
      </c>
      <c r="F83" s="85">
        <v>0</v>
      </c>
    </row>
    <row r="84" spans="2:7">
      <c r="B84" s="84" t="s">
        <v>110</v>
      </c>
      <c r="E84" s="85">
        <f>E81-E83</f>
        <v>1022204</v>
      </c>
      <c r="F84" s="85">
        <f>F81-F83</f>
        <v>-1013716.06</v>
      </c>
      <c r="G84" s="85">
        <f>+F84-E84</f>
        <v>-2035920.06</v>
      </c>
    </row>
    <row r="85" spans="2:7">
      <c r="B85" s="84"/>
      <c r="E85" s="85"/>
      <c r="F85" s="85"/>
    </row>
    <row r="86" spans="2:7">
      <c r="B86" s="84" t="s">
        <v>111</v>
      </c>
      <c r="E86" s="85">
        <f>E84*0.35</f>
        <v>357771.39999999997</v>
      </c>
      <c r="F86" s="85">
        <f>F84*0.35</f>
        <v>-354800.62099999998</v>
      </c>
      <c r="G86" s="85">
        <f>+F86-E86</f>
        <v>-712572.02099999995</v>
      </c>
    </row>
    <row r="87" spans="2:7">
      <c r="B87" s="84" t="s">
        <v>112</v>
      </c>
      <c r="E87" s="85"/>
      <c r="F87" s="85"/>
    </row>
    <row r="88" spans="2:7" ht="16.5" thickBot="1">
      <c r="B88" s="84" t="s">
        <v>113</v>
      </c>
      <c r="E88" s="97">
        <f>E86+E87</f>
        <v>357771.39999999997</v>
      </c>
      <c r="F88" s="97">
        <f>F86+F87</f>
        <v>-354800.62099999998</v>
      </c>
      <c r="G88" s="97">
        <f>+F88-E88</f>
        <v>-712572.02099999995</v>
      </c>
    </row>
    <row r="89" spans="2:7">
      <c r="B89" s="84"/>
    </row>
  </sheetData>
  <pageMargins left="0.75" right="0.5" top="0.75" bottom="0.75" header="0.75" footer="0.5"/>
  <pageSetup scale="50" orientation="portrait" r:id="rId1"/>
  <headerFooter scaleWithDoc="0">
    <oddHeader>&amp;R&amp;"Times New Roman,Regular"&amp;11Exhibit No. KHB-3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74"/>
  <sheetViews>
    <sheetView topLeftCell="A5" workbookViewId="0">
      <selection activeCell="B25" sqref="B25"/>
    </sheetView>
  </sheetViews>
  <sheetFormatPr defaultRowHeight="15.75"/>
  <cols>
    <col min="1" max="1" width="3.85546875" style="55" customWidth="1"/>
    <col min="2" max="2" width="31.85546875" style="55" customWidth="1"/>
    <col min="3" max="4" width="19.7109375" style="55" customWidth="1"/>
    <col min="5" max="5" width="15.140625" style="55" customWidth="1"/>
    <col min="6" max="6" width="14.42578125" style="55" customWidth="1"/>
    <col min="7" max="7" width="2.85546875" style="55" customWidth="1"/>
    <col min="8" max="8" width="20.140625" style="55" customWidth="1"/>
    <col min="9" max="9" width="9.140625" style="55"/>
    <col min="10" max="10" width="6" style="55" customWidth="1"/>
    <col min="11" max="11" width="13.5703125" style="55" customWidth="1"/>
    <col min="12" max="16384" width="9.140625" style="55"/>
  </cols>
  <sheetData>
    <row r="1" spans="1:6">
      <c r="A1" s="55" t="s">
        <v>0</v>
      </c>
    </row>
    <row r="2" spans="1:6">
      <c r="A2" s="55" t="s">
        <v>163</v>
      </c>
    </row>
    <row r="3" spans="1:6">
      <c r="A3" s="55" t="s">
        <v>24</v>
      </c>
    </row>
    <row r="4" spans="1:6">
      <c r="A4" s="55" t="s">
        <v>44</v>
      </c>
    </row>
    <row r="5" spans="1:6">
      <c r="D5" s="56" t="s">
        <v>126</v>
      </c>
      <c r="E5" s="56"/>
      <c r="F5" s="56" t="s">
        <v>46</v>
      </c>
    </row>
    <row r="6" spans="1:6">
      <c r="B6" s="136" t="s">
        <v>123</v>
      </c>
      <c r="D6" s="57" t="s">
        <v>128</v>
      </c>
      <c r="E6" s="57" t="s">
        <v>127</v>
      </c>
      <c r="F6" s="57" t="s">
        <v>129</v>
      </c>
    </row>
    <row r="7" spans="1:6">
      <c r="D7" s="58" t="s">
        <v>30</v>
      </c>
      <c r="E7" s="58" t="s">
        <v>31</v>
      </c>
      <c r="F7" s="58" t="s">
        <v>34</v>
      </c>
    </row>
    <row r="8" spans="1:6">
      <c r="A8" s="55">
        <v>1</v>
      </c>
      <c r="B8" s="55" t="s">
        <v>160</v>
      </c>
      <c r="C8" s="134" t="s">
        <v>141</v>
      </c>
      <c r="D8" s="60">
        <f>'Test Period Actuals'!F13</f>
        <v>-1013716.06</v>
      </c>
      <c r="E8" s="60">
        <v>0</v>
      </c>
      <c r="F8" s="60">
        <f>+E8-D8</f>
        <v>1013716.06</v>
      </c>
    </row>
    <row r="9" spans="1:6">
      <c r="A9" s="55">
        <f>1+A8</f>
        <v>2</v>
      </c>
      <c r="B9" s="55" t="s">
        <v>161</v>
      </c>
      <c r="C9" s="134"/>
      <c r="D9" s="60"/>
      <c r="E9" s="60">
        <f>+F43</f>
        <v>-1013713.22</v>
      </c>
      <c r="F9" s="60">
        <f>+E9-D9</f>
        <v>-1013713.22</v>
      </c>
    </row>
    <row r="10" spans="1:6">
      <c r="A10" s="55">
        <f>1+A8</f>
        <v>2</v>
      </c>
      <c r="B10" s="55" t="s">
        <v>131</v>
      </c>
      <c r="C10" s="135" t="s">
        <v>158</v>
      </c>
      <c r="D10" s="127">
        <f>-D9-D8</f>
        <v>1013716.06</v>
      </c>
      <c r="E10" s="127">
        <f>-E8-E9</f>
        <v>1013713.22</v>
      </c>
      <c r="F10" s="127">
        <f>-F9-F8</f>
        <v>-2.840000000083819</v>
      </c>
    </row>
    <row r="11" spans="1:6">
      <c r="A11" s="55">
        <f t="shared" ref="A11:A26" si="0">1+A10</f>
        <v>3</v>
      </c>
      <c r="B11" s="55" t="s">
        <v>132</v>
      </c>
      <c r="C11" s="134" t="s">
        <v>140</v>
      </c>
      <c r="D11" s="130">
        <f>+D23</f>
        <v>354800.62099999998</v>
      </c>
      <c r="E11" s="130">
        <f>+E23</f>
        <v>0</v>
      </c>
      <c r="F11" s="130">
        <f>+F23</f>
        <v>-354800.62099999998</v>
      </c>
    </row>
    <row r="12" spans="1:6">
      <c r="A12" s="55">
        <f t="shared" si="0"/>
        <v>4</v>
      </c>
      <c r="B12" s="55" t="s">
        <v>133</v>
      </c>
      <c r="C12" s="134" t="s">
        <v>142</v>
      </c>
      <c r="D12" s="55">
        <v>0</v>
      </c>
      <c r="E12" s="60">
        <f>F62</f>
        <v>354799.67</v>
      </c>
      <c r="F12" s="60">
        <f>+E12-D12</f>
        <v>354799.67</v>
      </c>
    </row>
    <row r="13" spans="1:6">
      <c r="A13" s="55">
        <f t="shared" si="0"/>
        <v>5</v>
      </c>
      <c r="B13" s="55" t="s">
        <v>130</v>
      </c>
      <c r="C13" s="134" t="s">
        <v>143</v>
      </c>
      <c r="D13" s="132">
        <f>+D10-D11-D12</f>
        <v>658915.43900000001</v>
      </c>
      <c r="E13" s="132">
        <f t="shared" ref="E13:F13" si="1">+E10-E11-E12</f>
        <v>658913.55000000005</v>
      </c>
      <c r="F13" s="132">
        <f t="shared" si="1"/>
        <v>-1.8890000000828877</v>
      </c>
    </row>
    <row r="14" spans="1:6">
      <c r="A14" s="55">
        <f t="shared" si="0"/>
        <v>6</v>
      </c>
      <c r="C14" s="134"/>
    </row>
    <row r="15" spans="1:6">
      <c r="A15" s="55">
        <f t="shared" si="0"/>
        <v>7</v>
      </c>
      <c r="B15" s="55" t="s">
        <v>134</v>
      </c>
      <c r="C15" s="134" t="s">
        <v>144</v>
      </c>
      <c r="D15" s="129">
        <v>0</v>
      </c>
      <c r="E15" s="129">
        <f>+E43</f>
        <v>-2396090</v>
      </c>
      <c r="F15" s="129">
        <f>+E15-D15</f>
        <v>-2396090</v>
      </c>
    </row>
    <row r="16" spans="1:6">
      <c r="A16" s="55">
        <f t="shared" si="0"/>
        <v>8</v>
      </c>
      <c r="B16" s="55" t="s">
        <v>135</v>
      </c>
      <c r="C16" s="134" t="s">
        <v>145</v>
      </c>
      <c r="D16" s="129">
        <f>'Test Period Actuals'!F15</f>
        <v>1087279.6666666667</v>
      </c>
      <c r="E16" s="129">
        <f>+E62</f>
        <v>838632</v>
      </c>
      <c r="F16" s="129">
        <f>+E16-D16</f>
        <v>-248647.66666666674</v>
      </c>
    </row>
    <row r="17" spans="1:6">
      <c r="A17" s="55">
        <f t="shared" si="0"/>
        <v>9</v>
      </c>
      <c r="B17" s="55" t="s">
        <v>139</v>
      </c>
      <c r="C17" s="134" t="s">
        <v>146</v>
      </c>
      <c r="D17" s="133">
        <f>+D16+D15</f>
        <v>1087279.6666666667</v>
      </c>
      <c r="E17" s="133">
        <f>+E16+E15</f>
        <v>-1557458</v>
      </c>
      <c r="F17" s="133">
        <f>+E17-D17</f>
        <v>-2644737.666666667</v>
      </c>
    </row>
    <row r="18" spans="1:6">
      <c r="A18" s="55">
        <f t="shared" si="0"/>
        <v>10</v>
      </c>
    </row>
    <row r="19" spans="1:6">
      <c r="A19" s="55">
        <f t="shared" si="0"/>
        <v>11</v>
      </c>
      <c r="B19" s="55" t="s">
        <v>136</v>
      </c>
    </row>
    <row r="20" spans="1:6">
      <c r="A20" s="55">
        <f t="shared" si="0"/>
        <v>12</v>
      </c>
      <c r="B20" s="55" t="s">
        <v>131</v>
      </c>
      <c r="D20" s="60">
        <f>+D10</f>
        <v>1013716.06</v>
      </c>
      <c r="E20" s="60">
        <f>+E10</f>
        <v>1013713.22</v>
      </c>
      <c r="F20" s="60">
        <f>+E20-D20</f>
        <v>-2.840000000083819</v>
      </c>
    </row>
    <row r="21" spans="1:6">
      <c r="A21" s="55">
        <f t="shared" si="0"/>
        <v>13</v>
      </c>
      <c r="B21" s="55" t="s">
        <v>137</v>
      </c>
      <c r="D21" s="68"/>
      <c r="E21" s="128">
        <f>F43</f>
        <v>-1013713.22</v>
      </c>
      <c r="F21" s="128">
        <f>+E21-D21</f>
        <v>-1013713.22</v>
      </c>
    </row>
    <row r="22" spans="1:6">
      <c r="A22" s="55">
        <f t="shared" si="0"/>
        <v>14</v>
      </c>
      <c r="B22" s="55" t="s">
        <v>110</v>
      </c>
      <c r="D22" s="60">
        <f>+D21+D20</f>
        <v>1013716.06</v>
      </c>
      <c r="E22" s="60">
        <f>+E21+E20</f>
        <v>0</v>
      </c>
      <c r="F22" s="60">
        <f>+E22-D22</f>
        <v>-1013716.06</v>
      </c>
    </row>
    <row r="23" spans="1:6">
      <c r="A23" s="55">
        <f t="shared" si="0"/>
        <v>15</v>
      </c>
      <c r="B23" s="55" t="s">
        <v>138</v>
      </c>
      <c r="C23" s="55">
        <v>0.35</v>
      </c>
      <c r="D23" s="131">
        <f>D22*C23</f>
        <v>354800.62099999998</v>
      </c>
      <c r="E23" s="131">
        <f>E22*C23</f>
        <v>0</v>
      </c>
      <c r="F23" s="131">
        <f>F22*C23</f>
        <v>-354800.62099999998</v>
      </c>
    </row>
    <row r="24" spans="1:6">
      <c r="A24" s="55">
        <f t="shared" si="0"/>
        <v>16</v>
      </c>
    </row>
    <row r="25" spans="1:6">
      <c r="A25" s="55">
        <f t="shared" si="0"/>
        <v>17</v>
      </c>
      <c r="B25" s="136" t="s">
        <v>124</v>
      </c>
    </row>
    <row r="26" spans="1:6">
      <c r="A26" s="55">
        <f t="shared" si="0"/>
        <v>18</v>
      </c>
      <c r="C26" s="56" t="s">
        <v>36</v>
      </c>
      <c r="D26" s="56" t="s">
        <v>37</v>
      </c>
      <c r="E26" s="56" t="s">
        <v>25</v>
      </c>
      <c r="F26" s="56" t="s">
        <v>13</v>
      </c>
    </row>
    <row r="27" spans="1:6">
      <c r="A27" s="55">
        <f t="shared" ref="A27:A63" si="2">1+A26</f>
        <v>19</v>
      </c>
      <c r="B27" s="55" t="s">
        <v>26</v>
      </c>
      <c r="C27" s="57" t="s">
        <v>27</v>
      </c>
      <c r="D27" s="57" t="s">
        <v>27</v>
      </c>
      <c r="E27" s="57" t="s">
        <v>28</v>
      </c>
      <c r="F27" s="57" t="s">
        <v>29</v>
      </c>
    </row>
    <row r="28" spans="1:6">
      <c r="A28" s="55">
        <f t="shared" si="2"/>
        <v>20</v>
      </c>
      <c r="C28" s="58" t="s">
        <v>30</v>
      </c>
      <c r="D28" s="58" t="s">
        <v>31</v>
      </c>
      <c r="E28" s="58" t="s">
        <v>34</v>
      </c>
      <c r="F28" s="58" t="s">
        <v>38</v>
      </c>
    </row>
    <row r="29" spans="1:6">
      <c r="A29" s="55">
        <f t="shared" si="2"/>
        <v>21</v>
      </c>
    </row>
    <row r="30" spans="1:6">
      <c r="A30" s="55">
        <f t="shared" si="2"/>
        <v>22</v>
      </c>
      <c r="B30" s="72">
        <v>40148</v>
      </c>
      <c r="C30" s="60">
        <v>0</v>
      </c>
      <c r="D30" s="60"/>
      <c r="E30" s="60"/>
      <c r="F30" s="60">
        <v>0</v>
      </c>
    </row>
    <row r="31" spans="1:6">
      <c r="A31" s="55">
        <f t="shared" si="2"/>
        <v>23</v>
      </c>
      <c r="B31" s="59">
        <v>40179</v>
      </c>
      <c r="C31" s="62">
        <f>+D66</f>
        <v>-2901000</v>
      </c>
      <c r="D31" s="62">
        <f>+C31-F31</f>
        <v>-2820416.67</v>
      </c>
      <c r="E31" s="60">
        <f>ROUND((+C31+D31)/2,0)</f>
        <v>-2860708</v>
      </c>
      <c r="F31" s="60">
        <f>+D68</f>
        <v>-80583.33</v>
      </c>
    </row>
    <row r="32" spans="1:6">
      <c r="A32" s="55">
        <f t="shared" si="2"/>
        <v>24</v>
      </c>
      <c r="B32" s="59">
        <v>40210</v>
      </c>
      <c r="C32" s="62">
        <f>+D31</f>
        <v>-2820416.67</v>
      </c>
      <c r="D32" s="62">
        <f t="shared" ref="D32:D42" si="3">+C32-F32</f>
        <v>-2735586.6799999997</v>
      </c>
      <c r="E32" s="60">
        <f t="shared" ref="E32:E42" si="4">ROUND((+C32+D32)/2,0)</f>
        <v>-2778002</v>
      </c>
      <c r="F32" s="60">
        <f>+D71</f>
        <v>-84829.99</v>
      </c>
    </row>
    <row r="33" spans="1:11">
      <c r="A33" s="55">
        <f t="shared" si="2"/>
        <v>25</v>
      </c>
      <c r="B33" s="59">
        <v>40238</v>
      </c>
      <c r="C33" s="62">
        <f>+D32</f>
        <v>-2735586.6799999997</v>
      </c>
      <c r="D33" s="62">
        <f t="shared" si="3"/>
        <v>-2650756.6899999995</v>
      </c>
      <c r="E33" s="60">
        <f t="shared" si="4"/>
        <v>-2693172</v>
      </c>
      <c r="F33" s="60">
        <f t="shared" ref="F33:F42" si="5">+D$71</f>
        <v>-84829.99</v>
      </c>
    </row>
    <row r="34" spans="1:11">
      <c r="A34" s="55">
        <f t="shared" si="2"/>
        <v>26</v>
      </c>
      <c r="B34" s="59">
        <v>40269</v>
      </c>
      <c r="C34" s="62">
        <f>+D33</f>
        <v>-2650756.6899999995</v>
      </c>
      <c r="D34" s="62">
        <f t="shared" si="3"/>
        <v>-2565926.6999999993</v>
      </c>
      <c r="E34" s="60">
        <f t="shared" si="4"/>
        <v>-2608342</v>
      </c>
      <c r="F34" s="60">
        <f t="shared" si="5"/>
        <v>-84829.99</v>
      </c>
    </row>
    <row r="35" spans="1:11">
      <c r="A35" s="55">
        <f t="shared" si="2"/>
        <v>27</v>
      </c>
      <c r="B35" s="59">
        <v>40299</v>
      </c>
      <c r="C35" s="62">
        <f t="shared" ref="C35:C42" si="6">+D34</f>
        <v>-2565926.6999999993</v>
      </c>
      <c r="D35" s="62">
        <f t="shared" si="3"/>
        <v>-2481096.709999999</v>
      </c>
      <c r="E35" s="60">
        <f t="shared" si="4"/>
        <v>-2523512</v>
      </c>
      <c r="F35" s="60">
        <f t="shared" si="5"/>
        <v>-84829.99</v>
      </c>
      <c r="G35" s="69"/>
    </row>
    <row r="36" spans="1:11">
      <c r="A36" s="55">
        <f t="shared" si="2"/>
        <v>28</v>
      </c>
      <c r="B36" s="59">
        <v>40330</v>
      </c>
      <c r="C36" s="62">
        <f t="shared" si="6"/>
        <v>-2481096.709999999</v>
      </c>
      <c r="D36" s="62">
        <f t="shared" si="3"/>
        <v>-2396266.7199999988</v>
      </c>
      <c r="E36" s="60">
        <f t="shared" si="4"/>
        <v>-2438682</v>
      </c>
      <c r="F36" s="60">
        <f t="shared" si="5"/>
        <v>-84829.99</v>
      </c>
      <c r="G36" s="69"/>
    </row>
    <row r="37" spans="1:11">
      <c r="A37" s="55">
        <f t="shared" si="2"/>
        <v>29</v>
      </c>
      <c r="B37" s="59">
        <v>40360</v>
      </c>
      <c r="C37" s="62">
        <f t="shared" si="6"/>
        <v>-2396266.7199999988</v>
      </c>
      <c r="D37" s="62">
        <f t="shared" si="3"/>
        <v>-2311436.7299999986</v>
      </c>
      <c r="E37" s="60">
        <f t="shared" si="4"/>
        <v>-2353852</v>
      </c>
      <c r="F37" s="60">
        <f t="shared" si="5"/>
        <v>-84829.99</v>
      </c>
      <c r="G37" s="69"/>
    </row>
    <row r="38" spans="1:11">
      <c r="A38" s="55">
        <f t="shared" si="2"/>
        <v>30</v>
      </c>
      <c r="B38" s="59">
        <v>40391</v>
      </c>
      <c r="C38" s="62">
        <f t="shared" si="6"/>
        <v>-2311436.7299999986</v>
      </c>
      <c r="D38" s="62">
        <f t="shared" si="3"/>
        <v>-2226606.7399999984</v>
      </c>
      <c r="E38" s="60">
        <f t="shared" si="4"/>
        <v>-2269022</v>
      </c>
      <c r="F38" s="60">
        <f t="shared" si="5"/>
        <v>-84829.99</v>
      </c>
      <c r="G38" s="69"/>
    </row>
    <row r="39" spans="1:11">
      <c r="A39" s="55">
        <f t="shared" si="2"/>
        <v>31</v>
      </c>
      <c r="B39" s="59">
        <v>40422</v>
      </c>
      <c r="C39" s="62">
        <f t="shared" si="6"/>
        <v>-2226606.7399999984</v>
      </c>
      <c r="D39" s="62">
        <f t="shared" si="3"/>
        <v>-2141776.7499999981</v>
      </c>
      <c r="E39" s="60">
        <f t="shared" si="4"/>
        <v>-2184192</v>
      </c>
      <c r="F39" s="60">
        <f t="shared" si="5"/>
        <v>-84829.99</v>
      </c>
      <c r="G39" s="66"/>
      <c r="H39" s="64"/>
      <c r="I39" s="64"/>
      <c r="J39" s="64"/>
      <c r="K39" s="71"/>
    </row>
    <row r="40" spans="1:11">
      <c r="A40" s="55">
        <f t="shared" si="2"/>
        <v>32</v>
      </c>
      <c r="B40" s="59">
        <v>40452</v>
      </c>
      <c r="C40" s="62">
        <f t="shared" si="6"/>
        <v>-2141776.7499999981</v>
      </c>
      <c r="D40" s="62">
        <f t="shared" si="3"/>
        <v>-2056946.7599999981</v>
      </c>
      <c r="E40" s="60">
        <f t="shared" si="4"/>
        <v>-2099362</v>
      </c>
      <c r="F40" s="60">
        <f t="shared" si="5"/>
        <v>-84829.99</v>
      </c>
      <c r="G40" s="66"/>
      <c r="H40" s="64"/>
      <c r="I40" s="64"/>
      <c r="J40" s="64"/>
      <c r="K40" s="71"/>
    </row>
    <row r="41" spans="1:11">
      <c r="A41" s="55">
        <f t="shared" si="2"/>
        <v>33</v>
      </c>
      <c r="B41" s="59">
        <v>40483</v>
      </c>
      <c r="C41" s="62">
        <f t="shared" si="6"/>
        <v>-2056946.7599999981</v>
      </c>
      <c r="D41" s="62">
        <f t="shared" si="3"/>
        <v>-1972116.7699999982</v>
      </c>
      <c r="E41" s="60">
        <f t="shared" si="4"/>
        <v>-2014532</v>
      </c>
      <c r="F41" s="60">
        <f t="shared" si="5"/>
        <v>-84829.99</v>
      </c>
      <c r="G41" s="66"/>
      <c r="H41" s="64"/>
      <c r="I41" s="64"/>
      <c r="J41" s="64"/>
      <c r="K41" s="139"/>
    </row>
    <row r="42" spans="1:11">
      <c r="A42" s="55">
        <f t="shared" si="2"/>
        <v>34</v>
      </c>
      <c r="B42" s="59">
        <v>40513</v>
      </c>
      <c r="C42" s="62">
        <f t="shared" si="6"/>
        <v>-1972116.7699999982</v>
      </c>
      <c r="D42" s="62">
        <f t="shared" si="3"/>
        <v>-1887286.7799999982</v>
      </c>
      <c r="E42" s="60">
        <f t="shared" si="4"/>
        <v>-1929702</v>
      </c>
      <c r="F42" s="60">
        <f t="shared" si="5"/>
        <v>-84829.99</v>
      </c>
      <c r="G42" s="69"/>
    </row>
    <row r="43" spans="1:11" ht="16.5" thickBot="1">
      <c r="A43" s="55">
        <f t="shared" si="2"/>
        <v>35</v>
      </c>
      <c r="B43" s="55" t="s">
        <v>35</v>
      </c>
      <c r="C43" s="70"/>
      <c r="D43" s="70">
        <f>ROUND((+SUM(D31:D41)+C31*0.5+D42*0.5)/12,0)</f>
        <v>-2396090</v>
      </c>
      <c r="E43" s="70">
        <f>ROUND(+SUM(E31:E42)/12,0)</f>
        <v>-2396090</v>
      </c>
      <c r="F43" s="70">
        <f>SUM(F31:F42)</f>
        <v>-1013713.22</v>
      </c>
      <c r="G43" s="69"/>
    </row>
    <row r="44" spans="1:11" ht="16.5" thickTop="1">
      <c r="A44" s="55">
        <f t="shared" si="2"/>
        <v>36</v>
      </c>
      <c r="B44" s="136" t="s">
        <v>125</v>
      </c>
    </row>
    <row r="45" spans="1:11">
      <c r="A45" s="55">
        <f t="shared" si="2"/>
        <v>37</v>
      </c>
      <c r="B45" s="55" t="s">
        <v>40</v>
      </c>
      <c r="C45" s="55">
        <v>0.35</v>
      </c>
    </row>
    <row r="46" spans="1:11">
      <c r="A46" s="55">
        <f t="shared" si="2"/>
        <v>38</v>
      </c>
      <c r="C46" s="56" t="s">
        <v>36</v>
      </c>
      <c r="D46" s="56" t="s">
        <v>37</v>
      </c>
      <c r="E46" s="56" t="s">
        <v>25</v>
      </c>
      <c r="F46" s="56" t="s">
        <v>13</v>
      </c>
    </row>
    <row r="47" spans="1:11">
      <c r="A47" s="55">
        <f t="shared" si="2"/>
        <v>39</v>
      </c>
      <c r="B47" s="55" t="s">
        <v>26</v>
      </c>
      <c r="C47" s="57" t="s">
        <v>27</v>
      </c>
      <c r="D47" s="57" t="s">
        <v>27</v>
      </c>
      <c r="E47" s="57" t="s">
        <v>28</v>
      </c>
      <c r="F47" s="57" t="s">
        <v>29</v>
      </c>
    </row>
    <row r="48" spans="1:11">
      <c r="A48" s="55">
        <f t="shared" si="2"/>
        <v>40</v>
      </c>
      <c r="C48" s="58" t="s">
        <v>30</v>
      </c>
      <c r="D48" s="58" t="s">
        <v>31</v>
      </c>
      <c r="E48" s="58" t="s">
        <v>34</v>
      </c>
      <c r="F48" s="58" t="s">
        <v>38</v>
      </c>
    </row>
    <row r="49" spans="1:6">
      <c r="A49" s="55">
        <f t="shared" si="2"/>
        <v>41</v>
      </c>
      <c r="B49" s="72">
        <v>40148</v>
      </c>
      <c r="C49" s="60">
        <v>0</v>
      </c>
      <c r="D49" s="60"/>
      <c r="E49" s="60"/>
      <c r="F49" s="60">
        <v>0</v>
      </c>
    </row>
    <row r="50" spans="1:6">
      <c r="A50" s="55">
        <f t="shared" si="2"/>
        <v>42</v>
      </c>
      <c r="B50" s="59">
        <v>40179</v>
      </c>
      <c r="C50" s="62">
        <f>ROUND(-C31*$C$45,2)</f>
        <v>1015350</v>
      </c>
      <c r="D50" s="62">
        <f>+C50-F50</f>
        <v>987145.83</v>
      </c>
      <c r="E50" s="60">
        <f>ROUND((+C50+D50)/2,0)</f>
        <v>1001248</v>
      </c>
      <c r="F50" s="60">
        <f>ROUND(-F31*$C$45,2)</f>
        <v>28204.17</v>
      </c>
    </row>
    <row r="51" spans="1:6">
      <c r="A51" s="55">
        <f t="shared" si="2"/>
        <v>43</v>
      </c>
      <c r="B51" s="59">
        <v>40210</v>
      </c>
      <c r="C51" s="62">
        <f>+D50</f>
        <v>987145.83</v>
      </c>
      <c r="D51" s="62">
        <f>+C51-F51</f>
        <v>957455.33</v>
      </c>
      <c r="E51" s="60">
        <f t="shared" ref="E51:E61" si="7">ROUND((+C51+D51)/2,0)</f>
        <v>972301</v>
      </c>
      <c r="F51" s="60">
        <f t="shared" ref="F51:F61" si="8">ROUND(-F32*$C$45,2)</f>
        <v>29690.5</v>
      </c>
    </row>
    <row r="52" spans="1:6">
      <c r="A52" s="55">
        <f t="shared" si="2"/>
        <v>44</v>
      </c>
      <c r="B52" s="59">
        <v>40238</v>
      </c>
      <c r="C52" s="62">
        <f>+D51</f>
        <v>957455.33</v>
      </c>
      <c r="D52" s="62">
        <f t="shared" ref="D52:D61" si="9">+C52-F52</f>
        <v>927764.83</v>
      </c>
      <c r="E52" s="60">
        <f t="shared" si="7"/>
        <v>942610</v>
      </c>
      <c r="F52" s="60">
        <f t="shared" si="8"/>
        <v>29690.5</v>
      </c>
    </row>
    <row r="53" spans="1:6">
      <c r="A53" s="55">
        <f t="shared" si="2"/>
        <v>45</v>
      </c>
      <c r="B53" s="59">
        <v>40269</v>
      </c>
      <c r="C53" s="62">
        <f>+D52</f>
        <v>927764.83</v>
      </c>
      <c r="D53" s="62">
        <f t="shared" si="9"/>
        <v>898074.33</v>
      </c>
      <c r="E53" s="60">
        <f t="shared" si="7"/>
        <v>912920</v>
      </c>
      <c r="F53" s="60">
        <f t="shared" si="8"/>
        <v>29690.5</v>
      </c>
    </row>
    <row r="54" spans="1:6">
      <c r="A54" s="55">
        <f t="shared" si="2"/>
        <v>46</v>
      </c>
      <c r="B54" s="59">
        <v>40299</v>
      </c>
      <c r="C54" s="62">
        <f t="shared" ref="C54:C61" si="10">+D53</f>
        <v>898074.33</v>
      </c>
      <c r="D54" s="62">
        <f t="shared" si="9"/>
        <v>868383.83</v>
      </c>
      <c r="E54" s="60">
        <f t="shared" si="7"/>
        <v>883229</v>
      </c>
      <c r="F54" s="60">
        <f t="shared" si="8"/>
        <v>29690.5</v>
      </c>
    </row>
    <row r="55" spans="1:6">
      <c r="A55" s="55">
        <f t="shared" si="2"/>
        <v>47</v>
      </c>
      <c r="B55" s="59">
        <v>40330</v>
      </c>
      <c r="C55" s="62">
        <f t="shared" si="10"/>
        <v>868383.83</v>
      </c>
      <c r="D55" s="62">
        <f t="shared" si="9"/>
        <v>838693.33</v>
      </c>
      <c r="E55" s="60">
        <f t="shared" si="7"/>
        <v>853539</v>
      </c>
      <c r="F55" s="60">
        <f t="shared" si="8"/>
        <v>29690.5</v>
      </c>
    </row>
    <row r="56" spans="1:6">
      <c r="A56" s="55">
        <f t="shared" si="2"/>
        <v>48</v>
      </c>
      <c r="B56" s="59">
        <v>40360</v>
      </c>
      <c r="C56" s="62">
        <f t="shared" si="10"/>
        <v>838693.33</v>
      </c>
      <c r="D56" s="62">
        <f t="shared" si="9"/>
        <v>809002.83</v>
      </c>
      <c r="E56" s="60">
        <f t="shared" si="7"/>
        <v>823848</v>
      </c>
      <c r="F56" s="60">
        <f t="shared" si="8"/>
        <v>29690.5</v>
      </c>
    </row>
    <row r="57" spans="1:6">
      <c r="A57" s="55">
        <f t="shared" si="2"/>
        <v>49</v>
      </c>
      <c r="B57" s="59">
        <v>40391</v>
      </c>
      <c r="C57" s="62">
        <f t="shared" si="10"/>
        <v>809002.83</v>
      </c>
      <c r="D57" s="62">
        <f t="shared" si="9"/>
        <v>779312.33</v>
      </c>
      <c r="E57" s="60">
        <f t="shared" si="7"/>
        <v>794158</v>
      </c>
      <c r="F57" s="60">
        <f t="shared" si="8"/>
        <v>29690.5</v>
      </c>
    </row>
    <row r="58" spans="1:6">
      <c r="A58" s="55">
        <f t="shared" si="2"/>
        <v>50</v>
      </c>
      <c r="B58" s="59">
        <v>40422</v>
      </c>
      <c r="C58" s="62">
        <f t="shared" si="10"/>
        <v>779312.33</v>
      </c>
      <c r="D58" s="62">
        <f t="shared" si="9"/>
        <v>749621.83</v>
      </c>
      <c r="E58" s="60">
        <f t="shared" si="7"/>
        <v>764467</v>
      </c>
      <c r="F58" s="60">
        <f t="shared" si="8"/>
        <v>29690.5</v>
      </c>
    </row>
    <row r="59" spans="1:6">
      <c r="A59" s="55">
        <f t="shared" si="2"/>
        <v>51</v>
      </c>
      <c r="B59" s="59">
        <v>40452</v>
      </c>
      <c r="C59" s="62">
        <f t="shared" si="10"/>
        <v>749621.83</v>
      </c>
      <c r="D59" s="62">
        <f t="shared" si="9"/>
        <v>719931.33</v>
      </c>
      <c r="E59" s="60">
        <f t="shared" si="7"/>
        <v>734777</v>
      </c>
      <c r="F59" s="60">
        <f t="shared" si="8"/>
        <v>29690.5</v>
      </c>
    </row>
    <row r="60" spans="1:6">
      <c r="A60" s="55">
        <f t="shared" si="2"/>
        <v>52</v>
      </c>
      <c r="B60" s="59">
        <v>40483</v>
      </c>
      <c r="C60" s="62">
        <f t="shared" si="10"/>
        <v>719931.33</v>
      </c>
      <c r="D60" s="62">
        <f t="shared" si="9"/>
        <v>690240.83</v>
      </c>
      <c r="E60" s="60">
        <f t="shared" si="7"/>
        <v>705086</v>
      </c>
      <c r="F60" s="60">
        <f t="shared" si="8"/>
        <v>29690.5</v>
      </c>
    </row>
    <row r="61" spans="1:6">
      <c r="A61" s="55">
        <f t="shared" si="2"/>
        <v>53</v>
      </c>
      <c r="B61" s="59">
        <v>40513</v>
      </c>
      <c r="C61" s="62">
        <f t="shared" si="10"/>
        <v>690240.83</v>
      </c>
      <c r="D61" s="62">
        <f t="shared" si="9"/>
        <v>660550.32999999996</v>
      </c>
      <c r="E61" s="60">
        <f t="shared" si="7"/>
        <v>675396</v>
      </c>
      <c r="F61" s="60">
        <f t="shared" si="8"/>
        <v>29690.5</v>
      </c>
    </row>
    <row r="62" spans="1:6" ht="16.5" thickBot="1">
      <c r="A62" s="55">
        <f t="shared" si="2"/>
        <v>54</v>
      </c>
      <c r="B62" s="55" t="s">
        <v>35</v>
      </c>
      <c r="C62" s="70"/>
      <c r="D62" s="70">
        <f>ROUND((+SUM(D50:D60)+C50*0.5+D61*0.5)/12,0)</f>
        <v>838631</v>
      </c>
      <c r="E62" s="70">
        <f>ROUND(+SUM(E50:E61)/12,0)</f>
        <v>838632</v>
      </c>
      <c r="F62" s="70">
        <f>SUM(F50:F61)</f>
        <v>354799.67</v>
      </c>
    </row>
    <row r="63" spans="1:6" ht="16.5" thickTop="1">
      <c r="A63" s="55">
        <f t="shared" si="2"/>
        <v>55</v>
      </c>
      <c r="B63" s="55" t="s">
        <v>39</v>
      </c>
    </row>
    <row r="65" spans="2:4">
      <c r="B65" s="137" t="s">
        <v>32</v>
      </c>
      <c r="C65" s="61"/>
      <c r="D65" s="73"/>
    </row>
    <row r="66" spans="2:4">
      <c r="B66" s="63" t="s">
        <v>153</v>
      </c>
      <c r="C66" s="64"/>
      <c r="D66" s="65">
        <v>-2901000</v>
      </c>
    </row>
    <row r="67" spans="2:4">
      <c r="B67" s="63" t="s">
        <v>33</v>
      </c>
      <c r="C67" s="64"/>
      <c r="D67" s="65">
        <v>3</v>
      </c>
    </row>
    <row r="68" spans="2:4">
      <c r="B68" s="63" t="s">
        <v>157</v>
      </c>
      <c r="C68" s="64"/>
      <c r="D68" s="65">
        <f>ROUND(D66/36,2)</f>
        <v>-80583.33</v>
      </c>
    </row>
    <row r="69" spans="2:4">
      <c r="B69" s="63" t="s">
        <v>154</v>
      </c>
      <c r="C69" s="64"/>
      <c r="D69" s="75">
        <v>-148633</v>
      </c>
    </row>
    <row r="70" spans="2:4">
      <c r="B70" s="63" t="s">
        <v>155</v>
      </c>
      <c r="C70" s="64"/>
      <c r="D70" s="75">
        <f>ROUND(+D69/35,2)</f>
        <v>-4246.66</v>
      </c>
    </row>
    <row r="71" spans="2:4">
      <c r="B71" s="63" t="s">
        <v>156</v>
      </c>
      <c r="C71" s="64"/>
      <c r="D71" s="75">
        <f>+D70+D68</f>
        <v>-84829.99</v>
      </c>
    </row>
    <row r="72" spans="2:4">
      <c r="B72" s="63"/>
      <c r="C72" s="64"/>
      <c r="D72" s="74"/>
    </row>
    <row r="73" spans="2:4">
      <c r="B73" s="138" t="s">
        <v>41</v>
      </c>
      <c r="C73" s="64"/>
      <c r="D73" s="74"/>
    </row>
    <row r="74" spans="2:4">
      <c r="B74" s="67" t="s">
        <v>42</v>
      </c>
      <c r="C74" s="68"/>
      <c r="D74" s="140">
        <f>+C50</f>
        <v>1015350</v>
      </c>
    </row>
  </sheetData>
  <pageMargins left="0.75" right="0.5" top="0.75" bottom="0.75" header="0.75" footer="0.5"/>
  <pageSetup scale="60" orientation="portrait" r:id="rId1"/>
  <headerFooter scaleWithDoc="0">
    <oddHeader>&amp;R&amp;"Times New Roman,Regular"&amp;11Exhibit No. KHB-3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0"/>
  <sheetViews>
    <sheetView zoomScaleNormal="100" workbookViewId="0">
      <selection activeCell="B25" sqref="B25"/>
    </sheetView>
  </sheetViews>
  <sheetFormatPr defaultRowHeight="15.75"/>
  <cols>
    <col min="1" max="1" width="4.28515625" style="8" customWidth="1"/>
    <col min="2" max="2" width="15.5703125" style="8" bestFit="1" customWidth="1"/>
    <col min="3" max="3" width="14.85546875" style="8" customWidth="1"/>
    <col min="4" max="4" width="48.5703125" style="8" customWidth="1"/>
    <col min="5" max="5" width="15.140625" style="8" customWidth="1"/>
    <col min="6" max="6" width="19.140625" style="8" customWidth="1"/>
    <col min="7" max="7" width="21" style="8" customWidth="1"/>
    <col min="8" max="8" width="29.42578125" style="8" customWidth="1"/>
    <col min="9" max="9" width="18.140625" style="8" customWidth="1"/>
    <col min="10" max="16384" width="9.140625" style="8"/>
  </cols>
  <sheetData>
    <row r="1" spans="1:11">
      <c r="A1" s="9" t="str">
        <f>'Exhibit Summary'!A1</f>
        <v>PacifiCorp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>
      <c r="A2" s="9" t="s">
        <v>163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>
      <c r="A3" s="9" t="str">
        <f>'Exhibit Summary'!A3</f>
        <v>Washington General Rate Case - December 2010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>
      <c r="A4" s="9" t="str">
        <f>'Exhibit Summary'!A4</f>
        <v>Adjustment 4.6 Pension and Postretirement Curtailment Gain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>
      <c r="E7" s="99"/>
      <c r="F7" s="99"/>
      <c r="G7" s="99"/>
      <c r="H7" s="99"/>
      <c r="I7" s="99"/>
      <c r="J7" s="99"/>
      <c r="K7" s="99"/>
    </row>
    <row r="8" spans="1:11">
      <c r="A8" s="149" t="s">
        <v>115</v>
      </c>
      <c r="B8" s="150"/>
      <c r="C8" s="150"/>
      <c r="D8" s="150"/>
      <c r="E8" s="150"/>
      <c r="F8" s="150"/>
      <c r="G8" s="151"/>
      <c r="H8" s="99"/>
      <c r="I8" s="99"/>
      <c r="J8" s="99"/>
      <c r="K8" s="99"/>
    </row>
    <row r="9" spans="1:11">
      <c r="E9" s="99"/>
      <c r="F9" s="99"/>
      <c r="G9" s="100"/>
      <c r="H9" s="99"/>
      <c r="I9" s="99"/>
      <c r="J9" s="99"/>
      <c r="K9" s="99"/>
    </row>
    <row r="10" spans="1:11">
      <c r="A10" s="103"/>
      <c r="B10" s="103"/>
      <c r="C10" s="103"/>
      <c r="D10" s="104"/>
      <c r="E10" s="105"/>
      <c r="F10" s="103"/>
      <c r="G10" s="103"/>
      <c r="H10" s="99"/>
      <c r="I10" s="99"/>
      <c r="J10" s="99"/>
      <c r="K10" s="99"/>
    </row>
    <row r="11" spans="1:11">
      <c r="A11" s="103"/>
      <c r="B11" s="112" t="s">
        <v>15</v>
      </c>
      <c r="C11" s="112" t="s">
        <v>16</v>
      </c>
      <c r="D11" s="112" t="s">
        <v>17</v>
      </c>
      <c r="E11" s="112" t="s">
        <v>18</v>
      </c>
      <c r="F11" s="113" t="s">
        <v>19</v>
      </c>
      <c r="G11" s="114" t="s">
        <v>116</v>
      </c>
      <c r="H11" s="99"/>
      <c r="I11" s="99"/>
      <c r="J11" s="99"/>
      <c r="K11" s="99"/>
    </row>
    <row r="12" spans="1:11">
      <c r="A12" s="103"/>
      <c r="B12" s="103"/>
      <c r="C12" s="103"/>
      <c r="D12" s="104"/>
      <c r="E12" s="105"/>
      <c r="F12" s="103"/>
      <c r="G12" s="103"/>
      <c r="H12" s="99"/>
      <c r="I12" s="99"/>
      <c r="J12" s="99"/>
      <c r="K12" s="99"/>
    </row>
    <row r="13" spans="1:11">
      <c r="A13" s="103">
        <v>1</v>
      </c>
      <c r="B13" s="121">
        <v>920</v>
      </c>
      <c r="C13" s="110">
        <v>501100</v>
      </c>
      <c r="D13" s="2" t="s">
        <v>117</v>
      </c>
      <c r="E13" s="111" t="s">
        <v>10</v>
      </c>
      <c r="F13" s="101">
        <v>-1013716.06</v>
      </c>
      <c r="G13" s="103" t="s">
        <v>121</v>
      </c>
      <c r="H13" s="99"/>
      <c r="I13" s="99"/>
      <c r="J13" s="99"/>
      <c r="K13" s="99"/>
    </row>
    <row r="14" spans="1:11">
      <c r="A14" s="103"/>
      <c r="B14" s="122"/>
      <c r="C14" s="3"/>
      <c r="D14" s="2"/>
      <c r="E14" s="3"/>
      <c r="F14" s="2"/>
      <c r="G14" s="106"/>
      <c r="H14" s="99"/>
      <c r="I14" s="99"/>
      <c r="J14" s="99"/>
      <c r="K14" s="99"/>
    </row>
    <row r="15" spans="1:11">
      <c r="A15" s="103">
        <v>2</v>
      </c>
      <c r="B15" s="123">
        <v>2831000</v>
      </c>
      <c r="C15" s="123">
        <v>287582</v>
      </c>
      <c r="D15" s="119" t="s">
        <v>20</v>
      </c>
      <c r="E15" s="123" t="s">
        <v>10</v>
      </c>
      <c r="F15" s="120">
        <v>1087279.6666666667</v>
      </c>
      <c r="G15" s="103" t="s">
        <v>122</v>
      </c>
      <c r="H15" s="99"/>
      <c r="I15" s="99"/>
      <c r="J15" s="99"/>
      <c r="K15" s="99"/>
    </row>
    <row r="16" spans="1:11">
      <c r="A16" s="108"/>
      <c r="B16" s="103"/>
      <c r="C16" s="103"/>
      <c r="D16" s="103"/>
      <c r="E16" s="110"/>
      <c r="F16" s="103"/>
      <c r="G16" s="103"/>
      <c r="H16" s="99"/>
      <c r="I16" s="99"/>
      <c r="J16" s="99"/>
      <c r="K16" s="99"/>
    </row>
    <row r="17" spans="1:11">
      <c r="A17" s="102"/>
      <c r="B17" s="102"/>
      <c r="C17" s="102"/>
      <c r="D17" s="102"/>
      <c r="E17" s="102"/>
      <c r="F17" s="103"/>
      <c r="G17" s="103"/>
      <c r="H17" s="99"/>
      <c r="I17" s="99"/>
      <c r="J17" s="99"/>
      <c r="K17" s="99"/>
    </row>
    <row r="18" spans="1:11">
      <c r="A18" s="103"/>
      <c r="G18" s="105"/>
      <c r="H18" s="99"/>
      <c r="I18" s="99"/>
      <c r="J18" s="99"/>
      <c r="K18" s="99"/>
    </row>
    <row r="19" spans="1:11">
      <c r="A19" s="103"/>
      <c r="B19" s="103"/>
      <c r="C19" s="103"/>
      <c r="D19" s="103"/>
      <c r="E19" s="103"/>
      <c r="F19" s="107"/>
      <c r="G19" s="105"/>
      <c r="H19" s="99"/>
      <c r="I19" s="99"/>
      <c r="J19" s="99"/>
      <c r="K19" s="99"/>
    </row>
    <row r="20" spans="1:11">
      <c r="A20" s="103"/>
      <c r="B20" s="103"/>
      <c r="C20" s="103"/>
      <c r="D20" s="104"/>
      <c r="E20" s="103"/>
      <c r="F20" s="103"/>
      <c r="G20" s="103"/>
      <c r="H20" s="99"/>
      <c r="I20" s="99"/>
      <c r="J20" s="99"/>
      <c r="K20" s="99"/>
    </row>
    <row r="21" spans="1:11">
      <c r="A21" s="103"/>
      <c r="B21" s="103"/>
      <c r="C21" s="103"/>
      <c r="D21" s="104"/>
      <c r="E21" s="105"/>
      <c r="F21" s="103"/>
      <c r="G21" s="105"/>
      <c r="H21" s="109"/>
      <c r="I21" s="99"/>
      <c r="J21" s="99"/>
      <c r="K21" s="99"/>
    </row>
    <row r="22" spans="1:11">
      <c r="A22" s="103"/>
      <c r="B22" s="103"/>
      <c r="C22" s="103"/>
      <c r="D22" s="104"/>
      <c r="E22" s="105"/>
      <c r="F22" s="103"/>
      <c r="G22" s="105"/>
      <c r="H22" s="99"/>
      <c r="I22" s="99"/>
      <c r="J22" s="99"/>
      <c r="K22" s="99"/>
    </row>
    <row r="23" spans="1:11">
      <c r="A23" s="103"/>
      <c r="B23" s="103"/>
      <c r="C23" s="103"/>
      <c r="D23" s="104"/>
      <c r="E23" s="105"/>
      <c r="F23" s="103"/>
      <c r="G23" s="105"/>
      <c r="H23" s="99"/>
      <c r="I23" s="99"/>
      <c r="J23" s="99"/>
      <c r="K23" s="99"/>
    </row>
    <row r="24" spans="1:11">
      <c r="A24" s="103"/>
      <c r="B24" s="103"/>
      <c r="C24" s="103"/>
      <c r="D24" s="104"/>
      <c r="E24" s="105"/>
      <c r="F24" s="103"/>
      <c r="G24" s="103"/>
      <c r="H24" s="99"/>
      <c r="I24" s="99"/>
      <c r="J24" s="99"/>
      <c r="K24" s="99"/>
    </row>
    <row r="25" spans="1:1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</row>
    <row r="26" spans="1:1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27" spans="1:1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</row>
    <row r="28" spans="1:1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</row>
    <row r="29" spans="1:1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1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</row>
  </sheetData>
  <mergeCells count="1">
    <mergeCell ref="A8:G8"/>
  </mergeCells>
  <pageMargins left="0.75" right="0.5" top="0.75" bottom="0.75" header="0.75" footer="0.5"/>
  <pageSetup scale="68" orientation="portrait" r:id="rId1"/>
  <headerFooter scaleWithDoc="0">
    <oddHeader>&amp;R&amp;"Times New Roman,Regular"&amp;11Exhibit No. KHB-3
Page &amp;P of &amp;N</oddHeader>
  </headerFooter>
  <colBreaks count="1" manualBreakCount="1">
    <brk id="6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2012-01-06T08:00:00+00:00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35D50BD-EE1C-4A83-A3FF-45931928B25F}"/>
</file>

<file path=customXml/itemProps2.xml><?xml version="1.0" encoding="utf-8"?>
<ds:datastoreItem xmlns:ds="http://schemas.openxmlformats.org/officeDocument/2006/customXml" ds:itemID="{EB5279EF-85AD-4A26-9708-6AF2085DFB42}"/>
</file>

<file path=customXml/itemProps3.xml><?xml version="1.0" encoding="utf-8"?>
<ds:datastoreItem xmlns:ds="http://schemas.openxmlformats.org/officeDocument/2006/customXml" ds:itemID="{B8536EDA-C322-44FC-8EE8-3CD10FA53E52}"/>
</file>

<file path=customXml/itemProps4.xml><?xml version="1.0" encoding="utf-8"?>
<ds:datastoreItem xmlns:ds="http://schemas.openxmlformats.org/officeDocument/2006/customXml" ds:itemID="{53E18AA4-D0D4-439F-BA4D-64207EA1FD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Exhibit Summary</vt:lpstr>
      <vt:lpstr>Revenue Requirement Comparison</vt:lpstr>
      <vt:lpstr>Calculation</vt:lpstr>
      <vt:lpstr>Test Period Actuals</vt:lpstr>
      <vt:lpstr>Sheet1</vt:lpstr>
      <vt:lpstr>Calculation!Print_Area</vt:lpstr>
      <vt:lpstr>'Exhibit Summary'!Print_Area</vt:lpstr>
      <vt:lpstr>'Test Period Actuals'!Print_Area</vt:lpstr>
      <vt:lpstr>Calculation!Print_Titles</vt:lpstr>
      <vt:lpstr>'Exhibit Summary'!Print_Titles</vt:lpstr>
      <vt:lpstr>'Test Period Actuals'!Print_Titles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p05771</dc:creator>
  <cp:lastModifiedBy>DeMarco, Betsy (UTC)</cp:lastModifiedBy>
  <cp:lastPrinted>2012-01-04T17:00:54Z</cp:lastPrinted>
  <dcterms:created xsi:type="dcterms:W3CDTF">2011-05-25T17:56:26Z</dcterms:created>
  <dcterms:modified xsi:type="dcterms:W3CDTF">2012-01-05T16:10:29Z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0x0101006E56B4D1795A2E4DB2F0B01679ED314A00D17CE28074734D4792DBD415A4708DE0</vt:lpwstr>
  </property>
  <property fmtid="{D5CDD505-2E9C-101B-9397-08002B2CF9AE}" pid="3" name="_docset_NoMedatataSyncRequired">
    <vt:lpwstr>False</vt:lpwstr>
  </property>
</Properties>
</file>