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2120" windowHeight="9120" tabRatio="858" activeTab="0"/>
  </bookViews>
  <sheets>
    <sheet name="Exh JAS-4 OASIS NF STF" sheetId="1" r:id="rId1"/>
    <sheet name="Chart" sheetId="2" r:id="rId2"/>
    <sheet name="OASIS Revenue - PacifiCorp" sheetId="3" r:id="rId3"/>
  </sheets>
  <definedNames>
    <definedName name="_xlnm.Print_Area" localSheetId="0">'Exh JAS-4 OASIS NF STF'!$A$1:$N$34</definedName>
  </definedNames>
  <calcPr fullCalcOnLoad="1"/>
</workbook>
</file>

<file path=xl/sharedStrings.xml><?xml version="1.0" encoding="utf-8"?>
<sst xmlns="http://schemas.openxmlformats.org/spreadsheetml/2006/main" count="94" uniqueCount="33">
  <si>
    <t>TOTAL</t>
  </si>
  <si>
    <t>Avista Corporation</t>
  </si>
  <si>
    <t>Account 456100</t>
  </si>
  <si>
    <t>2011*</t>
  </si>
  <si>
    <t>*</t>
  </si>
  <si>
    <t>June-November 2011 revenue excludes interim firm transmission service purchased by PSEM to accommodate a one-time BPA construction outage impacting the BPA transmission path for Hopkins Ridge output</t>
  </si>
  <si>
    <t xml:space="preserve">OASIS Non Firm and Short-Term Firm </t>
  </si>
  <si>
    <t>Three Year 2017-2019</t>
  </si>
  <si>
    <t>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</si>
  <si>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</si>
  <si>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</si>
  <si>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</si>
  <si>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</si>
  <si>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</si>
  <si>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</si>
  <si>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</si>
  <si>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</si>
  <si>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</si>
  <si>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</si>
  <si>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</si>
  <si>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</si>
  <si>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 Forma Rate Period</t>
  </si>
  <si>
    <t>Year</t>
  </si>
  <si>
    <t>Sep 2021 - Aug 2022</t>
  </si>
  <si>
    <t>2018 Restated</t>
  </si>
  <si>
    <t>2019 Restated</t>
  </si>
  <si>
    <t>Maximum revenue in same month from all previous years since 2009</t>
  </si>
  <si>
    <t>Estimated 2019 OASIS Wheeling Revenues Absent Impact of Enbridge Pipeline Restrictions</t>
  </si>
  <si>
    <t>PACIFICORP SHORT-TERM FIRM AND NON-FIRM WHEELING REVENUES ON THE AVISTA SYSTEM</t>
  </si>
  <si>
    <t>YEAR</t>
  </si>
  <si>
    <t>--</t>
  </si>
  <si>
    <t>2019 Total:</t>
  </si>
  <si>
    <t>2020 Total: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</si>
</sst>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(&quot;$&quot;#,##0\)"/>
    <numFmt numFmtId="166" formatCode="&quot;$&quot;#,##0.0_);[Red]\(&quot;$&quot;#,##0.0\)"/>
    <numFmt numFmtId="167" formatCode="#,##0.0"/>
    <numFmt numFmtId="168" formatCode="&quot; &quot;"/>
    <numFmt numFmtId="169" formatCode="&quot;$&quot;#,##0"/>
    <numFmt numFmtId="170" formatCode="&quot;$&quot;#,##0.0_);\(&quot;$&quot;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/d/yy"/>
    <numFmt numFmtId="176" formatCode="0##"/>
    <numFmt numFmtId="177" formatCode="0##.0"/>
    <numFmt numFmtId="178" formatCode="00#"/>
    <numFmt numFmtId="179" formatCode="&quot;$&quot;#,##0.00"/>
    <numFmt numFmtId="180" formatCode="mmm"/>
    <numFmt numFmtId="181" formatCode="#,##0.00\ ;\(#,##0.00\)"/>
    <numFmt numFmtId="182" formatCode="[$-409]dddd\,\ mmmm\ d\,\ yyyy"/>
    <numFmt numFmtId="183" formatCode="[$-409]mmm\-yy;@"/>
    <numFmt numFmtId="184" formatCode="mmm\-yyyy"/>
    <numFmt numFmtId="185" formatCode="_(&quot;$&quot;* #,##0_);_(&quot;$&quot;* \(#,##0\);_(&quot;$&quot;* &quot;-&quot;??_);_(@_)"/>
    <numFmt numFmtId="186" formatCode="mmmm\ d\,\ yyyy"/>
    <numFmt numFmtId="187" formatCode="&quot; &quot;d\,\ yyyy"/>
    <numFmt numFmtId="188" formatCode="d\,\ yyyy"/>
    <numFmt numFmtId="189" formatCode="0.0000"/>
    <numFmt numFmtId="190" formatCode="&quot;$&quot;#,##0&quot;/year&quot;"/>
    <numFmt numFmtId="191" formatCode="&quot;$&quot;#,###&quot;/month&quot;"/>
    <numFmt numFmtId="192" formatCode="\$#,##0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aramond"/>
      <family val="1"/>
    </font>
    <font>
      <sz val="10"/>
      <name val="Arial"/>
      <family val="2"/>
    </font>
    <font>
      <sz val="9"/>
      <name val="Geneva"/>
      <family val="0"/>
    </font>
    <font>
      <sz val="10"/>
      <color indexed="8"/>
      <name val="Calibri"/>
      <family val="0"/>
    </font>
    <font>
      <b/>
      <sz val="11"/>
      <color indexed="63"/>
      <name val="Calibri"/>
      <family val="0"/>
    </font>
    <font>
      <b/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Geneva"/>
      <family val="0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b/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5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9" fillId="0" borderId="10" xfId="0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3" fontId="30" fillId="0" borderId="0" xfId="0" applyNumberFormat="1" applyFont="1" applyFill="1" applyAlignment="1">
      <alignment horizontal="right"/>
    </xf>
    <xf numFmtId="3" fontId="30" fillId="0" borderId="0" xfId="0" applyNumberFormat="1" applyFont="1" applyAlignment="1" applyProtection="1">
      <alignment/>
      <protection locked="0"/>
    </xf>
    <xf numFmtId="3" fontId="30" fillId="0" borderId="0" xfId="0" applyNumberFormat="1" applyFont="1" applyFill="1" applyAlignment="1" applyProtection="1">
      <alignment/>
      <protection locked="0"/>
    </xf>
    <xf numFmtId="3" fontId="30" fillId="0" borderId="0" xfId="0" applyNumberFormat="1" applyFont="1" applyAlignment="1">
      <alignment/>
    </xf>
    <xf numFmtId="0" fontId="29" fillId="0" borderId="10" xfId="0" applyFont="1" applyBorder="1" applyAlignment="1">
      <alignment horizontal="center"/>
    </xf>
    <xf numFmtId="17" fontId="29" fillId="0" borderId="11" xfId="0" applyNumberFormat="1" applyFont="1" applyBorder="1" applyAlignment="1">
      <alignment horizontal="center"/>
    </xf>
    <xf numFmtId="0" fontId="30" fillId="0" borderId="0" xfId="0" applyFont="1" applyFill="1" applyAlignment="1">
      <alignment horizontal="left"/>
    </xf>
    <xf numFmtId="169" fontId="30" fillId="0" borderId="0" xfId="0" applyNumberFormat="1" applyFont="1" applyFill="1" applyAlignment="1">
      <alignment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right" vertical="top"/>
    </xf>
    <xf numFmtId="0" fontId="29" fillId="0" borderId="0" xfId="0" applyFont="1" applyFill="1" applyAlignment="1">
      <alignment horizontal="left"/>
    </xf>
    <xf numFmtId="5" fontId="29" fillId="0" borderId="10" xfId="0" applyNumberFormat="1" applyFont="1" applyFill="1" applyBorder="1" applyAlignment="1">
      <alignment horizontal="center"/>
    </xf>
    <xf numFmtId="183" fontId="29" fillId="0" borderId="10" xfId="0" applyNumberFormat="1" applyFont="1" applyFill="1" applyBorder="1" applyAlignment="1">
      <alignment horizontal="center"/>
    </xf>
    <xf numFmtId="5" fontId="30" fillId="0" borderId="10" xfId="0" applyNumberFormat="1" applyFont="1" applyFill="1" applyBorder="1" applyAlignment="1">
      <alignment/>
    </xf>
    <xf numFmtId="0" fontId="29" fillId="0" borderId="0" xfId="0" applyFont="1" applyAlignment="1">
      <alignment horizontal="right"/>
    </xf>
    <xf numFmtId="5" fontId="30" fillId="33" borderId="0" xfId="0" applyNumberFormat="1" applyFont="1" applyFill="1" applyAlignment="1">
      <alignment/>
    </xf>
    <xf numFmtId="3" fontId="30" fillId="33" borderId="0" xfId="0" applyNumberFormat="1" applyFont="1" applyFill="1" applyAlignment="1">
      <alignment horizontal="right"/>
    </xf>
    <xf numFmtId="0" fontId="29" fillId="33" borderId="0" xfId="0" applyFont="1" applyFill="1" applyAlignment="1">
      <alignment horizontal="center"/>
    </xf>
    <xf numFmtId="0" fontId="6" fillId="0" borderId="0" xfId="0" applyFont="1" applyAlignment="1">
      <alignment vertical="top" wrapText="1"/>
    </xf>
    <xf numFmtId="3" fontId="30" fillId="7" borderId="0" xfId="0" applyNumberFormat="1" applyFont="1" applyFill="1" applyAlignment="1" applyProtection="1">
      <alignment/>
      <protection locked="0"/>
    </xf>
    <xf numFmtId="3" fontId="30" fillId="7" borderId="12" xfId="0" applyNumberFormat="1" applyFont="1" applyFill="1" applyBorder="1" applyAlignment="1" applyProtection="1">
      <alignment/>
      <protection locked="0"/>
    </xf>
    <xf numFmtId="3" fontId="30" fillId="7" borderId="13" xfId="0" applyNumberFormat="1" applyFont="1" applyFill="1" applyBorder="1" applyAlignment="1" applyProtection="1">
      <alignment/>
      <protection locked="0"/>
    </xf>
    <xf numFmtId="3" fontId="30" fillId="7" borderId="14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169" fontId="54" fillId="0" borderId="15" xfId="0" applyNumberFormat="1" applyFont="1" applyBorder="1" applyAlignment="1">
      <alignment horizontal="center"/>
    </xf>
    <xf numFmtId="169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9" fontId="0" fillId="0" borderId="16" xfId="0" applyNumberFormat="1" applyBorder="1" applyAlignment="1">
      <alignment/>
    </xf>
    <xf numFmtId="169" fontId="0" fillId="0" borderId="16" xfId="0" applyNumberFormat="1" applyBorder="1" applyAlignment="1" quotePrefix="1">
      <alignment horizontal="center"/>
    </xf>
    <xf numFmtId="169" fontId="0" fillId="0" borderId="17" xfId="0" applyNumberFormat="1" applyBorder="1" applyAlignment="1" quotePrefix="1">
      <alignment horizontal="center"/>
    </xf>
    <xf numFmtId="169" fontId="0" fillId="0" borderId="18" xfId="0" applyNumberFormat="1" applyBorder="1" applyAlignment="1" quotePrefix="1">
      <alignment horizontal="center"/>
    </xf>
    <xf numFmtId="169" fontId="0" fillId="0" borderId="18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 quotePrefix="1">
      <alignment horizontal="center"/>
    </xf>
    <xf numFmtId="0" fontId="56" fillId="33" borderId="0" xfId="0" applyFont="1" applyFill="1" applyAlignment="1">
      <alignment horizontal="centerContinuous"/>
    </xf>
    <xf numFmtId="169" fontId="56" fillId="33" borderId="0" xfId="0" applyNumberFormat="1" applyFont="1" applyFill="1" applyAlignment="1">
      <alignment horizontal="centerContinuous"/>
    </xf>
    <xf numFmtId="0" fontId="56" fillId="0" borderId="0" xfId="0" applyFont="1" applyFill="1" applyAlignment="1">
      <alignment horizontal="centerContinuous"/>
    </xf>
    <xf numFmtId="169" fontId="56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169" fontId="1" fillId="0" borderId="0" xfId="0" applyNumberFormat="1" applyFont="1" applyAlignment="1">
      <alignment horizontal="right"/>
    </xf>
    <xf numFmtId="0" fontId="3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9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3 2" xfId="65"/>
    <cellStyle name="Normal 4" xfId="66"/>
    <cellStyle name="Normal 5" xfId="67"/>
    <cellStyle name="Normal 6" xfId="68"/>
    <cellStyle name="Normal 7" xfId="69"/>
    <cellStyle name="Normal2" xfId="70"/>
    <cellStyle name="Note" xfId="71"/>
    <cellStyle name="Note 2" xfId="72"/>
    <cellStyle name="Output" xfId="73"/>
    <cellStyle name="Percent" xfId="74"/>
    <cellStyle name="Percent 2" xfId="75"/>
    <cellStyle name="Percent 3" xfId="76"/>
    <cellStyle name="Percent 4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424242"/>
                </a:solidFill>
              </a:rPr>
              <a:t>Avista OASIS Wheeling Revenues 2012-2020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91"/>
          <c:w val="0.9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'Exh JAS-4 OASIS NF STF'!$A$10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STF'!$C$10:$N$10</c:f>
              <c:numCache>
                <c:ptCount val="12"/>
                <c:pt idx="0">
                  <c:v>80944.1</c:v>
                </c:pt>
                <c:pt idx="1">
                  <c:v>19098.7</c:v>
                </c:pt>
                <c:pt idx="2">
                  <c:v>20921.78</c:v>
                </c:pt>
                <c:pt idx="3">
                  <c:v>156072.73</c:v>
                </c:pt>
                <c:pt idx="4">
                  <c:v>738417.54</c:v>
                </c:pt>
                <c:pt idx="5">
                  <c:v>742827.53</c:v>
                </c:pt>
                <c:pt idx="6">
                  <c:v>650262.38</c:v>
                </c:pt>
                <c:pt idx="7">
                  <c:v>527799.207</c:v>
                </c:pt>
                <c:pt idx="8">
                  <c:v>274310.08</c:v>
                </c:pt>
                <c:pt idx="9">
                  <c:v>326814.24</c:v>
                </c:pt>
                <c:pt idx="10">
                  <c:v>99106.08</c:v>
                </c:pt>
                <c:pt idx="11">
                  <c:v>79188.66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'Exh JAS-4 OASIS NF STF'!$A$11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STF'!$C$11:$N$11</c:f>
              <c:numCache>
                <c:ptCount val="12"/>
                <c:pt idx="0">
                  <c:v>74359.56</c:v>
                </c:pt>
                <c:pt idx="1">
                  <c:v>4962.2</c:v>
                </c:pt>
                <c:pt idx="2">
                  <c:v>100273.31</c:v>
                </c:pt>
                <c:pt idx="3">
                  <c:v>33072.12</c:v>
                </c:pt>
                <c:pt idx="4">
                  <c:v>133003.31</c:v>
                </c:pt>
                <c:pt idx="5">
                  <c:v>474388.45</c:v>
                </c:pt>
                <c:pt idx="6">
                  <c:v>519994.01</c:v>
                </c:pt>
                <c:pt idx="7">
                  <c:v>383205.76</c:v>
                </c:pt>
                <c:pt idx="8">
                  <c:v>157906.01</c:v>
                </c:pt>
                <c:pt idx="9">
                  <c:v>92311.83</c:v>
                </c:pt>
                <c:pt idx="10">
                  <c:v>141563.33</c:v>
                </c:pt>
                <c:pt idx="11">
                  <c:v>13195.49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'Exh JAS-4 OASIS NF STF'!$A$12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STF'!$C$12:$N$12</c:f>
              <c:numCache>
                <c:ptCount val="12"/>
                <c:pt idx="0">
                  <c:v>44348.22</c:v>
                </c:pt>
                <c:pt idx="1">
                  <c:v>56713.38</c:v>
                </c:pt>
                <c:pt idx="2">
                  <c:v>49619.57</c:v>
                </c:pt>
                <c:pt idx="3">
                  <c:v>150204.04</c:v>
                </c:pt>
                <c:pt idx="4">
                  <c:v>437271.23</c:v>
                </c:pt>
                <c:pt idx="5">
                  <c:v>345495.47</c:v>
                </c:pt>
                <c:pt idx="6">
                  <c:v>406518.7</c:v>
                </c:pt>
                <c:pt idx="7">
                  <c:v>242449.29</c:v>
                </c:pt>
                <c:pt idx="8">
                  <c:v>296749.14</c:v>
                </c:pt>
                <c:pt idx="9">
                  <c:v>240944.8</c:v>
                </c:pt>
                <c:pt idx="10">
                  <c:v>333755.03</c:v>
                </c:pt>
                <c:pt idx="11">
                  <c:v>269532.11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'Exh JAS-4 OASIS NF STF'!$A$13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STF'!$C$13:$N$13</c:f>
              <c:numCache>
                <c:ptCount val="12"/>
                <c:pt idx="0">
                  <c:v>89102.25</c:v>
                </c:pt>
                <c:pt idx="1">
                  <c:v>405303.69</c:v>
                </c:pt>
                <c:pt idx="2">
                  <c:v>328785.25</c:v>
                </c:pt>
                <c:pt idx="3">
                  <c:v>186142.2</c:v>
                </c:pt>
                <c:pt idx="4">
                  <c:v>206116.88</c:v>
                </c:pt>
                <c:pt idx="5">
                  <c:v>398921.27</c:v>
                </c:pt>
                <c:pt idx="6">
                  <c:v>418163.96</c:v>
                </c:pt>
                <c:pt idx="7">
                  <c:v>280901.07</c:v>
                </c:pt>
                <c:pt idx="8">
                  <c:v>359784.96</c:v>
                </c:pt>
                <c:pt idx="9">
                  <c:v>362826.63</c:v>
                </c:pt>
                <c:pt idx="10">
                  <c:v>281332.69</c:v>
                </c:pt>
                <c:pt idx="11">
                  <c:v>161622.97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'Exh JAS-4 OASIS NF STF'!$A$14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STF'!$C$14:$N$14</c:f>
              <c:numCache>
                <c:ptCount val="12"/>
                <c:pt idx="0">
                  <c:v>7599.0899999999965</c:v>
                </c:pt>
                <c:pt idx="1">
                  <c:v>17286.92</c:v>
                </c:pt>
                <c:pt idx="2">
                  <c:v>18370.050000000003</c:v>
                </c:pt>
                <c:pt idx="3">
                  <c:v>18441.759999999995</c:v>
                </c:pt>
                <c:pt idx="4">
                  <c:v>75565.05</c:v>
                </c:pt>
                <c:pt idx="5">
                  <c:v>322283.33</c:v>
                </c:pt>
                <c:pt idx="6">
                  <c:v>370084.88</c:v>
                </c:pt>
                <c:pt idx="7">
                  <c:v>365530.17</c:v>
                </c:pt>
                <c:pt idx="8">
                  <c:v>423652.46</c:v>
                </c:pt>
                <c:pt idx="9">
                  <c:v>377144.51</c:v>
                </c:pt>
                <c:pt idx="10">
                  <c:v>238868.38</c:v>
                </c:pt>
                <c:pt idx="11">
                  <c:v>137747.33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'Exh JAS-4 OASIS NF STF'!$A$15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STF'!$C$15:$N$15</c:f>
              <c:numCache>
                <c:ptCount val="12"/>
                <c:pt idx="0">
                  <c:v>71965.45</c:v>
                </c:pt>
                <c:pt idx="1">
                  <c:v>1246.32</c:v>
                </c:pt>
                <c:pt idx="2">
                  <c:v>30951.49</c:v>
                </c:pt>
                <c:pt idx="3">
                  <c:v>254186.26</c:v>
                </c:pt>
                <c:pt idx="4">
                  <c:v>648923.91</c:v>
                </c:pt>
                <c:pt idx="5">
                  <c:v>625663.63</c:v>
                </c:pt>
                <c:pt idx="6">
                  <c:v>471261.56</c:v>
                </c:pt>
                <c:pt idx="7">
                  <c:v>492603.387</c:v>
                </c:pt>
                <c:pt idx="8">
                  <c:v>211954.34</c:v>
                </c:pt>
                <c:pt idx="9">
                  <c:v>70422.35</c:v>
                </c:pt>
                <c:pt idx="10">
                  <c:v>34839.26</c:v>
                </c:pt>
                <c:pt idx="11">
                  <c:v>279146.56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'Exh JAS-4 OASIS NF STF'!$A$16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STF'!$C$16:$N$16</c:f>
              <c:numCache>
                <c:ptCount val="12"/>
                <c:pt idx="0">
                  <c:v>68411.65</c:v>
                </c:pt>
                <c:pt idx="1">
                  <c:v>352865.18</c:v>
                </c:pt>
                <c:pt idx="2">
                  <c:v>56437.14</c:v>
                </c:pt>
                <c:pt idx="3">
                  <c:v>50324.62</c:v>
                </c:pt>
                <c:pt idx="4">
                  <c:v>431163.32</c:v>
                </c:pt>
                <c:pt idx="5">
                  <c:v>582017.7599999999</c:v>
                </c:pt>
                <c:pt idx="6">
                  <c:v>845124.3200000001</c:v>
                </c:pt>
                <c:pt idx="7">
                  <c:v>695928.89</c:v>
                </c:pt>
                <c:pt idx="8">
                  <c:v>211252.97</c:v>
                </c:pt>
                <c:pt idx="9">
                  <c:v>224422.68</c:v>
                </c:pt>
                <c:pt idx="10">
                  <c:v>822114.91</c:v>
                </c:pt>
                <c:pt idx="11">
                  <c:v>980099.82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'Exh JAS-4 OASIS NF STF'!$A$17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33CC"/>
              </a:solidFill>
              <a:ln>
                <a:solidFill>
                  <a:srgbClr val="663300"/>
                </a:solidFill>
              </a:ln>
            </c:spPr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STF'!$C$17:$N$17</c:f>
              <c:numCache>
                <c:ptCount val="12"/>
                <c:pt idx="0">
                  <c:v>377615.41</c:v>
                </c:pt>
                <c:pt idx="1">
                  <c:v>638828.23</c:v>
                </c:pt>
                <c:pt idx="2">
                  <c:v>969915.53</c:v>
                </c:pt>
                <c:pt idx="3">
                  <c:v>373011.32</c:v>
                </c:pt>
                <c:pt idx="4">
                  <c:v>179920.73</c:v>
                </c:pt>
                <c:pt idx="5">
                  <c:v>589601.8500000001</c:v>
                </c:pt>
                <c:pt idx="6">
                  <c:v>355285.01</c:v>
                </c:pt>
                <c:pt idx="7">
                  <c:v>306341.39999999997</c:v>
                </c:pt>
                <c:pt idx="8">
                  <c:v>185404.12000000005</c:v>
                </c:pt>
                <c:pt idx="9">
                  <c:v>212053.30999999997</c:v>
                </c:pt>
                <c:pt idx="10">
                  <c:v>508468.9400000001</c:v>
                </c:pt>
                <c:pt idx="11">
                  <c:v>777379.63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'Exh JAS-4 OASIS NF STF'!$A$18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'Exh JAS-4 OASIS NF STF'!$C$5:$N$5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'Exh JAS-4 OASIS NF STF'!$C$18:$N$18</c:f>
              <c:numCache>
                <c:ptCount val="12"/>
                <c:pt idx="0">
                  <c:v>60424.46000000001</c:v>
                </c:pt>
                <c:pt idx="1">
                  <c:v>312394.1700000001</c:v>
                </c:pt>
                <c:pt idx="2">
                  <c:v>90638.93</c:v>
                </c:pt>
                <c:pt idx="3">
                  <c:v>31501.820000000098</c:v>
                </c:pt>
                <c:pt idx="4">
                  <c:v>480753.02999999997</c:v>
                </c:pt>
                <c:pt idx="5">
                  <c:v>645744.4600000001</c:v>
                </c:pt>
                <c:pt idx="6">
                  <c:v>828090.0500000002</c:v>
                </c:pt>
                <c:pt idx="7">
                  <c:v>1056423.82</c:v>
                </c:pt>
                <c:pt idx="8">
                  <c:v>745921.45</c:v>
                </c:pt>
                <c:pt idx="9">
                  <c:v>695773.3300000002</c:v>
                </c:pt>
                <c:pt idx="10">
                  <c:v>59402.149999999994</c:v>
                </c:pt>
                <c:pt idx="11">
                  <c:v>183439.84000000003</c:v>
                </c:pt>
              </c:numCache>
            </c:numRef>
          </c:val>
          <c:smooth val="0"/>
        </c:ser>
        <c:marker val="1"/>
        <c:axId val="56902028"/>
        <c:axId val="42356205"/>
      </c:line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424242"/>
                </a:solidFill>
              </a:defRPr>
            </a:pPr>
          </a:p>
        </c:tx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424242"/>
                </a:solidFill>
              </a:defRPr>
            </a:pPr>
          </a:p>
        </c:txPr>
        <c:crossAx val="56902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"/>
          <c:y val="0.92425"/>
          <c:w val="0.979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428625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685800" y="161925"/>
        <a:ext cx="72866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Q18" sqref="Q18"/>
    </sheetView>
  </sheetViews>
  <sheetFormatPr defaultColWidth="11.375" defaultRowHeight="12.75"/>
  <cols>
    <col min="1" max="1" width="20.75390625" style="3" customWidth="1"/>
    <col min="2" max="2" width="11.375" style="3" customWidth="1"/>
    <col min="3" max="3" width="12.625" style="3" customWidth="1"/>
    <col min="4" max="4" width="11.75390625" style="3" customWidth="1"/>
    <col min="5" max="5" width="10.625" style="3" customWidth="1"/>
    <col min="6" max="7" width="12.00390625" style="3" bestFit="1" customWidth="1"/>
    <col min="8" max="8" width="11.00390625" style="3" bestFit="1" customWidth="1"/>
    <col min="9" max="10" width="10.375" style="3" bestFit="1" customWidth="1"/>
    <col min="11" max="11" width="11.00390625" style="3" bestFit="1" customWidth="1"/>
    <col min="12" max="12" width="10.25390625" style="3" customWidth="1"/>
    <col min="13" max="14" width="11.375" style="3" bestFit="1" customWidth="1"/>
    <col min="15" max="15" width="4.00390625" style="3" customWidth="1"/>
    <col min="16" max="16384" width="11.375" style="3" customWidth="1"/>
  </cols>
  <sheetData>
    <row r="1" spans="1:14" ht="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 s="16" t="s">
        <v>22</v>
      </c>
      <c r="B5" s="7" t="s">
        <v>0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</row>
    <row r="6" spans="1:14" ht="15">
      <c r="A6" s="4"/>
      <c r="B6" s="9"/>
      <c r="C6" s="10"/>
      <c r="D6" s="9"/>
      <c r="E6" s="9"/>
      <c r="F6" s="9"/>
      <c r="G6" s="9"/>
      <c r="H6" s="9"/>
      <c r="I6" s="10"/>
      <c r="J6" s="9"/>
      <c r="K6" s="9"/>
      <c r="L6" s="9"/>
      <c r="M6" s="9"/>
      <c r="N6" s="9"/>
    </row>
    <row r="7" spans="1:14" ht="15">
      <c r="A7" s="11">
        <v>2009</v>
      </c>
      <c r="B7" s="35">
        <f aca="true" t="shared" si="0" ref="B7:B18">SUM(C7:N7)</f>
        <v>2962339.56</v>
      </c>
      <c r="C7" s="15">
        <v>114035.67</v>
      </c>
      <c r="D7" s="15">
        <v>66487.67</v>
      </c>
      <c r="E7" s="15">
        <v>359866.67</v>
      </c>
      <c r="F7" s="15">
        <v>98663.67</v>
      </c>
      <c r="G7" s="15">
        <v>278252.27</v>
      </c>
      <c r="H7" s="15">
        <v>283877.27</v>
      </c>
      <c r="I7" s="15">
        <v>349189.87</v>
      </c>
      <c r="J7" s="15">
        <v>289651.67</v>
      </c>
      <c r="K7" s="15">
        <v>375452.4</v>
      </c>
      <c r="L7" s="15">
        <v>357109.4</v>
      </c>
      <c r="M7" s="15">
        <v>203240</v>
      </c>
      <c r="N7" s="15">
        <v>186513</v>
      </c>
    </row>
    <row r="8" spans="1:14" ht="15">
      <c r="A8" s="11">
        <v>2010</v>
      </c>
      <c r="B8" s="35">
        <f t="shared" si="0"/>
        <v>2886732.15</v>
      </c>
      <c r="C8" s="13">
        <v>93462.11</v>
      </c>
      <c r="D8" s="13">
        <v>162401.01</v>
      </c>
      <c r="E8" s="13">
        <v>89191.35</v>
      </c>
      <c r="F8" s="13">
        <v>169489.18</v>
      </c>
      <c r="G8" s="13">
        <v>178158.4</v>
      </c>
      <c r="H8" s="13">
        <v>440961.02</v>
      </c>
      <c r="I8" s="13">
        <v>320817.13</v>
      </c>
      <c r="J8" s="13">
        <v>299734.54</v>
      </c>
      <c r="K8" s="13">
        <v>222671.3</v>
      </c>
      <c r="L8" s="13">
        <v>462062.28</v>
      </c>
      <c r="M8" s="13">
        <v>308766.95</v>
      </c>
      <c r="N8" s="13">
        <v>139016.88</v>
      </c>
    </row>
    <row r="9" spans="1:14" ht="15">
      <c r="A9" s="11" t="s">
        <v>3</v>
      </c>
      <c r="B9" s="35">
        <f t="shared" si="0"/>
        <v>3101259.4499999993</v>
      </c>
      <c r="C9" s="13">
        <v>60343.73</v>
      </c>
      <c r="D9" s="13">
        <v>30273.75</v>
      </c>
      <c r="E9" s="13">
        <v>36779.96</v>
      </c>
      <c r="F9" s="13">
        <v>2284.52</v>
      </c>
      <c r="G9" s="13">
        <v>16421.02</v>
      </c>
      <c r="H9" s="13">
        <f>602246.43-314000</f>
        <v>288246.43000000005</v>
      </c>
      <c r="I9" s="13">
        <f>1112866.74-314000</f>
        <v>798866.74</v>
      </c>
      <c r="J9" s="13">
        <f>825638.6-314000</f>
        <v>511638.6</v>
      </c>
      <c r="K9" s="13">
        <f>569274.92-314000</f>
        <v>255274.92000000004</v>
      </c>
      <c r="L9" s="13">
        <f>764406.22-314000</f>
        <v>450406.22</v>
      </c>
      <c r="M9" s="13">
        <f>285147.34-28982</f>
        <v>256165.34000000003</v>
      </c>
      <c r="N9" s="13">
        <v>394558.22</v>
      </c>
    </row>
    <row r="10" spans="1:14" ht="15">
      <c r="A10" s="11">
        <v>2012</v>
      </c>
      <c r="B10" s="12">
        <f t="shared" si="0"/>
        <v>3715763.0270000007</v>
      </c>
      <c r="C10" s="14">
        <v>80944.1</v>
      </c>
      <c r="D10" s="14">
        <v>19098.7</v>
      </c>
      <c r="E10" s="14">
        <v>20921.78</v>
      </c>
      <c r="F10" s="14">
        <v>156072.73</v>
      </c>
      <c r="G10" s="14">
        <v>738417.54</v>
      </c>
      <c r="H10" s="14">
        <v>742827.53</v>
      </c>
      <c r="I10" s="14">
        <v>650262.38</v>
      </c>
      <c r="J10" s="14">
        <v>527799.207</v>
      </c>
      <c r="K10" s="14">
        <v>274310.08</v>
      </c>
      <c r="L10" s="14">
        <v>326814.24</v>
      </c>
      <c r="M10" s="14">
        <v>99106.08</v>
      </c>
      <c r="N10" s="14">
        <v>79188.66</v>
      </c>
    </row>
    <row r="11" spans="1:14" ht="15">
      <c r="A11" s="11">
        <v>2013</v>
      </c>
      <c r="B11" s="12">
        <f t="shared" si="0"/>
        <v>2128235.3800000004</v>
      </c>
      <c r="C11" s="14">
        <v>74359.56</v>
      </c>
      <c r="D11" s="14">
        <v>4962.2</v>
      </c>
      <c r="E11" s="14">
        <v>100273.31</v>
      </c>
      <c r="F11" s="14">
        <v>33072.12</v>
      </c>
      <c r="G11" s="14">
        <v>133003.31</v>
      </c>
      <c r="H11" s="14">
        <v>474388.45</v>
      </c>
      <c r="I11" s="14">
        <v>519994.01</v>
      </c>
      <c r="J11" s="14">
        <v>383205.76</v>
      </c>
      <c r="K11" s="14">
        <v>157906.01</v>
      </c>
      <c r="L11" s="14">
        <v>92311.83</v>
      </c>
      <c r="M11" s="14">
        <v>141563.33</v>
      </c>
      <c r="N11" s="14">
        <v>13195.49</v>
      </c>
    </row>
    <row r="12" spans="1:14" ht="15">
      <c r="A12" s="11">
        <v>2014</v>
      </c>
      <c r="B12" s="12">
        <f t="shared" si="0"/>
        <v>2873600.98</v>
      </c>
      <c r="C12" s="14">
        <v>44348.22</v>
      </c>
      <c r="D12" s="14">
        <v>56713.38</v>
      </c>
      <c r="E12" s="14">
        <v>49619.57</v>
      </c>
      <c r="F12" s="14">
        <v>150204.04</v>
      </c>
      <c r="G12" s="14">
        <v>437271.23</v>
      </c>
      <c r="H12" s="14">
        <v>345495.47</v>
      </c>
      <c r="I12" s="14">
        <v>406518.7</v>
      </c>
      <c r="J12" s="14">
        <v>242449.29</v>
      </c>
      <c r="K12" s="14">
        <v>296749.14</v>
      </c>
      <c r="L12" s="14">
        <v>240944.8</v>
      </c>
      <c r="M12" s="14">
        <v>333755.03</v>
      </c>
      <c r="N12" s="14">
        <v>269532.11</v>
      </c>
    </row>
    <row r="13" spans="1:14" ht="15">
      <c r="A13" s="11">
        <v>2015</v>
      </c>
      <c r="B13" s="12">
        <f t="shared" si="0"/>
        <v>3479003.82</v>
      </c>
      <c r="C13" s="14">
        <v>89102.25</v>
      </c>
      <c r="D13" s="14">
        <v>405303.69</v>
      </c>
      <c r="E13" s="14">
        <v>328785.25</v>
      </c>
      <c r="F13" s="14">
        <v>186142.2</v>
      </c>
      <c r="G13" s="14">
        <v>206116.88</v>
      </c>
      <c r="H13" s="14">
        <v>398921.27</v>
      </c>
      <c r="I13" s="14">
        <v>418163.96</v>
      </c>
      <c r="J13" s="14">
        <v>280901.07</v>
      </c>
      <c r="K13" s="14">
        <v>359784.96</v>
      </c>
      <c r="L13" s="14">
        <v>362826.63</v>
      </c>
      <c r="M13" s="14">
        <v>281332.69</v>
      </c>
      <c r="N13" s="14">
        <v>161622.97</v>
      </c>
    </row>
    <row r="14" spans="1:14" ht="15">
      <c r="A14" s="11">
        <v>2016</v>
      </c>
      <c r="B14" s="12">
        <f t="shared" si="0"/>
        <v>2372573.93</v>
      </c>
      <c r="C14" s="14">
        <v>7599.0899999999965</v>
      </c>
      <c r="D14" s="14">
        <v>17286.92</v>
      </c>
      <c r="E14" s="14">
        <v>18370.050000000003</v>
      </c>
      <c r="F14" s="14">
        <v>18441.759999999995</v>
      </c>
      <c r="G14" s="14">
        <v>75565.05</v>
      </c>
      <c r="H14" s="14">
        <v>322283.33</v>
      </c>
      <c r="I14" s="14">
        <v>370084.88</v>
      </c>
      <c r="J14" s="14">
        <v>365530.17</v>
      </c>
      <c r="K14" s="14">
        <v>423652.46</v>
      </c>
      <c r="L14" s="14">
        <v>377144.51</v>
      </c>
      <c r="M14" s="14">
        <v>238868.38</v>
      </c>
      <c r="N14" s="14">
        <v>137747.33</v>
      </c>
    </row>
    <row r="15" spans="1:14" ht="15">
      <c r="A15" s="9">
        <v>2017</v>
      </c>
      <c r="B15" s="12">
        <f t="shared" si="0"/>
        <v>3193164.517</v>
      </c>
      <c r="C15" s="14">
        <v>71965.45</v>
      </c>
      <c r="D15" s="14">
        <v>1246.32</v>
      </c>
      <c r="E15" s="14">
        <v>30951.49</v>
      </c>
      <c r="F15" s="14">
        <v>254186.26</v>
      </c>
      <c r="G15" s="14">
        <v>648923.91</v>
      </c>
      <c r="H15" s="14">
        <v>625663.63</v>
      </c>
      <c r="I15" s="14">
        <v>471261.56</v>
      </c>
      <c r="J15" s="14">
        <v>492603.387</v>
      </c>
      <c r="K15" s="14">
        <v>211954.34</v>
      </c>
      <c r="L15" s="14">
        <v>70422.35</v>
      </c>
      <c r="M15" s="14">
        <v>34839.26</v>
      </c>
      <c r="N15" s="14">
        <v>279146.56</v>
      </c>
    </row>
    <row r="16" spans="1:14" ht="15">
      <c r="A16" s="9">
        <v>2018</v>
      </c>
      <c r="B16" s="12">
        <f t="shared" si="0"/>
        <v>5320163.260000001</v>
      </c>
      <c r="C16" s="14">
        <v>68411.65</v>
      </c>
      <c r="D16" s="14">
        <v>352865.18</v>
      </c>
      <c r="E16" s="14">
        <v>56437.14</v>
      </c>
      <c r="F16" s="14">
        <v>50324.62</v>
      </c>
      <c r="G16" s="14">
        <v>431163.32</v>
      </c>
      <c r="H16" s="14">
        <v>582017.7599999999</v>
      </c>
      <c r="I16" s="14">
        <v>845124.3200000001</v>
      </c>
      <c r="J16" s="14">
        <v>695928.89</v>
      </c>
      <c r="K16" s="14">
        <v>211252.97</v>
      </c>
      <c r="L16" s="14">
        <v>224422.68</v>
      </c>
      <c r="M16" s="14">
        <v>822114.91</v>
      </c>
      <c r="N16" s="14">
        <v>980099.82</v>
      </c>
    </row>
    <row r="17" spans="1:14" ht="15">
      <c r="A17" s="29">
        <v>2019</v>
      </c>
      <c r="B17" s="28">
        <f t="shared" si="0"/>
        <v>5473825.48</v>
      </c>
      <c r="C17" s="14">
        <v>377615.41</v>
      </c>
      <c r="D17" s="14">
        <v>638828.23</v>
      </c>
      <c r="E17" s="14">
        <v>969915.53</v>
      </c>
      <c r="F17" s="14">
        <v>373011.32</v>
      </c>
      <c r="G17" s="14">
        <v>179920.73</v>
      </c>
      <c r="H17" s="14">
        <v>589601.8500000001</v>
      </c>
      <c r="I17" s="14">
        <v>355285.01</v>
      </c>
      <c r="J17" s="14">
        <v>306341.39999999997</v>
      </c>
      <c r="K17" s="14">
        <v>185404.12000000005</v>
      </c>
      <c r="L17" s="14">
        <v>212053.30999999997</v>
      </c>
      <c r="M17" s="14">
        <v>508468.9400000001</v>
      </c>
      <c r="N17" s="14">
        <v>777379.63</v>
      </c>
    </row>
    <row r="18" spans="1:14" ht="15">
      <c r="A18" s="11">
        <v>2020</v>
      </c>
      <c r="B18" s="12">
        <f t="shared" si="0"/>
        <v>5190507.510000001</v>
      </c>
      <c r="C18" s="14">
        <v>60424.46000000001</v>
      </c>
      <c r="D18" s="14">
        <v>312394.1700000001</v>
      </c>
      <c r="E18" s="14">
        <v>90638.93</v>
      </c>
      <c r="F18" s="14">
        <v>31501.820000000098</v>
      </c>
      <c r="G18" s="14">
        <v>480753.02999999997</v>
      </c>
      <c r="H18" s="14">
        <v>645744.4600000001</v>
      </c>
      <c r="I18" s="14">
        <v>828090.0500000002</v>
      </c>
      <c r="J18" s="14">
        <v>1056423.82</v>
      </c>
      <c r="K18" s="14">
        <v>745921.45</v>
      </c>
      <c r="L18" s="14">
        <v>695773.3300000002</v>
      </c>
      <c r="M18" s="14">
        <v>59402.149999999994</v>
      </c>
      <c r="N18" s="14">
        <v>183439.84000000003</v>
      </c>
    </row>
    <row r="19" spans="1:15" ht="15">
      <c r="A19" s="21" t="s">
        <v>4</v>
      </c>
      <c r="B19" s="57" t="s">
        <v>5</v>
      </c>
      <c r="C19" s="58"/>
      <c r="D19" s="58"/>
      <c r="E19" s="58"/>
      <c r="F19" s="58"/>
      <c r="G19" s="58"/>
      <c r="H19" s="58"/>
      <c r="I19" s="58"/>
      <c r="J19" s="15"/>
      <c r="K19" s="15"/>
      <c r="L19" s="15"/>
      <c r="M19" s="15"/>
      <c r="O19" s="15"/>
    </row>
    <row r="20" spans="2:9" ht="15">
      <c r="B20" s="58"/>
      <c r="C20" s="58"/>
      <c r="D20" s="58"/>
      <c r="E20" s="58"/>
      <c r="F20" s="58"/>
      <c r="G20" s="58"/>
      <c r="H20" s="58"/>
      <c r="I20" s="58"/>
    </row>
    <row r="21" spans="1:14" ht="15">
      <c r="A21" s="18"/>
      <c r="B21" s="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22" t="s">
        <v>7</v>
      </c>
      <c r="B22" s="16" t="s">
        <v>0</v>
      </c>
      <c r="C22" s="17" t="s">
        <v>9</v>
      </c>
      <c r="D22" s="17" t="s">
        <v>10</v>
      </c>
      <c r="E22" s="17" t="s">
        <v>11</v>
      </c>
      <c r="F22" s="17" t="s">
        <v>12</v>
      </c>
      <c r="G22" s="17" t="s">
        <v>13</v>
      </c>
      <c r="H22" s="17" t="s">
        <v>14</v>
      </c>
      <c r="I22" s="17" t="s">
        <v>15</v>
      </c>
      <c r="J22" s="17" t="s">
        <v>16</v>
      </c>
      <c r="K22" s="17" t="s">
        <v>17</v>
      </c>
      <c r="L22" s="17" t="s">
        <v>18</v>
      </c>
      <c r="M22" s="17" t="s">
        <v>19</v>
      </c>
      <c r="N22" s="17" t="s">
        <v>20</v>
      </c>
    </row>
    <row r="23" spans="1:14" ht="15">
      <c r="A23" s="20" t="s">
        <v>8</v>
      </c>
      <c r="B23" s="5">
        <f>SUM(C23:N23)</f>
        <v>4662384.419</v>
      </c>
      <c r="C23" s="5">
        <f aca="true" t="shared" si="1" ref="C23:N23">AVERAGE(C15:C17)</f>
        <v>172664.16999999998</v>
      </c>
      <c r="D23" s="5">
        <f t="shared" si="1"/>
        <v>330979.91</v>
      </c>
      <c r="E23" s="5">
        <f t="shared" si="1"/>
        <v>352434.72000000003</v>
      </c>
      <c r="F23" s="5">
        <f t="shared" si="1"/>
        <v>225840.7333333333</v>
      </c>
      <c r="G23" s="5">
        <f t="shared" si="1"/>
        <v>420002.6533333333</v>
      </c>
      <c r="H23" s="5">
        <f t="shared" si="1"/>
        <v>599094.4133333333</v>
      </c>
      <c r="I23" s="5">
        <f t="shared" si="1"/>
        <v>557223.63</v>
      </c>
      <c r="J23" s="5">
        <f t="shared" si="1"/>
        <v>498291.22566666664</v>
      </c>
      <c r="K23" s="5">
        <f t="shared" si="1"/>
        <v>202870.47666666668</v>
      </c>
      <c r="L23" s="5">
        <f t="shared" si="1"/>
        <v>168966.1133333333</v>
      </c>
      <c r="M23" s="5">
        <f t="shared" si="1"/>
        <v>455141.0366666667</v>
      </c>
      <c r="N23" s="5">
        <f t="shared" si="1"/>
        <v>678875.3366666666</v>
      </c>
    </row>
    <row r="24" spans="1:14" ht="15">
      <c r="A24" s="4"/>
      <c r="B24" s="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4" t="s">
        <v>21</v>
      </c>
      <c r="B25" s="23" t="s">
        <v>0</v>
      </c>
      <c r="C25" s="24">
        <v>42735</v>
      </c>
      <c r="D25" s="24">
        <v>42766</v>
      </c>
      <c r="E25" s="24">
        <v>42794</v>
      </c>
      <c r="F25" s="24">
        <v>42825</v>
      </c>
      <c r="G25" s="24">
        <v>42855</v>
      </c>
      <c r="H25" s="24">
        <v>42886</v>
      </c>
      <c r="I25" s="24">
        <v>42916</v>
      </c>
      <c r="J25" s="24">
        <v>42947</v>
      </c>
      <c r="K25" s="24">
        <v>42978</v>
      </c>
      <c r="L25" s="24">
        <v>43008</v>
      </c>
      <c r="M25" s="24">
        <v>43039</v>
      </c>
      <c r="N25" s="24">
        <v>43069</v>
      </c>
    </row>
    <row r="26" spans="1:14" ht="15">
      <c r="A26" s="4" t="s">
        <v>23</v>
      </c>
      <c r="B26" s="27">
        <f>SUM(C26:N26,C28:N28)</f>
        <v>4662384.419</v>
      </c>
      <c r="C26" s="5"/>
      <c r="D26" s="5"/>
      <c r="E26" s="5"/>
      <c r="F26" s="5"/>
      <c r="G26" s="5"/>
      <c r="H26" s="5"/>
      <c r="I26" s="5"/>
      <c r="J26" s="5"/>
      <c r="K26" s="5">
        <f>K23</f>
        <v>202870.47666666668</v>
      </c>
      <c r="L26" s="5">
        <f>L23</f>
        <v>168966.1133333333</v>
      </c>
      <c r="M26" s="5">
        <f>M23</f>
        <v>455141.0366666667</v>
      </c>
      <c r="N26" s="5">
        <f>N23</f>
        <v>678875.3366666666</v>
      </c>
    </row>
    <row r="27" spans="1:14" ht="15">
      <c r="A27" s="4"/>
      <c r="B27" s="25"/>
      <c r="C27" s="24">
        <v>43100</v>
      </c>
      <c r="D27" s="24">
        <v>43131</v>
      </c>
      <c r="E27" s="24">
        <v>43159</v>
      </c>
      <c r="F27" s="24">
        <v>43190</v>
      </c>
      <c r="G27" s="24">
        <v>43220</v>
      </c>
      <c r="H27" s="24">
        <v>43251</v>
      </c>
      <c r="I27" s="24">
        <v>43281</v>
      </c>
      <c r="J27" s="24">
        <v>43312</v>
      </c>
      <c r="K27" s="24">
        <v>43343</v>
      </c>
      <c r="L27" s="24">
        <v>43373</v>
      </c>
      <c r="M27" s="24">
        <v>43404</v>
      </c>
      <c r="N27" s="24">
        <v>43434</v>
      </c>
    </row>
    <row r="28" spans="1:14" ht="15">
      <c r="A28" s="26"/>
      <c r="C28" s="5">
        <f>C23</f>
        <v>172664.16999999998</v>
      </c>
      <c r="D28" s="5">
        <f aca="true" t="shared" si="2" ref="D28:J28">D23</f>
        <v>330979.91</v>
      </c>
      <c r="E28" s="5">
        <f t="shared" si="2"/>
        <v>352434.72000000003</v>
      </c>
      <c r="F28" s="5">
        <f t="shared" si="2"/>
        <v>225840.7333333333</v>
      </c>
      <c r="G28" s="5">
        <f t="shared" si="2"/>
        <v>420002.6533333333</v>
      </c>
      <c r="H28" s="5">
        <f t="shared" si="2"/>
        <v>599094.4133333333</v>
      </c>
      <c r="I28" s="5">
        <f t="shared" si="2"/>
        <v>557223.63</v>
      </c>
      <c r="J28" s="5">
        <f t="shared" si="2"/>
        <v>498291.22566666664</v>
      </c>
      <c r="K28" s="5"/>
      <c r="L28" s="5"/>
      <c r="M28" s="5"/>
      <c r="N28" s="5"/>
    </row>
    <row r="29" spans="1:14" ht="15">
      <c r="A29" s="2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9" ht="15">
      <c r="B30" s="30"/>
      <c r="C30" s="30"/>
      <c r="D30" s="30"/>
      <c r="E30" s="30"/>
      <c r="F30" s="30"/>
      <c r="G30" s="30"/>
      <c r="H30" s="30"/>
      <c r="I30" s="30"/>
    </row>
    <row r="31" ht="15">
      <c r="A31" s="36" t="s">
        <v>27</v>
      </c>
    </row>
    <row r="32" spans="1:14" ht="15">
      <c r="A32" s="11" t="s">
        <v>24</v>
      </c>
      <c r="B32" s="12">
        <f>SUM(C32:N32)</f>
        <v>4246261.78</v>
      </c>
      <c r="C32" s="14">
        <v>68411.65</v>
      </c>
      <c r="D32" s="14">
        <v>352865.18</v>
      </c>
      <c r="E32" s="14">
        <v>56437.14</v>
      </c>
      <c r="F32" s="14">
        <v>50324.62</v>
      </c>
      <c r="G32" s="14">
        <v>431163.32</v>
      </c>
      <c r="H32" s="14">
        <v>582017.7599999999</v>
      </c>
      <c r="I32" s="14">
        <v>845124.3200000001</v>
      </c>
      <c r="J32" s="14">
        <v>695928.89</v>
      </c>
      <c r="K32" s="14">
        <v>211252.97</v>
      </c>
      <c r="L32" s="14">
        <v>224422.68</v>
      </c>
      <c r="M32" s="31">
        <f>MAX(M7:M15)</f>
        <v>333755.03</v>
      </c>
      <c r="N32" s="31">
        <f>MAX(N7:N15)</f>
        <v>394558.22</v>
      </c>
    </row>
    <row r="33" spans="1:14" ht="15">
      <c r="A33" s="29" t="s">
        <v>25</v>
      </c>
      <c r="B33" s="28">
        <f>SUM(C33:N33)</f>
        <v>3809137.0200000005</v>
      </c>
      <c r="C33" s="31">
        <f>MAX(C7:C16)</f>
        <v>114035.67</v>
      </c>
      <c r="D33" s="31">
        <f>MAX(D7:D16)</f>
        <v>405303.69</v>
      </c>
      <c r="E33" s="31">
        <f>MAX(E7:E16)</f>
        <v>359866.67</v>
      </c>
      <c r="F33" s="14">
        <v>373011.32</v>
      </c>
      <c r="G33" s="14">
        <v>179920.73</v>
      </c>
      <c r="H33" s="14">
        <v>589601.8500000001</v>
      </c>
      <c r="I33" s="14">
        <v>355285.01</v>
      </c>
      <c r="J33" s="14">
        <v>306341.39999999997</v>
      </c>
      <c r="K33" s="14">
        <v>185404.12000000005</v>
      </c>
      <c r="L33" s="14">
        <v>212053.30999999997</v>
      </c>
      <c r="M33" s="31">
        <f>M32</f>
        <v>333755.03</v>
      </c>
      <c r="N33" s="31">
        <f>N32</f>
        <v>394558.22</v>
      </c>
    </row>
    <row r="34" spans="2:14" ht="15" customHeight="1">
      <c r="B34" s="30"/>
      <c r="C34" s="32" t="s">
        <v>26</v>
      </c>
      <c r="D34" s="33"/>
      <c r="E34" s="33"/>
      <c r="F34" s="33"/>
      <c r="G34" s="33"/>
      <c r="H34" s="34"/>
      <c r="I34" s="14"/>
      <c r="J34" s="6"/>
      <c r="K34" s="6"/>
      <c r="L34" s="6"/>
      <c r="M34" s="6"/>
      <c r="N34" s="6"/>
    </row>
  </sheetData>
  <sheetProtection/>
  <mergeCells count="1">
    <mergeCell ref="B19:I20"/>
  </mergeCells>
  <printOptions/>
  <pageMargins left="0.3" right="0" top="0.75" bottom="0.5" header="0.22" footer="0.25"/>
  <pageSetup cellComments="asDisplayed" fitToHeight="1" fitToWidth="1" orientation="landscape" scale="82" r:id="rId1"/>
  <headerFooter alignWithMargins="0">
    <oddHeader>&amp;RExh. JAS-4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9.125" style="42" customWidth="1"/>
    <col min="2" max="13" width="9.75390625" style="43" customWidth="1"/>
  </cols>
  <sheetData>
    <row r="2" spans="1:13" ht="18.75">
      <c r="A2" s="51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5" customFormat="1" ht="3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">
      <c r="A4" s="37" t="s">
        <v>29</v>
      </c>
      <c r="B4" s="38" t="s">
        <v>9</v>
      </c>
      <c r="C4" s="39" t="s">
        <v>10</v>
      </c>
      <c r="D4" s="39" t="s">
        <v>11</v>
      </c>
      <c r="E4" s="39" t="s">
        <v>12</v>
      </c>
      <c r="F4" s="39" t="s">
        <v>13</v>
      </c>
      <c r="G4" s="39" t="s">
        <v>14</v>
      </c>
      <c r="H4" s="39" t="s">
        <v>15</v>
      </c>
      <c r="I4" s="39" t="s">
        <v>16</v>
      </c>
      <c r="J4" s="39" t="s">
        <v>17</v>
      </c>
      <c r="K4" s="39" t="s">
        <v>18</v>
      </c>
      <c r="L4" s="39" t="s">
        <v>19</v>
      </c>
      <c r="M4" s="39" t="s">
        <v>20</v>
      </c>
    </row>
    <row r="5" spans="1:13" ht="15">
      <c r="A5" s="40">
        <v>2014</v>
      </c>
      <c r="B5" s="46" t="s">
        <v>30</v>
      </c>
      <c r="C5" s="47" t="s">
        <v>30</v>
      </c>
      <c r="D5" s="47" t="s">
        <v>30</v>
      </c>
      <c r="E5" s="47" t="s">
        <v>30</v>
      </c>
      <c r="F5" s="48">
        <v>83134.16</v>
      </c>
      <c r="G5" s="48">
        <v>6358.54</v>
      </c>
      <c r="H5" s="47" t="s">
        <v>30</v>
      </c>
      <c r="I5" s="47" t="s">
        <v>30</v>
      </c>
      <c r="J5" s="48">
        <v>29363.53</v>
      </c>
      <c r="K5" s="48">
        <v>5539.2</v>
      </c>
      <c r="L5" s="48">
        <v>173.1</v>
      </c>
      <c r="M5" s="47" t="s">
        <v>30</v>
      </c>
    </row>
    <row r="6" spans="1:13" ht="15">
      <c r="A6" s="40">
        <v>2015</v>
      </c>
      <c r="B6" s="45" t="s">
        <v>30</v>
      </c>
      <c r="C6" s="49">
        <v>5533.43</v>
      </c>
      <c r="D6" s="50" t="s">
        <v>30</v>
      </c>
      <c r="E6" s="50" t="s">
        <v>30</v>
      </c>
      <c r="F6" s="49">
        <v>25076.42</v>
      </c>
      <c r="G6" s="49">
        <v>18923.1</v>
      </c>
      <c r="H6" s="50" t="s">
        <v>30</v>
      </c>
      <c r="I6" s="50" t="s">
        <v>30</v>
      </c>
      <c r="J6" s="49">
        <v>160811.52</v>
      </c>
      <c r="K6" s="50" t="s">
        <v>30</v>
      </c>
      <c r="L6" s="50" t="s">
        <v>30</v>
      </c>
      <c r="M6" s="50" t="s">
        <v>30</v>
      </c>
    </row>
    <row r="7" spans="1:13" ht="15">
      <c r="A7" s="40">
        <v>2016</v>
      </c>
      <c r="B7" s="45" t="s">
        <v>30</v>
      </c>
      <c r="C7" s="50" t="s">
        <v>30</v>
      </c>
      <c r="D7" s="50" t="s">
        <v>30</v>
      </c>
      <c r="E7" s="49">
        <v>4604.46</v>
      </c>
      <c r="F7" s="49">
        <v>19791.1</v>
      </c>
      <c r="G7" s="49">
        <v>18031.25</v>
      </c>
      <c r="H7" s="50" t="s">
        <v>30</v>
      </c>
      <c r="I7" s="49">
        <v>4616</v>
      </c>
      <c r="J7" s="50" t="s">
        <v>30</v>
      </c>
      <c r="K7" s="50" t="s">
        <v>30</v>
      </c>
      <c r="L7" s="50" t="s">
        <v>30</v>
      </c>
      <c r="M7" s="50" t="s">
        <v>30</v>
      </c>
    </row>
    <row r="8" spans="1:13" ht="15">
      <c r="A8" s="40">
        <v>2017</v>
      </c>
      <c r="B8" s="45" t="s">
        <v>30</v>
      </c>
      <c r="C8" s="50" t="s">
        <v>30</v>
      </c>
      <c r="D8" s="50" t="s">
        <v>30</v>
      </c>
      <c r="E8" s="49">
        <v>18423.61</v>
      </c>
      <c r="F8" s="49">
        <v>6658.58</v>
      </c>
      <c r="G8" s="50" t="s">
        <v>30</v>
      </c>
      <c r="H8" s="50" t="s">
        <v>30</v>
      </c>
      <c r="I8" s="49">
        <v>92516.61</v>
      </c>
      <c r="J8" s="50" t="s">
        <v>30</v>
      </c>
      <c r="K8" s="49">
        <v>3513.93</v>
      </c>
      <c r="L8" s="49">
        <v>13669.13</v>
      </c>
      <c r="M8" s="50" t="s">
        <v>30</v>
      </c>
    </row>
    <row r="9" spans="1:13" ht="15">
      <c r="A9" s="40">
        <v>2018</v>
      </c>
      <c r="B9" s="45" t="s">
        <v>30</v>
      </c>
      <c r="C9" s="50" t="s">
        <v>30</v>
      </c>
      <c r="D9" s="50" t="s">
        <v>30</v>
      </c>
      <c r="E9" s="50" t="s">
        <v>30</v>
      </c>
      <c r="F9" s="49">
        <v>230.8</v>
      </c>
      <c r="G9" s="50" t="s">
        <v>30</v>
      </c>
      <c r="H9" s="49">
        <v>4448.67</v>
      </c>
      <c r="I9" s="49">
        <v>6000.8</v>
      </c>
      <c r="J9" s="49">
        <v>83505.15</v>
      </c>
      <c r="K9" s="49">
        <v>7512.54</v>
      </c>
      <c r="L9" s="49">
        <v>455131.48</v>
      </c>
      <c r="M9" s="49">
        <v>590000</v>
      </c>
    </row>
    <row r="10" spans="1:13" ht="15">
      <c r="A10" s="40">
        <v>2019</v>
      </c>
      <c r="B10" s="44">
        <v>325080.8</v>
      </c>
      <c r="C10" s="49">
        <v>300569.71</v>
      </c>
      <c r="D10" s="49">
        <v>391853.5</v>
      </c>
      <c r="E10" s="49">
        <v>18414.96</v>
      </c>
      <c r="F10" s="49">
        <v>11076</v>
      </c>
      <c r="G10" s="49">
        <v>307333.05</v>
      </c>
      <c r="H10" s="49">
        <v>2019.5</v>
      </c>
      <c r="I10" s="49">
        <v>20691.22</v>
      </c>
      <c r="J10" s="49">
        <v>14136.5</v>
      </c>
      <c r="K10" s="49">
        <v>47418.36</v>
      </c>
      <c r="L10" s="49">
        <v>279898.3</v>
      </c>
      <c r="M10" s="49">
        <v>720000</v>
      </c>
    </row>
    <row r="11" spans="1:13" ht="15">
      <c r="A11" s="40">
        <v>2020</v>
      </c>
      <c r="B11" s="44">
        <v>6635.5</v>
      </c>
      <c r="C11" s="49">
        <v>45127.17</v>
      </c>
      <c r="D11" s="49">
        <v>68137.93</v>
      </c>
      <c r="E11" s="49">
        <v>11251.5</v>
      </c>
      <c r="F11" s="49">
        <v>27222.86</v>
      </c>
      <c r="G11" s="49">
        <v>26195.8</v>
      </c>
      <c r="H11" s="49">
        <v>214413.96</v>
      </c>
      <c r="I11" s="50" t="s">
        <v>30</v>
      </c>
      <c r="J11" s="49">
        <v>2596.5</v>
      </c>
      <c r="K11" s="49">
        <v>70492.63</v>
      </c>
      <c r="L11" s="49">
        <v>48871.9</v>
      </c>
      <c r="M11" s="49">
        <v>182020.42</v>
      </c>
    </row>
    <row r="12" spans="2:13" ht="6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1:13" ht="15" customHeight="1">
      <c r="K13" s="56" t="s">
        <v>31</v>
      </c>
      <c r="L13" s="59">
        <f>SUM(B10:M10)</f>
        <v>2438491.9000000004</v>
      </c>
      <c r="M13" s="60"/>
    </row>
    <row r="14" spans="11:13" ht="15" customHeight="1">
      <c r="K14" s="56" t="s">
        <v>32</v>
      </c>
      <c r="L14" s="59">
        <f>SUM(B11:M11)</f>
        <v>702966.17</v>
      </c>
      <c r="M14" s="60"/>
    </row>
    <row r="15" spans="12:13" ht="12.75">
      <c r="L15"/>
      <c r="M15"/>
    </row>
    <row r="16" spans="12:13" ht="12.75">
      <c r="L16"/>
      <c r="M16"/>
    </row>
    <row r="17" spans="12:13" ht="12.75">
      <c r="L17"/>
      <c r="M17"/>
    </row>
  </sheetData>
  <sheetProtection/>
  <mergeCells count="2">
    <mergeCell ref="L13:M13"/>
    <mergeCell ref="L14:M14"/>
  </mergeCells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Carrozzo, Steve</dc:creator>
  <cp:keywords/>
  <dc:description/>
  <cp:lastModifiedBy>Miller, Joe</cp:lastModifiedBy>
  <cp:lastPrinted>2021-05-11T22:00:50Z</cp:lastPrinted>
  <dcterms:created xsi:type="dcterms:W3CDTF">2004-01-14T23:42:10Z</dcterms:created>
  <dcterms:modified xsi:type="dcterms:W3CDTF">2021-05-11T22:01:08Z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Testimony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Avista Corporation</vt:lpwstr>
  </property>
  <property fmtid="{D5CDD505-2E9C-101B-9397-08002B2CF9AE}" pid="8" name="IsConfidential">
    <vt:lpwstr>0</vt:lpwstr>
  </property>
  <property fmtid="{D5CDD505-2E9C-101B-9397-08002B2CF9AE}" pid="9" name="IsEFSEC">
    <vt:lpwstr>0</vt:lpwstr>
  </property>
  <property fmtid="{D5CDD505-2E9C-101B-9397-08002B2CF9AE}" pid="10" name="DocketNumber">
    <vt:lpwstr>200900</vt:lpwstr>
  </property>
  <property fmtid="{D5CDD505-2E9C-101B-9397-08002B2CF9AE}" pid="11" name="Date1">
    <vt:lpwstr>2021-05-28T00:00:00Z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2020-10-30T00:00:00Z</vt:lpwstr>
  </property>
  <property fmtid="{D5CDD505-2E9C-101B-9397-08002B2CF9AE}" pid="15" name="Prefix">
    <vt:lpwstr>UE</vt:lpwstr>
  </property>
  <property fmtid="{D5CDD505-2E9C-101B-9397-08002B2CF9AE}" pid="16" name="IndustryCode">
    <vt:lpwstr>140</vt:lpwstr>
  </property>
  <property fmtid="{D5CDD505-2E9C-101B-9397-08002B2CF9AE}" pid="17" name="CaseStatus">
    <vt:lpwstr>Formal</vt:lpwstr>
  </property>
  <property fmtid="{D5CDD505-2E9C-101B-9397-08002B2CF9AE}" pid="18" name="_docset_NoMedatataSyncRequired">
    <vt:lpwstr>False</vt:lpwstr>
  </property>
</Properties>
</file>