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Uncontested-Adjustments" sheetId="1" r:id="rId1"/>
    <sheet name="Contested Adjustments" sheetId="2" r:id="rId2"/>
    <sheet name="2021-Elec-Parties vs Avista" sheetId="3" r:id="rId3"/>
    <sheet name="2021-Gas-Parties vs-Avista" sheetId="4" r:id="rId4"/>
  </sheets>
  <definedNames>
    <definedName name="_xlnm.Print_Area" localSheetId="2">'2021-Elec-Parties vs Avista'!$A$1:$K$50</definedName>
    <definedName name="_xlnm.Print_Area" localSheetId="3">'2021-Gas-Parties vs-Avista'!$A$1:$K$38</definedName>
    <definedName name="_xlnm.Print_Area" localSheetId="1">'Contested Adjustments'!$B$1:$F$54</definedName>
    <definedName name="_xlnm.Print_Area" localSheetId="0">'Uncontested-Adjustments'!$A$1:$D$33</definedName>
    <definedName name="_xlnm.Print_Titles" localSheetId="2">'2021-Elec-Parties vs Avista'!$C:$G</definedName>
    <definedName name="_xlnm.Print_Titles" localSheetId="3">'2021-Gas-Parties vs-Avista'!$C:$G</definedName>
  </definedNames>
  <calcPr fullCalcOnLoad="1"/>
</workbook>
</file>

<file path=xl/sharedStrings.xml><?xml version="1.0" encoding="utf-8"?>
<sst xmlns="http://schemas.openxmlformats.org/spreadsheetml/2006/main" count="361" uniqueCount="208">
  <si>
    <t>Revenue Requirement</t>
  </si>
  <si>
    <t>Rate Base</t>
  </si>
  <si>
    <t>Adjustments:</t>
  </si>
  <si>
    <t>Adjusted Amounts</t>
  </si>
  <si>
    <t xml:space="preserve">   Total Adjustments</t>
  </si>
  <si>
    <t>Restate Debt Interest</t>
  </si>
  <si>
    <t>Working Capital</t>
  </si>
  <si>
    <t>Amount As Filed Per Company</t>
  </si>
  <si>
    <t>Avista Rebuttal</t>
  </si>
  <si>
    <t>Avista vs Staff</t>
  </si>
  <si>
    <t>Avista vs PC</t>
  </si>
  <si>
    <t>ELECTRIC</t>
  </si>
  <si>
    <t>Pro Forma Adjustments</t>
  </si>
  <si>
    <t>Adjustment Name</t>
  </si>
  <si>
    <t>Deferred FIT Rate Base</t>
  </si>
  <si>
    <t>Eliminate B &amp; O Taxes</t>
  </si>
  <si>
    <t>Restate Property Tax</t>
  </si>
  <si>
    <t>Regulatory Expense</t>
  </si>
  <si>
    <t>Injuries and Damages</t>
  </si>
  <si>
    <t>FIT/DFIT/ ITC Expense</t>
  </si>
  <si>
    <t>Office Space Charges to Non-Utility</t>
  </si>
  <si>
    <t>Restate Excise Taxes</t>
  </si>
  <si>
    <t>Net Gains / Losses</t>
  </si>
  <si>
    <t>Eliminate Adder Schedules</t>
  </si>
  <si>
    <t>Eliminate WA Power Cost Defer</t>
  </si>
  <si>
    <t>Nez Perce Settlement Adjustment</t>
  </si>
  <si>
    <t>Normalize CS2/Colstrip Major Maint</t>
  </si>
  <si>
    <t>Pro Forma Labor Non-Exec</t>
  </si>
  <si>
    <t>Pro Forma Labor Exec</t>
  </si>
  <si>
    <t>Pro Forma Employee Benefits</t>
  </si>
  <si>
    <t>Pro Forma Property Tax</t>
  </si>
  <si>
    <t>Pro Forma Revenue Normalization</t>
  </si>
  <si>
    <t>Per Results Report</t>
  </si>
  <si>
    <t>Adjustment Number Electric</t>
  </si>
  <si>
    <t>Restating  Adjustments</t>
  </si>
  <si>
    <t xml:space="preserve">Electric and Natural Gas Uncontested Adjustments </t>
  </si>
  <si>
    <t>Adjustment Number     Natural Gas</t>
  </si>
  <si>
    <t>Party Contesting</t>
  </si>
  <si>
    <t>Staff</t>
  </si>
  <si>
    <t>RECONCILIATION TABLE OF ADJUSTMENTS TO ELECTRIC REVENUE REQUIREMENT</t>
  </si>
  <si>
    <t>RECONCILIATION TABLE OF ADJUSTMENTS TO NATURAL GAS REVENUE REQUIREMENT</t>
  </si>
  <si>
    <t>Adj.</t>
  </si>
  <si>
    <t>Pro Forma Labor - Non-Exec</t>
  </si>
  <si>
    <t>Pro Forma Labor - Exec</t>
  </si>
  <si>
    <t>Pro Forma Benefits</t>
  </si>
  <si>
    <t>Pro Forma Insurance</t>
  </si>
  <si>
    <t>Pro Forma IS/IT</t>
  </si>
  <si>
    <t>Avista vs AWEC</t>
  </si>
  <si>
    <t>Remove AMI Rate Base</t>
  </si>
  <si>
    <t>Uncolletable Expense</t>
  </si>
  <si>
    <t xml:space="preserve">Miscellaneous </t>
  </si>
  <si>
    <t>Restate Incentives</t>
  </si>
  <si>
    <t>Weather Normalization / Gas Cost Adjust</t>
  </si>
  <si>
    <t>Pro Forma Def. Debits, Credits &amp; Regulatory Amorts</t>
  </si>
  <si>
    <t>AWEC</t>
  </si>
  <si>
    <t>Pro Forma Insurance Expense</t>
  </si>
  <si>
    <t>UTC Staff (1)</t>
  </si>
  <si>
    <t>PC</t>
  </si>
  <si>
    <t>Injuries &amp; Damages Expense</t>
  </si>
  <si>
    <t>Staff / PC</t>
  </si>
  <si>
    <t>Restate 2019 AMA Rate Base to EOP</t>
  </si>
  <si>
    <t>3.00P</t>
  </si>
  <si>
    <t>Pro Forma ARAM DFIT</t>
  </si>
  <si>
    <t>Pro Forma 2020 Customer At Center</t>
  </si>
  <si>
    <t>Pro Forma 2020 Large &amp; Distinct</t>
  </si>
  <si>
    <t>Pro Forma 2020 Programmatic</t>
  </si>
  <si>
    <t>Pro Forma 2020 Mandatory &amp; Compliance</t>
  </si>
  <si>
    <t>Pro Forma 2020 Short Lived</t>
  </si>
  <si>
    <t>Pro Forma AMI Capital</t>
  </si>
  <si>
    <t>Pro Forma WildFire Plan</t>
  </si>
  <si>
    <t>Pro Forma Colstrip Cap &amp; Amort</t>
  </si>
  <si>
    <t xml:space="preserve">Other parties to the proceeding, The Energy Project and Sierra Club, did not provide revenue requirement adjustments. </t>
  </si>
  <si>
    <t>Public Counsel (2)</t>
  </si>
  <si>
    <t>AWEC (3)</t>
  </si>
  <si>
    <t>SmartBurn</t>
  </si>
  <si>
    <t>Substation Rebuild</t>
  </si>
  <si>
    <t>Grid Modernization</t>
  </si>
  <si>
    <t xml:space="preserve">O&amp;M Expense </t>
  </si>
  <si>
    <t>PC1</t>
  </si>
  <si>
    <t>PC2</t>
  </si>
  <si>
    <t>PC3</t>
  </si>
  <si>
    <t>3.00T</t>
  </si>
  <si>
    <t>Pro Forma Transmission</t>
  </si>
  <si>
    <t>AWEC 7.02</t>
  </si>
  <si>
    <t>AWEC 7.03</t>
  </si>
  <si>
    <t>Inter-Corporate Cost Allocation</t>
  </si>
  <si>
    <t>AFUDC Deferral</t>
  </si>
  <si>
    <t>AWEC 7.04</t>
  </si>
  <si>
    <t>4.00T</t>
  </si>
  <si>
    <t>Tax Accounting Change</t>
  </si>
  <si>
    <t>AWEC 7.01</t>
  </si>
  <si>
    <t>Deferred Debits &amp; Credits</t>
  </si>
  <si>
    <t>Regulatory Expense - Company revised correction</t>
  </si>
  <si>
    <t>(sum 22 adjs.)</t>
  </si>
  <si>
    <t>Pro Forma LEAP Deferral Amortization</t>
  </si>
  <si>
    <t>(50.0% CE / 9.9% ROE / 4.97% COD)</t>
  </si>
  <si>
    <t>(48.5% CE / 9.3% ROE / 4.97% COD)</t>
  </si>
  <si>
    <t>(48.5% CE / 9.0% ROE / 4.97% COD)</t>
  </si>
  <si>
    <t>(48.5% CE / 9.4% ROE / 4.75% COD)</t>
  </si>
  <si>
    <t>2020 AMA Capital</t>
  </si>
  <si>
    <t>Adjust Cost of Capital *</t>
  </si>
  <si>
    <t xml:space="preserve">Authorized Power Supply </t>
  </si>
  <si>
    <t>Pro Forma Fee Free Amortization</t>
  </si>
  <si>
    <t>Restate 2019 ADFIT</t>
  </si>
  <si>
    <t>(sum 23 adjs.)</t>
  </si>
  <si>
    <t>Avista</t>
  </si>
  <si>
    <t xml:space="preserve">COC </t>
  </si>
  <si>
    <t>Cost of Capital (Equity % and ROE)</t>
  </si>
  <si>
    <t>Pro Forma Normalize CS2/Colstrip Major Maint</t>
  </si>
  <si>
    <t>Avista / Accepted by Staff &amp; PC</t>
  </si>
  <si>
    <t>Staff / PC / AWEC</t>
  </si>
  <si>
    <t>Staff / AWEC</t>
  </si>
  <si>
    <t>SmartBurn Removal</t>
  </si>
  <si>
    <t xml:space="preserve">PC2 </t>
  </si>
  <si>
    <t>AWEC7.01</t>
  </si>
  <si>
    <t xml:space="preserve">2020 AMA Capital </t>
  </si>
  <si>
    <t>AWEC7.02</t>
  </si>
  <si>
    <t>O&amp;M Expense</t>
  </si>
  <si>
    <t>AWEC7.03</t>
  </si>
  <si>
    <t>AWEC7.04</t>
  </si>
  <si>
    <t>3.11-3.15</t>
  </si>
  <si>
    <t>Avista / Accepted by PC</t>
  </si>
  <si>
    <t>Pro Forma 2020 Capital Additions</t>
  </si>
  <si>
    <t xml:space="preserve">Avista / Accepted by Staff  </t>
  </si>
  <si>
    <t>COC diff</t>
  </si>
  <si>
    <t>Pro Forma EIM Capital &amp; Expenditures</t>
  </si>
  <si>
    <t>Pro Forma Transmission*</t>
  </si>
  <si>
    <t>Revised AWEC</t>
  </si>
  <si>
    <t xml:space="preserve">Electric and Natural Gas Avista Updated and Contested Adjustments </t>
  </si>
  <si>
    <t>3.00P (a)</t>
  </si>
  <si>
    <t>Pro Forma Power Supply - Expenses</t>
  </si>
  <si>
    <t>AFUDC Deferral (1)</t>
  </si>
  <si>
    <t>Tax Accounting Change (1)</t>
  </si>
  <si>
    <t>(4) Differences based soley on cost of capital proposed by the party is consolidated with line 1, excluding debt interest shown on line 2.</t>
  </si>
  <si>
    <t>Adjust Cost of Capital (4)</t>
  </si>
  <si>
    <t>Pro Forma Power Supply - EIM Benefits (5)</t>
  </si>
  <si>
    <t>PF Revenue Normalization (6)</t>
  </si>
  <si>
    <t>Pro Forma Power Supply - Load Change (5) / (6)</t>
  </si>
  <si>
    <r>
      <rPr>
        <b/>
        <u val="single"/>
        <sz val="9"/>
        <rFont val="Arial"/>
        <family val="2"/>
      </rPr>
      <t>NOTES TO TABLE</t>
    </r>
    <r>
      <rPr>
        <b/>
        <sz val="9"/>
        <rFont val="Arial"/>
        <family val="2"/>
      </rPr>
      <t xml:space="preserve">
* AWEC revenue requirement if exclude AFUDC Deferral and Tax Accounting Change as separate Tariff adjustments. Company has deferred balances to return to customers, therefore these two balances have no impact on net income or rate of returns. Impacts cash flow only. This amount is used for AWEC's proposed revenue increase in determination of the impact on Avista's return on equity (ROE) if the Commission were to approve party revenue levels. </t>
    </r>
  </si>
  <si>
    <t>*</t>
  </si>
  <si>
    <t>(1) Per J. Huang Exh. JH-2, page 1.</t>
  </si>
  <si>
    <t>(3) Per B. Mullins, Exh. BGM-3, pages 1-2.</t>
  </si>
  <si>
    <t xml:space="preserve">(5) Avista will include these power supply changes (EIM benefit and actual load change impact on expense) within the 60-day update. Additional known contract changes, updates to gas prices, etc., will also be included as agreed to by the parties to the Power Supply Workshops. The incremental net changes will impact the overall revenue requirement, up or down, and will be filed with the Commission, including a new electric revenue requirement model, power supply baseline and power supply model workpapers on or before August 1, 2021. </t>
  </si>
  <si>
    <t>(1) Per J. Huang Exh. JH-3, page 1.</t>
  </si>
  <si>
    <t>(3) Per B. Mullins, Exh. BGM-4, pages 1-2.</t>
  </si>
  <si>
    <r>
      <rPr>
        <b/>
        <u val="single"/>
        <sz val="9"/>
        <rFont val="Arial"/>
        <family val="2"/>
      </rPr>
      <t>NOTES TO TABLE</t>
    </r>
    <r>
      <rPr>
        <b/>
        <sz val="9"/>
        <rFont val="Arial"/>
        <family val="2"/>
      </rPr>
      <t xml:space="preserve">
*AWEC revenue requirement if exclude AFUDC Deferral and Tax Accounting Change as separate Tariff adjustments. The Company has deferred balances to return to customers, therefore these two balances have no impact on net income or rate of returns. Impacts cash flow only. This amount is used for AWEC's proposed revenue increase in determination of the impact on Avista's return on equity (ROE) if the Commission were to approve party revenue levels. </t>
    </r>
  </si>
  <si>
    <t>Pro Forma Power Supply - EIM Revenues</t>
  </si>
  <si>
    <t>Restating  (Commission Basis) Adjustments</t>
  </si>
  <si>
    <t>Avista / PC Accepted</t>
  </si>
  <si>
    <t>Avista 3.00P &amp; 3.01 (Staff combined with 3.01 adjustment)</t>
  </si>
  <si>
    <t xml:space="preserve">3.00P (b) </t>
  </si>
  <si>
    <t>Avista Update / 
Party Included</t>
  </si>
  <si>
    <t>Staff-059 Supplemental</t>
  </si>
  <si>
    <t>Staff 039</t>
  </si>
  <si>
    <t>Staff-156</t>
  </si>
  <si>
    <t>Staff-038 Supplemental</t>
  </si>
  <si>
    <t>Staff-016 / PC-315</t>
  </si>
  <si>
    <t>Staff-044 Supplemental</t>
  </si>
  <si>
    <t>Staff-049 Supplemental 2</t>
  </si>
  <si>
    <t>Staff-107 Supplemental 2</t>
  </si>
  <si>
    <t>Staff-125</t>
  </si>
  <si>
    <t>Electric and Natural Gas Updates By Avista on Rebuttal  (Reflected only by Parties as noted).</t>
  </si>
  <si>
    <t>Electric and Natural Gas Contested Adjustments by Parties - Opposed By Avista</t>
  </si>
  <si>
    <t>Proposed on Rebuttal</t>
  </si>
  <si>
    <t>Item</t>
  </si>
  <si>
    <t>a)</t>
  </si>
  <si>
    <t>b)</t>
  </si>
  <si>
    <t>c)</t>
  </si>
  <si>
    <t>d)</t>
  </si>
  <si>
    <t>e)</t>
  </si>
  <si>
    <t>f)</t>
  </si>
  <si>
    <t>g)</t>
  </si>
  <si>
    <t>h)</t>
  </si>
  <si>
    <t>i)</t>
  </si>
  <si>
    <t>j)</t>
  </si>
  <si>
    <t>k)</t>
  </si>
  <si>
    <t>l)</t>
  </si>
  <si>
    <t>m)</t>
  </si>
  <si>
    <t>n)</t>
  </si>
  <si>
    <t xml:space="preserve">Staff </t>
  </si>
  <si>
    <t>Avista / PC Supports</t>
  </si>
  <si>
    <t>Avista / Accepted by AWEC, PC</t>
  </si>
  <si>
    <t>Adjustment # Electric</t>
  </si>
  <si>
    <t>Adjustment # Natural Gas</t>
  </si>
  <si>
    <t>o)</t>
  </si>
  <si>
    <t>p)</t>
  </si>
  <si>
    <t>q)</t>
  </si>
  <si>
    <t>r)</t>
  </si>
  <si>
    <t>s)</t>
  </si>
  <si>
    <t>t)</t>
  </si>
  <si>
    <t>Pro Forma EIM Capital &amp; Expenses</t>
  </si>
  <si>
    <t>Pro Forma WildFire Plan Expenditures</t>
  </si>
  <si>
    <t>u)</t>
  </si>
  <si>
    <t>See Exh. EMA-10 &amp;
Exh. EMA-11
DR Update*</t>
  </si>
  <si>
    <t>Exh. EMA-10
page #</t>
  </si>
  <si>
    <t>1-6</t>
  </si>
  <si>
    <t>7-11</t>
  </si>
  <si>
    <t>NA</t>
  </si>
  <si>
    <t>12-14</t>
  </si>
  <si>
    <t>15-17</t>
  </si>
  <si>
    <t>18-22</t>
  </si>
  <si>
    <t>23-28</t>
  </si>
  <si>
    <t>29-38</t>
  </si>
  <si>
    <t>39-46</t>
  </si>
  <si>
    <t>47-50</t>
  </si>
  <si>
    <t xml:space="preserve">*Updated during process of case through discovery.  See Exh. EMA-10 for copies of discovery response covers and certain detail data. See Exh. EMA-11 for elctronic native files provided. </t>
  </si>
  <si>
    <t>(2) Per A. Crane, Exh. ACC-5r and ACC-8r</t>
  </si>
  <si>
    <t>Avista / Staff / PC</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</si>
</sst>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 numFmtId="167" formatCode="#,##0.00000_);[Red]\(#,##0.00000\)"/>
    <numFmt numFmtId="168" formatCode="#,##0.000000_);[Red]\(#,##0.000000\)"/>
    <numFmt numFmtId="169" formatCode="#,##0.0000000_);[Red]\(#,##0.00000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_(* #,##0.000_);_(* \(#,##0.000\);_(* &quot;-&quot;??_);_(@_)"/>
    <numFmt numFmtId="181" formatCode="_(* #,##0.0000_);_(* \(#,##0.0000\);_(* &quot;-&quot;??_);_(@_)"/>
    <numFmt numFmtId="182" formatCode="_(* #,##0.0_);_(* \(#,##0.0\);_(* &quot;-&quot;??_);_(@_)"/>
    <numFmt numFmtId="183" formatCode="_(* #,##0_);_(* \(#,##0\);_(* &quot;-&quot;??_);_(@_)"/>
    <numFmt numFmtId="184" formatCode="_(&quot;$&quot;* #,##0.0_);_(&quot;$&quot;* \(#,##0.0\);_(&quot;$&quot;* &quot;-&quot;?_);_(@_)"/>
    <numFmt numFmtId="185" formatCode="0.0"/>
    <numFmt numFmtId="186" formatCode="0.000"/>
    <numFmt numFmtId="187" formatCode="0.0000"/>
    <numFmt numFmtId="188" formatCode="_(&quot;$&quot;* #,##0_);_(&quot;$&quot;* \(#,##0\);_(&quot;$&quot;* &quot;-&quot;?_);_(@_)"/>
    <numFmt numFmtId="189" formatCode="&quot;$&quot;#,##0.0_);\(&quot;$&quot;#,##0.0\)"/>
    <numFmt numFmtId="190" formatCode="#,##0.0"/>
  </numFmts>
  <fonts count="57">
    <font>
      <sz val="10"/>
      <name val="Arial"/>
      <family val="0"/>
    </font>
    <font>
      <sz val="8"/>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9"/>
      <name val="Arial"/>
      <family val="2"/>
    </font>
    <font>
      <b/>
      <sz val="11"/>
      <name val="Arial"/>
      <family val="2"/>
    </font>
    <font>
      <b/>
      <sz val="12"/>
      <name val="Arial"/>
      <family val="2"/>
    </font>
    <font>
      <b/>
      <u val="single"/>
      <sz val="12"/>
      <name val="Times New Roman"/>
      <family val="1"/>
    </font>
    <font>
      <sz val="12"/>
      <name val="Times New Roman"/>
      <family val="1"/>
    </font>
    <font>
      <b/>
      <sz val="14"/>
      <name val="Times New Roman"/>
      <family val="1"/>
    </font>
    <font>
      <b/>
      <sz val="12"/>
      <name val="Times New Roman"/>
      <family val="1"/>
    </font>
    <font>
      <sz val="9"/>
      <name val="Arial"/>
      <family val="2"/>
    </font>
    <font>
      <b/>
      <sz val="8"/>
      <name val="Arial"/>
      <family val="2"/>
    </font>
    <font>
      <b/>
      <u val="doubleAccounting"/>
      <sz val="10"/>
      <name val="Arial"/>
      <family val="2"/>
    </font>
    <font>
      <b/>
      <u val="single"/>
      <sz val="9"/>
      <name val="Arial"/>
      <family val="2"/>
    </font>
    <font>
      <sz val="11"/>
      <name val="Times New Roman"/>
      <family val="1"/>
    </font>
    <font>
      <b/>
      <sz val="9"/>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style="thin"/>
      <right style="medium"/>
      <top style="thin"/>
      <bottom style="thin"/>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medium"/>
      <right>
        <color indexed="63"/>
      </right>
      <top style="medium"/>
      <bottom>
        <color indexed="63"/>
      </bottom>
    </border>
    <border>
      <left style="thin"/>
      <right style="medium"/>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color indexed="63"/>
      </right>
      <top>
        <color indexed="63"/>
      </top>
      <bottom>
        <color indexed="63"/>
      </bottom>
    </border>
    <border>
      <left style="medium"/>
      <right style="thin"/>
      <top style="medium"/>
      <bottom style="medium"/>
    </border>
    <border>
      <left>
        <color indexed="63"/>
      </left>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color indexed="63"/>
      </right>
      <top>
        <color indexed="63"/>
      </top>
      <bottom style="thin"/>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color indexed="63"/>
      </top>
      <bottom>
        <color indexed="63"/>
      </bottom>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color indexed="63"/>
      </top>
      <bottom style="thin"/>
    </border>
    <border>
      <left style="thin"/>
      <right style="thin"/>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4">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wrapText="1"/>
    </xf>
    <xf numFmtId="38" fontId="0" fillId="0" borderId="0" xfId="0" applyNumberFormat="1" applyFill="1" applyAlignment="1">
      <alignment vertical="center"/>
    </xf>
    <xf numFmtId="0" fontId="0" fillId="0" borderId="0" xfId="0" applyFill="1" applyAlignment="1">
      <alignment vertical="center" wrapText="1"/>
    </xf>
    <xf numFmtId="0" fontId="0" fillId="0" borderId="0" xfId="0" applyFont="1" applyFill="1" applyBorder="1" applyAlignment="1">
      <alignment horizontal="left" vertical="center" wrapText="1"/>
    </xf>
    <xf numFmtId="0" fontId="0" fillId="0" borderId="0" xfId="0" applyFont="1" applyFill="1" applyAlignment="1">
      <alignment/>
    </xf>
    <xf numFmtId="0" fontId="0" fillId="0" borderId="0" xfId="0" applyFill="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38" fontId="0" fillId="0" borderId="0" xfId="0" applyNumberFormat="1" applyFont="1" applyFill="1" applyAlignment="1">
      <alignment vertical="center"/>
    </xf>
    <xf numFmtId="37" fontId="0" fillId="0" borderId="0" xfId="0" applyNumberFormat="1" applyFont="1" applyFill="1" applyBorder="1" applyAlignment="1">
      <alignment horizontal="left" vertical="center" wrapText="1"/>
    </xf>
    <xf numFmtId="37" fontId="0" fillId="0" borderId="0" xfId="0" applyNumberFormat="1" applyFont="1" applyFill="1" applyBorder="1" applyAlignment="1">
      <alignment vertical="center"/>
    </xf>
    <xf numFmtId="0" fontId="0" fillId="0" borderId="11" xfId="0" applyFont="1" applyFill="1" applyBorder="1" applyAlignment="1">
      <alignment horizontal="left" vertical="center" wrapText="1"/>
    </xf>
    <xf numFmtId="0" fontId="2" fillId="0" borderId="0" xfId="0" applyFont="1" applyFill="1" applyBorder="1" applyAlignment="1">
      <alignment/>
    </xf>
    <xf numFmtId="0" fontId="2" fillId="0" borderId="12" xfId="0" applyFont="1" applyFill="1" applyBorder="1" applyAlignment="1">
      <alignment horizontal="left" vertical="center" wrapText="1"/>
    </xf>
    <xf numFmtId="37" fontId="1" fillId="0" borderId="0" xfId="0" applyNumberFormat="1" applyFont="1" applyFill="1" applyBorder="1" applyAlignment="1">
      <alignment vertical="center"/>
    </xf>
    <xf numFmtId="0" fontId="2"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38" fontId="2" fillId="33" borderId="13" xfId="0" applyNumberFormat="1" applyFont="1" applyFill="1" applyBorder="1" applyAlignment="1">
      <alignment horizontal="center" vertical="center" wrapText="1"/>
    </xf>
    <xf numFmtId="38" fontId="2" fillId="0" borderId="13" xfId="0" applyNumberFormat="1" applyFont="1" applyFill="1" applyBorder="1" applyAlignment="1">
      <alignment vertical="center"/>
    </xf>
    <xf numFmtId="37" fontId="0" fillId="0" borderId="13" xfId="0" applyNumberFormat="1" applyFont="1" applyFill="1" applyBorder="1" applyAlignment="1">
      <alignment vertical="center"/>
    </xf>
    <xf numFmtId="183" fontId="0" fillId="0" borderId="13" xfId="42" applyNumberFormat="1" applyFont="1" applyFill="1" applyBorder="1" applyAlignment="1">
      <alignment vertical="center"/>
    </xf>
    <xf numFmtId="173" fontId="0" fillId="0" borderId="13" xfId="44" applyNumberFormat="1" applyFont="1" applyFill="1" applyBorder="1" applyAlignment="1">
      <alignment vertical="center"/>
    </xf>
    <xf numFmtId="38" fontId="2" fillId="0" borderId="14" xfId="0" applyNumberFormat="1" applyFont="1" applyFill="1" applyBorder="1" applyAlignment="1">
      <alignment vertical="center"/>
    </xf>
    <xf numFmtId="0" fontId="3"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183" fontId="0" fillId="0" borderId="0" xfId="0" applyNumberFormat="1" applyFill="1" applyBorder="1" applyAlignment="1">
      <alignment/>
    </xf>
    <xf numFmtId="183" fontId="0" fillId="34" borderId="0" xfId="0" applyNumberFormat="1" applyFill="1" applyBorder="1" applyAlignment="1">
      <alignment/>
    </xf>
    <xf numFmtId="0" fontId="8" fillId="0" borderId="17" xfId="0" applyFont="1" applyFill="1" applyBorder="1" applyAlignment="1">
      <alignment vertical="center" wrapText="1"/>
    </xf>
    <xf numFmtId="2" fontId="10" fillId="35" borderId="0" xfId="0" applyNumberFormat="1" applyFont="1" applyFill="1" applyBorder="1" applyAlignment="1">
      <alignment horizontal="center"/>
    </xf>
    <xf numFmtId="0" fontId="12" fillId="35" borderId="0" xfId="0" applyFont="1" applyFill="1" applyAlignment="1">
      <alignment/>
    </xf>
    <xf numFmtId="0" fontId="10" fillId="35" borderId="0" xfId="0" applyFont="1" applyFill="1" applyAlignment="1">
      <alignment/>
    </xf>
    <xf numFmtId="0" fontId="12" fillId="35" borderId="18" xfId="0" applyFont="1" applyFill="1" applyBorder="1" applyAlignment="1">
      <alignment horizontal="center" wrapText="1"/>
    </xf>
    <xf numFmtId="0" fontId="12" fillId="35" borderId="19" xfId="0" applyFont="1" applyFill="1" applyBorder="1" applyAlignment="1">
      <alignment horizontal="center" wrapText="1"/>
    </xf>
    <xf numFmtId="0" fontId="12" fillId="35" borderId="20" xfId="0" applyFont="1" applyFill="1" applyBorder="1" applyAlignment="1">
      <alignment horizontal="center" wrapText="1"/>
    </xf>
    <xf numFmtId="2" fontId="9" fillId="35" borderId="0" xfId="0" applyNumberFormat="1" applyFont="1" applyFill="1" applyBorder="1" applyAlignment="1">
      <alignment/>
    </xf>
    <xf numFmtId="0" fontId="12" fillId="35" borderId="0" xfId="0" applyFont="1" applyFill="1" applyBorder="1" applyAlignment="1">
      <alignment horizontal="center" wrapText="1"/>
    </xf>
    <xf numFmtId="0" fontId="10" fillId="35" borderId="0" xfId="0" applyFont="1" applyFill="1" applyBorder="1" applyAlignment="1">
      <alignment/>
    </xf>
    <xf numFmtId="3" fontId="10" fillId="35" borderId="0" xfId="0" applyNumberFormat="1" applyFont="1" applyFill="1" applyBorder="1" applyAlignment="1">
      <alignment/>
    </xf>
    <xf numFmtId="2" fontId="10" fillId="0" borderId="21" xfId="0" applyNumberFormat="1" applyFont="1" applyBorder="1" applyAlignment="1">
      <alignment horizontal="center" vertical="top"/>
    </xf>
    <xf numFmtId="2" fontId="10" fillId="0" borderId="20" xfId="0" applyNumberFormat="1" applyFont="1" applyBorder="1" applyAlignment="1">
      <alignment horizontal="center" vertical="top"/>
    </xf>
    <xf numFmtId="3" fontId="10" fillId="0" borderId="20" xfId="0" applyNumberFormat="1" applyFont="1" applyBorder="1" applyAlignment="1">
      <alignment vertical="top"/>
    </xf>
    <xf numFmtId="0" fontId="0" fillId="0" borderId="22" xfId="0" applyFont="1" applyFill="1" applyBorder="1" applyAlignment="1">
      <alignment/>
    </xf>
    <xf numFmtId="173" fontId="2" fillId="33" borderId="23" xfId="44" applyNumberFormat="1" applyFont="1" applyFill="1" applyBorder="1" applyAlignment="1">
      <alignment vertical="center"/>
    </xf>
    <xf numFmtId="0" fontId="0" fillId="0" borderId="24" xfId="0" applyFont="1" applyFill="1" applyBorder="1" applyAlignment="1">
      <alignment/>
    </xf>
    <xf numFmtId="0" fontId="0" fillId="0" borderId="24"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25" xfId="0" applyFont="1" applyFill="1" applyBorder="1" applyAlignment="1">
      <alignment horizontal="center" vertical="center"/>
    </xf>
    <xf numFmtId="2" fontId="0" fillId="0" borderId="25"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183" fontId="2" fillId="0" borderId="0" xfId="0" applyNumberFormat="1" applyFont="1" applyFill="1" applyAlignment="1">
      <alignment/>
    </xf>
    <xf numFmtId="0" fontId="0" fillId="0" borderId="26" xfId="0" applyFont="1" applyFill="1" applyBorder="1" applyAlignment="1">
      <alignment horizontal="center" vertical="center"/>
    </xf>
    <xf numFmtId="0" fontId="0" fillId="0" borderId="0" xfId="0" applyFont="1" applyFill="1" applyBorder="1" applyAlignment="1">
      <alignment horizontal="right" vertical="center"/>
    </xf>
    <xf numFmtId="2" fontId="9" fillId="35" borderId="0" xfId="0" applyNumberFormat="1" applyFont="1" applyFill="1" applyBorder="1" applyAlignment="1">
      <alignment horizontal="left"/>
    </xf>
    <xf numFmtId="2" fontId="1" fillId="0" borderId="25" xfId="0" applyNumberFormat="1" applyFont="1" applyFill="1" applyBorder="1" applyAlignment="1">
      <alignment horizontal="right" vertical="center"/>
    </xf>
    <xf numFmtId="0" fontId="1" fillId="0" borderId="25" xfId="0" applyFont="1" applyFill="1" applyBorder="1" applyAlignment="1">
      <alignment horizontal="right" vertical="center"/>
    </xf>
    <xf numFmtId="0" fontId="0" fillId="0" borderId="27" xfId="0" applyFont="1" applyFill="1" applyBorder="1" applyAlignment="1">
      <alignment vertical="center" wrapText="1"/>
    </xf>
    <xf numFmtId="0" fontId="0" fillId="0" borderId="27" xfId="0" applyFont="1" applyFill="1" applyBorder="1" applyAlignment="1">
      <alignment horizontal="left" vertical="center" wrapText="1"/>
    </xf>
    <xf numFmtId="38" fontId="2" fillId="33" borderId="21" xfId="0" applyNumberFormat="1" applyFont="1" applyFill="1" applyBorder="1" applyAlignment="1">
      <alignment horizontal="center" vertical="center" wrapText="1"/>
    </xf>
    <xf numFmtId="173" fontId="2" fillId="0" borderId="21" xfId="44" applyNumberFormat="1" applyFont="1" applyFill="1" applyBorder="1" applyAlignment="1">
      <alignment vertical="center"/>
    </xf>
    <xf numFmtId="173" fontId="2" fillId="0" borderId="13" xfId="44" applyNumberFormat="1" applyFont="1" applyFill="1" applyBorder="1" applyAlignment="1">
      <alignment vertical="center"/>
    </xf>
    <xf numFmtId="38" fontId="2" fillId="0" borderId="21" xfId="0" applyNumberFormat="1" applyFont="1" applyFill="1" applyBorder="1" applyAlignment="1">
      <alignment vertical="center"/>
    </xf>
    <xf numFmtId="37" fontId="0" fillId="0" borderId="21" xfId="0" applyNumberFormat="1" applyFont="1" applyFill="1" applyBorder="1" applyAlignment="1">
      <alignment vertical="center"/>
    </xf>
    <xf numFmtId="183" fontId="0" fillId="0" borderId="21" xfId="42" applyNumberFormat="1" applyFont="1" applyFill="1" applyBorder="1" applyAlignment="1">
      <alignment vertical="center"/>
    </xf>
    <xf numFmtId="37" fontId="0" fillId="0" borderId="13" xfId="0" applyNumberFormat="1" applyFont="1" applyFill="1" applyBorder="1" applyAlignment="1">
      <alignment horizontal="center" vertical="center"/>
    </xf>
    <xf numFmtId="37" fontId="0" fillId="0" borderId="21"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83" fontId="0" fillId="0" borderId="21" xfId="42" applyNumberFormat="1" applyFont="1" applyFill="1" applyBorder="1" applyAlignment="1">
      <alignment horizontal="right" vertical="center"/>
    </xf>
    <xf numFmtId="173" fontId="0" fillId="0" borderId="21" xfId="44" applyNumberFormat="1" applyFont="1" applyFill="1" applyBorder="1" applyAlignment="1">
      <alignment vertical="center"/>
    </xf>
    <xf numFmtId="38" fontId="2" fillId="0" borderId="28" xfId="0" applyNumberFormat="1" applyFont="1" applyFill="1" applyBorder="1" applyAlignment="1">
      <alignment vertical="center"/>
    </xf>
    <xf numFmtId="173" fontId="2" fillId="33" borderId="29" xfId="44" applyNumberFormat="1" applyFont="1" applyFill="1" applyBorder="1" applyAlignment="1">
      <alignment vertical="center"/>
    </xf>
    <xf numFmtId="0" fontId="2" fillId="0" borderId="10" xfId="0" applyFont="1" applyFill="1" applyBorder="1" applyAlignment="1">
      <alignment horizontal="center" vertical="center" wrapText="1"/>
    </xf>
    <xf numFmtId="0" fontId="10" fillId="35" borderId="0" xfId="0" applyFont="1" applyFill="1" applyAlignment="1">
      <alignment horizontal="center"/>
    </xf>
    <xf numFmtId="0" fontId="56" fillId="0" borderId="0" xfId="0" applyFont="1" applyFill="1" applyAlignment="1">
      <alignment/>
    </xf>
    <xf numFmtId="0" fontId="13" fillId="0" borderId="30" xfId="0" applyFont="1" applyFill="1" applyBorder="1" applyAlignment="1">
      <alignment/>
    </xf>
    <xf numFmtId="0" fontId="13" fillId="0" borderId="0" xfId="0" applyFont="1" applyFill="1" applyAlignment="1">
      <alignment/>
    </xf>
    <xf numFmtId="0" fontId="13"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alignment horizontal="center" vertical="center"/>
    </xf>
    <xf numFmtId="183"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Alignment="1">
      <alignment vertical="center" wrapText="1"/>
    </xf>
    <xf numFmtId="0" fontId="14" fillId="0" borderId="0" xfId="0" applyFont="1" applyFill="1" applyAlignment="1">
      <alignment/>
    </xf>
    <xf numFmtId="38" fontId="0" fillId="0" borderId="0" xfId="0" applyNumberFormat="1" applyFont="1" applyFill="1" applyAlignment="1">
      <alignment horizontal="right" vertical="center"/>
    </xf>
    <xf numFmtId="0" fontId="0" fillId="0" borderId="0" xfId="0" applyFont="1" applyFill="1" applyBorder="1" applyAlignment="1">
      <alignment horizontal="center" vertical="center" wrapText="1"/>
    </xf>
    <xf numFmtId="2" fontId="0" fillId="0" borderId="25" xfId="0" applyNumberFormat="1" applyFont="1" applyFill="1" applyBorder="1" applyAlignment="1">
      <alignment horizontal="right" vertical="center"/>
    </xf>
    <xf numFmtId="0" fontId="0" fillId="0" borderId="25" xfId="0"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3" fontId="15" fillId="33" borderId="36" xfId="44" applyNumberFormat="1" applyFont="1" applyFill="1" applyBorder="1" applyAlignment="1">
      <alignment vertical="center"/>
    </xf>
    <xf numFmtId="173" fontId="2" fillId="0" borderId="37" xfId="44" applyNumberFormat="1" applyFont="1" applyFill="1" applyBorder="1" applyAlignment="1" quotePrefix="1">
      <alignment horizontal="left" vertical="center"/>
    </xf>
    <xf numFmtId="0" fontId="0" fillId="0" borderId="22" xfId="0" applyFont="1" applyFill="1" applyBorder="1" applyAlignment="1">
      <alignment horizontal="center" vertical="center"/>
    </xf>
    <xf numFmtId="173" fontId="2" fillId="0" borderId="0" xfId="0" applyNumberFormat="1" applyFont="1" applyFill="1" applyAlignment="1">
      <alignment/>
    </xf>
    <xf numFmtId="2" fontId="10" fillId="0" borderId="38" xfId="0" applyNumberFormat="1" applyFont="1" applyBorder="1" applyAlignment="1">
      <alignment horizontal="center" vertical="top"/>
    </xf>
    <xf numFmtId="2" fontId="10" fillId="0" borderId="39" xfId="0" applyNumberFormat="1" applyFont="1" applyBorder="1" applyAlignment="1">
      <alignment horizontal="center" vertical="top"/>
    </xf>
    <xf numFmtId="3" fontId="10" fillId="0" borderId="39" xfId="0" applyNumberFormat="1" applyFont="1" applyBorder="1" applyAlignment="1">
      <alignment vertical="top"/>
    </xf>
    <xf numFmtId="0" fontId="11" fillId="0" borderId="0" xfId="0" applyFont="1" applyAlignment="1">
      <alignment horizontal="center" vertical="top"/>
    </xf>
    <xf numFmtId="0" fontId="10" fillId="0" borderId="0" xfId="0" applyFont="1" applyAlignment="1">
      <alignment/>
    </xf>
    <xf numFmtId="0" fontId="10" fillId="0" borderId="0" xfId="0" applyFont="1" applyAlignment="1">
      <alignment vertical="top"/>
    </xf>
    <xf numFmtId="0" fontId="10" fillId="0" borderId="0" xfId="0" applyFont="1" applyAlignment="1">
      <alignment horizontal="center" vertical="top" wrapText="1"/>
    </xf>
    <xf numFmtId="0" fontId="12" fillId="0" borderId="0" xfId="0" applyFont="1" applyAlignment="1">
      <alignment/>
    </xf>
    <xf numFmtId="2" fontId="10" fillId="0" borderId="40" xfId="0" applyNumberFormat="1" applyFont="1" applyBorder="1" applyAlignment="1">
      <alignment horizontal="center" vertical="top"/>
    </xf>
    <xf numFmtId="2" fontId="10" fillId="0" borderId="41" xfId="0" applyNumberFormat="1" applyFont="1" applyBorder="1" applyAlignment="1">
      <alignment horizontal="center" vertical="top"/>
    </xf>
    <xf numFmtId="3" fontId="10" fillId="0" borderId="41" xfId="0" applyNumberFormat="1" applyFont="1" applyBorder="1" applyAlignment="1">
      <alignment vertical="top"/>
    </xf>
    <xf numFmtId="0" fontId="12" fillId="0" borderId="0" xfId="0" applyFont="1" applyBorder="1" applyAlignment="1">
      <alignment horizontal="center" vertical="top" wrapText="1"/>
    </xf>
    <xf numFmtId="2" fontId="12" fillId="0" borderId="0" xfId="0" applyNumberFormat="1" applyFont="1" applyFill="1" applyBorder="1" applyAlignment="1">
      <alignment horizontal="left"/>
    </xf>
    <xf numFmtId="0" fontId="18" fillId="0" borderId="0" xfId="0" applyFont="1" applyBorder="1" applyAlignment="1">
      <alignment horizontal="center" vertical="top" wrapText="1"/>
    </xf>
    <xf numFmtId="37" fontId="2" fillId="0" borderId="0" xfId="0" applyNumberFormat="1" applyFont="1" applyFill="1" applyAlignment="1">
      <alignment/>
    </xf>
    <xf numFmtId="174" fontId="2" fillId="0" borderId="0" xfId="60" applyNumberFormat="1" applyFont="1" applyFill="1" applyAlignment="1">
      <alignment vertical="top"/>
    </xf>
    <xf numFmtId="173" fontId="13" fillId="0" borderId="0" xfId="0" applyNumberFormat="1" applyFont="1" applyFill="1" applyAlignment="1">
      <alignment/>
    </xf>
    <xf numFmtId="2" fontId="10" fillId="0" borderId="0" xfId="0" applyNumberFormat="1" applyFont="1" applyFill="1" applyBorder="1" applyAlignment="1">
      <alignment horizontal="center" vertical="top"/>
    </xf>
    <xf numFmtId="2" fontId="10" fillId="0" borderId="0" xfId="0" applyNumberFormat="1" applyFont="1" applyFill="1" applyBorder="1" applyAlignment="1">
      <alignment horizontal="left" vertical="top"/>
    </xf>
    <xf numFmtId="0" fontId="17" fillId="0" borderId="0" xfId="0" applyFont="1" applyBorder="1" applyAlignment="1">
      <alignment horizontal="center" vertical="top" wrapText="1"/>
    </xf>
    <xf numFmtId="0" fontId="10" fillId="0" borderId="0" xfId="0" applyFont="1" applyBorder="1" applyAlignment="1">
      <alignment/>
    </xf>
    <xf numFmtId="2" fontId="17" fillId="35" borderId="20" xfId="0" applyNumberFormat="1" applyFont="1" applyFill="1" applyBorder="1" applyAlignment="1">
      <alignment horizontal="center" vertical="top"/>
    </xf>
    <xf numFmtId="3" fontId="17" fillId="35" borderId="20" xfId="0" applyNumberFormat="1" applyFont="1" applyFill="1" applyBorder="1" applyAlignment="1">
      <alignment vertical="top"/>
    </xf>
    <xf numFmtId="2" fontId="17" fillId="35" borderId="20" xfId="0" applyNumberFormat="1" applyFont="1" applyFill="1" applyBorder="1" applyAlignment="1">
      <alignment horizontal="left" vertical="top"/>
    </xf>
    <xf numFmtId="2" fontId="17" fillId="35" borderId="39" xfId="0" applyNumberFormat="1" applyFont="1" applyFill="1" applyBorder="1" applyAlignment="1">
      <alignment horizontal="center" vertical="top"/>
    </xf>
    <xf numFmtId="2" fontId="17" fillId="35" borderId="39" xfId="0" applyNumberFormat="1" applyFont="1" applyFill="1" applyBorder="1" applyAlignment="1">
      <alignment horizontal="left" vertical="top"/>
    </xf>
    <xf numFmtId="0" fontId="17" fillId="35" borderId="20" xfId="0" applyFont="1" applyFill="1" applyBorder="1" applyAlignment="1">
      <alignment horizontal="center" vertical="top" wrapText="1"/>
    </xf>
    <xf numFmtId="0" fontId="17" fillId="35" borderId="39" xfId="0" applyFont="1" applyFill="1" applyBorder="1" applyAlignment="1">
      <alignment horizontal="center" vertical="top" wrapText="1"/>
    </xf>
    <xf numFmtId="2" fontId="17" fillId="35" borderId="18" xfId="0" applyNumberFormat="1" applyFont="1" applyFill="1" applyBorder="1" applyAlignment="1">
      <alignment horizontal="center" vertical="top"/>
    </xf>
    <xf numFmtId="2" fontId="17" fillId="35" borderId="42" xfId="0" applyNumberFormat="1" applyFont="1" applyFill="1" applyBorder="1" applyAlignment="1">
      <alignment horizontal="center" vertical="top"/>
    </xf>
    <xf numFmtId="0" fontId="10" fillId="35" borderId="43" xfId="0" applyFont="1" applyFill="1" applyBorder="1" applyAlignment="1">
      <alignment horizontal="right"/>
    </xf>
    <xf numFmtId="2" fontId="17" fillId="0" borderId="18" xfId="0" applyNumberFormat="1" applyFont="1" applyFill="1" applyBorder="1" applyAlignment="1">
      <alignment horizontal="center" vertical="top"/>
    </xf>
    <xf numFmtId="2" fontId="17" fillId="0" borderId="20" xfId="0" applyNumberFormat="1" applyFont="1" applyFill="1" applyBorder="1" applyAlignment="1">
      <alignment horizontal="center" vertical="top"/>
    </xf>
    <xf numFmtId="2" fontId="17" fillId="0" borderId="44" xfId="0" applyNumberFormat="1" applyFont="1" applyFill="1" applyBorder="1" applyAlignment="1">
      <alignment horizontal="center" vertical="top"/>
    </xf>
    <xf numFmtId="3" fontId="17" fillId="0" borderId="18" xfId="0" applyNumberFormat="1" applyFont="1" applyFill="1" applyBorder="1" applyAlignment="1">
      <alignment vertical="top"/>
    </xf>
    <xf numFmtId="2" fontId="17" fillId="0" borderId="18" xfId="0" applyNumberFormat="1" applyFont="1" applyFill="1" applyBorder="1" applyAlignment="1">
      <alignment horizontal="left" vertical="top"/>
    </xf>
    <xf numFmtId="2" fontId="17" fillId="0" borderId="41" xfId="0" applyNumberFormat="1" applyFont="1" applyFill="1" applyBorder="1" applyAlignment="1">
      <alignment horizontal="center" vertical="top"/>
    </xf>
    <xf numFmtId="3" fontId="17" fillId="0" borderId="20" xfId="0" applyNumberFormat="1" applyFont="1" applyFill="1" applyBorder="1" applyAlignment="1">
      <alignment vertical="top"/>
    </xf>
    <xf numFmtId="0" fontId="19" fillId="35" borderId="45" xfId="0" applyFont="1" applyFill="1" applyBorder="1" applyAlignment="1">
      <alignment horizontal="center" vertical="top" wrapText="1"/>
    </xf>
    <xf numFmtId="0" fontId="12" fillId="0" borderId="45" xfId="0" applyFont="1" applyBorder="1" applyAlignment="1">
      <alignment horizontal="center" vertical="top" wrapText="1"/>
    </xf>
    <xf numFmtId="2" fontId="10" fillId="0" borderId="46" xfId="0" applyNumberFormat="1" applyFont="1" applyBorder="1" applyAlignment="1">
      <alignment horizontal="center" vertical="top"/>
    </xf>
    <xf numFmtId="2" fontId="10" fillId="0" borderId="47" xfId="0" applyNumberFormat="1" applyFont="1" applyBorder="1" applyAlignment="1">
      <alignment horizontal="center" vertical="top"/>
    </xf>
    <xf numFmtId="0" fontId="19" fillId="35" borderId="48" xfId="0" applyFont="1" applyFill="1" applyBorder="1" applyAlignment="1">
      <alignment horizontal="center" vertical="top" wrapText="1"/>
    </xf>
    <xf numFmtId="0" fontId="12" fillId="0" borderId="49" xfId="0" applyFont="1" applyBorder="1" applyAlignment="1">
      <alignment horizontal="center" vertical="top" wrapText="1"/>
    </xf>
    <xf numFmtId="2" fontId="10" fillId="35" borderId="46" xfId="0" applyNumberFormat="1" applyFont="1" applyFill="1" applyBorder="1" applyAlignment="1">
      <alignment horizontal="center" vertical="top"/>
    </xf>
    <xf numFmtId="2" fontId="10" fillId="35" borderId="47" xfId="0" applyNumberFormat="1" applyFont="1" applyFill="1" applyBorder="1" applyAlignment="1">
      <alignment horizontal="center" vertical="top"/>
    </xf>
    <xf numFmtId="2" fontId="10" fillId="35" borderId="15" xfId="0" applyNumberFormat="1" applyFont="1" applyFill="1" applyBorder="1" applyAlignment="1">
      <alignment horizontal="center" vertical="top"/>
    </xf>
    <xf numFmtId="2" fontId="10" fillId="35" borderId="43" xfId="0" applyNumberFormat="1" applyFont="1" applyFill="1" applyBorder="1" applyAlignment="1">
      <alignment horizontal="center" vertical="top"/>
    </xf>
    <xf numFmtId="2" fontId="10" fillId="35" borderId="40" xfId="0" applyNumberFormat="1" applyFont="1" applyFill="1" applyBorder="1" applyAlignment="1">
      <alignment horizontal="center" vertical="top"/>
    </xf>
    <xf numFmtId="2" fontId="10" fillId="35" borderId="34" xfId="0" applyNumberFormat="1" applyFont="1" applyFill="1" applyBorder="1" applyAlignment="1">
      <alignment horizontal="center" vertical="top"/>
    </xf>
    <xf numFmtId="2" fontId="10" fillId="35" borderId="43" xfId="0" applyNumberFormat="1" applyFont="1" applyFill="1" applyBorder="1" applyAlignment="1">
      <alignment horizontal="left" vertical="top"/>
    </xf>
    <xf numFmtId="2" fontId="10" fillId="35" borderId="41" xfId="0" applyNumberFormat="1" applyFont="1" applyFill="1" applyBorder="1" applyAlignment="1">
      <alignment horizontal="left" vertical="top"/>
    </xf>
    <xf numFmtId="2" fontId="10" fillId="35" borderId="50" xfId="0" applyNumberFormat="1" applyFont="1" applyFill="1" applyBorder="1" applyAlignment="1">
      <alignment horizontal="center" vertical="top"/>
    </xf>
    <xf numFmtId="2" fontId="10" fillId="35" borderId="27" xfId="0" applyNumberFormat="1" applyFont="1" applyFill="1" applyBorder="1" applyAlignment="1">
      <alignment horizontal="center" vertical="top"/>
    </xf>
    <xf numFmtId="2" fontId="10" fillId="35" borderId="32" xfId="0" applyNumberFormat="1" applyFont="1" applyFill="1" applyBorder="1" applyAlignment="1">
      <alignment horizontal="center" vertical="top"/>
    </xf>
    <xf numFmtId="2" fontId="10" fillId="35" borderId="51" xfId="0" applyNumberFormat="1" applyFont="1" applyFill="1" applyBorder="1" applyAlignment="1">
      <alignment horizontal="center" vertical="top"/>
    </xf>
    <xf numFmtId="0" fontId="17" fillId="35" borderId="52" xfId="0" applyFont="1" applyFill="1" applyBorder="1" applyAlignment="1">
      <alignment horizontal="center" vertical="top" wrapText="1"/>
    </xf>
    <xf numFmtId="0" fontId="17" fillId="35" borderId="53" xfId="0" applyFont="1" applyFill="1" applyBorder="1" applyAlignment="1">
      <alignment horizontal="center" vertical="top" wrapText="1"/>
    </xf>
    <xf numFmtId="0" fontId="17" fillId="0" borderId="13" xfId="0" applyFont="1" applyBorder="1" applyAlignment="1">
      <alignment horizontal="center" vertical="top" wrapText="1"/>
    </xf>
    <xf numFmtId="0" fontId="17" fillId="0" borderId="53" xfId="0" applyFont="1" applyBorder="1" applyAlignment="1">
      <alignment horizontal="center" vertical="top" wrapText="1"/>
    </xf>
    <xf numFmtId="2" fontId="10" fillId="35" borderId="52" xfId="0" applyNumberFormat="1" applyFont="1" applyFill="1" applyBorder="1" applyAlignment="1">
      <alignment horizontal="center" vertical="top"/>
    </xf>
    <xf numFmtId="2" fontId="10" fillId="35" borderId="54" xfId="0" applyNumberFormat="1" applyFont="1" applyFill="1" applyBorder="1" applyAlignment="1">
      <alignment horizontal="center" vertical="top"/>
    </xf>
    <xf numFmtId="0" fontId="17" fillId="0" borderId="55" xfId="0" applyFont="1" applyBorder="1" applyAlignment="1">
      <alignment horizontal="center" vertical="top" wrapText="1"/>
    </xf>
    <xf numFmtId="0" fontId="17" fillId="0" borderId="52" xfId="0" applyFont="1" applyBorder="1" applyAlignment="1">
      <alignment horizontal="center" vertical="top" wrapText="1"/>
    </xf>
    <xf numFmtId="3" fontId="10" fillId="0" borderId="20" xfId="0" applyNumberFormat="1" applyFont="1" applyFill="1" applyBorder="1" applyAlignment="1">
      <alignment vertical="top"/>
    </xf>
    <xf numFmtId="3" fontId="10" fillId="0" borderId="41" xfId="0" applyNumberFormat="1" applyFont="1" applyFill="1" applyBorder="1" applyAlignment="1">
      <alignment vertical="top"/>
    </xf>
    <xf numFmtId="2" fontId="10" fillId="0" borderId="47" xfId="0" applyNumberFormat="1" applyFont="1" applyFill="1" applyBorder="1" applyAlignment="1">
      <alignment horizontal="left" vertical="top"/>
    </xf>
    <xf numFmtId="2" fontId="10" fillId="0" borderId="43" xfId="0" applyNumberFormat="1" applyFont="1" applyFill="1" applyBorder="1" applyAlignment="1">
      <alignment horizontal="left" vertical="top"/>
    </xf>
    <xf numFmtId="3" fontId="10" fillId="0" borderId="47" xfId="0" applyNumberFormat="1" applyFont="1" applyFill="1" applyBorder="1" applyAlignment="1">
      <alignment vertical="top"/>
    </xf>
    <xf numFmtId="0" fontId="12" fillId="35" borderId="0" xfId="0" applyFont="1" applyFill="1" applyBorder="1" applyAlignment="1">
      <alignment vertical="top"/>
    </xf>
    <xf numFmtId="2" fontId="12" fillId="0" borderId="0" xfId="0" applyNumberFormat="1" applyFont="1" applyFill="1" applyBorder="1" applyAlignment="1">
      <alignment/>
    </xf>
    <xf numFmtId="0" fontId="19" fillId="35" borderId="0" xfId="0" applyFont="1" applyFill="1" applyBorder="1" applyAlignment="1">
      <alignment horizontal="center" vertical="top" wrapText="1"/>
    </xf>
    <xf numFmtId="2" fontId="12" fillId="35" borderId="0" xfId="0" applyNumberFormat="1" applyFont="1" applyFill="1" applyBorder="1" applyAlignment="1">
      <alignment horizontal="center" vertical="top"/>
    </xf>
    <xf numFmtId="0" fontId="12" fillId="35" borderId="0" xfId="0" applyFont="1" applyFill="1" applyBorder="1" applyAlignment="1">
      <alignment horizontal="center" vertical="top" wrapText="1"/>
    </xf>
    <xf numFmtId="0" fontId="10" fillId="0" borderId="56" xfId="0" applyFont="1" applyBorder="1" applyAlignment="1">
      <alignment/>
    </xf>
    <xf numFmtId="0" fontId="18" fillId="35" borderId="57" xfId="0" applyFont="1" applyFill="1" applyBorder="1" applyAlignment="1">
      <alignment horizontal="right"/>
    </xf>
    <xf numFmtId="0" fontId="10" fillId="0" borderId="57" xfId="0" applyFont="1" applyBorder="1" applyAlignment="1">
      <alignment/>
    </xf>
    <xf numFmtId="0" fontId="10" fillId="35" borderId="57" xfId="0" applyFont="1" applyFill="1" applyBorder="1" applyAlignment="1">
      <alignment horizontal="right"/>
    </xf>
    <xf numFmtId="0" fontId="10" fillId="35" borderId="58" xfId="0" applyFont="1" applyFill="1" applyBorder="1" applyAlignment="1">
      <alignment horizontal="right"/>
    </xf>
    <xf numFmtId="0" fontId="0" fillId="0" borderId="51" xfId="0" applyFont="1" applyFill="1" applyBorder="1" applyAlignment="1">
      <alignment horizontal="left" vertical="center" wrapText="1"/>
    </xf>
    <xf numFmtId="0" fontId="17" fillId="35" borderId="11" xfId="0" applyFont="1" applyFill="1" applyBorder="1" applyAlignment="1">
      <alignment horizontal="center" vertical="top" wrapText="1"/>
    </xf>
    <xf numFmtId="0" fontId="17" fillId="35" borderId="59" xfId="0" applyFont="1" applyFill="1" applyBorder="1" applyAlignment="1">
      <alignment horizontal="center" vertical="top" wrapText="1"/>
    </xf>
    <xf numFmtId="0" fontId="10" fillId="35" borderId="22" xfId="0" applyFont="1" applyFill="1" applyBorder="1" applyAlignment="1">
      <alignment/>
    </xf>
    <xf numFmtId="0" fontId="10" fillId="35" borderId="15" xfId="0" applyFont="1" applyFill="1" applyBorder="1" applyAlignment="1">
      <alignment horizontal="right"/>
    </xf>
    <xf numFmtId="0" fontId="10" fillId="35" borderId="35" xfId="0" applyFont="1" applyFill="1" applyBorder="1" applyAlignment="1">
      <alignment/>
    </xf>
    <xf numFmtId="0" fontId="18" fillId="35" borderId="28" xfId="0" applyFont="1" applyFill="1" applyBorder="1" applyAlignment="1">
      <alignment horizontal="right"/>
    </xf>
    <xf numFmtId="2" fontId="17" fillId="0" borderId="60" xfId="0" applyNumberFormat="1" applyFont="1" applyFill="1" applyBorder="1" applyAlignment="1">
      <alignment horizontal="center" vertical="top"/>
    </xf>
    <xf numFmtId="2" fontId="17" fillId="0" borderId="41" xfId="0" applyNumberFormat="1" applyFont="1" applyFill="1" applyBorder="1" applyAlignment="1">
      <alignment horizontal="left" vertical="top"/>
    </xf>
    <xf numFmtId="0" fontId="17" fillId="35" borderId="41" xfId="0" applyFont="1" applyFill="1" applyBorder="1" applyAlignment="1">
      <alignment horizontal="center" vertical="top" wrapText="1"/>
    </xf>
    <xf numFmtId="0" fontId="17" fillId="35" borderId="51" xfId="0" applyFont="1" applyFill="1" applyBorder="1" applyAlignment="1">
      <alignment horizontal="center" vertical="top" wrapText="1"/>
    </xf>
    <xf numFmtId="0" fontId="12" fillId="0" borderId="53" xfId="0" applyFont="1" applyBorder="1" applyAlignment="1" quotePrefix="1">
      <alignment horizontal="center" vertical="top" wrapText="1"/>
    </xf>
    <xf numFmtId="0" fontId="19" fillId="35" borderId="29" xfId="0" applyFont="1" applyFill="1" applyBorder="1" applyAlignment="1">
      <alignment horizontal="center" vertical="top" wrapText="1"/>
    </xf>
    <xf numFmtId="0" fontId="19" fillId="35" borderId="61"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2" fillId="0" borderId="62" xfId="0" applyFont="1" applyBorder="1" applyAlignment="1">
      <alignment horizontal="center" vertical="top" wrapText="1"/>
    </xf>
    <xf numFmtId="2" fontId="17" fillId="35" borderId="25" xfId="0" applyNumberFormat="1" applyFont="1" applyFill="1" applyBorder="1" applyAlignment="1">
      <alignment horizontal="center" vertical="top"/>
    </xf>
    <xf numFmtId="2" fontId="17" fillId="35" borderId="25" xfId="0" applyNumberFormat="1" applyFont="1" applyFill="1" applyBorder="1" applyAlignment="1">
      <alignment horizontal="left" vertical="top"/>
    </xf>
    <xf numFmtId="4" fontId="17" fillId="35" borderId="60" xfId="0" applyNumberFormat="1" applyFont="1" applyFill="1" applyBorder="1" applyAlignment="1">
      <alignment horizontal="center" vertical="top"/>
    </xf>
    <xf numFmtId="3" fontId="17" fillId="35" borderId="60" xfId="0" applyNumberFormat="1" applyFont="1" applyFill="1" applyBorder="1" applyAlignment="1">
      <alignment vertical="top"/>
    </xf>
    <xf numFmtId="2" fontId="17" fillId="35" borderId="19" xfId="0" applyNumberFormat="1" applyFont="1" applyFill="1" applyBorder="1" applyAlignment="1">
      <alignment horizontal="center" vertical="top"/>
    </xf>
    <xf numFmtId="2" fontId="17" fillId="35" borderId="41" xfId="0" applyNumberFormat="1" applyFont="1" applyFill="1" applyBorder="1" applyAlignment="1">
      <alignment horizontal="center" vertical="top"/>
    </xf>
    <xf numFmtId="0" fontId="10" fillId="0" borderId="13" xfId="0" applyFont="1" applyFill="1" applyBorder="1" applyAlignment="1" quotePrefix="1">
      <alignment horizontal="center" vertical="top" wrapText="1"/>
    </xf>
    <xf numFmtId="0" fontId="10" fillId="0" borderId="13" xfId="0" applyFont="1" applyBorder="1" applyAlignment="1">
      <alignment horizontal="center" vertical="top" wrapText="1"/>
    </xf>
    <xf numFmtId="0" fontId="10" fillId="35" borderId="13" xfId="0" applyFont="1" applyFill="1" applyBorder="1" applyAlignment="1" quotePrefix="1">
      <alignment horizontal="center" vertical="top" wrapText="1"/>
    </xf>
    <xf numFmtId="0" fontId="10" fillId="0" borderId="13" xfId="0" applyFont="1" applyBorder="1" applyAlignment="1" quotePrefix="1">
      <alignment horizontal="center" vertical="top" wrapText="1"/>
    </xf>
    <xf numFmtId="0" fontId="17" fillId="35" borderId="18" xfId="0" applyFont="1" applyFill="1" applyBorder="1" applyAlignment="1">
      <alignment horizontal="center" vertical="top" wrapText="1"/>
    </xf>
    <xf numFmtId="0" fontId="11" fillId="35" borderId="0" xfId="0" applyFont="1" applyFill="1" applyAlignment="1">
      <alignment horizontal="center"/>
    </xf>
    <xf numFmtId="2" fontId="9" fillId="35" borderId="0" xfId="0" applyNumberFormat="1" applyFont="1" applyFill="1" applyBorder="1" applyAlignment="1">
      <alignment horizontal="left"/>
    </xf>
    <xf numFmtId="0" fontId="10" fillId="35" borderId="13" xfId="0" applyFont="1" applyFill="1" applyBorder="1" applyAlignment="1" quotePrefix="1">
      <alignment horizontal="center" vertical="center" wrapText="1"/>
    </xf>
    <xf numFmtId="0" fontId="10" fillId="35" borderId="13" xfId="0" applyFont="1" applyFill="1" applyBorder="1" applyAlignment="1">
      <alignment horizontal="center" vertical="center" wrapText="1"/>
    </xf>
    <xf numFmtId="2" fontId="20" fillId="35" borderId="63" xfId="0" applyNumberFormat="1" applyFont="1" applyFill="1" applyBorder="1" applyAlignment="1">
      <alignment horizontal="left" vertical="top" wrapText="1"/>
    </xf>
    <xf numFmtId="2" fontId="20" fillId="35" borderId="26" xfId="0" applyNumberFormat="1" applyFont="1" applyFill="1" applyBorder="1" applyAlignment="1">
      <alignment horizontal="left" vertical="top" wrapText="1"/>
    </xf>
    <xf numFmtId="2" fontId="20" fillId="35" borderId="64" xfId="0" applyNumberFormat="1" applyFont="1" applyFill="1" applyBorder="1" applyAlignment="1">
      <alignment horizontal="left" vertical="top" wrapText="1"/>
    </xf>
    <xf numFmtId="2" fontId="12" fillId="0" borderId="65" xfId="0" applyNumberFormat="1" applyFont="1" applyFill="1" applyBorder="1" applyAlignment="1">
      <alignment horizontal="center"/>
    </xf>
    <xf numFmtId="2" fontId="12" fillId="0" borderId="66" xfId="0" applyNumberFormat="1" applyFont="1" applyFill="1" applyBorder="1" applyAlignment="1">
      <alignment horizontal="center"/>
    </xf>
    <xf numFmtId="2" fontId="12" fillId="0" borderId="67" xfId="0" applyNumberFormat="1" applyFont="1" applyFill="1" applyBorder="1" applyAlignment="1">
      <alignment horizontal="center"/>
    </xf>
    <xf numFmtId="0" fontId="12" fillId="35" borderId="12" xfId="0" applyFont="1" applyFill="1" applyBorder="1" applyAlignment="1">
      <alignment horizontal="center" vertical="top"/>
    </xf>
    <xf numFmtId="0" fontId="12" fillId="35" borderId="30" xfId="0" applyFont="1" applyFill="1" applyBorder="1" applyAlignment="1">
      <alignment horizontal="center" vertical="top"/>
    </xf>
    <xf numFmtId="0" fontId="12" fillId="35" borderId="62" xfId="0" applyFont="1" applyFill="1" applyBorder="1" applyAlignment="1">
      <alignment horizontal="center" vertical="top"/>
    </xf>
    <xf numFmtId="0" fontId="11" fillId="0" borderId="0" xfId="0" applyFont="1" applyAlignment="1">
      <alignment horizontal="center" vertical="top"/>
    </xf>
    <xf numFmtId="0" fontId="17" fillId="35" borderId="18" xfId="0" applyFont="1" applyFill="1" applyBorder="1" applyAlignment="1">
      <alignment horizontal="center" vertical="top" wrapText="1"/>
    </xf>
    <xf numFmtId="0" fontId="17" fillId="35" borderId="11" xfId="0" applyFont="1" applyFill="1" applyBorder="1" applyAlignment="1">
      <alignment horizontal="center" vertical="center" wrapText="1"/>
    </xf>
    <xf numFmtId="38" fontId="2" fillId="33" borderId="68" xfId="0" applyNumberFormat="1" applyFont="1" applyFill="1" applyBorder="1" applyAlignment="1">
      <alignment horizontal="center" vertical="center"/>
    </xf>
    <xf numFmtId="38" fontId="2" fillId="33" borderId="37" xfId="0" applyNumberFormat="1" applyFont="1" applyFill="1" applyBorder="1" applyAlignment="1">
      <alignment horizontal="center" vertical="center"/>
    </xf>
    <xf numFmtId="38" fontId="2" fillId="0" borderId="33" xfId="0" applyNumberFormat="1" applyFont="1" applyFill="1" applyBorder="1" applyAlignment="1">
      <alignment horizontal="center" vertical="center" wrapText="1"/>
    </xf>
    <xf numFmtId="38" fontId="2" fillId="0" borderId="69" xfId="0" applyNumberFormat="1" applyFont="1" applyFill="1" applyBorder="1" applyAlignment="1">
      <alignment horizontal="center" vertical="center" wrapText="1"/>
    </xf>
    <xf numFmtId="0" fontId="6" fillId="0" borderId="36" xfId="0" applyFont="1" applyFill="1" applyBorder="1" applyAlignment="1">
      <alignment horizontal="left" wrapText="1"/>
    </xf>
    <xf numFmtId="0" fontId="7" fillId="0" borderId="30"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6" fillId="0" borderId="19" xfId="0" applyFont="1" applyFill="1" applyBorder="1" applyAlignment="1" quotePrefix="1">
      <alignment horizontal="left" vertical="center" wrapText="1"/>
    </xf>
    <xf numFmtId="0" fontId="6" fillId="0" borderId="69" xfId="0" applyFont="1" applyFill="1" applyBorder="1" applyAlignment="1" quotePrefix="1">
      <alignment horizontal="left" vertical="center" wrapText="1"/>
    </xf>
    <xf numFmtId="0" fontId="6" fillId="0" borderId="34" xfId="0" applyFont="1" applyFill="1" applyBorder="1" applyAlignment="1" quotePrefix="1">
      <alignment horizontal="left" vertical="top" wrapText="1"/>
    </xf>
    <xf numFmtId="0" fontId="6" fillId="0" borderId="70" xfId="0" applyFont="1" applyFill="1" applyBorder="1" applyAlignment="1" quotePrefix="1">
      <alignment horizontal="left" vertical="top" wrapText="1"/>
    </xf>
    <xf numFmtId="0" fontId="6" fillId="0" borderId="34" xfId="0" applyFont="1" applyFill="1" applyBorder="1" applyAlignment="1" quotePrefix="1">
      <alignment horizontal="left" vertical="center" wrapText="1"/>
    </xf>
    <xf numFmtId="0" fontId="6" fillId="0" borderId="70" xfId="0" applyFont="1" applyFill="1" applyBorder="1" applyAlignment="1" quotePrefix="1">
      <alignment horizontal="left" vertical="center" wrapText="1"/>
    </xf>
    <xf numFmtId="0" fontId="6" fillId="0" borderId="26" xfId="0" applyFont="1" applyFill="1" applyBorder="1" applyAlignment="1" quotePrefix="1">
      <alignment horizontal="left" vertical="center" wrapText="1"/>
    </xf>
    <xf numFmtId="0" fontId="6" fillId="0" borderId="64" xfId="0" applyFont="1" applyFill="1" applyBorder="1" applyAlignment="1" quotePrefix="1">
      <alignment horizontal="left" vertical="center" wrapText="1"/>
    </xf>
    <xf numFmtId="0" fontId="6" fillId="0" borderId="19" xfId="0" applyFont="1" applyFill="1" applyBorder="1" applyAlignment="1" quotePrefix="1">
      <alignment horizontal="left" vertical="top" wrapText="1"/>
    </xf>
    <xf numFmtId="0" fontId="6" fillId="0" borderId="69" xfId="0" applyFont="1" applyFill="1" applyBorder="1" applyAlignment="1" quotePrefix="1">
      <alignment horizontal="left" vertical="top" wrapText="1"/>
    </xf>
    <xf numFmtId="0" fontId="2" fillId="0" borderId="26" xfId="0" applyFont="1" applyFill="1" applyBorder="1" applyAlignment="1" quotePrefix="1">
      <alignment horizontal="left" vertical="center" wrapText="1"/>
    </xf>
    <xf numFmtId="0" fontId="2" fillId="0" borderId="64" xfId="0" applyFont="1" applyFill="1" applyBorder="1" applyAlignment="1" quotePrefix="1">
      <alignment horizontal="left" vertical="center" wrapText="1"/>
    </xf>
    <xf numFmtId="0" fontId="2" fillId="0" borderId="19" xfId="0" applyFont="1" applyFill="1" applyBorder="1" applyAlignment="1" quotePrefix="1">
      <alignment horizontal="left" vertical="top" wrapText="1"/>
    </xf>
    <xf numFmtId="0" fontId="2" fillId="0" borderId="69" xfId="0" applyFont="1" applyFill="1" applyBorder="1" applyAlignment="1" quotePrefix="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2 2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zoomScalePageLayoutView="0" workbookViewId="0" topLeftCell="A1">
      <selection activeCell="G20" sqref="G20"/>
    </sheetView>
  </sheetViews>
  <sheetFormatPr defaultColWidth="9.140625" defaultRowHeight="12.75"/>
  <cols>
    <col min="1" max="1" width="14.57421875" style="35" customWidth="1"/>
    <col min="2" max="2" width="0.71875" style="35" customWidth="1"/>
    <col min="3" max="3" width="14.421875" style="35" customWidth="1"/>
    <col min="4" max="4" width="50.140625" style="35" customWidth="1"/>
    <col min="5" max="5" width="21.57421875" style="35" bestFit="1" customWidth="1"/>
    <col min="6" max="16384" width="9.140625" style="35" customWidth="1"/>
  </cols>
  <sheetData>
    <row r="1" spans="1:5" ht="18.75">
      <c r="A1" s="207" t="s">
        <v>35</v>
      </c>
      <c r="B1" s="207"/>
      <c r="C1" s="207"/>
      <c r="D1" s="207"/>
      <c r="E1" s="34"/>
    </row>
    <row r="2" ht="7.5" customHeight="1">
      <c r="D2" s="78"/>
    </row>
    <row r="3" spans="1:4" ht="47.25">
      <c r="A3" s="38" t="s">
        <v>33</v>
      </c>
      <c r="B3" s="37"/>
      <c r="C3" s="36" t="s">
        <v>36</v>
      </c>
      <c r="D3" s="38" t="s">
        <v>13</v>
      </c>
    </row>
    <row r="4" spans="1:5" ht="15.75">
      <c r="A4" s="39" t="s">
        <v>34</v>
      </c>
      <c r="B4" s="39"/>
      <c r="C4" s="39"/>
      <c r="D4" s="40"/>
      <c r="E4" s="41"/>
    </row>
    <row r="5" spans="1:5" ht="15.75">
      <c r="A5" s="33">
        <v>1</v>
      </c>
      <c r="B5" s="33"/>
      <c r="C5" s="33">
        <v>1</v>
      </c>
      <c r="D5" s="42" t="s">
        <v>32</v>
      </c>
      <c r="E5" s="41"/>
    </row>
    <row r="6" spans="1:5" ht="15.75">
      <c r="A6" s="33">
        <v>1.01</v>
      </c>
      <c r="B6" s="33"/>
      <c r="C6" s="33">
        <v>1.01</v>
      </c>
      <c r="D6" s="42" t="s">
        <v>14</v>
      </c>
      <c r="E6" s="41"/>
    </row>
    <row r="7" spans="1:5" ht="15.75">
      <c r="A7" s="33">
        <v>1.02</v>
      </c>
      <c r="B7" s="33">
        <v>1.02</v>
      </c>
      <c r="C7" s="33">
        <v>1.02</v>
      </c>
      <c r="D7" s="42" t="s">
        <v>91</v>
      </c>
      <c r="E7" s="41"/>
    </row>
    <row r="8" spans="1:5" ht="15.75">
      <c r="A8" s="33">
        <v>1.03</v>
      </c>
      <c r="B8" s="33">
        <v>1.02</v>
      </c>
      <c r="C8" s="33">
        <v>1.03</v>
      </c>
      <c r="D8" s="42" t="s">
        <v>6</v>
      </c>
      <c r="E8" s="41"/>
    </row>
    <row r="9" spans="1:5" ht="15.75">
      <c r="A9" s="33">
        <v>1.04</v>
      </c>
      <c r="B9" s="33"/>
      <c r="C9" s="33">
        <v>1.04</v>
      </c>
      <c r="D9" s="42" t="s">
        <v>48</v>
      </c>
      <c r="E9" s="41"/>
    </row>
    <row r="10" spans="1:5" ht="15.75">
      <c r="A10" s="33">
        <v>2.01</v>
      </c>
      <c r="B10" s="33"/>
      <c r="C10" s="33">
        <v>2.01</v>
      </c>
      <c r="D10" s="42" t="s">
        <v>15</v>
      </c>
      <c r="E10" s="41"/>
    </row>
    <row r="11" spans="1:5" ht="15.75">
      <c r="A11" s="33">
        <v>2.02</v>
      </c>
      <c r="B11" s="33"/>
      <c r="C11" s="33">
        <v>2.02</v>
      </c>
      <c r="D11" s="42" t="s">
        <v>16</v>
      </c>
      <c r="E11" s="41"/>
    </row>
    <row r="12" spans="1:5" ht="15.75">
      <c r="A12" s="33">
        <v>2.03</v>
      </c>
      <c r="B12" s="33"/>
      <c r="C12" s="33">
        <v>2.03</v>
      </c>
      <c r="D12" s="42" t="s">
        <v>49</v>
      </c>
      <c r="E12" s="41"/>
    </row>
    <row r="13" spans="1:5" ht="15.75">
      <c r="A13" s="33">
        <v>2.039999999999999</v>
      </c>
      <c r="B13" s="33"/>
      <c r="C13" s="33">
        <v>2.039999999999999</v>
      </c>
      <c r="D13" s="42" t="s">
        <v>92</v>
      </c>
      <c r="E13" s="41"/>
    </row>
    <row r="14" spans="1:5" ht="15.75">
      <c r="A14" s="33"/>
      <c r="B14" s="33"/>
      <c r="C14" s="33">
        <v>2.05</v>
      </c>
      <c r="D14" s="42" t="s">
        <v>18</v>
      </c>
      <c r="E14" s="41"/>
    </row>
    <row r="15" spans="1:5" ht="15.75">
      <c r="A15" s="33">
        <v>2.0599999999999987</v>
      </c>
      <c r="B15" s="33"/>
      <c r="C15" s="33">
        <v>2.0599999999999987</v>
      </c>
      <c r="D15" s="42" t="s">
        <v>19</v>
      </c>
      <c r="E15" s="41"/>
    </row>
    <row r="16" spans="1:5" ht="15.75">
      <c r="A16" s="33">
        <v>2.0699999999999985</v>
      </c>
      <c r="B16" s="33"/>
      <c r="C16" s="33">
        <v>2.0699999999999985</v>
      </c>
      <c r="D16" s="42" t="s">
        <v>20</v>
      </c>
      <c r="E16" s="41"/>
    </row>
    <row r="17" spans="1:5" ht="15.75">
      <c r="A17" s="33">
        <v>2.0799999999999983</v>
      </c>
      <c r="B17" s="33"/>
      <c r="C17" s="33">
        <v>2.0799999999999983</v>
      </c>
      <c r="D17" s="42" t="s">
        <v>21</v>
      </c>
      <c r="E17" s="41"/>
    </row>
    <row r="18" spans="1:5" ht="15.75">
      <c r="A18" s="33">
        <v>2.089999999999998</v>
      </c>
      <c r="B18" s="33"/>
      <c r="C18" s="33">
        <v>2.089999999999998</v>
      </c>
      <c r="D18" s="42" t="s">
        <v>22</v>
      </c>
      <c r="E18" s="41"/>
    </row>
    <row r="19" spans="1:5" ht="15.75">
      <c r="A19" s="33">
        <v>2.099999999999998</v>
      </c>
      <c r="B19" s="33"/>
      <c r="C19" s="33">
        <v>2.099999999999998</v>
      </c>
      <c r="D19" s="42" t="s">
        <v>52</v>
      </c>
      <c r="E19" s="41"/>
    </row>
    <row r="20" spans="1:5" ht="15.75">
      <c r="A20" s="33">
        <v>2.1099999999999977</v>
      </c>
      <c r="B20" s="33"/>
      <c r="C20" s="33">
        <v>2.1099999999999977</v>
      </c>
      <c r="D20" s="42" t="s">
        <v>23</v>
      </c>
      <c r="E20" s="41"/>
    </row>
    <row r="21" spans="1:5" ht="15.75">
      <c r="A21" s="33">
        <v>2.12</v>
      </c>
      <c r="B21" s="33"/>
      <c r="C21" s="33">
        <v>2.12</v>
      </c>
      <c r="D21" s="42" t="s">
        <v>50</v>
      </c>
      <c r="E21" s="41"/>
    </row>
    <row r="22" spans="1:5" ht="15.75">
      <c r="A22" s="33">
        <v>2.15</v>
      </c>
      <c r="B22" s="33"/>
      <c r="C22" s="41"/>
      <c r="D22" s="42" t="s">
        <v>24</v>
      </c>
      <c r="E22" s="41"/>
    </row>
    <row r="23" spans="1:5" ht="15.75">
      <c r="A23" s="33"/>
      <c r="B23" s="33"/>
      <c r="C23" s="33">
        <v>2.15</v>
      </c>
      <c r="D23" s="42" t="s">
        <v>60</v>
      </c>
      <c r="E23" s="41"/>
    </row>
    <row r="24" spans="1:5" ht="15.75">
      <c r="A24" s="33">
        <v>2.16</v>
      </c>
      <c r="B24" s="33"/>
      <c r="C24" s="41"/>
      <c r="D24" s="42" t="s">
        <v>25</v>
      </c>
      <c r="E24" s="41"/>
    </row>
    <row r="25" spans="1:5" ht="15.75">
      <c r="A25" s="33">
        <v>2.17</v>
      </c>
      <c r="B25" s="33"/>
      <c r="C25" s="33"/>
      <c r="D25" s="42" t="s">
        <v>26</v>
      </c>
      <c r="E25" s="41"/>
    </row>
    <row r="26" spans="1:5" ht="15.75">
      <c r="A26" s="33">
        <v>2.18</v>
      </c>
      <c r="B26" s="33"/>
      <c r="C26" s="33"/>
      <c r="D26" s="42" t="s">
        <v>101</v>
      </c>
      <c r="E26" s="41"/>
    </row>
    <row r="27" spans="1:5" ht="15.75">
      <c r="A27" s="208" t="s">
        <v>12</v>
      </c>
      <c r="B27" s="208"/>
      <c r="C27" s="208"/>
      <c r="D27" s="41"/>
      <c r="E27" s="41"/>
    </row>
    <row r="28" spans="1:5" ht="15.75">
      <c r="A28" s="58"/>
      <c r="B28" s="58"/>
      <c r="C28" s="33">
        <v>3.01</v>
      </c>
      <c r="D28" s="41" t="s">
        <v>31</v>
      </c>
      <c r="E28" s="41"/>
    </row>
    <row r="29" spans="1:5" ht="15.75">
      <c r="A29" s="33">
        <v>3.02</v>
      </c>
      <c r="B29" s="33"/>
      <c r="C29" s="33">
        <v>3.02</v>
      </c>
      <c r="D29" s="42" t="s">
        <v>53</v>
      </c>
      <c r="E29" s="41"/>
    </row>
    <row r="30" spans="1:5" ht="15.75">
      <c r="A30" s="33">
        <v>3.1</v>
      </c>
      <c r="B30" s="33"/>
      <c r="C30" s="33">
        <v>3.1</v>
      </c>
      <c r="D30" s="42" t="s">
        <v>102</v>
      </c>
      <c r="E30" s="41"/>
    </row>
    <row r="31" spans="1:5" ht="15.75">
      <c r="A31" s="33">
        <v>3.21</v>
      </c>
      <c r="C31" s="77">
        <v>3.18</v>
      </c>
      <c r="D31" s="42" t="s">
        <v>103</v>
      </c>
      <c r="E31" s="41"/>
    </row>
    <row r="32" spans="1:5" ht="15.75">
      <c r="A32" s="33"/>
      <c r="B32" s="33"/>
      <c r="C32" s="41"/>
      <c r="D32" s="42"/>
      <c r="E32" s="41"/>
    </row>
    <row r="33" spans="1:5" ht="15.75">
      <c r="A33" s="41" t="s">
        <v>104</v>
      </c>
      <c r="B33" s="41"/>
      <c r="C33" s="41" t="s">
        <v>93</v>
      </c>
      <c r="D33" s="41"/>
      <c r="E33" s="41"/>
    </row>
  </sheetData>
  <sheetProtection/>
  <mergeCells count="2">
    <mergeCell ref="A1:D1"/>
    <mergeCell ref="A27:C27"/>
  </mergeCells>
  <printOptions/>
  <pageMargins left="0.7" right="0.7" top="0.75" bottom="0.75" header="0.3" footer="0.3"/>
  <pageSetup fitToHeight="1" fitToWidth="1" horizontalDpi="600" verticalDpi="600" orientation="portrait" r:id="rId1"/>
  <headerFooter scaleWithDoc="0">
    <oddHeader>&amp;RExh. EMA-7</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56"/>
  <sheetViews>
    <sheetView tabSelected="1" zoomScalePageLayoutView="0" workbookViewId="0" topLeftCell="A19">
      <selection activeCell="G20" sqref="G20"/>
    </sheetView>
  </sheetViews>
  <sheetFormatPr defaultColWidth="9.140625" defaultRowHeight="12.75"/>
  <cols>
    <col min="1" max="1" width="5.00390625" style="105" customWidth="1"/>
    <col min="2" max="3" width="13.421875" style="106" customWidth="1"/>
    <col min="4" max="4" width="42.140625" style="106" customWidth="1"/>
    <col min="5" max="5" width="25.00390625" style="107" customWidth="1"/>
    <col min="6" max="6" width="21.57421875" style="107" customWidth="1"/>
    <col min="7" max="7" width="14.140625" style="107" customWidth="1"/>
    <col min="8" max="16384" width="9.140625" style="105" customWidth="1"/>
  </cols>
  <sheetData>
    <row r="1" spans="2:7" ht="18.75">
      <c r="B1" s="220" t="s">
        <v>128</v>
      </c>
      <c r="C1" s="220"/>
      <c r="D1" s="220"/>
      <c r="E1" s="220"/>
      <c r="F1" s="220"/>
      <c r="G1" s="104"/>
    </row>
    <row r="2" spans="2:7" ht="19.5" thickBot="1">
      <c r="B2" s="104"/>
      <c r="C2" s="104"/>
      <c r="D2" s="104"/>
      <c r="E2" s="104"/>
      <c r="F2" s="104"/>
      <c r="G2" s="104"/>
    </row>
    <row r="3" spans="1:7" ht="24" customHeight="1" thickBot="1">
      <c r="A3" s="183"/>
      <c r="B3" s="217" t="s">
        <v>161</v>
      </c>
      <c r="C3" s="218"/>
      <c r="D3" s="218"/>
      <c r="E3" s="218"/>
      <c r="F3" s="218"/>
      <c r="G3" s="219"/>
    </row>
    <row r="4" spans="1:7" s="108" customFormat="1" ht="45" customHeight="1" thickBot="1">
      <c r="A4" s="186" t="s">
        <v>164</v>
      </c>
      <c r="B4" s="192" t="s">
        <v>182</v>
      </c>
      <c r="C4" s="193" t="s">
        <v>183</v>
      </c>
      <c r="D4" s="193" t="s">
        <v>13</v>
      </c>
      <c r="E4" s="194" t="s">
        <v>151</v>
      </c>
      <c r="F4" s="194" t="s">
        <v>193</v>
      </c>
      <c r="G4" s="195" t="s">
        <v>194</v>
      </c>
    </row>
    <row r="5" spans="1:7" ht="15" customHeight="1">
      <c r="A5" s="184" t="s">
        <v>165</v>
      </c>
      <c r="B5" s="187">
        <v>2.04</v>
      </c>
      <c r="C5" s="137">
        <v>2.04</v>
      </c>
      <c r="D5" s="188" t="s">
        <v>17</v>
      </c>
      <c r="E5" s="189" t="s">
        <v>105</v>
      </c>
      <c r="F5" s="190" t="s">
        <v>152</v>
      </c>
      <c r="G5" s="191" t="s">
        <v>195</v>
      </c>
    </row>
    <row r="6" spans="1:7" ht="18" customHeight="1">
      <c r="A6" s="184" t="s">
        <v>166</v>
      </c>
      <c r="B6" s="134">
        <v>2.19</v>
      </c>
      <c r="C6" s="133"/>
      <c r="D6" s="135" t="s">
        <v>60</v>
      </c>
      <c r="E6" s="127" t="s">
        <v>148</v>
      </c>
      <c r="F6" s="181" t="s">
        <v>153</v>
      </c>
      <c r="G6" s="202" t="s">
        <v>196</v>
      </c>
    </row>
    <row r="7" spans="1:7" ht="15.75">
      <c r="A7" s="184" t="s">
        <v>167</v>
      </c>
      <c r="B7" s="132" t="s">
        <v>129</v>
      </c>
      <c r="C7" s="133"/>
      <c r="D7" s="136" t="s">
        <v>146</v>
      </c>
      <c r="E7" s="206" t="s">
        <v>105</v>
      </c>
      <c r="F7" s="181" t="s">
        <v>163</v>
      </c>
      <c r="G7" s="203" t="s">
        <v>197</v>
      </c>
    </row>
    <row r="8" spans="1:7" ht="15.75">
      <c r="A8" s="184" t="s">
        <v>168</v>
      </c>
      <c r="B8" s="196" t="s">
        <v>150</v>
      </c>
      <c r="C8" s="197"/>
      <c r="D8" s="197" t="s">
        <v>130</v>
      </c>
      <c r="E8" s="221" t="s">
        <v>149</v>
      </c>
      <c r="F8" s="222" t="s">
        <v>154</v>
      </c>
      <c r="G8" s="209" t="s">
        <v>198</v>
      </c>
    </row>
    <row r="9" spans="1:7" ht="15.75">
      <c r="A9" s="184"/>
      <c r="B9" s="198">
        <v>3.01</v>
      </c>
      <c r="C9" s="199"/>
      <c r="D9" s="199" t="s">
        <v>31</v>
      </c>
      <c r="E9" s="221"/>
      <c r="F9" s="222"/>
      <c r="G9" s="209"/>
    </row>
    <row r="10" spans="1:7" ht="30">
      <c r="A10" s="184" t="s">
        <v>169</v>
      </c>
      <c r="B10" s="200">
        <v>3.03</v>
      </c>
      <c r="C10" s="201">
        <v>3.03</v>
      </c>
      <c r="D10" s="199" t="s">
        <v>62</v>
      </c>
      <c r="E10" s="127" t="s">
        <v>109</v>
      </c>
      <c r="F10" s="181" t="s">
        <v>155</v>
      </c>
      <c r="G10" s="204" t="s">
        <v>199</v>
      </c>
    </row>
    <row r="11" spans="1:7" ht="15.75">
      <c r="A11" s="184" t="s">
        <v>170</v>
      </c>
      <c r="B11" s="129">
        <v>3.06</v>
      </c>
      <c r="C11" s="122">
        <v>3.06</v>
      </c>
      <c r="D11" s="123" t="s">
        <v>29</v>
      </c>
      <c r="E11" s="127" t="s">
        <v>180</v>
      </c>
      <c r="F11" s="181" t="s">
        <v>156</v>
      </c>
      <c r="G11" s="204" t="s">
        <v>200</v>
      </c>
    </row>
    <row r="12" spans="1:7" ht="30.75" customHeight="1">
      <c r="A12" s="184" t="s">
        <v>171</v>
      </c>
      <c r="B12" s="129">
        <v>3.07</v>
      </c>
      <c r="C12" s="122">
        <v>3.07</v>
      </c>
      <c r="D12" s="123" t="s">
        <v>55</v>
      </c>
      <c r="E12" s="127" t="s">
        <v>181</v>
      </c>
      <c r="F12" s="181" t="s">
        <v>157</v>
      </c>
      <c r="G12" s="204" t="s">
        <v>201</v>
      </c>
    </row>
    <row r="13" spans="1:7" ht="29.25" customHeight="1">
      <c r="A13" s="184" t="s">
        <v>172</v>
      </c>
      <c r="B13" s="129">
        <v>3.09</v>
      </c>
      <c r="C13" s="122">
        <v>3.09</v>
      </c>
      <c r="D13" s="123" t="s">
        <v>30</v>
      </c>
      <c r="E13" s="127" t="s">
        <v>109</v>
      </c>
      <c r="F13" s="181" t="s">
        <v>158</v>
      </c>
      <c r="G13" s="204" t="s">
        <v>202</v>
      </c>
    </row>
    <row r="14" spans="1:7" ht="14.25" customHeight="1">
      <c r="A14" s="184" t="s">
        <v>173</v>
      </c>
      <c r="B14" s="129" t="s">
        <v>120</v>
      </c>
      <c r="C14" s="122" t="s">
        <v>120</v>
      </c>
      <c r="D14" s="124" t="s">
        <v>122</v>
      </c>
      <c r="E14" s="127" t="s">
        <v>121</v>
      </c>
      <c r="F14" s="181" t="s">
        <v>159</v>
      </c>
      <c r="G14" s="209" t="s">
        <v>203</v>
      </c>
    </row>
    <row r="15" spans="1:7" ht="15" customHeight="1">
      <c r="A15" s="184" t="s">
        <v>174</v>
      </c>
      <c r="B15" s="129">
        <v>3.16</v>
      </c>
      <c r="C15" s="122">
        <v>3.16</v>
      </c>
      <c r="D15" s="123" t="s">
        <v>68</v>
      </c>
      <c r="E15" s="127" t="s">
        <v>123</v>
      </c>
      <c r="F15" s="181" t="s">
        <v>159</v>
      </c>
      <c r="G15" s="210"/>
    </row>
    <row r="16" spans="1:7" ht="15" customHeight="1">
      <c r="A16" s="184" t="s">
        <v>175</v>
      </c>
      <c r="B16" s="129">
        <v>3.17</v>
      </c>
      <c r="C16" s="122"/>
      <c r="D16" s="123" t="s">
        <v>69</v>
      </c>
      <c r="E16" s="206" t="s">
        <v>207</v>
      </c>
      <c r="F16" s="181" t="s">
        <v>159</v>
      </c>
      <c r="G16" s="210"/>
    </row>
    <row r="17" spans="1:7" ht="15" customHeight="1">
      <c r="A17" s="184" t="s">
        <v>176</v>
      </c>
      <c r="B17" s="129">
        <v>3.18</v>
      </c>
      <c r="C17" s="122"/>
      <c r="D17" s="123" t="s">
        <v>125</v>
      </c>
      <c r="E17" s="206" t="s">
        <v>105</v>
      </c>
      <c r="F17" s="181" t="s">
        <v>159</v>
      </c>
      <c r="G17" s="210"/>
    </row>
    <row r="18" spans="1:7" ht="15" customHeight="1">
      <c r="A18" s="184" t="s">
        <v>177</v>
      </c>
      <c r="B18" s="129">
        <v>3.19</v>
      </c>
      <c r="C18" s="122"/>
      <c r="D18" s="123" t="s">
        <v>70</v>
      </c>
      <c r="E18" s="127" t="s">
        <v>59</v>
      </c>
      <c r="F18" s="181" t="s">
        <v>159</v>
      </c>
      <c r="G18" s="210"/>
    </row>
    <row r="19" spans="1:7" ht="16.5" thickBot="1">
      <c r="A19" s="184" t="s">
        <v>178</v>
      </c>
      <c r="B19" s="130">
        <v>3.2</v>
      </c>
      <c r="C19" s="125"/>
      <c r="D19" s="126" t="s">
        <v>108</v>
      </c>
      <c r="E19" s="128" t="s">
        <v>105</v>
      </c>
      <c r="F19" s="182" t="s">
        <v>160</v>
      </c>
      <c r="G19" s="205" t="s">
        <v>204</v>
      </c>
    </row>
    <row r="20" spans="1:7" ht="33.75" customHeight="1" thickBot="1">
      <c r="A20" s="185"/>
      <c r="B20" s="211" t="s">
        <v>205</v>
      </c>
      <c r="C20" s="212"/>
      <c r="D20" s="212"/>
      <c r="E20" s="212"/>
      <c r="F20" s="212"/>
      <c r="G20" s="213"/>
    </row>
    <row r="21" spans="2:7" s="121" customFormat="1" ht="18.75" customHeight="1" thickBot="1">
      <c r="B21" s="118"/>
      <c r="C21" s="118"/>
      <c r="D21" s="119"/>
      <c r="E21" s="120"/>
      <c r="F21" s="112"/>
      <c r="G21" s="112"/>
    </row>
    <row r="22" spans="1:7" s="121" customFormat="1" ht="18.75" customHeight="1" thickBot="1">
      <c r="A22" s="175"/>
      <c r="B22" s="217" t="s">
        <v>162</v>
      </c>
      <c r="C22" s="218"/>
      <c r="D22" s="218"/>
      <c r="E22" s="219"/>
      <c r="F22" s="170"/>
      <c r="G22" s="112"/>
    </row>
    <row r="23" spans="1:7" s="108" customFormat="1" ht="32.25" customHeight="1">
      <c r="A23" s="176" t="s">
        <v>164</v>
      </c>
      <c r="B23" s="143" t="s">
        <v>182</v>
      </c>
      <c r="C23" s="139" t="s">
        <v>183</v>
      </c>
      <c r="D23" s="140" t="s">
        <v>13</v>
      </c>
      <c r="E23" s="144" t="s">
        <v>37</v>
      </c>
      <c r="F23" s="112"/>
      <c r="G23" s="112"/>
    </row>
    <row r="24" spans="1:7" ht="16.5" thickBot="1">
      <c r="A24" s="177"/>
      <c r="B24" s="214" t="s">
        <v>147</v>
      </c>
      <c r="C24" s="215"/>
      <c r="D24" s="215"/>
      <c r="E24" s="216"/>
      <c r="F24" s="171"/>
      <c r="G24" s="113"/>
    </row>
    <row r="25" spans="1:7" ht="15.75">
      <c r="A25" s="178" t="s">
        <v>165</v>
      </c>
      <c r="B25" s="147" t="s">
        <v>106</v>
      </c>
      <c r="C25" s="148" t="s">
        <v>106</v>
      </c>
      <c r="D25" s="151" t="s">
        <v>107</v>
      </c>
      <c r="E25" s="157" t="s">
        <v>110</v>
      </c>
      <c r="F25" s="172"/>
      <c r="G25" s="112"/>
    </row>
    <row r="26" spans="1:7" ht="15.75">
      <c r="A26" s="177"/>
      <c r="B26" s="149">
        <v>2.14</v>
      </c>
      <c r="C26" s="150">
        <v>2.14</v>
      </c>
      <c r="D26" s="152" t="s">
        <v>5</v>
      </c>
      <c r="E26" s="158" t="s">
        <v>110</v>
      </c>
      <c r="F26" s="172"/>
      <c r="G26" s="114"/>
    </row>
    <row r="27" spans="1:7" ht="15.75">
      <c r="A27" s="178" t="s">
        <v>166</v>
      </c>
      <c r="B27" s="109">
        <v>2.05</v>
      </c>
      <c r="C27" s="110"/>
      <c r="D27" s="111" t="s">
        <v>18</v>
      </c>
      <c r="E27" s="159" t="s">
        <v>57</v>
      </c>
      <c r="F27" s="112"/>
      <c r="G27" s="112"/>
    </row>
    <row r="28" spans="1:7" ht="15.75">
      <c r="A28" s="178" t="s">
        <v>167</v>
      </c>
      <c r="B28" s="43">
        <v>2.13</v>
      </c>
      <c r="C28" s="44">
        <v>2.13</v>
      </c>
      <c r="D28" s="45" t="s">
        <v>51</v>
      </c>
      <c r="E28" s="159" t="s">
        <v>57</v>
      </c>
      <c r="F28" s="112"/>
      <c r="G28" s="112"/>
    </row>
    <row r="29" spans="1:7" ht="16.5" thickBot="1">
      <c r="A29" s="178"/>
      <c r="B29" s="214" t="s">
        <v>12</v>
      </c>
      <c r="C29" s="215"/>
      <c r="D29" s="215"/>
      <c r="E29" s="216"/>
      <c r="F29" s="171"/>
      <c r="G29" s="113"/>
    </row>
    <row r="30" spans="1:7" ht="17.25" customHeight="1">
      <c r="A30" s="178" t="s">
        <v>168</v>
      </c>
      <c r="B30" s="109" t="s">
        <v>81</v>
      </c>
      <c r="C30" s="110"/>
      <c r="D30" s="166" t="s">
        <v>82</v>
      </c>
      <c r="E30" s="160" t="s">
        <v>54</v>
      </c>
      <c r="F30" s="112"/>
      <c r="G30" s="112"/>
    </row>
    <row r="31" spans="1:7" ht="15.75">
      <c r="A31" s="178" t="s">
        <v>169</v>
      </c>
      <c r="B31" s="43">
        <v>3.04</v>
      </c>
      <c r="C31" s="44">
        <v>3.04</v>
      </c>
      <c r="D31" s="165" t="s">
        <v>27</v>
      </c>
      <c r="E31" s="159" t="s">
        <v>110</v>
      </c>
      <c r="F31" s="112"/>
      <c r="G31" s="112"/>
    </row>
    <row r="32" spans="1:7" ht="15.75">
      <c r="A32" s="178" t="s">
        <v>170</v>
      </c>
      <c r="B32" s="43">
        <v>3.05</v>
      </c>
      <c r="C32" s="44">
        <v>3.05</v>
      </c>
      <c r="D32" s="165" t="s">
        <v>28</v>
      </c>
      <c r="E32" s="159" t="s">
        <v>38</v>
      </c>
      <c r="F32" s="112"/>
      <c r="G32" s="112"/>
    </row>
    <row r="33" spans="1:7" ht="15.75">
      <c r="A33" s="178" t="s">
        <v>171</v>
      </c>
      <c r="B33" s="43">
        <v>3.06</v>
      </c>
      <c r="C33" s="44">
        <v>3.06</v>
      </c>
      <c r="D33" s="165" t="s">
        <v>29</v>
      </c>
      <c r="E33" s="159" t="s">
        <v>179</v>
      </c>
      <c r="F33" s="112"/>
      <c r="G33" s="112"/>
    </row>
    <row r="34" spans="1:7" ht="15.75">
      <c r="A34" s="178" t="s">
        <v>172</v>
      </c>
      <c r="B34" s="43">
        <v>3.07</v>
      </c>
      <c r="C34" s="44">
        <v>3.07</v>
      </c>
      <c r="D34" s="165" t="s">
        <v>55</v>
      </c>
      <c r="E34" s="159" t="s">
        <v>59</v>
      </c>
      <c r="F34" s="112"/>
      <c r="G34" s="112"/>
    </row>
    <row r="35" spans="1:7" ht="15.75">
      <c r="A35" s="178" t="s">
        <v>173</v>
      </c>
      <c r="B35" s="141">
        <v>3.08</v>
      </c>
      <c r="C35" s="142">
        <v>3.08</v>
      </c>
      <c r="D35" s="165" t="s">
        <v>46</v>
      </c>
      <c r="E35" s="159" t="s">
        <v>110</v>
      </c>
      <c r="F35" s="112"/>
      <c r="G35" s="112"/>
    </row>
    <row r="36" spans="1:7" ht="15.75">
      <c r="A36" s="178" t="s">
        <v>174</v>
      </c>
      <c r="B36" s="141">
        <v>3.09</v>
      </c>
      <c r="C36" s="142">
        <v>3.09</v>
      </c>
      <c r="D36" s="138" t="s">
        <v>30</v>
      </c>
      <c r="E36" s="164" t="s">
        <v>59</v>
      </c>
      <c r="F36" s="112"/>
      <c r="G36" s="112"/>
    </row>
    <row r="37" spans="1:7" ht="15.75">
      <c r="A37" s="178" t="s">
        <v>175</v>
      </c>
      <c r="B37" s="145">
        <v>3.11</v>
      </c>
      <c r="C37" s="146">
        <v>3.11</v>
      </c>
      <c r="D37" s="167" t="s">
        <v>63</v>
      </c>
      <c r="E37" s="161" t="s">
        <v>111</v>
      </c>
      <c r="F37" s="173"/>
      <c r="G37" s="112"/>
    </row>
    <row r="38" spans="1:7" ht="15.75">
      <c r="A38" s="178"/>
      <c r="B38" s="147">
        <v>3.12</v>
      </c>
      <c r="C38" s="148">
        <v>3.12</v>
      </c>
      <c r="D38" s="168" t="s">
        <v>64</v>
      </c>
      <c r="E38" s="162" t="s">
        <v>111</v>
      </c>
      <c r="F38" s="173"/>
      <c r="G38" s="112"/>
    </row>
    <row r="39" spans="1:7" ht="15.75">
      <c r="A39" s="178"/>
      <c r="B39" s="147">
        <v>3.13</v>
      </c>
      <c r="C39" s="148">
        <v>3.13</v>
      </c>
      <c r="D39" s="168" t="s">
        <v>65</v>
      </c>
      <c r="E39" s="162" t="s">
        <v>111</v>
      </c>
      <c r="F39" s="173"/>
      <c r="G39" s="112"/>
    </row>
    <row r="40" spans="1:7" ht="15.75">
      <c r="A40" s="178"/>
      <c r="B40" s="147">
        <v>3.14</v>
      </c>
      <c r="C40" s="148">
        <v>3.14</v>
      </c>
      <c r="D40" s="168" t="s">
        <v>66</v>
      </c>
      <c r="E40" s="162" t="s">
        <v>111</v>
      </c>
      <c r="F40" s="173"/>
      <c r="G40" s="112"/>
    </row>
    <row r="41" spans="1:7" ht="15.75">
      <c r="A41" s="178"/>
      <c r="B41" s="147">
        <v>3.15</v>
      </c>
      <c r="C41" s="148">
        <v>3.15</v>
      </c>
      <c r="D41" s="168" t="s">
        <v>67</v>
      </c>
      <c r="E41" s="162" t="s">
        <v>111</v>
      </c>
      <c r="F41" s="173"/>
      <c r="G41" s="112"/>
    </row>
    <row r="42" spans="1:7" ht="15.75">
      <c r="A42" s="177"/>
      <c r="B42" s="147" t="s">
        <v>114</v>
      </c>
      <c r="C42" s="148" t="s">
        <v>114</v>
      </c>
      <c r="D42" s="168" t="s">
        <v>115</v>
      </c>
      <c r="E42" s="162" t="s">
        <v>54</v>
      </c>
      <c r="F42" s="173"/>
      <c r="G42" s="112"/>
    </row>
    <row r="43" spans="1:7" ht="15.75">
      <c r="A43" s="178" t="s">
        <v>176</v>
      </c>
      <c r="B43" s="43">
        <v>3.16</v>
      </c>
      <c r="C43" s="44">
        <v>3.16</v>
      </c>
      <c r="D43" s="165" t="s">
        <v>68</v>
      </c>
      <c r="E43" s="159" t="s">
        <v>111</v>
      </c>
      <c r="F43" s="112"/>
      <c r="G43" s="112"/>
    </row>
    <row r="44" spans="1:7" ht="15.75">
      <c r="A44" s="178" t="s">
        <v>177</v>
      </c>
      <c r="B44" s="43">
        <v>3.17</v>
      </c>
      <c r="C44" s="44"/>
      <c r="D44" s="165" t="s">
        <v>191</v>
      </c>
      <c r="E44" s="159" t="s">
        <v>110</v>
      </c>
      <c r="F44" s="112"/>
      <c r="G44" s="112"/>
    </row>
    <row r="45" spans="1:7" ht="15.75">
      <c r="A45" s="178" t="s">
        <v>178</v>
      </c>
      <c r="B45" s="141">
        <v>3.18</v>
      </c>
      <c r="C45" s="142"/>
      <c r="D45" s="165" t="s">
        <v>190</v>
      </c>
      <c r="E45" s="159" t="s">
        <v>110</v>
      </c>
      <c r="F45" s="112"/>
      <c r="G45" s="112"/>
    </row>
    <row r="46" spans="1:7" ht="15.75">
      <c r="A46" s="178" t="s">
        <v>184</v>
      </c>
      <c r="B46" s="153">
        <v>3.19</v>
      </c>
      <c r="C46" s="154"/>
      <c r="D46" s="169" t="s">
        <v>70</v>
      </c>
      <c r="E46" s="157" t="s">
        <v>110</v>
      </c>
      <c r="F46" s="174"/>
      <c r="G46" s="112"/>
    </row>
    <row r="47" spans="1:7" ht="15.75">
      <c r="A47" s="178"/>
      <c r="B47" s="155" t="s">
        <v>78</v>
      </c>
      <c r="C47" s="156"/>
      <c r="D47" s="166" t="s">
        <v>112</v>
      </c>
      <c r="E47" s="158" t="s">
        <v>57</v>
      </c>
      <c r="F47" s="174"/>
      <c r="G47" s="112"/>
    </row>
    <row r="48" spans="1:7" ht="15.75">
      <c r="A48" s="178" t="s">
        <v>185</v>
      </c>
      <c r="B48" s="153" t="s">
        <v>113</v>
      </c>
      <c r="C48" s="154"/>
      <c r="D48" s="169" t="s">
        <v>75</v>
      </c>
      <c r="E48" s="157" t="s">
        <v>57</v>
      </c>
      <c r="F48" s="174"/>
      <c r="G48" s="112"/>
    </row>
    <row r="49" spans="1:7" ht="15.75">
      <c r="A49" s="178"/>
      <c r="B49" s="155" t="s">
        <v>80</v>
      </c>
      <c r="C49" s="156"/>
      <c r="D49" s="166" t="s">
        <v>76</v>
      </c>
      <c r="E49" s="158" t="s">
        <v>57</v>
      </c>
      <c r="F49" s="174"/>
      <c r="G49" s="112"/>
    </row>
    <row r="50" spans="1:7" ht="15.75">
      <c r="A50" s="178" t="s">
        <v>186</v>
      </c>
      <c r="B50" s="43"/>
      <c r="C50" s="44">
        <v>3.17</v>
      </c>
      <c r="D50" s="165" t="s">
        <v>94</v>
      </c>
      <c r="E50" s="159" t="s">
        <v>54</v>
      </c>
      <c r="F50" s="112"/>
      <c r="G50" s="112"/>
    </row>
    <row r="51" spans="1:7" ht="15.75">
      <c r="A51" s="178" t="s">
        <v>187</v>
      </c>
      <c r="B51" s="43" t="s">
        <v>116</v>
      </c>
      <c r="C51" s="44" t="s">
        <v>116</v>
      </c>
      <c r="D51" s="165" t="s">
        <v>117</v>
      </c>
      <c r="E51" s="159" t="s">
        <v>54</v>
      </c>
      <c r="F51" s="112"/>
      <c r="G51" s="112"/>
    </row>
    <row r="52" spans="1:7" ht="15.75">
      <c r="A52" s="178" t="s">
        <v>188</v>
      </c>
      <c r="B52" s="43" t="s">
        <v>118</v>
      </c>
      <c r="C52" s="44" t="s">
        <v>118</v>
      </c>
      <c r="D52" s="165" t="s">
        <v>85</v>
      </c>
      <c r="E52" s="159" t="s">
        <v>54</v>
      </c>
      <c r="F52" s="112"/>
      <c r="G52" s="112"/>
    </row>
    <row r="53" spans="1:7" ht="15.75">
      <c r="A53" s="178" t="s">
        <v>189</v>
      </c>
      <c r="B53" s="43" t="s">
        <v>119</v>
      </c>
      <c r="C53" s="44" t="s">
        <v>119</v>
      </c>
      <c r="D53" s="45" t="s">
        <v>86</v>
      </c>
      <c r="E53" s="159" t="s">
        <v>54</v>
      </c>
      <c r="F53" s="112"/>
      <c r="G53" s="112"/>
    </row>
    <row r="54" spans="1:7" ht="16.5" thickBot="1">
      <c r="A54" s="179" t="s">
        <v>192</v>
      </c>
      <c r="B54" s="101" t="s">
        <v>88</v>
      </c>
      <c r="C54" s="102" t="s">
        <v>88</v>
      </c>
      <c r="D54" s="103" t="s">
        <v>89</v>
      </c>
      <c r="E54" s="163" t="s">
        <v>54</v>
      </c>
      <c r="F54" s="112"/>
      <c r="G54" s="112"/>
    </row>
    <row r="55" ht="15.75">
      <c r="A55" s="131"/>
    </row>
    <row r="56" ht="15.75">
      <c r="A56" s="131"/>
    </row>
  </sheetData>
  <sheetProtection/>
  <mergeCells count="10">
    <mergeCell ref="G14:G18"/>
    <mergeCell ref="B20:G20"/>
    <mergeCell ref="B24:E24"/>
    <mergeCell ref="B22:E22"/>
    <mergeCell ref="B29:E29"/>
    <mergeCell ref="B1:F1"/>
    <mergeCell ref="E8:E9"/>
    <mergeCell ref="F8:F9"/>
    <mergeCell ref="B3:G3"/>
    <mergeCell ref="G8:G9"/>
  </mergeCells>
  <printOptions/>
  <pageMargins left="0.7" right="0.7" top="0.75" bottom="0.75" header="0.3" footer="0.3"/>
  <pageSetup fitToHeight="1" fitToWidth="1" horizontalDpi="600" verticalDpi="600" orientation="portrait" scale="72" r:id="rId1"/>
  <headerFooter scaleWithDoc="0">
    <oddHeader>&amp;RExh. EMA-7</oddHeader>
    <oddFooter>&amp;RPage &amp;P of &amp;N</oddFooter>
  </headerFooter>
</worksheet>
</file>

<file path=xl/worksheets/sheet3.xml><?xml version="1.0" encoding="utf-8"?>
<worksheet xmlns="http://schemas.openxmlformats.org/spreadsheetml/2006/main" xmlns:r="http://schemas.openxmlformats.org/officeDocument/2006/relationships">
  <dimension ref="A1:HV57"/>
  <sheetViews>
    <sheetView tabSelected="1" view="pageBreakPreview" zoomScaleSheetLayoutView="100" zoomScalePageLayoutView="0" workbookViewId="0" topLeftCell="A19">
      <selection activeCell="G20" sqref="G20"/>
    </sheetView>
  </sheetViews>
  <sheetFormatPr defaultColWidth="9.140625" defaultRowHeight="12.75"/>
  <cols>
    <col min="1" max="1" width="4.140625" style="29" customWidth="1"/>
    <col min="2" max="2" width="11.00390625" style="29" customWidth="1"/>
    <col min="3" max="3" width="33.28125" style="89" customWidth="1"/>
    <col min="4" max="4" width="12.8515625" style="11" customWidth="1"/>
    <col min="5" max="5" width="12.57421875" style="11" customWidth="1"/>
    <col min="6" max="6" width="12.7109375" style="11" bestFit="1" customWidth="1"/>
    <col min="7" max="7" width="12.140625" style="11" customWidth="1"/>
    <col min="8" max="8" width="12.7109375" style="11" bestFit="1" customWidth="1"/>
    <col min="9" max="9" width="12.140625" style="11" customWidth="1"/>
    <col min="10" max="10" width="12.7109375" style="11" bestFit="1" customWidth="1"/>
    <col min="11" max="11" width="11.8515625" style="11" customWidth="1"/>
    <col min="12" max="12" width="9.140625" style="7" customWidth="1"/>
    <col min="13" max="13" width="14.28125" style="7" bestFit="1" customWidth="1"/>
    <col min="14" max="14" width="12.8515625" style="7" bestFit="1" customWidth="1"/>
    <col min="15" max="15" width="10.28125" style="7" bestFit="1" customWidth="1"/>
    <col min="16" max="16384" width="9.140625" style="7" customWidth="1"/>
  </cols>
  <sheetData>
    <row r="1" spans="1:11" ht="15.75" customHeight="1" thickBot="1">
      <c r="A1" s="46"/>
      <c r="B1" s="48"/>
      <c r="C1" s="228" t="s">
        <v>39</v>
      </c>
      <c r="D1" s="228"/>
      <c r="E1" s="228"/>
      <c r="F1" s="228"/>
      <c r="G1" s="228"/>
      <c r="H1" s="228"/>
      <c r="I1" s="228"/>
      <c r="J1" s="228"/>
      <c r="K1" s="229"/>
    </row>
    <row r="2" spans="1:11" ht="13.5" customHeight="1">
      <c r="A2" s="27"/>
      <c r="B2" s="49"/>
      <c r="C2" s="32" t="s">
        <v>11</v>
      </c>
      <c r="D2" s="223" t="s">
        <v>8</v>
      </c>
      <c r="E2" s="224"/>
      <c r="F2" s="223" t="s">
        <v>56</v>
      </c>
      <c r="G2" s="224"/>
      <c r="H2" s="223" t="s">
        <v>72</v>
      </c>
      <c r="I2" s="224"/>
      <c r="J2" s="223" t="s">
        <v>73</v>
      </c>
      <c r="K2" s="224"/>
    </row>
    <row r="3" spans="1:15" s="3" customFormat="1" ht="27.75" customHeight="1">
      <c r="A3" s="26"/>
      <c r="B3" s="92"/>
      <c r="C3" s="19"/>
      <c r="D3" s="63" t="s">
        <v>0</v>
      </c>
      <c r="E3" s="20" t="s">
        <v>1</v>
      </c>
      <c r="F3" s="63" t="s">
        <v>0</v>
      </c>
      <c r="G3" s="20" t="s">
        <v>1</v>
      </c>
      <c r="H3" s="63" t="s">
        <v>0</v>
      </c>
      <c r="I3" s="20" t="s">
        <v>1</v>
      </c>
      <c r="J3" s="63" t="s">
        <v>0</v>
      </c>
      <c r="K3" s="20" t="s">
        <v>1</v>
      </c>
      <c r="M3" s="3" t="s">
        <v>9</v>
      </c>
      <c r="N3" s="3" t="s">
        <v>10</v>
      </c>
      <c r="O3" s="3" t="s">
        <v>47</v>
      </c>
    </row>
    <row r="4" spans="1:11" s="3" customFormat="1" ht="26.25" customHeight="1">
      <c r="A4" s="26"/>
      <c r="B4" s="76" t="s">
        <v>41</v>
      </c>
      <c r="C4" s="10" t="s">
        <v>2</v>
      </c>
      <c r="D4" s="225" t="s">
        <v>95</v>
      </c>
      <c r="E4" s="226"/>
      <c r="F4" s="225" t="s">
        <v>96</v>
      </c>
      <c r="G4" s="226"/>
      <c r="H4" s="225" t="s">
        <v>97</v>
      </c>
      <c r="I4" s="226"/>
      <c r="J4" s="225" t="s">
        <v>98</v>
      </c>
      <c r="K4" s="226"/>
    </row>
    <row r="5" spans="1:11" s="2" customFormat="1" ht="18.75" customHeight="1">
      <c r="A5" s="28"/>
      <c r="B5" s="51"/>
      <c r="C5" s="18" t="s">
        <v>7</v>
      </c>
      <c r="D5" s="64">
        <v>44183</v>
      </c>
      <c r="E5" s="65">
        <v>1877557</v>
      </c>
      <c r="F5" s="64">
        <v>44183</v>
      </c>
      <c r="G5" s="65">
        <v>1877557</v>
      </c>
      <c r="H5" s="64">
        <v>44183</v>
      </c>
      <c r="I5" s="65">
        <v>1877557</v>
      </c>
      <c r="J5" s="64">
        <v>44183</v>
      </c>
      <c r="K5" s="65">
        <v>1877557</v>
      </c>
    </row>
    <row r="6" spans="1:18" s="2" customFormat="1" ht="12.75">
      <c r="A6" s="28">
        <f>A5+1</f>
        <v>1</v>
      </c>
      <c r="B6" s="52"/>
      <c r="C6" s="61" t="s">
        <v>134</v>
      </c>
      <c r="D6" s="66"/>
      <c r="E6" s="21"/>
      <c r="F6" s="68">
        <f>-8457+1+11-5+7+1</f>
        <v>-8442</v>
      </c>
      <c r="G6" s="23"/>
      <c r="H6" s="68">
        <f>-11503+26+335+5+212</f>
        <v>-10925</v>
      </c>
      <c r="I6" s="21"/>
      <c r="J6" s="68">
        <f>-10284-J7</f>
        <v>-10441</v>
      </c>
      <c r="K6" s="23"/>
      <c r="M6" s="87">
        <f>-F6+D6</f>
        <v>8442</v>
      </c>
      <c r="N6" s="87">
        <f>-H6+D6</f>
        <v>10925</v>
      </c>
      <c r="O6" s="87">
        <f>-J6+D6</f>
        <v>10441</v>
      </c>
      <c r="R6" s="55"/>
    </row>
    <row r="7" spans="1:15" s="88" customFormat="1" ht="12.75">
      <c r="A7" s="28">
        <f>A6+1</f>
        <v>2</v>
      </c>
      <c r="B7" s="52">
        <v>2.14</v>
      </c>
      <c r="C7" s="14" t="s">
        <v>5</v>
      </c>
      <c r="D7" s="67"/>
      <c r="E7" s="22"/>
      <c r="F7" s="67">
        <v>-382</v>
      </c>
      <c r="G7" s="22"/>
      <c r="H7" s="67">
        <v>-367</v>
      </c>
      <c r="I7" s="22"/>
      <c r="J7" s="67">
        <v>157</v>
      </c>
      <c r="K7" s="22"/>
      <c r="M7" s="87">
        <f aca="true" t="shared" si="0" ref="M7:M40">-F7+D7</f>
        <v>382</v>
      </c>
      <c r="N7" s="87">
        <f aca="true" t="shared" si="1" ref="N7:N40">-H7+D7</f>
        <v>367</v>
      </c>
      <c r="O7" s="87">
        <f aca="true" t="shared" si="2" ref="O7:O40">-J7+D7</f>
        <v>-157</v>
      </c>
    </row>
    <row r="8" spans="1:15" s="88" customFormat="1" ht="12.75">
      <c r="A8" s="28">
        <f aca="true" t="shared" si="3" ref="A8:A43">A7+1</f>
        <v>3</v>
      </c>
      <c r="B8" s="53">
        <v>2.04</v>
      </c>
      <c r="C8" s="180" t="s">
        <v>17</v>
      </c>
      <c r="D8" s="67">
        <v>428</v>
      </c>
      <c r="E8" s="22"/>
      <c r="F8" s="67"/>
      <c r="G8" s="22"/>
      <c r="H8" s="68"/>
      <c r="I8" s="23"/>
      <c r="J8" s="68"/>
      <c r="K8" s="23"/>
      <c r="M8" s="87">
        <f t="shared" si="0"/>
        <v>428</v>
      </c>
      <c r="N8" s="87">
        <f t="shared" si="1"/>
        <v>428</v>
      </c>
      <c r="O8" s="87">
        <f t="shared" si="2"/>
        <v>428</v>
      </c>
    </row>
    <row r="9" spans="1:15" s="88" customFormat="1" ht="12.75">
      <c r="A9" s="28">
        <f t="shared" si="3"/>
        <v>4</v>
      </c>
      <c r="B9" s="53">
        <v>2.05</v>
      </c>
      <c r="C9" s="180" t="s">
        <v>58</v>
      </c>
      <c r="D9" s="67"/>
      <c r="E9" s="22"/>
      <c r="F9" s="67"/>
      <c r="G9" s="22"/>
      <c r="H9" s="68">
        <v>-28</v>
      </c>
      <c r="I9" s="23"/>
      <c r="J9" s="68"/>
      <c r="K9" s="23"/>
      <c r="M9" s="87">
        <f t="shared" si="0"/>
        <v>0</v>
      </c>
      <c r="N9" s="87">
        <f t="shared" si="1"/>
        <v>28</v>
      </c>
      <c r="O9" s="87">
        <f t="shared" si="2"/>
        <v>0</v>
      </c>
    </row>
    <row r="10" spans="1:15" s="88" customFormat="1" ht="12.75">
      <c r="A10" s="28">
        <f t="shared" si="3"/>
        <v>5</v>
      </c>
      <c r="B10" s="52">
        <v>2.13</v>
      </c>
      <c r="C10" s="14" t="s">
        <v>51</v>
      </c>
      <c r="D10" s="67"/>
      <c r="E10" s="22"/>
      <c r="F10" s="67"/>
      <c r="G10" s="22"/>
      <c r="H10" s="67">
        <v>-2123</v>
      </c>
      <c r="I10" s="22"/>
      <c r="J10" s="67"/>
      <c r="K10" s="22"/>
      <c r="M10" s="87">
        <f t="shared" si="0"/>
        <v>0</v>
      </c>
      <c r="N10" s="87">
        <f t="shared" si="1"/>
        <v>2123</v>
      </c>
      <c r="O10" s="87">
        <f t="shared" si="2"/>
        <v>0</v>
      </c>
    </row>
    <row r="11" spans="1:15" s="2" customFormat="1" ht="18.75" customHeight="1">
      <c r="A11" s="28">
        <f t="shared" si="3"/>
        <v>6</v>
      </c>
      <c r="B11" s="53">
        <v>2.19</v>
      </c>
      <c r="C11" s="14" t="s">
        <v>60</v>
      </c>
      <c r="D11" s="68">
        <v>862</v>
      </c>
      <c r="E11" s="23">
        <v>-903.17</v>
      </c>
      <c r="F11" s="68"/>
      <c r="G11" s="23"/>
      <c r="H11" s="68">
        <v>722</v>
      </c>
      <c r="I11" s="23">
        <v>-903</v>
      </c>
      <c r="J11" s="68"/>
      <c r="K11" s="23"/>
      <c r="L11" s="90" t="s">
        <v>124</v>
      </c>
      <c r="M11" s="87">
        <f t="shared" si="0"/>
        <v>862</v>
      </c>
      <c r="N11" s="87">
        <f t="shared" si="1"/>
        <v>140</v>
      </c>
      <c r="O11" s="87">
        <f t="shared" si="2"/>
        <v>862</v>
      </c>
    </row>
    <row r="12" spans="1:15" s="2" customFormat="1" ht="15" customHeight="1">
      <c r="A12" s="28">
        <f>A11+1</f>
        <v>7</v>
      </c>
      <c r="B12" s="53" t="s">
        <v>81</v>
      </c>
      <c r="C12" s="14" t="s">
        <v>126</v>
      </c>
      <c r="D12" s="68"/>
      <c r="E12" s="23"/>
      <c r="F12" s="68"/>
      <c r="G12" s="23"/>
      <c r="H12" s="68"/>
      <c r="I12" s="23"/>
      <c r="J12" s="68">
        <v>-557</v>
      </c>
      <c r="K12" s="23"/>
      <c r="M12" s="87">
        <f>-F12+D12</f>
        <v>0</v>
      </c>
      <c r="N12" s="87">
        <f>-H12+D12</f>
        <v>0</v>
      </c>
      <c r="O12" s="87">
        <f>-J12+D12</f>
        <v>557</v>
      </c>
    </row>
    <row r="13" spans="1:15" s="2" customFormat="1" ht="27" customHeight="1">
      <c r="A13" s="28">
        <f>A12+1</f>
        <v>8</v>
      </c>
      <c r="B13" s="53" t="s">
        <v>61</v>
      </c>
      <c r="C13" s="14" t="s">
        <v>135</v>
      </c>
      <c r="D13" s="68">
        <v>-2323</v>
      </c>
      <c r="E13" s="23"/>
      <c r="F13" s="68"/>
      <c r="G13" s="23"/>
      <c r="H13" s="68"/>
      <c r="I13" s="23"/>
      <c r="J13" s="68"/>
      <c r="K13" s="23"/>
      <c r="M13" s="87"/>
      <c r="N13" s="87"/>
      <c r="O13" s="87"/>
    </row>
    <row r="14" spans="1:15" s="2" customFormat="1" ht="24.75" customHeight="1">
      <c r="A14" s="28">
        <f>A13+1</f>
        <v>9</v>
      </c>
      <c r="B14" s="53" t="s">
        <v>61</v>
      </c>
      <c r="C14" s="14" t="s">
        <v>137</v>
      </c>
      <c r="D14" s="68">
        <v>-236</v>
      </c>
      <c r="E14" s="23"/>
      <c r="F14" s="68"/>
      <c r="G14" s="23"/>
      <c r="H14" s="68"/>
      <c r="I14" s="23"/>
      <c r="J14" s="68"/>
      <c r="K14" s="23"/>
      <c r="M14" s="87">
        <f>-F14+D14</f>
        <v>-236</v>
      </c>
      <c r="N14" s="87">
        <f>-H14+D14</f>
        <v>-236</v>
      </c>
      <c r="O14" s="87">
        <f>-J14+D14</f>
        <v>-236</v>
      </c>
    </row>
    <row r="15" spans="1:15" s="88" customFormat="1" ht="12.75">
      <c r="A15" s="28">
        <f>A14+1</f>
        <v>10</v>
      </c>
      <c r="B15" s="52">
        <v>3.01</v>
      </c>
      <c r="C15" s="14" t="s">
        <v>136</v>
      </c>
      <c r="D15" s="67">
        <v>1143</v>
      </c>
      <c r="E15" s="22"/>
      <c r="F15" s="67">
        <v>907</v>
      </c>
      <c r="G15" s="22"/>
      <c r="H15" s="67"/>
      <c r="I15" s="22"/>
      <c r="J15" s="67"/>
      <c r="K15" s="22"/>
      <c r="M15" s="87">
        <f t="shared" si="0"/>
        <v>236</v>
      </c>
      <c r="N15" s="87">
        <f t="shared" si="1"/>
        <v>1143</v>
      </c>
      <c r="O15" s="87">
        <f t="shared" si="2"/>
        <v>1143</v>
      </c>
    </row>
    <row r="16" spans="1:15" s="88" customFormat="1" ht="12.75">
      <c r="A16" s="28">
        <f t="shared" si="3"/>
        <v>11</v>
      </c>
      <c r="B16" s="52">
        <v>3.03</v>
      </c>
      <c r="C16" s="14" t="s">
        <v>62</v>
      </c>
      <c r="D16" s="67">
        <v>20</v>
      </c>
      <c r="E16" s="22"/>
      <c r="F16" s="67">
        <v>20</v>
      </c>
      <c r="G16" s="22"/>
      <c r="H16" s="67">
        <v>20</v>
      </c>
      <c r="I16" s="22"/>
      <c r="J16" s="67"/>
      <c r="K16" s="22"/>
      <c r="M16" s="87">
        <f t="shared" si="0"/>
        <v>0</v>
      </c>
      <c r="N16" s="87">
        <f t="shared" si="1"/>
        <v>0</v>
      </c>
      <c r="O16" s="87">
        <f t="shared" si="2"/>
        <v>20</v>
      </c>
    </row>
    <row r="17" spans="1:15" ht="17.25" customHeight="1">
      <c r="A17" s="28">
        <f t="shared" si="3"/>
        <v>12</v>
      </c>
      <c r="B17" s="52">
        <v>3.04</v>
      </c>
      <c r="C17" s="14" t="s">
        <v>42</v>
      </c>
      <c r="D17" s="67"/>
      <c r="E17" s="69"/>
      <c r="F17" s="67">
        <v>-636</v>
      </c>
      <c r="G17" s="69"/>
      <c r="H17" s="67">
        <v>-1579</v>
      </c>
      <c r="I17" s="22"/>
      <c r="J17" s="67">
        <v>-3417</v>
      </c>
      <c r="K17" s="22"/>
      <c r="M17" s="87">
        <f t="shared" si="0"/>
        <v>636</v>
      </c>
      <c r="N17" s="87">
        <f t="shared" si="1"/>
        <v>1579</v>
      </c>
      <c r="O17" s="87">
        <f t="shared" si="2"/>
        <v>3417</v>
      </c>
    </row>
    <row r="18" spans="1:15" ht="12.75">
      <c r="A18" s="28">
        <f t="shared" si="3"/>
        <v>13</v>
      </c>
      <c r="B18" s="52">
        <v>3.05</v>
      </c>
      <c r="C18" s="14" t="s">
        <v>43</v>
      </c>
      <c r="D18" s="67"/>
      <c r="E18" s="22"/>
      <c r="F18" s="67">
        <v>-154</v>
      </c>
      <c r="G18" s="22"/>
      <c r="H18" s="67"/>
      <c r="I18" s="22"/>
      <c r="J18" s="67"/>
      <c r="K18" s="22"/>
      <c r="M18" s="87">
        <f t="shared" si="0"/>
        <v>154</v>
      </c>
      <c r="N18" s="87">
        <f t="shared" si="1"/>
        <v>0</v>
      </c>
      <c r="O18" s="87">
        <f t="shared" si="2"/>
        <v>0</v>
      </c>
    </row>
    <row r="19" spans="1:15" ht="12.75">
      <c r="A19" s="28">
        <f t="shared" si="3"/>
        <v>14</v>
      </c>
      <c r="B19" s="52">
        <v>3.06</v>
      </c>
      <c r="C19" s="14" t="s">
        <v>44</v>
      </c>
      <c r="D19" s="67">
        <v>105</v>
      </c>
      <c r="E19" s="22"/>
      <c r="F19" s="67">
        <v>-1171</v>
      </c>
      <c r="G19" s="22"/>
      <c r="H19" s="67">
        <v>104</v>
      </c>
      <c r="I19" s="22"/>
      <c r="J19" s="67"/>
      <c r="K19" s="22"/>
      <c r="M19" s="87">
        <f t="shared" si="0"/>
        <v>1276</v>
      </c>
      <c r="N19" s="87">
        <f t="shared" si="1"/>
        <v>1</v>
      </c>
      <c r="O19" s="87">
        <f t="shared" si="2"/>
        <v>105</v>
      </c>
    </row>
    <row r="20" spans="1:15" ht="12.75">
      <c r="A20" s="28">
        <f t="shared" si="3"/>
        <v>15</v>
      </c>
      <c r="B20" s="52">
        <v>3.07</v>
      </c>
      <c r="C20" s="14" t="s">
        <v>45</v>
      </c>
      <c r="D20" s="67">
        <v>-1133</v>
      </c>
      <c r="E20" s="69"/>
      <c r="F20" s="67">
        <v>-3702</v>
      </c>
      <c r="G20" s="69"/>
      <c r="H20" s="67">
        <v>-1822</v>
      </c>
      <c r="I20" s="22"/>
      <c r="J20" s="67">
        <v>-1078</v>
      </c>
      <c r="K20" s="22"/>
      <c r="M20" s="87">
        <f t="shared" si="0"/>
        <v>2569</v>
      </c>
      <c r="N20" s="87">
        <f t="shared" si="1"/>
        <v>689</v>
      </c>
      <c r="O20" s="87">
        <f t="shared" si="2"/>
        <v>-55</v>
      </c>
    </row>
    <row r="21" spans="1:15" ht="12.75">
      <c r="A21" s="28">
        <f t="shared" si="3"/>
        <v>16</v>
      </c>
      <c r="B21" s="52">
        <v>3.08</v>
      </c>
      <c r="C21" s="14" t="s">
        <v>46</v>
      </c>
      <c r="D21" s="70"/>
      <c r="E21" s="22"/>
      <c r="F21" s="70">
        <v>-2105</v>
      </c>
      <c r="G21" s="22"/>
      <c r="H21" s="70">
        <v>-1000</v>
      </c>
      <c r="I21" s="22"/>
      <c r="J21" s="70">
        <v>-1028</v>
      </c>
      <c r="K21" s="22"/>
      <c r="M21" s="87">
        <f t="shared" si="0"/>
        <v>2105</v>
      </c>
      <c r="N21" s="87">
        <f t="shared" si="1"/>
        <v>1000</v>
      </c>
      <c r="O21" s="87">
        <f t="shared" si="2"/>
        <v>1028</v>
      </c>
    </row>
    <row r="22" spans="1:15" ht="12.75">
      <c r="A22" s="28">
        <f t="shared" si="3"/>
        <v>17</v>
      </c>
      <c r="B22" s="52">
        <v>3.09</v>
      </c>
      <c r="C22" s="14" t="s">
        <v>30</v>
      </c>
      <c r="D22" s="67">
        <v>-1123</v>
      </c>
      <c r="E22" s="69"/>
      <c r="F22" s="67">
        <v>-745</v>
      </c>
      <c r="G22" s="69"/>
      <c r="H22" s="67">
        <v>-745</v>
      </c>
      <c r="I22" s="22"/>
      <c r="J22" s="67"/>
      <c r="K22" s="22"/>
      <c r="M22" s="87">
        <f t="shared" si="0"/>
        <v>-378</v>
      </c>
      <c r="N22" s="87">
        <f t="shared" si="1"/>
        <v>-378</v>
      </c>
      <c r="O22" s="87">
        <f t="shared" si="2"/>
        <v>-1123</v>
      </c>
    </row>
    <row r="23" spans="1:15" ht="18" customHeight="1">
      <c r="A23" s="28">
        <f t="shared" si="3"/>
        <v>18</v>
      </c>
      <c r="B23" s="53">
        <v>3.11</v>
      </c>
      <c r="C23" s="14" t="s">
        <v>63</v>
      </c>
      <c r="D23" s="67">
        <v>301</v>
      </c>
      <c r="E23" s="22">
        <v>962.9330209542786</v>
      </c>
      <c r="F23" s="67">
        <v>-412</v>
      </c>
      <c r="G23" s="22">
        <v>-1334</v>
      </c>
      <c r="H23" s="67">
        <v>230</v>
      </c>
      <c r="I23" s="22">
        <v>963</v>
      </c>
      <c r="J23" s="67">
        <v>-2724</v>
      </c>
      <c r="K23" s="22">
        <v>-9316</v>
      </c>
      <c r="M23" s="87">
        <f t="shared" si="0"/>
        <v>713</v>
      </c>
      <c r="N23" s="87">
        <f t="shared" si="1"/>
        <v>71</v>
      </c>
      <c r="O23" s="87">
        <f t="shared" si="2"/>
        <v>3025</v>
      </c>
    </row>
    <row r="24" spans="1:15" ht="12.75">
      <c r="A24" s="28">
        <f t="shared" si="3"/>
        <v>19</v>
      </c>
      <c r="B24" s="53">
        <v>3.1199999999999974</v>
      </c>
      <c r="C24" s="62" t="s">
        <v>64</v>
      </c>
      <c r="D24" s="67">
        <v>-712</v>
      </c>
      <c r="E24" s="22">
        <v>-5302.5242618412885</v>
      </c>
      <c r="F24" s="67">
        <v>-2165</v>
      </c>
      <c r="G24" s="22">
        <v>-17204</v>
      </c>
      <c r="H24" s="67">
        <v>-838</v>
      </c>
      <c r="I24" s="22">
        <v>-5303</v>
      </c>
      <c r="J24" s="67">
        <v>-2480</v>
      </c>
      <c r="K24" s="22">
        <v>-23308</v>
      </c>
      <c r="M24" s="87">
        <f t="shared" si="0"/>
        <v>1453</v>
      </c>
      <c r="N24" s="87">
        <f t="shared" si="1"/>
        <v>126</v>
      </c>
      <c r="O24" s="87">
        <f t="shared" si="2"/>
        <v>1768</v>
      </c>
    </row>
    <row r="25" spans="1:15" ht="12.75">
      <c r="A25" s="28">
        <f t="shared" si="3"/>
        <v>20</v>
      </c>
      <c r="B25" s="53">
        <v>3.1299999999999972</v>
      </c>
      <c r="C25" s="62" t="s">
        <v>65</v>
      </c>
      <c r="D25" s="67">
        <v>-831</v>
      </c>
      <c r="E25" s="22">
        <v>-4058.6764436895246</v>
      </c>
      <c r="F25" s="67">
        <v>-4911</v>
      </c>
      <c r="G25" s="22">
        <v>-35427</v>
      </c>
      <c r="H25" s="67">
        <v>-1161</v>
      </c>
      <c r="I25" s="22">
        <v>-4059</v>
      </c>
      <c r="J25" s="67">
        <v>-5779</v>
      </c>
      <c r="K25" s="22">
        <v>-51538</v>
      </c>
      <c r="M25" s="87">
        <f t="shared" si="0"/>
        <v>4080</v>
      </c>
      <c r="N25" s="87">
        <f t="shared" si="1"/>
        <v>330</v>
      </c>
      <c r="O25" s="87">
        <f t="shared" si="2"/>
        <v>4948</v>
      </c>
    </row>
    <row r="26" spans="1:15" ht="25.5">
      <c r="A26" s="28">
        <f t="shared" si="3"/>
        <v>21</v>
      </c>
      <c r="B26" s="53">
        <v>3.139999999999997</v>
      </c>
      <c r="C26" s="62" t="s">
        <v>66</v>
      </c>
      <c r="D26" s="67">
        <v>71</v>
      </c>
      <c r="E26" s="22">
        <v>1242.100331264097</v>
      </c>
      <c r="F26" s="67">
        <v>-1464</v>
      </c>
      <c r="G26" s="22">
        <v>-11960</v>
      </c>
      <c r="H26" s="67">
        <v>-184</v>
      </c>
      <c r="I26" s="22">
        <v>1242</v>
      </c>
      <c r="J26" s="67">
        <v>-3802</v>
      </c>
      <c r="K26" s="22">
        <v>-35584</v>
      </c>
      <c r="M26" s="87">
        <f t="shared" si="0"/>
        <v>1535</v>
      </c>
      <c r="N26" s="87">
        <f t="shared" si="1"/>
        <v>255</v>
      </c>
      <c r="O26" s="87">
        <f t="shared" si="2"/>
        <v>3873</v>
      </c>
    </row>
    <row r="27" spans="1:15" ht="12.75">
      <c r="A27" s="28">
        <f t="shared" si="3"/>
        <v>22</v>
      </c>
      <c r="B27" s="53">
        <v>3.149999999999997</v>
      </c>
      <c r="C27" s="62" t="s">
        <v>67</v>
      </c>
      <c r="D27" s="67">
        <v>-110</v>
      </c>
      <c r="E27" s="22">
        <v>-705.7564809097021</v>
      </c>
      <c r="F27" s="67">
        <v>-607</v>
      </c>
      <c r="G27" s="22">
        <v>-2246</v>
      </c>
      <c r="H27" s="67">
        <v>-181</v>
      </c>
      <c r="I27" s="22">
        <v>-706</v>
      </c>
      <c r="J27" s="67">
        <v>-2992</v>
      </c>
      <c r="K27" s="22">
        <v>-10886</v>
      </c>
      <c r="M27" s="87">
        <f t="shared" si="0"/>
        <v>497</v>
      </c>
      <c r="N27" s="87">
        <f t="shared" si="1"/>
        <v>71</v>
      </c>
      <c r="O27" s="87">
        <f t="shared" si="2"/>
        <v>2882</v>
      </c>
    </row>
    <row r="28" spans="1:15" ht="12.75">
      <c r="A28" s="28">
        <f t="shared" si="3"/>
        <v>23</v>
      </c>
      <c r="B28" s="52">
        <v>3.16</v>
      </c>
      <c r="C28" s="62" t="s">
        <v>68</v>
      </c>
      <c r="D28" s="67">
        <v>-456</v>
      </c>
      <c r="E28" s="71">
        <v>-4578</v>
      </c>
      <c r="F28" s="67">
        <v>-475</v>
      </c>
      <c r="G28" s="22">
        <v>-4578</v>
      </c>
      <c r="H28" s="67">
        <v>-7024</v>
      </c>
      <c r="I28" s="22">
        <f>-75072+3</f>
        <v>-75069</v>
      </c>
      <c r="J28" s="67">
        <v>-3619</v>
      </c>
      <c r="K28" s="22">
        <v>-113898</v>
      </c>
      <c r="M28" s="87">
        <f t="shared" si="0"/>
        <v>19</v>
      </c>
      <c r="N28" s="87">
        <f t="shared" si="1"/>
        <v>6568</v>
      </c>
      <c r="O28" s="87">
        <f t="shared" si="2"/>
        <v>3163</v>
      </c>
    </row>
    <row r="29" spans="1:15" ht="12.75">
      <c r="A29" s="28">
        <f t="shared" si="3"/>
        <v>24</v>
      </c>
      <c r="B29" s="52">
        <v>3.1699999999999964</v>
      </c>
      <c r="C29" s="62" t="s">
        <v>69</v>
      </c>
      <c r="D29" s="67">
        <v>-174</v>
      </c>
      <c r="E29" s="71">
        <v>-1941</v>
      </c>
      <c r="F29" s="67">
        <v>-3998</v>
      </c>
      <c r="G29" s="22">
        <v>-11634</v>
      </c>
      <c r="H29" s="67">
        <v>-1304</v>
      </c>
      <c r="I29" s="22">
        <v>-11485</v>
      </c>
      <c r="J29" s="67">
        <v>-3784</v>
      </c>
      <c r="K29" s="22">
        <v>-13126</v>
      </c>
      <c r="M29" s="87">
        <f t="shared" si="0"/>
        <v>3824</v>
      </c>
      <c r="N29" s="87">
        <f t="shared" si="1"/>
        <v>1130</v>
      </c>
      <c r="O29" s="87">
        <f t="shared" si="2"/>
        <v>3610</v>
      </c>
    </row>
    <row r="30" spans="1:15" ht="17.25" customHeight="1">
      <c r="A30" s="28">
        <f t="shared" si="3"/>
        <v>25</v>
      </c>
      <c r="B30" s="52">
        <v>3.179999999999996</v>
      </c>
      <c r="C30" s="62" t="s">
        <v>125</v>
      </c>
      <c r="D30" s="67">
        <v>926</v>
      </c>
      <c r="E30" s="71">
        <v>3219</v>
      </c>
      <c r="F30" s="67">
        <v>-3781</v>
      </c>
      <c r="G30" s="22">
        <v>-9358</v>
      </c>
      <c r="H30" s="67">
        <v>-3781</v>
      </c>
      <c r="I30" s="22">
        <v>-9358</v>
      </c>
      <c r="J30" s="67">
        <v>-3729</v>
      </c>
      <c r="K30" s="22">
        <v>-9358</v>
      </c>
      <c r="M30" s="87">
        <f t="shared" si="0"/>
        <v>4707</v>
      </c>
      <c r="N30" s="87">
        <f t="shared" si="1"/>
        <v>4707</v>
      </c>
      <c r="O30" s="87">
        <f t="shared" si="2"/>
        <v>4655</v>
      </c>
    </row>
    <row r="31" spans="1:15" s="2" customFormat="1" ht="12.75">
      <c r="A31" s="28">
        <f t="shared" si="3"/>
        <v>26</v>
      </c>
      <c r="B31" s="53">
        <v>3.19</v>
      </c>
      <c r="C31" s="61" t="s">
        <v>70</v>
      </c>
      <c r="D31" s="72">
        <v>-837</v>
      </c>
      <c r="E31" s="23">
        <v>-4886</v>
      </c>
      <c r="F31" s="68">
        <v>-2730</v>
      </c>
      <c r="G31" s="22">
        <v>-9593</v>
      </c>
      <c r="H31" s="68">
        <v>-803</v>
      </c>
      <c r="I31" s="23">
        <v>-5581</v>
      </c>
      <c r="J31" s="68">
        <v>-1420</v>
      </c>
      <c r="K31" s="23">
        <v>11340</v>
      </c>
      <c r="M31" s="87">
        <f t="shared" si="0"/>
        <v>1893</v>
      </c>
      <c r="N31" s="87">
        <f t="shared" si="1"/>
        <v>-34</v>
      </c>
      <c r="O31" s="87">
        <f t="shared" si="2"/>
        <v>583</v>
      </c>
    </row>
    <row r="32" spans="1:15" s="2" customFormat="1" ht="24" customHeight="1">
      <c r="A32" s="28">
        <f t="shared" si="3"/>
        <v>27</v>
      </c>
      <c r="B32" s="53">
        <v>3.1999999999999957</v>
      </c>
      <c r="C32" s="61" t="s">
        <v>108</v>
      </c>
      <c r="D32" s="72">
        <v>51</v>
      </c>
      <c r="E32" s="23"/>
      <c r="F32" s="68"/>
      <c r="G32" s="22"/>
      <c r="H32" s="68"/>
      <c r="I32" s="23"/>
      <c r="J32" s="68"/>
      <c r="K32" s="23"/>
      <c r="M32" s="87">
        <f t="shared" si="0"/>
        <v>51</v>
      </c>
      <c r="N32" s="87">
        <f t="shared" si="1"/>
        <v>51</v>
      </c>
      <c r="O32" s="87">
        <f t="shared" si="2"/>
        <v>51</v>
      </c>
    </row>
    <row r="33" spans="1:15" s="2" customFormat="1" ht="12.75">
      <c r="A33" s="28">
        <f t="shared" si="3"/>
        <v>28</v>
      </c>
      <c r="B33" s="53" t="s">
        <v>78</v>
      </c>
      <c r="C33" s="61" t="s">
        <v>74</v>
      </c>
      <c r="D33" s="72"/>
      <c r="E33" s="23"/>
      <c r="F33" s="68"/>
      <c r="G33" s="22"/>
      <c r="H33" s="68">
        <v>-329</v>
      </c>
      <c r="I33" s="23">
        <v>-2377</v>
      </c>
      <c r="J33" s="68"/>
      <c r="K33" s="23"/>
      <c r="M33" s="87">
        <f t="shared" si="0"/>
        <v>0</v>
      </c>
      <c r="N33" s="87">
        <f t="shared" si="1"/>
        <v>329</v>
      </c>
      <c r="O33" s="87">
        <f t="shared" si="2"/>
        <v>0</v>
      </c>
    </row>
    <row r="34" spans="1:15" s="2" customFormat="1" ht="12.75">
      <c r="A34" s="28">
        <f t="shared" si="3"/>
        <v>29</v>
      </c>
      <c r="B34" s="53" t="s">
        <v>79</v>
      </c>
      <c r="C34" s="61" t="s">
        <v>75</v>
      </c>
      <c r="D34" s="72"/>
      <c r="E34" s="23"/>
      <c r="F34" s="68"/>
      <c r="G34" s="22"/>
      <c r="H34" s="68">
        <v>-1255</v>
      </c>
      <c r="I34" s="23">
        <v>-11840</v>
      </c>
      <c r="J34" s="68"/>
      <c r="K34" s="23"/>
      <c r="M34" s="87">
        <f t="shared" si="0"/>
        <v>0</v>
      </c>
      <c r="N34" s="87">
        <f t="shared" si="1"/>
        <v>1255</v>
      </c>
      <c r="O34" s="87">
        <f t="shared" si="2"/>
        <v>0</v>
      </c>
    </row>
    <row r="35" spans="1:15" s="2" customFormat="1" ht="12.75">
      <c r="A35" s="28">
        <f t="shared" si="3"/>
        <v>30</v>
      </c>
      <c r="B35" s="53" t="s">
        <v>80</v>
      </c>
      <c r="C35" s="61" t="s">
        <v>76</v>
      </c>
      <c r="D35" s="72"/>
      <c r="E35" s="23"/>
      <c r="F35" s="68"/>
      <c r="G35" s="22"/>
      <c r="H35" s="68">
        <v>-1310</v>
      </c>
      <c r="I35" s="23">
        <v>-11274</v>
      </c>
      <c r="J35" s="68"/>
      <c r="K35" s="23"/>
      <c r="M35" s="87">
        <f t="shared" si="0"/>
        <v>0</v>
      </c>
      <c r="N35" s="87">
        <f t="shared" si="1"/>
        <v>1310</v>
      </c>
      <c r="O35" s="87">
        <f t="shared" si="2"/>
        <v>0</v>
      </c>
    </row>
    <row r="36" spans="1:15" s="2" customFormat="1" ht="12.75">
      <c r="A36" s="28">
        <f t="shared" si="3"/>
        <v>31</v>
      </c>
      <c r="B36" s="93" t="s">
        <v>90</v>
      </c>
      <c r="C36" s="61" t="s">
        <v>99</v>
      </c>
      <c r="D36" s="72"/>
      <c r="E36" s="23"/>
      <c r="F36" s="68"/>
      <c r="G36" s="22"/>
      <c r="H36" s="68"/>
      <c r="I36" s="23"/>
      <c r="J36" s="68">
        <f>9221-1</f>
        <v>9220</v>
      </c>
      <c r="K36" s="23">
        <v>12732</v>
      </c>
      <c r="M36" s="87">
        <f t="shared" si="0"/>
        <v>0</v>
      </c>
      <c r="N36" s="87">
        <f t="shared" si="1"/>
        <v>0</v>
      </c>
      <c r="O36" s="87">
        <f t="shared" si="2"/>
        <v>-9220</v>
      </c>
    </row>
    <row r="37" spans="1:20" s="2" customFormat="1" ht="12.75">
      <c r="A37" s="28">
        <f t="shared" si="3"/>
        <v>32</v>
      </c>
      <c r="B37" s="93" t="s">
        <v>83</v>
      </c>
      <c r="C37" s="61" t="s">
        <v>77</v>
      </c>
      <c r="D37" s="72"/>
      <c r="E37" s="23"/>
      <c r="F37" s="68"/>
      <c r="G37" s="23"/>
      <c r="H37" s="68"/>
      <c r="I37" s="23"/>
      <c r="J37" s="68">
        <v>-10828</v>
      </c>
      <c r="K37" s="23"/>
      <c r="M37" s="87">
        <f t="shared" si="0"/>
        <v>0</v>
      </c>
      <c r="N37" s="87">
        <f t="shared" si="1"/>
        <v>0</v>
      </c>
      <c r="O37" s="87">
        <f t="shared" si="2"/>
        <v>10828</v>
      </c>
      <c r="T37" s="55">
        <f>D8-D11-D14-D15+D16+D19+D20+D22+D32</f>
        <v>-3421</v>
      </c>
    </row>
    <row r="38" spans="1:230" s="15" customFormat="1" ht="12.75">
      <c r="A38" s="28">
        <f t="shared" si="3"/>
        <v>33</v>
      </c>
      <c r="B38" s="94" t="s">
        <v>84</v>
      </c>
      <c r="C38" s="14" t="s">
        <v>85</v>
      </c>
      <c r="D38" s="67"/>
      <c r="E38" s="22"/>
      <c r="F38" s="67"/>
      <c r="G38" s="22"/>
      <c r="H38" s="67"/>
      <c r="I38" s="22"/>
      <c r="J38" s="67">
        <v>-56</v>
      </c>
      <c r="K38" s="22"/>
      <c r="L38" s="17"/>
      <c r="M38" s="87">
        <f t="shared" si="0"/>
        <v>0</v>
      </c>
      <c r="N38" s="87">
        <f t="shared" si="1"/>
        <v>0</v>
      </c>
      <c r="O38" s="87">
        <f t="shared" si="2"/>
        <v>56</v>
      </c>
      <c r="P38" s="13"/>
      <c r="Q38" s="13"/>
      <c r="R38" s="13"/>
      <c r="S38" s="6"/>
      <c r="T38" s="13">
        <f>SUM(D23:D31)</f>
        <v>-1822</v>
      </c>
      <c r="U38" s="13"/>
      <c r="V38" s="13"/>
      <c r="W38" s="13"/>
      <c r="X38" s="13"/>
      <c r="Y38" s="13"/>
      <c r="Z38" s="17"/>
      <c r="AA38" s="13"/>
      <c r="AB38" s="13"/>
      <c r="AC38" s="12"/>
      <c r="AD38" s="13"/>
      <c r="AE38" s="13"/>
      <c r="AF38" s="13"/>
      <c r="AG38" s="6"/>
      <c r="AH38" s="13"/>
      <c r="AI38" s="13"/>
      <c r="AJ38" s="13"/>
      <c r="AK38" s="13"/>
      <c r="AL38" s="13"/>
      <c r="AM38" s="13"/>
      <c r="AN38" s="17"/>
      <c r="AO38" s="13"/>
      <c r="AP38" s="13"/>
      <c r="AQ38" s="12"/>
      <c r="AR38" s="13"/>
      <c r="AS38" s="13"/>
      <c r="AT38" s="13"/>
      <c r="AU38" s="6"/>
      <c r="AV38" s="13"/>
      <c r="AW38" s="13"/>
      <c r="AX38" s="13"/>
      <c r="AY38" s="13"/>
      <c r="AZ38" s="13"/>
      <c r="BA38" s="13"/>
      <c r="BB38" s="17"/>
      <c r="BC38" s="13"/>
      <c r="BD38" s="13"/>
      <c r="BE38" s="12"/>
      <c r="BF38" s="13"/>
      <c r="BG38" s="13"/>
      <c r="BH38" s="13"/>
      <c r="BI38" s="6"/>
      <c r="BJ38" s="13"/>
      <c r="BK38" s="13"/>
      <c r="BL38" s="13"/>
      <c r="BM38" s="13"/>
      <c r="BN38" s="13"/>
      <c r="BO38" s="13"/>
      <c r="BP38" s="17"/>
      <c r="BQ38" s="13"/>
      <c r="BR38" s="13"/>
      <c r="BS38" s="12"/>
      <c r="BT38" s="13"/>
      <c r="BU38" s="13"/>
      <c r="BV38" s="13"/>
      <c r="BW38" s="6"/>
      <c r="BX38" s="13"/>
      <c r="BY38" s="13"/>
      <c r="BZ38" s="13"/>
      <c r="CA38" s="13"/>
      <c r="CB38" s="13"/>
      <c r="CC38" s="13"/>
      <c r="CD38" s="17"/>
      <c r="CE38" s="13"/>
      <c r="CF38" s="13"/>
      <c r="CG38" s="12"/>
      <c r="CH38" s="13"/>
      <c r="CI38" s="13"/>
      <c r="CJ38" s="13"/>
      <c r="CK38" s="6"/>
      <c r="CL38" s="13"/>
      <c r="CM38" s="13"/>
      <c r="CN38" s="13"/>
      <c r="CO38" s="13"/>
      <c r="CP38" s="13"/>
      <c r="CQ38" s="13"/>
      <c r="CR38" s="17"/>
      <c r="CS38" s="13"/>
      <c r="CT38" s="13"/>
      <c r="CU38" s="12"/>
      <c r="CV38" s="13"/>
      <c r="CW38" s="13"/>
      <c r="CX38" s="13"/>
      <c r="CY38" s="6"/>
      <c r="CZ38" s="13"/>
      <c r="DA38" s="13"/>
      <c r="DB38" s="13"/>
      <c r="DC38" s="13"/>
      <c r="DD38" s="13"/>
      <c r="DE38" s="13"/>
      <c r="DF38" s="17"/>
      <c r="DG38" s="13"/>
      <c r="DH38" s="13"/>
      <c r="DI38" s="12"/>
      <c r="DJ38" s="13"/>
      <c r="DK38" s="13"/>
      <c r="DL38" s="13"/>
      <c r="DM38" s="6"/>
      <c r="DN38" s="13"/>
      <c r="DO38" s="13"/>
      <c r="DP38" s="13"/>
      <c r="DQ38" s="13"/>
      <c r="DR38" s="13"/>
      <c r="DS38" s="13"/>
      <c r="DT38" s="17"/>
      <c r="DU38" s="13"/>
      <c r="DV38" s="13"/>
      <c r="DW38" s="12"/>
      <c r="DX38" s="13"/>
      <c r="DY38" s="13"/>
      <c r="DZ38" s="13"/>
      <c r="EA38" s="6"/>
      <c r="EB38" s="13"/>
      <c r="EC38" s="13"/>
      <c r="ED38" s="13"/>
      <c r="EE38" s="13"/>
      <c r="EF38" s="13"/>
      <c r="EG38" s="13"/>
      <c r="EH38" s="17"/>
      <c r="EI38" s="13"/>
      <c r="EJ38" s="13"/>
      <c r="EK38" s="12"/>
      <c r="EL38" s="13"/>
      <c r="EM38" s="13"/>
      <c r="EN38" s="13"/>
      <c r="EO38" s="6"/>
      <c r="EP38" s="13"/>
      <c r="EQ38" s="13"/>
      <c r="ER38" s="13"/>
      <c r="ES38" s="13"/>
      <c r="ET38" s="13"/>
      <c r="EU38" s="13"/>
      <c r="EV38" s="17"/>
      <c r="EW38" s="13"/>
      <c r="EX38" s="13"/>
      <c r="EY38" s="12"/>
      <c r="EZ38" s="13"/>
      <c r="FA38" s="13"/>
      <c r="FB38" s="13"/>
      <c r="FC38" s="6"/>
      <c r="FD38" s="13"/>
      <c r="FE38" s="13"/>
      <c r="FF38" s="13"/>
      <c r="FG38" s="13"/>
      <c r="FH38" s="13"/>
      <c r="FI38" s="13"/>
      <c r="FJ38" s="17"/>
      <c r="FK38" s="13"/>
      <c r="FL38" s="13"/>
      <c r="FM38" s="12"/>
      <c r="FN38" s="13"/>
      <c r="FO38" s="13"/>
      <c r="FP38" s="13"/>
      <c r="FQ38" s="6"/>
      <c r="FR38" s="13"/>
      <c r="FS38" s="13"/>
      <c r="FT38" s="13"/>
      <c r="FU38" s="13"/>
      <c r="FV38" s="13"/>
      <c r="FW38" s="13"/>
      <c r="FX38" s="17"/>
      <c r="FY38" s="13"/>
      <c r="FZ38" s="13"/>
      <c r="GA38" s="12"/>
      <c r="GB38" s="13"/>
      <c r="GC38" s="13"/>
      <c r="GD38" s="13"/>
      <c r="GE38" s="6"/>
      <c r="GF38" s="13"/>
      <c r="GG38" s="13"/>
      <c r="GH38" s="13"/>
      <c r="GI38" s="13"/>
      <c r="GJ38" s="13"/>
      <c r="GK38" s="13"/>
      <c r="GL38" s="17"/>
      <c r="GM38" s="13"/>
      <c r="GN38" s="13"/>
      <c r="GO38" s="12"/>
      <c r="GP38" s="13"/>
      <c r="GQ38" s="13"/>
      <c r="GR38" s="13"/>
      <c r="GS38" s="6"/>
      <c r="GT38" s="13"/>
      <c r="GU38" s="13"/>
      <c r="GV38" s="13"/>
      <c r="GW38" s="13"/>
      <c r="GX38" s="13"/>
      <c r="GY38" s="13"/>
      <c r="GZ38" s="17"/>
      <c r="HA38" s="13"/>
      <c r="HB38" s="13"/>
      <c r="HC38" s="12"/>
      <c r="HD38" s="13"/>
      <c r="HE38" s="13"/>
      <c r="HF38" s="13"/>
      <c r="HG38" s="6"/>
      <c r="HH38" s="13"/>
      <c r="HI38" s="13"/>
      <c r="HJ38" s="13"/>
      <c r="HK38" s="13"/>
      <c r="HL38" s="13"/>
      <c r="HM38" s="13"/>
      <c r="HN38" s="17"/>
      <c r="HO38" s="13"/>
      <c r="HP38" s="13"/>
      <c r="HQ38" s="12"/>
      <c r="HR38" s="13"/>
      <c r="HS38" s="13"/>
      <c r="HT38" s="13"/>
      <c r="HU38" s="6"/>
      <c r="HV38" s="13"/>
    </row>
    <row r="39" spans="1:15" ht="12.75">
      <c r="A39" s="28">
        <f t="shared" si="3"/>
        <v>34</v>
      </c>
      <c r="B39" s="94" t="s">
        <v>87</v>
      </c>
      <c r="C39" s="14" t="s">
        <v>131</v>
      </c>
      <c r="D39" s="67"/>
      <c r="E39" s="69"/>
      <c r="F39" s="67"/>
      <c r="G39" s="69"/>
      <c r="H39" s="67"/>
      <c r="I39" s="22"/>
      <c r="J39" s="67">
        <v>-1841</v>
      </c>
      <c r="K39" s="22"/>
      <c r="M39" s="87">
        <f t="shared" si="0"/>
        <v>0</v>
      </c>
      <c r="N39" s="87">
        <f t="shared" si="1"/>
        <v>0</v>
      </c>
      <c r="O39" s="87">
        <f t="shared" si="2"/>
        <v>1841</v>
      </c>
    </row>
    <row r="40" spans="1:15" ht="12.75">
      <c r="A40" s="28">
        <f t="shared" si="3"/>
        <v>35</v>
      </c>
      <c r="B40" s="51" t="s">
        <v>88</v>
      </c>
      <c r="C40" s="14" t="s">
        <v>132</v>
      </c>
      <c r="D40" s="67"/>
      <c r="E40" s="69"/>
      <c r="F40" s="67"/>
      <c r="G40" s="69"/>
      <c r="H40" s="67"/>
      <c r="I40" s="22"/>
      <c r="J40" s="67">
        <v>-12162</v>
      </c>
      <c r="K40" s="22"/>
      <c r="M40" s="87">
        <f t="shared" si="0"/>
        <v>0</v>
      </c>
      <c r="N40" s="87">
        <f t="shared" si="1"/>
        <v>0</v>
      </c>
      <c r="O40" s="87">
        <f t="shared" si="2"/>
        <v>12162</v>
      </c>
    </row>
    <row r="41" spans="1:22" s="2" customFormat="1" ht="12.75">
      <c r="A41" s="28">
        <f t="shared" si="3"/>
        <v>36</v>
      </c>
      <c r="B41" s="51"/>
      <c r="C41" s="14" t="s">
        <v>4</v>
      </c>
      <c r="D41" s="73">
        <f aca="true" t="shared" si="4" ref="D41:K41">SUM(D6:D40)</f>
        <v>-4028</v>
      </c>
      <c r="E41" s="24">
        <f t="shared" si="4"/>
        <v>-16951.09383422214</v>
      </c>
      <c r="F41" s="73">
        <f t="shared" si="4"/>
        <v>-36953</v>
      </c>
      <c r="G41" s="24">
        <f t="shared" si="4"/>
        <v>-103334</v>
      </c>
      <c r="H41" s="73">
        <f t="shared" si="4"/>
        <v>-35683</v>
      </c>
      <c r="I41" s="24">
        <f t="shared" si="4"/>
        <v>-135750</v>
      </c>
      <c r="J41" s="73">
        <f t="shared" si="4"/>
        <v>-62360</v>
      </c>
      <c r="K41" s="24">
        <f t="shared" si="4"/>
        <v>-242942</v>
      </c>
      <c r="M41" s="55">
        <f>SUM(M6:M39)</f>
        <v>35248</v>
      </c>
      <c r="N41" s="55">
        <f>SUM(N6:N39)</f>
        <v>33978</v>
      </c>
      <c r="O41" s="55">
        <f>SUM(O6:O39)</f>
        <v>48493</v>
      </c>
      <c r="T41" s="115">
        <f>T43-T38</f>
        <v>-18721</v>
      </c>
      <c r="U41" s="115">
        <f>U43-T38</f>
        <v>-16118</v>
      </c>
      <c r="V41" s="115">
        <f>V43-T38</f>
        <v>-19287</v>
      </c>
    </row>
    <row r="42" spans="1:11" s="2" customFormat="1" ht="9" customHeight="1" thickBot="1">
      <c r="A42" s="28">
        <f t="shared" si="3"/>
        <v>37</v>
      </c>
      <c r="B42" s="51"/>
      <c r="C42" s="9"/>
      <c r="D42" s="74"/>
      <c r="E42" s="25"/>
      <c r="F42" s="74"/>
      <c r="G42" s="25"/>
      <c r="H42" s="74"/>
      <c r="I42" s="25"/>
      <c r="J42" s="74"/>
      <c r="K42" s="25"/>
    </row>
    <row r="43" spans="1:22" s="2" customFormat="1" ht="22.5" customHeight="1" thickBot="1">
      <c r="A43" s="96">
        <f t="shared" si="3"/>
        <v>38</v>
      </c>
      <c r="B43" s="56"/>
      <c r="C43" s="16" t="s">
        <v>3</v>
      </c>
      <c r="D43" s="75">
        <f aca="true" t="shared" si="5" ref="D43:K43">D5+D41</f>
        <v>40155</v>
      </c>
      <c r="E43" s="47">
        <f t="shared" si="5"/>
        <v>1860605.906165778</v>
      </c>
      <c r="F43" s="75">
        <f t="shared" si="5"/>
        <v>7230</v>
      </c>
      <c r="G43" s="47">
        <f t="shared" si="5"/>
        <v>1774223</v>
      </c>
      <c r="H43" s="75">
        <f t="shared" si="5"/>
        <v>8500</v>
      </c>
      <c r="I43" s="47">
        <f t="shared" si="5"/>
        <v>1741807</v>
      </c>
      <c r="J43" s="75">
        <f t="shared" si="5"/>
        <v>-18177</v>
      </c>
      <c r="K43" s="47">
        <f t="shared" si="5"/>
        <v>1634615</v>
      </c>
      <c r="M43" s="100">
        <f>G43-E43</f>
        <v>-86382.90616577794</v>
      </c>
      <c r="N43" s="100">
        <f>I43-E43</f>
        <v>-118798.90616577794</v>
      </c>
      <c r="O43" s="100">
        <f>K43-E43</f>
        <v>-225990.90616577794</v>
      </c>
      <c r="T43" s="115">
        <f>SUM(F23:F31)</f>
        <v>-20543</v>
      </c>
      <c r="U43" s="115">
        <f>SUM(H23:H35)</f>
        <v>-17940</v>
      </c>
      <c r="V43" s="115">
        <f>SUM(J23:J31,J36)</f>
        <v>-21109</v>
      </c>
    </row>
    <row r="44" spans="1:22" s="2" customFormat="1" ht="74.25" customHeight="1">
      <c r="A44" s="99"/>
      <c r="B44" s="49"/>
      <c r="C44" s="227" t="s">
        <v>138</v>
      </c>
      <c r="D44" s="227"/>
      <c r="E44" s="227"/>
      <c r="F44" s="227"/>
      <c r="G44" s="227"/>
      <c r="H44" s="227"/>
      <c r="I44" s="227"/>
      <c r="J44" s="97">
        <f>J43-J40-J39</f>
        <v>-4174</v>
      </c>
      <c r="K44" s="98" t="s">
        <v>139</v>
      </c>
      <c r="T44" s="116">
        <f>T43/F41</f>
        <v>0.5559223878981409</v>
      </c>
      <c r="U44" s="116">
        <f>U43/H41</f>
        <v>0.5027604181262786</v>
      </c>
      <c r="V44" s="116">
        <f>V43/V46</f>
        <v>0.436524184709556</v>
      </c>
    </row>
    <row r="45" spans="1:11" s="80" customFormat="1" ht="12.75" customHeight="1">
      <c r="A45" s="84"/>
      <c r="B45" s="86"/>
      <c r="C45" s="230" t="s">
        <v>140</v>
      </c>
      <c r="D45" s="230"/>
      <c r="E45" s="230"/>
      <c r="F45" s="230"/>
      <c r="G45" s="230"/>
      <c r="H45" s="230"/>
      <c r="I45" s="230"/>
      <c r="J45" s="230"/>
      <c r="K45" s="231"/>
    </row>
    <row r="46" spans="1:22" s="80" customFormat="1" ht="12.75" customHeight="1">
      <c r="A46" s="83"/>
      <c r="B46" s="95"/>
      <c r="C46" s="232" t="s">
        <v>206</v>
      </c>
      <c r="D46" s="232"/>
      <c r="E46" s="232"/>
      <c r="F46" s="232"/>
      <c r="G46" s="232"/>
      <c r="H46" s="232"/>
      <c r="I46" s="232"/>
      <c r="J46" s="232"/>
      <c r="K46" s="233"/>
      <c r="V46" s="117">
        <f>J41-J39-J40</f>
        <v>-48357</v>
      </c>
    </row>
    <row r="47" spans="1:11" s="80" customFormat="1" ht="12.75" customHeight="1" thickBot="1">
      <c r="A47" s="84"/>
      <c r="B47" s="86"/>
      <c r="C47" s="238" t="s">
        <v>141</v>
      </c>
      <c r="D47" s="238"/>
      <c r="E47" s="238"/>
      <c r="F47" s="238"/>
      <c r="G47" s="238"/>
      <c r="H47" s="238"/>
      <c r="I47" s="238"/>
      <c r="J47" s="238"/>
      <c r="K47" s="239"/>
    </row>
    <row r="48" spans="1:11" s="79" customFormat="1" ht="12.75" customHeight="1" thickBot="1">
      <c r="A48" s="84"/>
      <c r="B48" s="86"/>
      <c r="C48" s="234" t="s">
        <v>133</v>
      </c>
      <c r="D48" s="234"/>
      <c r="E48" s="234"/>
      <c r="F48" s="234"/>
      <c r="G48" s="234"/>
      <c r="H48" s="234"/>
      <c r="I48" s="234"/>
      <c r="J48" s="234"/>
      <c r="K48" s="235"/>
    </row>
    <row r="49" spans="1:11" ht="56.25" customHeight="1">
      <c r="A49" s="85"/>
      <c r="B49" s="86"/>
      <c r="C49" s="230" t="s">
        <v>142</v>
      </c>
      <c r="D49" s="230"/>
      <c r="E49" s="230"/>
      <c r="F49" s="230"/>
      <c r="G49" s="230"/>
      <c r="H49" s="230"/>
      <c r="I49" s="230"/>
      <c r="J49" s="230"/>
      <c r="K49" s="231"/>
    </row>
    <row r="50" spans="1:11" s="80" customFormat="1" ht="12.75" customHeight="1" thickBot="1">
      <c r="A50" s="81"/>
      <c r="B50" s="56"/>
      <c r="C50" s="236" t="s">
        <v>71</v>
      </c>
      <c r="D50" s="236"/>
      <c r="E50" s="236"/>
      <c r="F50" s="236"/>
      <c r="G50" s="236"/>
      <c r="H50" s="236"/>
      <c r="I50" s="236"/>
      <c r="J50" s="236"/>
      <c r="K50" s="237"/>
    </row>
    <row r="57" spans="9:10" ht="12.75">
      <c r="I57" s="91" t="s">
        <v>127</v>
      </c>
      <c r="J57" s="11">
        <f>J43-J39-J40</f>
        <v>-4174</v>
      </c>
    </row>
  </sheetData>
  <sheetProtection/>
  <mergeCells count="16">
    <mergeCell ref="C1:K1"/>
    <mergeCell ref="C45:K45"/>
    <mergeCell ref="C46:K46"/>
    <mergeCell ref="C48:K48"/>
    <mergeCell ref="C49:K49"/>
    <mergeCell ref="C50:K50"/>
    <mergeCell ref="C47:K47"/>
    <mergeCell ref="F2:G2"/>
    <mergeCell ref="D2:E2"/>
    <mergeCell ref="J2:K2"/>
    <mergeCell ref="H2:I2"/>
    <mergeCell ref="J4:K4"/>
    <mergeCell ref="F4:G4"/>
    <mergeCell ref="H4:I4"/>
    <mergeCell ref="C44:I44"/>
    <mergeCell ref="D4:E4"/>
  </mergeCells>
  <printOptions/>
  <pageMargins left="1" right="0.3" top="0.75" bottom="1" header="0.5" footer="0.59"/>
  <pageSetup horizontalDpi="600" verticalDpi="600" orientation="landscape" scale="67" r:id="rId1"/>
  <headerFooter alignWithMargins="0">
    <oddHeader>&amp;R&amp;12Exh. EMA-7&amp;"Arial,Bold"
</oddHeader>
    <oddFooter>&amp;RPage &amp;P of &amp;N</oddFooter>
  </headerFooter>
  <rowBreaks count="1" manualBreakCount="1">
    <brk id="44" max="10" man="1"/>
  </rowBreaks>
</worksheet>
</file>

<file path=xl/worksheets/sheet4.xml><?xml version="1.0" encoding="utf-8"?>
<worksheet xmlns="http://schemas.openxmlformats.org/spreadsheetml/2006/main" xmlns:r="http://schemas.openxmlformats.org/officeDocument/2006/relationships">
  <dimension ref="A1:O42"/>
  <sheetViews>
    <sheetView tabSelected="1" view="pageBreakPreview" zoomScaleSheetLayoutView="100" zoomScalePageLayoutView="0" workbookViewId="0" topLeftCell="A10">
      <selection activeCell="G20" sqref="G20"/>
    </sheetView>
  </sheetViews>
  <sheetFormatPr defaultColWidth="9.140625" defaultRowHeight="12.75"/>
  <cols>
    <col min="1" max="1" width="4.140625" style="29" customWidth="1"/>
    <col min="2" max="2" width="8.421875" style="29" customWidth="1"/>
    <col min="3" max="3" width="31.00390625" style="5" customWidth="1"/>
    <col min="4" max="4" width="12.7109375" style="11" bestFit="1" customWidth="1"/>
    <col min="5" max="5" width="11.28125" style="4" bestFit="1" customWidth="1"/>
    <col min="6" max="6" width="12.7109375" style="11" bestFit="1" customWidth="1"/>
    <col min="7" max="7" width="11.28125" style="11" bestFit="1" customWidth="1"/>
    <col min="8" max="8" width="13.57421875" style="11" customWidth="1"/>
    <col min="9" max="9" width="11.421875" style="11" customWidth="1"/>
    <col min="10" max="10" width="13.421875" style="11" customWidth="1"/>
    <col min="11" max="11" width="11.28125" style="11" customWidth="1"/>
    <col min="12" max="16384" width="9.140625" style="1" customWidth="1"/>
  </cols>
  <sheetData>
    <row r="1" spans="1:11" ht="20.25" customHeight="1" thickBot="1">
      <c r="A1" s="46"/>
      <c r="B1" s="48"/>
      <c r="C1" s="228" t="s">
        <v>40</v>
      </c>
      <c r="D1" s="228"/>
      <c r="E1" s="228"/>
      <c r="F1" s="228"/>
      <c r="G1" s="228"/>
      <c r="H1" s="228"/>
      <c r="I1" s="228"/>
      <c r="J1" s="228"/>
      <c r="K1" s="229"/>
    </row>
    <row r="2" spans="1:11" ht="15.75" customHeight="1">
      <c r="A2" s="27"/>
      <c r="B2" s="49"/>
      <c r="C2" s="32" t="s">
        <v>11</v>
      </c>
      <c r="D2" s="223" t="s">
        <v>8</v>
      </c>
      <c r="E2" s="224"/>
      <c r="F2" s="223" t="s">
        <v>56</v>
      </c>
      <c r="G2" s="224"/>
      <c r="H2" s="223" t="s">
        <v>72</v>
      </c>
      <c r="I2" s="224"/>
      <c r="J2" s="223" t="s">
        <v>73</v>
      </c>
      <c r="K2" s="224"/>
    </row>
    <row r="3" spans="1:15" s="3" customFormat="1" ht="35.25" customHeight="1">
      <c r="A3" s="26"/>
      <c r="B3" s="50"/>
      <c r="C3" s="19"/>
      <c r="D3" s="63" t="s">
        <v>0</v>
      </c>
      <c r="E3" s="20" t="s">
        <v>1</v>
      </c>
      <c r="F3" s="63" t="s">
        <v>0</v>
      </c>
      <c r="G3" s="20" t="s">
        <v>1</v>
      </c>
      <c r="H3" s="63" t="s">
        <v>0</v>
      </c>
      <c r="I3" s="20" t="s">
        <v>1</v>
      </c>
      <c r="J3" s="63" t="s">
        <v>0</v>
      </c>
      <c r="K3" s="20" t="s">
        <v>1</v>
      </c>
      <c r="M3" s="3" t="s">
        <v>9</v>
      </c>
      <c r="N3" s="3" t="s">
        <v>10</v>
      </c>
      <c r="O3" s="3" t="s">
        <v>47</v>
      </c>
    </row>
    <row r="4" spans="1:11" s="3" customFormat="1" ht="27.75" customHeight="1">
      <c r="A4" s="26"/>
      <c r="B4" s="10" t="s">
        <v>41</v>
      </c>
      <c r="C4" s="10" t="s">
        <v>2</v>
      </c>
      <c r="D4" s="225" t="s">
        <v>95</v>
      </c>
      <c r="E4" s="226"/>
      <c r="F4" s="225" t="s">
        <v>96</v>
      </c>
      <c r="G4" s="226"/>
      <c r="H4" s="225" t="s">
        <v>97</v>
      </c>
      <c r="I4" s="226"/>
      <c r="J4" s="225" t="s">
        <v>98</v>
      </c>
      <c r="K4" s="226"/>
    </row>
    <row r="5" spans="1:11" s="2" customFormat="1" ht="25.5" customHeight="1">
      <c r="A5" s="26"/>
      <c r="B5" s="51"/>
      <c r="C5" s="18" t="s">
        <v>7</v>
      </c>
      <c r="D5" s="64">
        <v>12790</v>
      </c>
      <c r="E5" s="65">
        <v>448206</v>
      </c>
      <c r="F5" s="64">
        <v>12790</v>
      </c>
      <c r="G5" s="65">
        <v>448206</v>
      </c>
      <c r="H5" s="64">
        <v>12790</v>
      </c>
      <c r="I5" s="65">
        <v>448206</v>
      </c>
      <c r="J5" s="64">
        <v>12790</v>
      </c>
      <c r="K5" s="65">
        <v>448206</v>
      </c>
    </row>
    <row r="6" spans="1:15" s="2" customFormat="1" ht="12.75">
      <c r="A6" s="28">
        <v>1</v>
      </c>
      <c r="B6" s="52"/>
      <c r="C6" s="61" t="s">
        <v>100</v>
      </c>
      <c r="D6" s="66"/>
      <c r="E6" s="21"/>
      <c r="F6" s="68">
        <f>-2062+1+4-3+1+4</f>
        <v>-2055</v>
      </c>
      <c r="G6" s="23"/>
      <c r="H6" s="68">
        <f>-2730+7+8+128-88+27+106</f>
        <v>-2542</v>
      </c>
      <c r="I6" s="21"/>
      <c r="J6" s="68">
        <f>-2455-J7</f>
        <v>-2418</v>
      </c>
      <c r="K6" s="23"/>
      <c r="M6" s="30">
        <f>-F6+D6</f>
        <v>2055</v>
      </c>
      <c r="N6" s="30">
        <f>-H6+D6</f>
        <v>2542</v>
      </c>
      <c r="O6" s="30">
        <f>-J6+D6</f>
        <v>2418</v>
      </c>
    </row>
    <row r="7" spans="1:15" s="8" customFormat="1" ht="12.75">
      <c r="A7" s="28">
        <f>A6+1</f>
        <v>2</v>
      </c>
      <c r="B7" s="52">
        <v>2.14</v>
      </c>
      <c r="C7" s="14" t="s">
        <v>5</v>
      </c>
      <c r="D7" s="67"/>
      <c r="E7" s="22"/>
      <c r="F7" s="67">
        <v>-90</v>
      </c>
      <c r="G7" s="22"/>
      <c r="H7" s="70">
        <v>-88</v>
      </c>
      <c r="I7" s="22"/>
      <c r="J7" s="67">
        <v>-37</v>
      </c>
      <c r="K7" s="22"/>
      <c r="M7" s="30">
        <f aca="true" t="shared" si="0" ref="M7:M28">-F7+D7</f>
        <v>90</v>
      </c>
      <c r="N7" s="30">
        <f aca="true" t="shared" si="1" ref="N7:N28">-H7+D7</f>
        <v>88</v>
      </c>
      <c r="O7" s="30">
        <f aca="true" t="shared" si="2" ref="O7:O28">-J7+D7</f>
        <v>37</v>
      </c>
    </row>
    <row r="8" spans="1:15" s="8" customFormat="1" ht="12.75">
      <c r="A8" s="28"/>
      <c r="B8" s="53">
        <v>2.04</v>
      </c>
      <c r="C8" s="180" t="s">
        <v>17</v>
      </c>
      <c r="D8" s="67">
        <v>65</v>
      </c>
      <c r="E8" s="22"/>
      <c r="F8" s="67"/>
      <c r="G8" s="22"/>
      <c r="H8" s="68"/>
      <c r="I8" s="23"/>
      <c r="J8" s="68"/>
      <c r="K8" s="23"/>
      <c r="M8" s="30"/>
      <c r="N8" s="30"/>
      <c r="O8" s="30"/>
    </row>
    <row r="9" spans="1:15" s="8" customFormat="1" ht="12.75">
      <c r="A9" s="28">
        <f>A7+1</f>
        <v>3</v>
      </c>
      <c r="B9" s="52">
        <v>2.13</v>
      </c>
      <c r="C9" s="14" t="s">
        <v>51</v>
      </c>
      <c r="D9" s="67"/>
      <c r="E9" s="22"/>
      <c r="F9" s="67"/>
      <c r="G9" s="22"/>
      <c r="H9" s="67">
        <v>-617</v>
      </c>
      <c r="I9" s="22"/>
      <c r="J9" s="67"/>
      <c r="K9" s="22"/>
      <c r="M9" s="30">
        <f t="shared" si="0"/>
        <v>0</v>
      </c>
      <c r="N9" s="30">
        <f t="shared" si="1"/>
        <v>617</v>
      </c>
      <c r="O9" s="30">
        <f t="shared" si="2"/>
        <v>0</v>
      </c>
    </row>
    <row r="10" spans="1:15" s="8" customFormat="1" ht="12.75">
      <c r="A10" s="28">
        <f aca="true" t="shared" si="3" ref="A10:A32">A9+1</f>
        <v>4</v>
      </c>
      <c r="B10" s="52">
        <v>3.03</v>
      </c>
      <c r="C10" s="14" t="s">
        <v>62</v>
      </c>
      <c r="D10" s="67">
        <v>-61</v>
      </c>
      <c r="E10" s="22"/>
      <c r="F10" s="67">
        <v>-61</v>
      </c>
      <c r="G10" s="22"/>
      <c r="H10" s="67">
        <v>-61</v>
      </c>
      <c r="I10" s="22"/>
      <c r="J10" s="67"/>
      <c r="K10" s="22"/>
      <c r="M10" s="30">
        <f t="shared" si="0"/>
        <v>0</v>
      </c>
      <c r="N10" s="30">
        <f t="shared" si="1"/>
        <v>0</v>
      </c>
      <c r="O10" s="30">
        <f t="shared" si="2"/>
        <v>-61</v>
      </c>
    </row>
    <row r="11" spans="1:15" ht="17.25" customHeight="1">
      <c r="A11" s="28">
        <f t="shared" si="3"/>
        <v>5</v>
      </c>
      <c r="B11" s="52">
        <v>3.04</v>
      </c>
      <c r="C11" s="14" t="s">
        <v>42</v>
      </c>
      <c r="D11" s="67"/>
      <c r="E11" s="69"/>
      <c r="F11" s="67">
        <v>-194</v>
      </c>
      <c r="G11" s="69"/>
      <c r="H11" s="67">
        <v>-472</v>
      </c>
      <c r="I11" s="22"/>
      <c r="J11" s="67">
        <v>-1022</v>
      </c>
      <c r="K11" s="22"/>
      <c r="M11" s="30">
        <f t="shared" si="0"/>
        <v>194</v>
      </c>
      <c r="N11" s="30">
        <f t="shared" si="1"/>
        <v>472</v>
      </c>
      <c r="O11" s="30">
        <f t="shared" si="2"/>
        <v>1022</v>
      </c>
    </row>
    <row r="12" spans="1:15" ht="12.75">
      <c r="A12" s="28">
        <f t="shared" si="3"/>
        <v>6</v>
      </c>
      <c r="B12" s="52">
        <v>3.05</v>
      </c>
      <c r="C12" s="14" t="s">
        <v>43</v>
      </c>
      <c r="D12" s="67"/>
      <c r="E12" s="22"/>
      <c r="F12" s="67">
        <v>-47</v>
      </c>
      <c r="G12" s="22"/>
      <c r="H12" s="67"/>
      <c r="I12" s="22"/>
      <c r="J12" s="67"/>
      <c r="K12" s="22"/>
      <c r="M12" s="30">
        <f t="shared" si="0"/>
        <v>47</v>
      </c>
      <c r="N12" s="30">
        <f t="shared" si="1"/>
        <v>0</v>
      </c>
      <c r="O12" s="30">
        <f t="shared" si="2"/>
        <v>0</v>
      </c>
    </row>
    <row r="13" spans="1:15" ht="12.75">
      <c r="A13" s="28">
        <f t="shared" si="3"/>
        <v>7</v>
      </c>
      <c r="B13" s="52">
        <v>3.06</v>
      </c>
      <c r="C13" s="14" t="s">
        <v>44</v>
      </c>
      <c r="D13" s="67">
        <v>32</v>
      </c>
      <c r="E13" s="22"/>
      <c r="F13" s="67">
        <v>-357</v>
      </c>
      <c r="G13" s="22"/>
      <c r="H13" s="67">
        <v>32</v>
      </c>
      <c r="I13" s="22"/>
      <c r="J13" s="67"/>
      <c r="K13" s="22"/>
      <c r="M13" s="30">
        <f t="shared" si="0"/>
        <v>389</v>
      </c>
      <c r="N13" s="30">
        <f t="shared" si="1"/>
        <v>0</v>
      </c>
      <c r="O13" s="30">
        <f t="shared" si="2"/>
        <v>32</v>
      </c>
    </row>
    <row r="14" spans="1:15" ht="12.75">
      <c r="A14" s="28">
        <f t="shared" si="3"/>
        <v>8</v>
      </c>
      <c r="B14" s="52">
        <v>3.07</v>
      </c>
      <c r="C14" s="14" t="s">
        <v>45</v>
      </c>
      <c r="D14" s="67">
        <v>-837</v>
      </c>
      <c r="E14" s="69"/>
      <c r="F14" s="67">
        <v>-1128</v>
      </c>
      <c r="G14" s="69"/>
      <c r="H14" s="67">
        <v>-555</v>
      </c>
      <c r="I14" s="22"/>
      <c r="J14" s="67">
        <v>-821</v>
      </c>
      <c r="K14" s="22"/>
      <c r="M14" s="30">
        <f t="shared" si="0"/>
        <v>291</v>
      </c>
      <c r="N14" s="30">
        <f t="shared" si="1"/>
        <v>-282</v>
      </c>
      <c r="O14" s="30">
        <f t="shared" si="2"/>
        <v>-16</v>
      </c>
    </row>
    <row r="15" spans="1:15" ht="12.75">
      <c r="A15" s="28">
        <f t="shared" si="3"/>
        <v>9</v>
      </c>
      <c r="B15" s="52">
        <v>3.08</v>
      </c>
      <c r="C15" s="14" t="s">
        <v>46</v>
      </c>
      <c r="D15" s="70"/>
      <c r="E15" s="22"/>
      <c r="F15" s="70">
        <v>-653</v>
      </c>
      <c r="G15" s="22"/>
      <c r="H15" s="70">
        <v>-305</v>
      </c>
      <c r="I15" s="22"/>
      <c r="J15" s="70">
        <v>-356</v>
      </c>
      <c r="K15" s="22"/>
      <c r="M15" s="30">
        <f t="shared" si="0"/>
        <v>653</v>
      </c>
      <c r="N15" s="30">
        <f t="shared" si="1"/>
        <v>305</v>
      </c>
      <c r="O15" s="30">
        <f t="shared" si="2"/>
        <v>356</v>
      </c>
    </row>
    <row r="16" spans="1:15" ht="12.75">
      <c r="A16" s="28">
        <f t="shared" si="3"/>
        <v>10</v>
      </c>
      <c r="B16" s="52">
        <v>3.09</v>
      </c>
      <c r="C16" s="14" t="s">
        <v>30</v>
      </c>
      <c r="D16" s="67">
        <f>-216-137</f>
        <v>-353</v>
      </c>
      <c r="E16" s="69"/>
      <c r="F16" s="67">
        <v>-215</v>
      </c>
      <c r="G16" s="69"/>
      <c r="H16" s="67">
        <v>-216</v>
      </c>
      <c r="I16" s="22"/>
      <c r="J16" s="67"/>
      <c r="K16" s="22"/>
      <c r="M16" s="30">
        <f t="shared" si="0"/>
        <v>-138</v>
      </c>
      <c r="N16" s="30">
        <f t="shared" si="1"/>
        <v>-137</v>
      </c>
      <c r="O16" s="30">
        <f t="shared" si="2"/>
        <v>-353</v>
      </c>
    </row>
    <row r="17" spans="1:15" ht="25.5">
      <c r="A17" s="28">
        <f t="shared" si="3"/>
        <v>11</v>
      </c>
      <c r="B17" s="53">
        <v>3.11</v>
      </c>
      <c r="C17" s="14" t="s">
        <v>63</v>
      </c>
      <c r="D17" s="67">
        <v>17.99629101623777</v>
      </c>
      <c r="E17" s="71">
        <v>71</v>
      </c>
      <c r="F17" s="67">
        <v>-206</v>
      </c>
      <c r="G17" s="22">
        <v>-650</v>
      </c>
      <c r="H17" s="67">
        <v>-3</v>
      </c>
      <c r="I17" s="71">
        <v>71</v>
      </c>
      <c r="J17" s="67">
        <v>-855</v>
      </c>
      <c r="K17" s="22">
        <v>-2923</v>
      </c>
      <c r="M17" s="30">
        <f t="shared" si="0"/>
        <v>223.99629101623776</v>
      </c>
      <c r="N17" s="30">
        <f t="shared" si="1"/>
        <v>20.99629101623777</v>
      </c>
      <c r="O17" s="30">
        <f t="shared" si="2"/>
        <v>872.9962910162378</v>
      </c>
    </row>
    <row r="18" spans="1:15" ht="12.75">
      <c r="A18" s="28">
        <f t="shared" si="3"/>
        <v>12</v>
      </c>
      <c r="B18" s="53">
        <v>3.1199999999999974</v>
      </c>
      <c r="C18" s="62" t="s">
        <v>64</v>
      </c>
      <c r="D18" s="67">
        <v>-66.08149512874908</v>
      </c>
      <c r="E18" s="71">
        <v>60.08804708182288</v>
      </c>
      <c r="F18" s="67">
        <v>-212</v>
      </c>
      <c r="G18" s="22">
        <v>-992</v>
      </c>
      <c r="H18" s="67">
        <v>-117</v>
      </c>
      <c r="I18" s="71">
        <v>60.08804708182288</v>
      </c>
      <c r="J18" s="67">
        <v>-813</v>
      </c>
      <c r="K18" s="22">
        <v>-7191</v>
      </c>
      <c r="M18" s="30">
        <f t="shared" si="0"/>
        <v>145.91850487125092</v>
      </c>
      <c r="N18" s="30">
        <f t="shared" si="1"/>
        <v>50.91850487125092</v>
      </c>
      <c r="O18" s="30">
        <f t="shared" si="2"/>
        <v>746.9185048712509</v>
      </c>
    </row>
    <row r="19" spans="1:15" ht="12.75">
      <c r="A19" s="28">
        <f t="shared" si="3"/>
        <v>13</v>
      </c>
      <c r="B19" s="53">
        <v>3.1299999999999972</v>
      </c>
      <c r="C19" s="62" t="s">
        <v>65</v>
      </c>
      <c r="D19" s="67">
        <v>-140.44313327778727</v>
      </c>
      <c r="E19" s="71">
        <v>-564.2062362378601</v>
      </c>
      <c r="F19" s="67">
        <v>-876</v>
      </c>
      <c r="G19" s="22">
        <v>-6274</v>
      </c>
      <c r="H19" s="67">
        <v>-186</v>
      </c>
      <c r="I19" s="71">
        <v>-564.2062362378601</v>
      </c>
      <c r="J19" s="67">
        <v>-858</v>
      </c>
      <c r="K19" s="22">
        <v>-7194</v>
      </c>
      <c r="M19" s="30">
        <f t="shared" si="0"/>
        <v>735.5568667222127</v>
      </c>
      <c r="N19" s="30">
        <f t="shared" si="1"/>
        <v>45.55686672221273</v>
      </c>
      <c r="O19" s="30">
        <f t="shared" si="2"/>
        <v>717.5568667222127</v>
      </c>
    </row>
    <row r="20" spans="1:15" ht="25.5">
      <c r="A20" s="28">
        <f t="shared" si="3"/>
        <v>14</v>
      </c>
      <c r="B20" s="53">
        <v>3.139999999999997</v>
      </c>
      <c r="C20" s="62" t="s">
        <v>66</v>
      </c>
      <c r="D20" s="67">
        <v>-322.36271923884436</v>
      </c>
      <c r="E20" s="71">
        <v>-2654.009516868151</v>
      </c>
      <c r="F20" s="67">
        <v>-503</v>
      </c>
      <c r="G20" s="22">
        <v>-4147</v>
      </c>
      <c r="H20" s="67">
        <v>-395</v>
      </c>
      <c r="I20" s="71">
        <v>-2654.009516868151</v>
      </c>
      <c r="J20" s="67">
        <v>-1417</v>
      </c>
      <c r="K20" s="22">
        <v>-13123</v>
      </c>
      <c r="M20" s="30">
        <f t="shared" si="0"/>
        <v>180.63728076115564</v>
      </c>
      <c r="N20" s="30">
        <f t="shared" si="1"/>
        <v>72.63728076115564</v>
      </c>
      <c r="O20" s="30">
        <f t="shared" si="2"/>
        <v>1094.6372807611556</v>
      </c>
    </row>
    <row r="21" spans="1:15" ht="12.75">
      <c r="A21" s="28">
        <f t="shared" si="3"/>
        <v>15</v>
      </c>
      <c r="B21" s="53">
        <v>3.149999999999997</v>
      </c>
      <c r="C21" s="62" t="s">
        <v>67</v>
      </c>
      <c r="D21" s="67">
        <v>-129.3096604334031</v>
      </c>
      <c r="E21" s="71">
        <v>-442</v>
      </c>
      <c r="F21" s="67">
        <v>-285</v>
      </c>
      <c r="G21" s="22">
        <v>-925</v>
      </c>
      <c r="H21" s="67">
        <v>-150</v>
      </c>
      <c r="I21" s="71">
        <v>-442</v>
      </c>
      <c r="J21" s="67">
        <v>-964</v>
      </c>
      <c r="K21" s="22">
        <v>-3408</v>
      </c>
      <c r="M21" s="30">
        <f t="shared" si="0"/>
        <v>155.6903395665969</v>
      </c>
      <c r="N21" s="30">
        <f t="shared" si="1"/>
        <v>20.69033956659689</v>
      </c>
      <c r="O21" s="30">
        <f t="shared" si="2"/>
        <v>834.6903395665969</v>
      </c>
    </row>
    <row r="22" spans="1:15" ht="12.75">
      <c r="A22" s="28">
        <f t="shared" si="3"/>
        <v>16</v>
      </c>
      <c r="B22" s="52">
        <v>3.16</v>
      </c>
      <c r="C22" s="62" t="s">
        <v>68</v>
      </c>
      <c r="D22" s="67">
        <v>-281.6657016955165</v>
      </c>
      <c r="E22" s="71">
        <v>-2348</v>
      </c>
      <c r="F22" s="67">
        <v>-289</v>
      </c>
      <c r="G22" s="22">
        <v>-2348</v>
      </c>
      <c r="H22" s="67">
        <v>-2720</v>
      </c>
      <c r="I22" s="22">
        <v>-28479</v>
      </c>
      <c r="J22" s="67">
        <v>-1263</v>
      </c>
      <c r="K22" s="22">
        <v>-39833</v>
      </c>
      <c r="M22" s="30">
        <f t="shared" si="0"/>
        <v>7.334298304483525</v>
      </c>
      <c r="N22" s="30">
        <f t="shared" si="1"/>
        <v>2438.3342983044836</v>
      </c>
      <c r="O22" s="30">
        <f t="shared" si="2"/>
        <v>981.3342983044836</v>
      </c>
    </row>
    <row r="23" spans="1:15" s="2" customFormat="1" ht="25.5">
      <c r="A23" s="28">
        <f t="shared" si="3"/>
        <v>17</v>
      </c>
      <c r="B23" s="54">
        <v>3.17</v>
      </c>
      <c r="C23" s="61" t="s">
        <v>94</v>
      </c>
      <c r="D23" s="68"/>
      <c r="E23" s="23"/>
      <c r="F23" s="68"/>
      <c r="G23" s="23"/>
      <c r="H23" s="68"/>
      <c r="I23" s="23"/>
      <c r="J23" s="68">
        <v>-874</v>
      </c>
      <c r="K23" s="23">
        <v>341</v>
      </c>
      <c r="M23" s="30">
        <f t="shared" si="0"/>
        <v>0</v>
      </c>
      <c r="N23" s="30">
        <f t="shared" si="1"/>
        <v>0</v>
      </c>
      <c r="O23" s="30">
        <f t="shared" si="2"/>
        <v>874</v>
      </c>
    </row>
    <row r="24" spans="1:15" s="2" customFormat="1" ht="12.75">
      <c r="A24" s="28">
        <f t="shared" si="3"/>
        <v>18</v>
      </c>
      <c r="B24" s="59" t="s">
        <v>90</v>
      </c>
      <c r="C24" s="61" t="s">
        <v>99</v>
      </c>
      <c r="D24" s="68"/>
      <c r="E24" s="23"/>
      <c r="F24" s="68"/>
      <c r="G24" s="23"/>
      <c r="H24" s="68"/>
      <c r="I24" s="23"/>
      <c r="J24" s="68">
        <v>2104</v>
      </c>
      <c r="K24" s="23">
        <v>5713</v>
      </c>
      <c r="M24" s="30">
        <f t="shared" si="0"/>
        <v>0</v>
      </c>
      <c r="N24" s="30">
        <f t="shared" si="1"/>
        <v>0</v>
      </c>
      <c r="O24" s="30">
        <f t="shared" si="2"/>
        <v>-2104</v>
      </c>
    </row>
    <row r="25" spans="1:15" s="2" customFormat="1" ht="12.75">
      <c r="A25" s="28">
        <f t="shared" si="3"/>
        <v>19</v>
      </c>
      <c r="B25" s="59" t="s">
        <v>83</v>
      </c>
      <c r="C25" s="61" t="s">
        <v>77</v>
      </c>
      <c r="D25" s="68"/>
      <c r="E25" s="23"/>
      <c r="F25" s="68"/>
      <c r="G25" s="23"/>
      <c r="H25" s="68"/>
      <c r="I25" s="23"/>
      <c r="J25" s="68">
        <v>-3444</v>
      </c>
      <c r="K25" s="23"/>
      <c r="M25" s="30">
        <f t="shared" si="0"/>
        <v>0</v>
      </c>
      <c r="N25" s="30">
        <f t="shared" si="1"/>
        <v>0</v>
      </c>
      <c r="O25" s="30">
        <f t="shared" si="2"/>
        <v>3444</v>
      </c>
    </row>
    <row r="26" spans="1:15" s="2" customFormat="1" ht="12.75">
      <c r="A26" s="28">
        <f t="shared" si="3"/>
        <v>20</v>
      </c>
      <c r="B26" s="60" t="s">
        <v>84</v>
      </c>
      <c r="C26" s="14" t="s">
        <v>85</v>
      </c>
      <c r="D26" s="68"/>
      <c r="E26" s="23"/>
      <c r="F26" s="68"/>
      <c r="G26" s="23"/>
      <c r="H26" s="68"/>
      <c r="I26" s="23"/>
      <c r="J26" s="68">
        <v>-16</v>
      </c>
      <c r="K26" s="23"/>
      <c r="M26" s="30">
        <f t="shared" si="0"/>
        <v>0</v>
      </c>
      <c r="N26" s="30">
        <f t="shared" si="1"/>
        <v>0</v>
      </c>
      <c r="O26" s="30">
        <f t="shared" si="2"/>
        <v>16</v>
      </c>
    </row>
    <row r="27" spans="1:15" s="2" customFormat="1" ht="12.75">
      <c r="A27" s="28">
        <f t="shared" si="3"/>
        <v>21</v>
      </c>
      <c r="B27" s="60" t="s">
        <v>87</v>
      </c>
      <c r="C27" s="14" t="s">
        <v>86</v>
      </c>
      <c r="D27" s="68"/>
      <c r="E27" s="23"/>
      <c r="F27" s="68"/>
      <c r="G27" s="23"/>
      <c r="H27" s="68"/>
      <c r="I27" s="23"/>
      <c r="J27" s="68">
        <v>-544</v>
      </c>
      <c r="K27" s="23"/>
      <c r="M27" s="30">
        <f t="shared" si="0"/>
        <v>0</v>
      </c>
      <c r="N27" s="30">
        <f t="shared" si="1"/>
        <v>0</v>
      </c>
      <c r="O27" s="30">
        <f t="shared" si="2"/>
        <v>544</v>
      </c>
    </row>
    <row r="28" spans="1:15" s="2" customFormat="1" ht="12.75">
      <c r="A28" s="28">
        <f t="shared" si="3"/>
        <v>22</v>
      </c>
      <c r="B28" s="57" t="s">
        <v>88</v>
      </c>
      <c r="C28" s="14" t="s">
        <v>89</v>
      </c>
      <c r="D28" s="68"/>
      <c r="E28" s="23"/>
      <c r="F28" s="68"/>
      <c r="G28" s="23"/>
      <c r="H28" s="68"/>
      <c r="I28" s="23"/>
      <c r="J28" s="68">
        <v>-5898</v>
      </c>
      <c r="K28" s="23"/>
      <c r="M28" s="30">
        <f t="shared" si="0"/>
        <v>0</v>
      </c>
      <c r="N28" s="30">
        <f t="shared" si="1"/>
        <v>0</v>
      </c>
      <c r="O28" s="30">
        <f t="shared" si="2"/>
        <v>5898</v>
      </c>
    </row>
    <row r="29" spans="1:15" ht="12.75">
      <c r="A29" s="28">
        <f>A28+1</f>
        <v>23</v>
      </c>
      <c r="B29" s="52"/>
      <c r="C29" s="14"/>
      <c r="D29" s="67"/>
      <c r="E29" s="69"/>
      <c r="F29" s="67"/>
      <c r="G29" s="69"/>
      <c r="H29" s="67"/>
      <c r="I29" s="22"/>
      <c r="J29" s="67"/>
      <c r="K29" s="22"/>
      <c r="M29" s="31"/>
      <c r="N29" s="30"/>
      <c r="O29" s="30"/>
    </row>
    <row r="30" spans="1:15" s="2" customFormat="1" ht="12.75">
      <c r="A30" s="28">
        <f t="shared" si="3"/>
        <v>24</v>
      </c>
      <c r="B30" s="51"/>
      <c r="C30" s="14" t="s">
        <v>4</v>
      </c>
      <c r="D30" s="73">
        <f aca="true" t="shared" si="4" ref="D30:K30">SUM(D6:D29)</f>
        <v>-2075.8664187580625</v>
      </c>
      <c r="E30" s="24">
        <f t="shared" si="4"/>
        <v>-5877.127706024188</v>
      </c>
      <c r="F30" s="73">
        <f t="shared" si="4"/>
        <v>-7171</v>
      </c>
      <c r="G30" s="24">
        <f t="shared" si="4"/>
        <v>-15336</v>
      </c>
      <c r="H30" s="73">
        <f t="shared" si="4"/>
        <v>-8395</v>
      </c>
      <c r="I30" s="24">
        <f t="shared" si="4"/>
        <v>-32008.12770602419</v>
      </c>
      <c r="J30" s="73">
        <f t="shared" si="4"/>
        <v>-19496</v>
      </c>
      <c r="K30" s="24">
        <f t="shared" si="4"/>
        <v>-67618</v>
      </c>
      <c r="M30" s="55">
        <f>SUM(M6:M29)</f>
        <v>5030.1335812419375</v>
      </c>
      <c r="N30" s="55">
        <f>SUM(N6:N29)</f>
        <v>6254.1335812419375</v>
      </c>
      <c r="O30" s="55">
        <f>SUM(O6:O29)</f>
        <v>17355.133581241935</v>
      </c>
    </row>
    <row r="31" spans="1:11" s="2" customFormat="1" ht="13.5" thickBot="1">
      <c r="A31" s="28">
        <f t="shared" si="3"/>
        <v>25</v>
      </c>
      <c r="B31" s="51"/>
      <c r="C31" s="9"/>
      <c r="D31" s="74"/>
      <c r="E31" s="25"/>
      <c r="F31" s="74"/>
      <c r="G31" s="25"/>
      <c r="H31" s="74"/>
      <c r="I31" s="25"/>
      <c r="J31" s="74"/>
      <c r="K31" s="25"/>
    </row>
    <row r="32" spans="1:11" s="2" customFormat="1" ht="22.5" customHeight="1" thickBot="1">
      <c r="A32" s="96">
        <f t="shared" si="3"/>
        <v>26</v>
      </c>
      <c r="B32" s="56"/>
      <c r="C32" s="16" t="s">
        <v>3</v>
      </c>
      <c r="D32" s="75">
        <f aca="true" t="shared" si="5" ref="D32:K32">D5+D30</f>
        <v>10714.133581241938</v>
      </c>
      <c r="E32" s="47">
        <f t="shared" si="5"/>
        <v>442328.8722939758</v>
      </c>
      <c r="F32" s="75">
        <f t="shared" si="5"/>
        <v>5619</v>
      </c>
      <c r="G32" s="47">
        <f t="shared" si="5"/>
        <v>432870</v>
      </c>
      <c r="H32" s="75">
        <f t="shared" si="5"/>
        <v>4395</v>
      </c>
      <c r="I32" s="47">
        <f t="shared" si="5"/>
        <v>416197.8722939758</v>
      </c>
      <c r="J32" s="75">
        <f>J5+J30</f>
        <v>-6706</v>
      </c>
      <c r="K32" s="47">
        <f t="shared" si="5"/>
        <v>380588</v>
      </c>
    </row>
    <row r="33" spans="1:11" s="2" customFormat="1" ht="63.75" customHeight="1">
      <c r="A33" s="99"/>
      <c r="B33" s="49"/>
      <c r="C33" s="227" t="s">
        <v>145</v>
      </c>
      <c r="D33" s="227"/>
      <c r="E33" s="227"/>
      <c r="F33" s="227"/>
      <c r="G33" s="227"/>
      <c r="H33" s="227"/>
      <c r="I33" s="227"/>
      <c r="J33" s="97">
        <f>J32-J28-J27</f>
        <v>-264</v>
      </c>
      <c r="K33" s="98" t="s">
        <v>139</v>
      </c>
    </row>
    <row r="34" spans="1:11" ht="13.5" customHeight="1">
      <c r="A34" s="85"/>
      <c r="B34" s="86"/>
      <c r="C34" s="242" t="s">
        <v>143</v>
      </c>
      <c r="D34" s="242"/>
      <c r="E34" s="242"/>
      <c r="F34" s="242"/>
      <c r="G34" s="242"/>
      <c r="H34" s="242"/>
      <c r="I34" s="242"/>
      <c r="J34" s="242"/>
      <c r="K34" s="243"/>
    </row>
    <row r="35" spans="1:11" ht="13.5" customHeight="1">
      <c r="A35" s="85"/>
      <c r="B35" s="86"/>
      <c r="C35" s="242" t="s">
        <v>206</v>
      </c>
      <c r="D35" s="242"/>
      <c r="E35" s="242"/>
      <c r="F35" s="242"/>
      <c r="G35" s="242"/>
      <c r="H35" s="242"/>
      <c r="I35" s="242"/>
      <c r="J35" s="242"/>
      <c r="K35" s="243"/>
    </row>
    <row r="36" spans="1:11" ht="13.5" thickBot="1">
      <c r="A36" s="85"/>
      <c r="B36" s="86"/>
      <c r="C36" s="242" t="s">
        <v>144</v>
      </c>
      <c r="D36" s="242"/>
      <c r="E36" s="242"/>
      <c r="F36" s="242"/>
      <c r="G36" s="242"/>
      <c r="H36" s="242"/>
      <c r="I36" s="242"/>
      <c r="J36" s="242"/>
      <c r="K36" s="243"/>
    </row>
    <row r="37" spans="1:11" s="79" customFormat="1" ht="12.75" customHeight="1" thickBot="1">
      <c r="A37" s="84"/>
      <c r="B37" s="86"/>
      <c r="C37" s="234" t="s">
        <v>133</v>
      </c>
      <c r="D37" s="234"/>
      <c r="E37" s="234"/>
      <c r="F37" s="234"/>
      <c r="G37" s="234"/>
      <c r="H37" s="234"/>
      <c r="I37" s="234"/>
      <c r="J37" s="234"/>
      <c r="K37" s="235"/>
    </row>
    <row r="38" spans="1:11" ht="12.75" customHeight="1" thickBot="1">
      <c r="A38" s="82"/>
      <c r="B38" s="56"/>
      <c r="C38" s="240" t="s">
        <v>71</v>
      </c>
      <c r="D38" s="240"/>
      <c r="E38" s="240"/>
      <c r="F38" s="240"/>
      <c r="G38" s="240"/>
      <c r="H38" s="240"/>
      <c r="I38" s="240"/>
      <c r="J38" s="240"/>
      <c r="K38" s="241"/>
    </row>
    <row r="42" ht="12.75">
      <c r="I42" s="91"/>
    </row>
  </sheetData>
  <sheetProtection/>
  <mergeCells count="15">
    <mergeCell ref="C37:K37"/>
    <mergeCell ref="F4:G4"/>
    <mergeCell ref="J4:K4"/>
    <mergeCell ref="H4:I4"/>
    <mergeCell ref="D4:E4"/>
    <mergeCell ref="C38:K38"/>
    <mergeCell ref="C35:K35"/>
    <mergeCell ref="C34:K34"/>
    <mergeCell ref="C36:K36"/>
    <mergeCell ref="C33:I33"/>
    <mergeCell ref="C1:K1"/>
    <mergeCell ref="D2:E2"/>
    <mergeCell ref="F2:G2"/>
    <mergeCell ref="J2:K2"/>
    <mergeCell ref="H2:I2"/>
  </mergeCells>
  <printOptions/>
  <pageMargins left="1" right="0.3" top="1" bottom="1" header="0.5" footer="0.59"/>
  <pageSetup horizontalDpi="600" verticalDpi="600" orientation="landscape" scale="81" r:id="rId1"/>
  <headerFooter alignWithMargins="0">
    <oddHeader>&amp;R&amp;12Exh. EMA-7&amp;"Arial,Bold"
</oddHeader>
    <oddFooter>&amp;RPage &amp;P of &amp;N</oddFooter>
  </headerFooter>
  <rowBreaks count="1" manualBreakCount="1">
    <brk id="3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vz9tr1</dc:creator>
  <cp:keywords/>
  <dc:description/>
  <cp:lastModifiedBy>Andrews, Liz</cp:lastModifiedBy>
  <cp:lastPrinted>2021-05-26T22:23:38Z</cp:lastPrinted>
  <dcterms:created xsi:type="dcterms:W3CDTF">2008-07-30T22:05:51Z</dcterms:created>
  <dcterms:modified xsi:type="dcterms:W3CDTF">2021-05-26T22:23:54Z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-1419009772</vt:i4>
  </property>
  <property fmtid="{D5CDD505-2E9C-101B-9397-08002B2CF9AE}" pid="3" name="_NewReviewCycle">
    <vt:lpwstr/>
  </property>
  <property fmtid="{D5CDD505-2E9C-101B-9397-08002B2CF9AE}" pid="4" name="_EmailSubject">
    <vt:lpwstr>Avista Proposal.xls</vt:lpwstr>
  </property>
  <property fmtid="{D5CDD505-2E9C-101B-9397-08002B2CF9AE}" pid="5" name="_AuthorEmail">
    <vt:lpwstr>Liz.Andrews@avistacorp.com</vt:lpwstr>
  </property>
  <property fmtid="{D5CDD505-2E9C-101B-9397-08002B2CF9AE}" pid="6" name="_AuthorEmailDisplayName">
    <vt:lpwstr>Andrews, Liz</vt:lpwstr>
  </property>
  <property fmtid="{D5CDD505-2E9C-101B-9397-08002B2CF9AE}" pid="7" name="_ReviewingToolsShownOnce">
    <vt:lpwstr/>
  </property>
  <property fmtid="{D5CDD505-2E9C-101B-9397-08002B2CF9AE}" pid="8" name="DocumentSetType">
    <vt:lpwstr>Testimony</vt:lpwstr>
  </property>
  <property fmtid="{D5CDD505-2E9C-101B-9397-08002B2CF9AE}" pid="9" name="IsDocumentOrder">
    <vt:lpwstr>0</vt:lpwstr>
  </property>
  <property fmtid="{D5CDD505-2E9C-101B-9397-08002B2CF9AE}" pid="10" name="IsHighlyConfidential">
    <vt:lpwstr>0</vt:lpwstr>
  </property>
  <property fmtid="{D5CDD505-2E9C-101B-9397-08002B2CF9AE}" pid="11" name="CaseCompanyNames">
    <vt:lpwstr>Avista Corporation</vt:lpwstr>
  </property>
  <property fmtid="{D5CDD505-2E9C-101B-9397-08002B2CF9AE}" pid="12" name="IsConfidential">
    <vt:lpwstr>0</vt:lpwstr>
  </property>
  <property fmtid="{D5CDD505-2E9C-101B-9397-08002B2CF9AE}" pid="13" name="IsEFSEC">
    <vt:lpwstr>0</vt:lpwstr>
  </property>
  <property fmtid="{D5CDD505-2E9C-101B-9397-08002B2CF9AE}" pid="14" name="DocketNumber">
    <vt:lpwstr>200900</vt:lpwstr>
  </property>
  <property fmtid="{D5CDD505-2E9C-101B-9397-08002B2CF9AE}" pid="15" name="Date1">
    <vt:lpwstr>2021-05-28T00:00:00Z</vt:lpwstr>
  </property>
  <property fmtid="{D5CDD505-2E9C-101B-9397-08002B2CF9AE}" pid="16" name="Nickname">
    <vt:lpwstr/>
  </property>
  <property fmtid="{D5CDD505-2E9C-101B-9397-08002B2CF9AE}" pid="17" name="CaseType">
    <vt:lpwstr>Tariff Revision</vt:lpwstr>
  </property>
  <property fmtid="{D5CDD505-2E9C-101B-9397-08002B2CF9AE}" pid="18" name="OpenedDate">
    <vt:lpwstr>2020-10-30T00:00:00Z</vt:lpwstr>
  </property>
  <property fmtid="{D5CDD505-2E9C-101B-9397-08002B2CF9AE}" pid="19" name="Prefix">
    <vt:lpwstr>UE</vt:lpwstr>
  </property>
  <property fmtid="{D5CDD505-2E9C-101B-9397-08002B2CF9AE}" pid="20" name="IndustryCode">
    <vt:lpwstr>140</vt:lpwstr>
  </property>
  <property fmtid="{D5CDD505-2E9C-101B-9397-08002B2CF9AE}" pid="21" name="CaseStatus">
    <vt:lpwstr>Formal</vt:lpwstr>
  </property>
  <property fmtid="{D5CDD505-2E9C-101B-9397-08002B2CF9AE}" pid="22" name="_docset_NoMedatataSyncRequired">
    <vt:lpwstr>False</vt:lpwstr>
  </property>
</Properties>
</file>