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Data Requests\1) Staff\Ready for Review\"/>
    </mc:Choice>
  </mc:AlternateContent>
  <xr:revisionPtr revIDLastSave="0" documentId="13_ncr:1_{C2E17F8A-EA49-4BEE-B87C-E9F653786494}" xr6:coauthVersionLast="44" xr6:coauthVersionMax="44" xr10:uidLastSave="{00000000-0000-0000-0000-000000000000}"/>
  <bookViews>
    <workbookView xWindow="-120" yWindow="-120" windowWidth="29040" windowHeight="15840" xr2:uid="{87D780A9-9CEE-4F4B-9908-3F297AE18106}"/>
  </bookViews>
  <sheets>
    <sheet name="PF Adj 3.19 REVISED" sheetId="6" r:id="rId1"/>
    <sheet name="2020 Colstrip Overhaul" sheetId="7" r:id="rId2"/>
    <sheet name="PF Adj 3.19 -FILED" sheetId="5" r:id="rId3"/>
    <sheet name="Actual Expense" sheetId="2" r:id="rId4"/>
    <sheet name="Amortization" sheetId="3" r:id="rId5"/>
    <sheet name="Data" sheetId="1" r:id="rId6"/>
  </sheets>
  <externalReferences>
    <externalReference r:id="rId7"/>
  </externalReferences>
  <definedNames>
    <definedName name="_xlnm.Print_Area" localSheetId="2">'PF Adj 3.19 -FILED'!$B$1:$O$36</definedName>
    <definedName name="_xlnm.Print_Area" localSheetId="0">'PF Adj 3.19 REVISED'!$B$1:$O$36</definedName>
    <definedName name="Recover">[1]Macro1!$A$63</definedName>
    <definedName name="TableName">"Dummy"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1" i="6" l="1"/>
  <c r="M40" i="6"/>
  <c r="K40" i="6"/>
  <c r="I25" i="6"/>
  <c r="H25" i="6"/>
  <c r="G25" i="6"/>
  <c r="K33" i="6" s="1"/>
  <c r="M24" i="6"/>
  <c r="F19" i="6"/>
  <c r="E19" i="6"/>
  <c r="D19" i="6"/>
  <c r="C19" i="6"/>
  <c r="K17" i="6"/>
  <c r="J17" i="6"/>
  <c r="I17" i="6"/>
  <c r="J15" i="6"/>
  <c r="K15" i="6" s="1"/>
  <c r="I15" i="6"/>
  <c r="H15" i="6"/>
  <c r="G15" i="6"/>
  <c r="I14" i="6"/>
  <c r="I19" i="6" s="1"/>
  <c r="H14" i="6"/>
  <c r="H19" i="6" s="1"/>
  <c r="G14" i="6"/>
  <c r="J14" i="6" s="1"/>
  <c r="E11" i="6"/>
  <c r="E21" i="6" s="1"/>
  <c r="D11" i="6"/>
  <c r="D21" i="6" s="1"/>
  <c r="I10" i="6"/>
  <c r="J10" i="6" s="1"/>
  <c r="K10" i="6" s="1"/>
  <c r="I9" i="6"/>
  <c r="I11" i="6" s="1"/>
  <c r="H9" i="6"/>
  <c r="H11" i="6" s="1"/>
  <c r="H21" i="6" s="1"/>
  <c r="K8" i="6"/>
  <c r="H7" i="6"/>
  <c r="G7" i="6"/>
  <c r="F7" i="6"/>
  <c r="K7" i="6" s="1"/>
  <c r="C7" i="6"/>
  <c r="G6" i="6"/>
  <c r="G11" i="6" s="1"/>
  <c r="F6" i="6"/>
  <c r="E6" i="6"/>
  <c r="C6" i="6"/>
  <c r="K5" i="6"/>
  <c r="F5" i="6"/>
  <c r="F11" i="6" s="1"/>
  <c r="F21" i="6" s="1"/>
  <c r="F27" i="6" s="1"/>
  <c r="E5" i="6"/>
  <c r="D5" i="6"/>
  <c r="C5" i="6"/>
  <c r="C11" i="6" s="1"/>
  <c r="I21" i="6" l="1"/>
  <c r="I27" i="6" s="1"/>
  <c r="J19" i="6"/>
  <c r="K14" i="6"/>
  <c r="K19" i="6" s="1"/>
  <c r="H27" i="6"/>
  <c r="K37" i="6"/>
  <c r="K27" i="6"/>
  <c r="M27" i="6" s="1"/>
  <c r="M33" i="6"/>
  <c r="D27" i="6"/>
  <c r="G19" i="6"/>
  <c r="G21" i="6" s="1"/>
  <c r="E27" i="6"/>
  <c r="J9" i="6"/>
  <c r="K6" i="6"/>
  <c r="K11" i="6" s="1"/>
  <c r="K21" i="6" s="1"/>
  <c r="C7" i="5"/>
  <c r="G27" i="6" l="1"/>
  <c r="K26" i="6"/>
  <c r="M26" i="6" s="1"/>
  <c r="M28" i="6" s="1"/>
  <c r="K9" i="6"/>
  <c r="J11" i="6"/>
  <c r="J21" i="6" s="1"/>
  <c r="M35" i="5"/>
  <c r="M34" i="5"/>
  <c r="K34" i="5"/>
  <c r="G31" i="6" l="1"/>
  <c r="K34" i="6"/>
  <c r="K35" i="5"/>
  <c r="K33" i="5"/>
  <c r="M34" i="6" l="1"/>
  <c r="K35" i="6"/>
  <c r="I25" i="5"/>
  <c r="H25" i="5"/>
  <c r="C19" i="5"/>
  <c r="C11" i="5"/>
  <c r="I17" i="5"/>
  <c r="M35" i="6" l="1"/>
  <c r="K36" i="6"/>
  <c r="M36" i="6" s="1"/>
  <c r="J17" i="5"/>
  <c r="K17" i="5" s="1"/>
  <c r="M24" i="5"/>
  <c r="M37" i="6" l="1"/>
  <c r="G25" i="5"/>
  <c r="J19" i="5"/>
  <c r="I19" i="5"/>
  <c r="H19" i="5"/>
  <c r="K14" i="5"/>
  <c r="K15" i="5"/>
  <c r="J15" i="5"/>
  <c r="I15" i="5"/>
  <c r="J14" i="5"/>
  <c r="I14" i="5"/>
  <c r="I10" i="5"/>
  <c r="J10" i="5" s="1"/>
  <c r="K10" i="5" s="1"/>
  <c r="I9" i="5"/>
  <c r="H9" i="5"/>
  <c r="K8" i="5"/>
  <c r="H15" i="5"/>
  <c r="G15" i="5"/>
  <c r="H14" i="5"/>
  <c r="G14" i="5"/>
  <c r="H7" i="5"/>
  <c r="J9" i="5" l="1"/>
  <c r="K9" i="5" s="1"/>
  <c r="H11" i="5"/>
  <c r="H21" i="5" s="1"/>
  <c r="I11" i="5"/>
  <c r="I21" i="5" s="1"/>
  <c r="I27" i="5" s="1"/>
  <c r="M33" i="5"/>
  <c r="F19" i="5"/>
  <c r="E19" i="5"/>
  <c r="D19" i="5"/>
  <c r="G19" i="5"/>
  <c r="G7" i="5"/>
  <c r="F7" i="5"/>
  <c r="G6" i="5"/>
  <c r="F6" i="5"/>
  <c r="E6" i="5"/>
  <c r="C6" i="5"/>
  <c r="F5" i="5"/>
  <c r="E5" i="5"/>
  <c r="D5" i="5"/>
  <c r="C5" i="5"/>
  <c r="J11" i="5" l="1"/>
  <c r="J21" i="5" s="1"/>
  <c r="K27" i="5"/>
  <c r="M27" i="5" s="1"/>
  <c r="M28" i="5" s="1"/>
  <c r="K37" i="5"/>
  <c r="K36" i="5" s="1"/>
  <c r="M36" i="5" s="1"/>
  <c r="M37" i="5" s="1"/>
  <c r="K5" i="5"/>
  <c r="K6" i="5"/>
  <c r="K7" i="5"/>
  <c r="D11" i="5"/>
  <c r="D21" i="5" s="1"/>
  <c r="E11" i="5"/>
  <c r="E21" i="5" s="1"/>
  <c r="F11" i="5"/>
  <c r="F21" i="5" s="1"/>
  <c r="F27" i="5" s="1"/>
  <c r="G11" i="5"/>
  <c r="G21" i="5" s="1"/>
  <c r="H27" i="5"/>
  <c r="K19" i="5"/>
  <c r="G27" i="5" l="1"/>
  <c r="G31" i="5" s="1"/>
  <c r="K26" i="5"/>
  <c r="M26" i="5" s="1"/>
  <c r="D27" i="5"/>
  <c r="E27" i="5"/>
  <c r="K11" i="5"/>
  <c r="K21" i="5" s="1"/>
  <c r="E194" i="1" l="1"/>
  <c r="C194" i="1"/>
  <c r="C195" i="1" s="1"/>
  <c r="E195" i="1" s="1"/>
  <c r="C110" i="1"/>
  <c r="C111" i="1" s="1"/>
  <c r="E111" i="1" s="1"/>
  <c r="C196" i="1" l="1"/>
  <c r="E196" i="1" s="1"/>
  <c r="C112" i="1"/>
  <c r="E110" i="1"/>
  <c r="C197" i="1" l="1"/>
  <c r="E197" i="1" s="1"/>
  <c r="C113" i="1"/>
  <c r="E112" i="1"/>
  <c r="C198" i="1" l="1"/>
  <c r="E198" i="1" s="1"/>
  <c r="C114" i="1"/>
  <c r="E113" i="1"/>
  <c r="C199" i="1" l="1"/>
  <c r="E199" i="1" s="1"/>
  <c r="C115" i="1"/>
  <c r="E114" i="1"/>
  <c r="C200" i="1" l="1"/>
  <c r="E200" i="1" s="1"/>
  <c r="C116" i="1"/>
  <c r="E115" i="1"/>
  <c r="C201" i="1" l="1"/>
  <c r="E201" i="1" s="1"/>
  <c r="C117" i="1"/>
  <c r="E116" i="1"/>
  <c r="C202" i="1" l="1"/>
  <c r="E202" i="1" s="1"/>
  <c r="C118" i="1"/>
  <c r="E117" i="1"/>
  <c r="C203" i="1" l="1"/>
  <c r="E203" i="1" s="1"/>
  <c r="C119" i="1"/>
  <c r="E118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C74" i="1"/>
  <c r="E74" i="1" s="1"/>
  <c r="C75" i="1"/>
  <c r="E75" i="1" s="1"/>
  <c r="E71" i="1"/>
  <c r="E72" i="1"/>
  <c r="E73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38" i="1"/>
  <c r="E3" i="1"/>
  <c r="E4" i="1"/>
  <c r="E5" i="1"/>
  <c r="E6" i="1"/>
  <c r="E7" i="1"/>
  <c r="E8" i="1"/>
  <c r="E9" i="1"/>
  <c r="E10" i="1"/>
  <c r="E11" i="1"/>
  <c r="E12" i="1"/>
  <c r="E13" i="1"/>
  <c r="E2" i="1"/>
  <c r="C204" i="1" l="1"/>
  <c r="E204" i="1" s="1"/>
  <c r="C120" i="1"/>
  <c r="E119" i="1"/>
  <c r="C76" i="1"/>
  <c r="C205" i="1" l="1"/>
  <c r="C121" i="1"/>
  <c r="E120" i="1"/>
  <c r="E76" i="1"/>
  <c r="C77" i="1"/>
  <c r="C206" i="1" l="1"/>
  <c r="E205" i="1"/>
  <c r="E121" i="1"/>
  <c r="C122" i="1"/>
  <c r="E77" i="1"/>
  <c r="C78" i="1"/>
  <c r="E206" i="1" l="1"/>
  <c r="C207" i="1"/>
  <c r="E122" i="1"/>
  <c r="C123" i="1"/>
  <c r="E78" i="1"/>
  <c r="C79" i="1"/>
  <c r="E207" i="1" l="1"/>
  <c r="C208" i="1"/>
  <c r="C124" i="1"/>
  <c r="E123" i="1"/>
  <c r="C80" i="1"/>
  <c r="E79" i="1"/>
  <c r="E208" i="1" l="1"/>
  <c r="C209" i="1"/>
  <c r="E124" i="1"/>
  <c r="C125" i="1"/>
  <c r="C81" i="1"/>
  <c r="E80" i="1"/>
  <c r="E209" i="1" l="1"/>
  <c r="C210" i="1"/>
  <c r="C126" i="1"/>
  <c r="E125" i="1"/>
  <c r="C82" i="1"/>
  <c r="E81" i="1"/>
  <c r="E210" i="1" l="1"/>
  <c r="C211" i="1"/>
  <c r="E126" i="1"/>
  <c r="C127" i="1"/>
  <c r="C83" i="1"/>
  <c r="E82" i="1"/>
  <c r="E211" i="1" l="1"/>
  <c r="C212" i="1"/>
  <c r="E127" i="1"/>
  <c r="C128" i="1"/>
  <c r="C84" i="1"/>
  <c r="E83" i="1"/>
  <c r="E212" i="1" l="1"/>
  <c r="C213" i="1"/>
  <c r="E128" i="1"/>
  <c r="C129" i="1"/>
  <c r="C85" i="1"/>
  <c r="E84" i="1"/>
  <c r="E213" i="1" l="1"/>
  <c r="C214" i="1"/>
  <c r="C130" i="1"/>
  <c r="E129" i="1"/>
  <c r="C86" i="1"/>
  <c r="E85" i="1"/>
  <c r="E214" i="1" l="1"/>
  <c r="C215" i="1"/>
  <c r="E130" i="1"/>
  <c r="C131" i="1"/>
  <c r="C87" i="1"/>
  <c r="E86" i="1"/>
  <c r="E215" i="1" l="1"/>
  <c r="C216" i="1"/>
  <c r="E131" i="1"/>
  <c r="C132" i="1"/>
  <c r="C88" i="1"/>
  <c r="E87" i="1"/>
  <c r="E216" i="1" l="1"/>
  <c r="C217" i="1"/>
  <c r="E132" i="1"/>
  <c r="C133" i="1"/>
  <c r="C89" i="1"/>
  <c r="E88" i="1"/>
  <c r="E217" i="1" l="1"/>
  <c r="C218" i="1"/>
  <c r="E133" i="1"/>
  <c r="C134" i="1"/>
  <c r="C90" i="1"/>
  <c r="E89" i="1"/>
  <c r="E218" i="1" l="1"/>
  <c r="C219" i="1"/>
  <c r="E134" i="1"/>
  <c r="C135" i="1"/>
  <c r="C91" i="1"/>
  <c r="E90" i="1"/>
  <c r="E219" i="1" l="1"/>
  <c r="C220" i="1"/>
  <c r="E135" i="1"/>
  <c r="C136" i="1"/>
  <c r="C92" i="1"/>
  <c r="E91" i="1"/>
  <c r="E220" i="1" l="1"/>
  <c r="C221" i="1"/>
  <c r="E136" i="1"/>
  <c r="C137" i="1"/>
  <c r="C93" i="1"/>
  <c r="E92" i="1"/>
  <c r="E221" i="1" l="1"/>
  <c r="C222" i="1"/>
  <c r="C138" i="1"/>
  <c r="E137" i="1"/>
  <c r="C94" i="1"/>
  <c r="E93" i="1"/>
  <c r="E222" i="1" l="1"/>
  <c r="C223" i="1"/>
  <c r="C139" i="1"/>
  <c r="E138" i="1"/>
  <c r="C95" i="1"/>
  <c r="E94" i="1"/>
  <c r="E223" i="1" l="1"/>
  <c r="C224" i="1"/>
  <c r="E139" i="1"/>
  <c r="C140" i="1"/>
  <c r="C96" i="1"/>
  <c r="E95" i="1"/>
  <c r="E224" i="1" l="1"/>
  <c r="C225" i="1"/>
  <c r="C141" i="1"/>
  <c r="E140" i="1"/>
  <c r="C97" i="1"/>
  <c r="E96" i="1"/>
  <c r="C226" i="1" l="1"/>
  <c r="E225" i="1"/>
  <c r="C142" i="1"/>
  <c r="E141" i="1"/>
  <c r="C98" i="1"/>
  <c r="E97" i="1"/>
  <c r="C227" i="1" l="1"/>
  <c r="E226" i="1"/>
  <c r="C143" i="1"/>
  <c r="E142" i="1"/>
  <c r="C99" i="1"/>
  <c r="E98" i="1"/>
  <c r="E227" i="1" l="1"/>
  <c r="C228" i="1"/>
  <c r="E143" i="1"/>
  <c r="C144" i="1"/>
  <c r="C100" i="1"/>
  <c r="E99" i="1"/>
  <c r="E228" i="1" l="1"/>
  <c r="C229" i="1"/>
  <c r="E144" i="1"/>
  <c r="C145" i="1"/>
  <c r="C101" i="1"/>
  <c r="E100" i="1"/>
  <c r="C230" i="1" l="1"/>
  <c r="E229" i="1"/>
  <c r="C146" i="1"/>
  <c r="E145" i="1"/>
  <c r="C102" i="1"/>
  <c r="E101" i="1"/>
  <c r="C231" i="1" l="1"/>
  <c r="E230" i="1"/>
  <c r="E146" i="1"/>
  <c r="C147" i="1"/>
  <c r="C103" i="1"/>
  <c r="E102" i="1"/>
  <c r="C232" i="1" l="1"/>
  <c r="E231" i="1"/>
  <c r="E147" i="1"/>
  <c r="C148" i="1"/>
  <c r="C104" i="1"/>
  <c r="E103" i="1"/>
  <c r="E232" i="1" l="1"/>
  <c r="C233" i="1"/>
  <c r="C149" i="1"/>
  <c r="E148" i="1"/>
  <c r="C105" i="1"/>
  <c r="E104" i="1"/>
  <c r="E233" i="1" l="1"/>
  <c r="C234" i="1"/>
  <c r="E149" i="1"/>
  <c r="C150" i="1"/>
  <c r="C106" i="1"/>
  <c r="E105" i="1"/>
  <c r="E234" i="1" l="1"/>
  <c r="C235" i="1"/>
  <c r="E150" i="1"/>
  <c r="C151" i="1"/>
  <c r="C107" i="1"/>
  <c r="E106" i="1"/>
  <c r="E235" i="1" l="1"/>
  <c r="C236" i="1"/>
  <c r="C152" i="1"/>
  <c r="E151" i="1"/>
  <c r="C108" i="1"/>
  <c r="E107" i="1"/>
  <c r="E236" i="1" l="1"/>
  <c r="C237" i="1"/>
  <c r="C153" i="1"/>
  <c r="E152" i="1"/>
  <c r="C109" i="1"/>
  <c r="E109" i="1" s="1"/>
  <c r="E108" i="1"/>
  <c r="C238" i="1" l="1"/>
  <c r="E237" i="1"/>
  <c r="E153" i="1"/>
  <c r="C154" i="1"/>
  <c r="E238" i="1" l="1"/>
  <c r="C239" i="1"/>
  <c r="E154" i="1"/>
  <c r="C155" i="1"/>
  <c r="E239" i="1" l="1"/>
  <c r="C240" i="1"/>
  <c r="E155" i="1"/>
  <c r="C156" i="1"/>
  <c r="E240" i="1" l="1"/>
  <c r="C241" i="1"/>
  <c r="E241" i="1" s="1"/>
  <c r="C157" i="1"/>
  <c r="E156" i="1"/>
  <c r="E157" i="1" l="1"/>
  <c r="C158" i="1"/>
  <c r="C159" i="1" l="1"/>
  <c r="E158" i="1"/>
  <c r="E159" i="1" l="1"/>
  <c r="C160" i="1"/>
  <c r="E160" i="1" l="1"/>
  <c r="C161" i="1"/>
  <c r="E161" i="1" l="1"/>
  <c r="C162" i="1"/>
  <c r="C163" i="1" l="1"/>
  <c r="E162" i="1"/>
  <c r="E163" i="1" l="1"/>
  <c r="C164" i="1"/>
  <c r="C165" i="1" l="1"/>
  <c r="E164" i="1"/>
  <c r="E165" i="1" l="1"/>
  <c r="C166" i="1"/>
  <c r="E166" i="1" l="1"/>
  <c r="C167" i="1"/>
  <c r="E167" i="1" l="1"/>
  <c r="C168" i="1"/>
  <c r="E168" i="1" l="1"/>
  <c r="C169" i="1"/>
  <c r="E169" i="1" l="1"/>
  <c r="C170" i="1"/>
  <c r="E170" i="1" l="1"/>
  <c r="C171" i="1"/>
  <c r="E171" i="1" l="1"/>
  <c r="C172" i="1"/>
  <c r="E172" i="1" l="1"/>
  <c r="C173" i="1"/>
  <c r="E173" i="1" l="1"/>
  <c r="C174" i="1"/>
  <c r="C175" i="1" l="1"/>
  <c r="E174" i="1"/>
  <c r="E175" i="1" l="1"/>
  <c r="C176" i="1"/>
  <c r="E176" i="1" l="1"/>
  <c r="C177" i="1"/>
  <c r="E177" i="1" l="1"/>
  <c r="C178" i="1"/>
  <c r="E178" i="1" l="1"/>
  <c r="C179" i="1"/>
  <c r="E179" i="1" l="1"/>
  <c r="C180" i="1"/>
  <c r="C181" i="1" l="1"/>
  <c r="E180" i="1"/>
  <c r="E181" i="1" l="1"/>
  <c r="C182" i="1"/>
  <c r="C183" i="1" l="1"/>
  <c r="E182" i="1"/>
  <c r="E183" i="1" l="1"/>
  <c r="C184" i="1"/>
  <c r="E184" i="1" l="1"/>
  <c r="C185" i="1"/>
  <c r="E185" i="1" l="1"/>
  <c r="C186" i="1"/>
  <c r="E186" i="1" l="1"/>
  <c r="C187" i="1"/>
  <c r="E187" i="1" l="1"/>
  <c r="C188" i="1"/>
  <c r="C189" i="1" l="1"/>
  <c r="E188" i="1"/>
  <c r="E189" i="1" l="1"/>
  <c r="C190" i="1"/>
  <c r="C191" i="1" l="1"/>
  <c r="E190" i="1"/>
  <c r="C192" i="1" l="1"/>
  <c r="E191" i="1"/>
  <c r="E192" i="1" l="1"/>
  <c r="C193" i="1"/>
  <c r="E193" i="1" s="1"/>
</calcChain>
</file>

<file path=xl/sharedStrings.xml><?xml version="1.0" encoding="utf-8"?>
<sst xmlns="http://schemas.openxmlformats.org/spreadsheetml/2006/main" count="123" uniqueCount="70">
  <si>
    <t>Expense Year</t>
  </si>
  <si>
    <t>Annual Expense Ammount</t>
  </si>
  <si>
    <t>Amortization Month</t>
  </si>
  <si>
    <t xml:space="preserve">Monthly Amortization </t>
  </si>
  <si>
    <t>Actual Monthly Expense</t>
  </si>
  <si>
    <t>Grand Total</t>
  </si>
  <si>
    <t xml:space="preserve">Sum of Monthly Amortization </t>
  </si>
  <si>
    <t>Sum of Actual Monthly Expense</t>
  </si>
  <si>
    <t>Amortization</t>
  </si>
  <si>
    <t>Colstrip:</t>
  </si>
  <si>
    <t>2015 Major Maintenance Expense</t>
  </si>
  <si>
    <t>2016 Major Maintenance Expense</t>
  </si>
  <si>
    <t>2017 Major Maintenance Expense</t>
  </si>
  <si>
    <t>2018 Major Maintenance Expense</t>
  </si>
  <si>
    <t>P/T Ratio</t>
  </si>
  <si>
    <t>System Adjustment</t>
  </si>
  <si>
    <t>WA Share - Adjustment</t>
  </si>
  <si>
    <t>Actual Annual Expense</t>
  </si>
  <si>
    <t>Total (System)</t>
  </si>
  <si>
    <t>Total Amortization</t>
  </si>
  <si>
    <t>FY Actual Expense (System)</t>
  </si>
  <si>
    <t>2019 Major Maintenance Expense</t>
  </si>
  <si>
    <t>2019 Major Maintenance (Steam Turbine)</t>
  </si>
  <si>
    <t>2019 Major Maintenance (T3 Transformer)</t>
  </si>
  <si>
    <t>Total System</t>
  </si>
  <si>
    <t>Total Colstrip and CS2</t>
  </si>
  <si>
    <t>WA Share</t>
  </si>
  <si>
    <t>Outer Years</t>
  </si>
  <si>
    <t>Restating</t>
  </si>
  <si>
    <t>Summary</t>
  </si>
  <si>
    <t>Restate Adj 2.17</t>
  </si>
  <si>
    <t>Adj 2.18</t>
  </si>
  <si>
    <t>2019 Actual</t>
  </si>
  <si>
    <t>Restated 2019</t>
  </si>
  <si>
    <t>2020 Major Maintenance Expense</t>
  </si>
  <si>
    <t>A</t>
  </si>
  <si>
    <t>B</t>
  </si>
  <si>
    <t>2021 Major Maintenance Expense</t>
  </si>
  <si>
    <t xml:space="preserve">CS2: </t>
  </si>
  <si>
    <t>2020 Major Maintenance</t>
  </si>
  <si>
    <t>Pro Forma</t>
  </si>
  <si>
    <t>2019 Adj Balance</t>
  </si>
  <si>
    <t xml:space="preserve">Pro Forma </t>
  </si>
  <si>
    <t>Adj. 3.19</t>
  </si>
  <si>
    <t>2021 Major Maintenance - Steam Turbine</t>
  </si>
  <si>
    <t>2020 Adj Balance</t>
  </si>
  <si>
    <t>Pro Forma adjusted 2020</t>
  </si>
  <si>
    <t>Revised Adj 3.19 Expense.</t>
  </si>
  <si>
    <t>Pro Forma Adj. 3.20</t>
  </si>
  <si>
    <t>(Revised reflects actual Colstrip overhaul expense for 2020, impacting Adjustment 3.20 expenses and revenue requirement)</t>
  </si>
  <si>
    <t>Exp change</t>
  </si>
  <si>
    <t>Rev. Req. change</t>
  </si>
  <si>
    <t>Revised</t>
  </si>
  <si>
    <t>Colstrip O&amp;M Overhaul 2020</t>
  </si>
  <si>
    <t>Month</t>
  </si>
  <si>
    <t>Total O&amp;M Related Overhaul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</si>
  <si>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</si>
  <si>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</si>
  <si>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</si>
  <si>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</si>
  <si>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</si>
  <si>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</si>
  <si>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</si>
  <si>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</si>
  <si>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</si>
  <si>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</si>
  <si>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</si>
  <si>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</si>
  <si>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</si>
  <si>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r>
      <rPr>
        <u/>
        <sz val="12"/>
        <rFont val="Calibri"/>
        <family val="2"/>
        <scheme val="minor"/>
      </rPr>
      <t>Net increase in expense</t>
    </r>
    <r>
      <rPr>
        <sz val="12"/>
        <rFont val="Calibri"/>
        <family val="2"/>
        <scheme val="minor"/>
      </rPr>
      <t xml:space="preserve"> (Filed vs Revised)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</si>
</sst>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17" fontId="0" fillId="0" borderId="0" xfId="0" applyNumberFormat="1"/>
    <xf numFmtId="0" fontId="2" fillId="0" borderId="0" xfId="0" applyFont="1"/>
    <xf numFmtId="0" fontId="0" fillId="0" borderId="0" xfId="0" pivotButton="1"/>
    <xf numFmtId="37" fontId="0" fillId="0" borderId="0" xfId="0" applyNumberFormat="1"/>
    <xf numFmtId="37" fontId="0" fillId="0" borderId="0" xfId="0" applyNumberFormat="1" applyFill="1"/>
    <xf numFmtId="0" fontId="5" fillId="0" borderId="0" xfId="1" applyFont="1"/>
    <xf numFmtId="164" fontId="6" fillId="0" borderId="0" xfId="2" applyNumberFormat="1" applyFont="1"/>
    <xf numFmtId="37" fontId="5" fillId="0" borderId="0" xfId="1" applyNumberFormat="1" applyFont="1"/>
    <xf numFmtId="164" fontId="5" fillId="0" borderId="0" xfId="1" applyNumberFormat="1" applyFont="1"/>
    <xf numFmtId="164" fontId="6" fillId="0" borderId="0" xfId="2" applyNumberFormat="1" applyFont="1" applyBorder="1"/>
    <xf numFmtId="164" fontId="6" fillId="0" borderId="6" xfId="2" applyNumberFormat="1" applyFont="1" applyBorder="1"/>
    <xf numFmtId="164" fontId="6" fillId="0" borderId="0" xfId="3" applyNumberFormat="1" applyFont="1" applyBorder="1"/>
    <xf numFmtId="164" fontId="9" fillId="0" borderId="0" xfId="2" applyNumberFormat="1" applyFont="1" applyBorder="1" applyAlignment="1">
      <alignment horizontal="center" vertical="top"/>
    </xf>
    <xf numFmtId="164" fontId="6" fillId="0" borderId="4" xfId="2" applyNumberFormat="1" applyFont="1" applyBorder="1"/>
    <xf numFmtId="164" fontId="6" fillId="0" borderId="5" xfId="2" applyNumberFormat="1" applyFont="1" applyBorder="1"/>
    <xf numFmtId="10" fontId="6" fillId="0" borderId="0" xfId="2" applyNumberFormat="1" applyFont="1"/>
    <xf numFmtId="10" fontId="5" fillId="0" borderId="0" xfId="1" applyNumberFormat="1" applyFont="1"/>
    <xf numFmtId="0" fontId="9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164" fontId="8" fillId="0" borderId="4" xfId="2" applyNumberFormat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wrapText="1"/>
    </xf>
    <xf numFmtId="164" fontId="6" fillId="0" borderId="0" xfId="2" applyNumberFormat="1" applyFont="1" applyFill="1" applyBorder="1"/>
    <xf numFmtId="0" fontId="5" fillId="0" borderId="0" xfId="1" applyFont="1" applyFill="1" applyBorder="1"/>
    <xf numFmtId="164" fontId="5" fillId="0" borderId="0" xfId="1" applyNumberFormat="1" applyFont="1" applyFill="1" applyBorder="1"/>
    <xf numFmtId="0" fontId="5" fillId="0" borderId="0" xfId="1" applyFont="1" applyFill="1" applyBorder="1" applyAlignment="1">
      <alignment horizontal="center"/>
    </xf>
    <xf numFmtId="164" fontId="6" fillId="0" borderId="0" xfId="2" quotePrefix="1" applyNumberFormat="1" applyFont="1" applyFill="1" applyBorder="1" applyAlignment="1">
      <alignment horizontal="center"/>
    </xf>
    <xf numFmtId="164" fontId="6" fillId="0" borderId="4" xfId="2" applyNumberFormat="1" applyFont="1" applyFill="1" applyBorder="1"/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/>
    </xf>
    <xf numFmtId="0" fontId="7" fillId="0" borderId="7" xfId="1" applyFont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64" fontId="5" fillId="0" borderId="10" xfId="1" applyNumberFormat="1" applyFont="1" applyFill="1" applyBorder="1"/>
    <xf numFmtId="164" fontId="5" fillId="0" borderId="11" xfId="1" applyNumberFormat="1" applyFont="1" applyBorder="1"/>
    <xf numFmtId="164" fontId="5" fillId="0" borderId="12" xfId="1" applyNumberFormat="1" applyFont="1" applyFill="1" applyBorder="1"/>
    <xf numFmtId="164" fontId="5" fillId="3" borderId="13" xfId="1" applyNumberFormat="1" applyFont="1" applyFill="1" applyBorder="1"/>
    <xf numFmtId="164" fontId="7" fillId="0" borderId="0" xfId="1" applyNumberFormat="1" applyFont="1" applyFill="1" applyBorder="1" applyAlignment="1">
      <alignment horizontal="right"/>
    </xf>
    <xf numFmtId="0" fontId="7" fillId="0" borderId="4" xfId="1" applyFont="1" applyFill="1" applyBorder="1" applyAlignment="1">
      <alignment horizontal="center" vertical="center" wrapText="1"/>
    </xf>
    <xf numFmtId="164" fontId="8" fillId="0" borderId="0" xfId="2" applyNumberFormat="1" applyFont="1" applyFill="1" applyBorder="1"/>
    <xf numFmtId="43" fontId="8" fillId="0" borderId="0" xfId="2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164" fontId="5" fillId="0" borderId="0" xfId="1" applyNumberFormat="1" applyFont="1" applyBorder="1"/>
    <xf numFmtId="0" fontId="5" fillId="0" borderId="0" xfId="1" applyFont="1" applyBorder="1"/>
    <xf numFmtId="0" fontId="7" fillId="0" borderId="0" xfId="1" applyFont="1" applyAlignment="1">
      <alignment horizontal="right"/>
    </xf>
    <xf numFmtId="164" fontId="5" fillId="0" borderId="4" xfId="1" applyNumberFormat="1" applyFont="1" applyBorder="1"/>
    <xf numFmtId="164" fontId="5" fillId="0" borderId="12" xfId="1" applyNumberFormat="1" applyFont="1" applyBorder="1" applyAlignment="1">
      <alignment horizontal="right"/>
    </xf>
    <xf numFmtId="0" fontId="5" fillId="0" borderId="14" xfId="1" applyFont="1" applyBorder="1"/>
    <xf numFmtId="0" fontId="5" fillId="0" borderId="5" xfId="1" applyFont="1" applyBorder="1"/>
    <xf numFmtId="0" fontId="5" fillId="0" borderId="15" xfId="1" applyFont="1" applyBorder="1"/>
    <xf numFmtId="164" fontId="5" fillId="3" borderId="0" xfId="2" applyNumberFormat="1" applyFont="1" applyFill="1" applyBorder="1"/>
    <xf numFmtId="43" fontId="8" fillId="3" borderId="4" xfId="2" applyNumberFormat="1" applyFont="1" applyFill="1" applyBorder="1" applyAlignment="1">
      <alignment horizontal="center" vertical="center"/>
    </xf>
    <xf numFmtId="164" fontId="8" fillId="0" borderId="18" xfId="2" applyNumberFormat="1" applyFont="1" applyFill="1" applyBorder="1"/>
    <xf numFmtId="164" fontId="8" fillId="3" borderId="19" xfId="2" applyNumberFormat="1" applyFont="1" applyFill="1" applyBorder="1"/>
    <xf numFmtId="164" fontId="6" fillId="3" borderId="5" xfId="2" applyNumberFormat="1" applyFont="1" applyFill="1" applyBorder="1"/>
    <xf numFmtId="164" fontId="5" fillId="2" borderId="13" xfId="1" applyNumberFormat="1" applyFont="1" applyFill="1" applyBorder="1"/>
    <xf numFmtId="0" fontId="7" fillId="3" borderId="4" xfId="1" applyFont="1" applyFill="1" applyBorder="1" applyAlignment="1">
      <alignment horizontal="center" vertical="center" wrapText="1"/>
    </xf>
    <xf numFmtId="10" fontId="5" fillId="0" borderId="4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164" fontId="5" fillId="3" borderId="0" xfId="1" applyNumberFormat="1" applyFont="1" applyFill="1"/>
    <xf numFmtId="0" fontId="10" fillId="0" borderId="0" xfId="1" quotePrefix="1" applyFont="1" applyAlignment="1">
      <alignment horizontal="left"/>
    </xf>
    <xf numFmtId="164" fontId="5" fillId="4" borderId="0" xfId="1" applyNumberFormat="1" applyFont="1" applyFill="1"/>
    <xf numFmtId="10" fontId="10" fillId="0" borderId="0" xfId="1" quotePrefix="1" applyNumberFormat="1" applyFont="1" applyAlignment="1">
      <alignment horizontal="left"/>
    </xf>
    <xf numFmtId="164" fontId="7" fillId="2" borderId="20" xfId="1" applyNumberFormat="1" applyFont="1" applyFill="1" applyBorder="1"/>
    <xf numFmtId="0" fontId="7" fillId="2" borderId="21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164" fontId="6" fillId="5" borderId="0" xfId="2" applyNumberFormat="1" applyFont="1" applyFill="1" applyBorder="1"/>
    <xf numFmtId="164" fontId="5" fillId="5" borderId="16" xfId="1" applyNumberFormat="1" applyFont="1" applyFill="1" applyBorder="1"/>
    <xf numFmtId="164" fontId="5" fillId="3" borderId="10" xfId="1" applyNumberFormat="1" applyFont="1" applyFill="1" applyBorder="1"/>
    <xf numFmtId="164" fontId="5" fillId="3" borderId="17" xfId="1" applyNumberFormat="1" applyFont="1" applyFill="1" applyBorder="1"/>
    <xf numFmtId="164" fontId="5" fillId="0" borderId="11" xfId="1" applyNumberFormat="1" applyFont="1" applyFill="1" applyBorder="1"/>
    <xf numFmtId="164" fontId="6" fillId="5" borderId="5" xfId="2" applyNumberFormat="1" applyFont="1" applyFill="1" applyBorder="1"/>
    <xf numFmtId="37" fontId="0" fillId="5" borderId="0" xfId="0" applyNumberFormat="1" applyFill="1"/>
    <xf numFmtId="164" fontId="6" fillId="5" borderId="4" xfId="2" applyNumberFormat="1" applyFont="1" applyFill="1" applyBorder="1"/>
    <xf numFmtId="164" fontId="5" fillId="5" borderId="0" xfId="1" applyNumberFormat="1" applyFont="1" applyFill="1"/>
    <xf numFmtId="164" fontId="5" fillId="0" borderId="23" xfId="1" applyNumberFormat="1" applyFont="1" applyBorder="1"/>
    <xf numFmtId="164" fontId="5" fillId="3" borderId="25" xfId="1" applyNumberFormat="1" applyFont="1" applyFill="1" applyBorder="1"/>
    <xf numFmtId="164" fontId="5" fillId="2" borderId="24" xfId="1" applyNumberFormat="1" applyFont="1" applyFill="1" applyBorder="1"/>
    <xf numFmtId="164" fontId="9" fillId="0" borderId="23" xfId="1" applyNumberFormat="1" applyFont="1" applyBorder="1"/>
    <xf numFmtId="164" fontId="9" fillId="0" borderId="26" xfId="1" applyNumberFormat="1" applyFont="1" applyBorder="1"/>
    <xf numFmtId="164" fontId="7" fillId="5" borderId="20" xfId="1" applyNumberFormat="1" applyFont="1" applyFill="1" applyBorder="1"/>
    <xf numFmtId="0" fontId="7" fillId="5" borderId="21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horizontal="center" vertical="center"/>
    </xf>
    <xf numFmtId="0" fontId="7" fillId="5" borderId="0" xfId="1" applyFont="1" applyFill="1"/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12" fillId="0" borderId="0" xfId="0" applyFont="1"/>
    <xf numFmtId="0" fontId="12" fillId="0" borderId="4" xfId="0" applyFont="1" applyBorder="1" applyAlignment="1">
      <alignment horizontal="center" wrapText="1"/>
    </xf>
    <xf numFmtId="43" fontId="0" fillId="0" borderId="0" xfId="3" applyFont="1"/>
    <xf numFmtId="43" fontId="0" fillId="0" borderId="4" xfId="3" applyFont="1" applyBorder="1"/>
    <xf numFmtId="43" fontId="0" fillId="5" borderId="27" xfId="3" applyFont="1" applyFill="1" applyBorder="1"/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JEANNE\Idaho%20Earnings%20Test\WA%20CBR%20Info\2.16%20Colstrip&amp;CS2%20Major%20Maintenance\1)%20Colstrip%20Major%20Maintenance%20O&amp;M%20WA%20CBR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Macro1"/>
    </sheetNames>
    <sheetDataSet>
      <sheetData sheetId="0"/>
      <sheetData sheetId="1">
        <row r="63">
          <cell r="A63" t="str">
            <v>Recover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luth, Jeanne" refreshedDate="43913.443635416668" createdVersion="5" refreshedVersion="5" minRefreshableVersion="3" recordCount="240" xr:uid="{00000000-000A-0000-FFFF-FFFF03000000}">
  <cacheSource type="worksheet">
    <worksheetSource ref="B1:F241" sheet="Data"/>
  </cacheSource>
  <cacheFields count="5">
    <cacheField name="Expense Year" numFmtId="0">
      <sharedItems containsSemiMixedTypes="0" containsString="0" containsNumber="1" containsInteger="1" minValue="2016" maxValue="2019" count="4">
        <n v="2016"/>
        <n v="2017"/>
        <n v="2018"/>
        <n v="2019"/>
      </sharedItems>
    </cacheField>
    <cacheField name="Annual Expense Ammount" numFmtId="0">
      <sharedItems containsSemiMixedTypes="0" containsString="0" containsNumber="1" minValue="308086.77999999997" maxValue="3619676"/>
    </cacheField>
    <cacheField name="Amortization Month" numFmtId="17">
      <sharedItems containsSemiMixedTypes="0" containsNonDate="0" containsDate="1" containsString="0" minDate="2016-01-01T00:00:00" maxDate="2025-12-02T00:00:00" count="120"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  <d v="2025-09-01T00:00:00"/>
        <d v="2025-10-01T00:00:00"/>
        <d v="2025-11-01T00:00:00"/>
        <d v="2025-12-01T00:00:00"/>
      </sharedItems>
    </cacheField>
    <cacheField name="Monthly Amortization " numFmtId="0">
      <sharedItems containsSemiMixedTypes="0" containsString="0" containsNumber="1" containsInteger="1" minValue="8558" maxValue="100547"/>
    </cacheField>
    <cacheField name="Actual Monthly Expense" numFmtId="0">
      <sharedItems containsString="0" containsBlank="1" containsNumber="1" minValue="-599554.99999999988" maxValue="1794054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0">
  <r>
    <x v="0"/>
    <n v="3619676"/>
    <x v="0"/>
    <n v="100547"/>
    <m/>
  </r>
  <r>
    <x v="0"/>
    <n v="3619676"/>
    <x v="1"/>
    <n v="100547"/>
    <m/>
  </r>
  <r>
    <x v="0"/>
    <n v="3619676"/>
    <x v="2"/>
    <n v="100547"/>
    <m/>
  </r>
  <r>
    <x v="0"/>
    <n v="3619676"/>
    <x v="3"/>
    <n v="100547"/>
    <m/>
  </r>
  <r>
    <x v="0"/>
    <n v="3619676"/>
    <x v="4"/>
    <n v="100547"/>
    <m/>
  </r>
  <r>
    <x v="0"/>
    <n v="3619676"/>
    <x v="5"/>
    <n v="100547"/>
    <n v="557075.82000000007"/>
  </r>
  <r>
    <x v="0"/>
    <n v="3619676"/>
    <x v="6"/>
    <n v="100547"/>
    <n v="1068964.7200000002"/>
  </r>
  <r>
    <x v="0"/>
    <n v="3619676"/>
    <x v="7"/>
    <n v="100547"/>
    <n v="86194.51"/>
  </r>
  <r>
    <x v="0"/>
    <n v="3619676"/>
    <x v="8"/>
    <n v="100547"/>
    <n v="51343.619999999995"/>
  </r>
  <r>
    <x v="0"/>
    <n v="3619676"/>
    <x v="9"/>
    <n v="100547"/>
    <m/>
  </r>
  <r>
    <x v="0"/>
    <n v="3619676"/>
    <x v="10"/>
    <n v="100547"/>
    <n v="62043"/>
  </r>
  <r>
    <x v="0"/>
    <n v="3619676"/>
    <x v="11"/>
    <n v="100547"/>
    <n v="1794054.1"/>
  </r>
  <r>
    <x v="0"/>
    <n v="3619676"/>
    <x v="12"/>
    <n v="100547"/>
    <m/>
  </r>
  <r>
    <x v="0"/>
    <n v="3619676"/>
    <x v="13"/>
    <n v="100547"/>
    <m/>
  </r>
  <r>
    <x v="0"/>
    <n v="3619676"/>
    <x v="14"/>
    <n v="100547"/>
    <m/>
  </r>
  <r>
    <x v="0"/>
    <n v="3619676"/>
    <x v="15"/>
    <n v="100547"/>
    <m/>
  </r>
  <r>
    <x v="0"/>
    <n v="3619676"/>
    <x v="16"/>
    <n v="100547"/>
    <m/>
  </r>
  <r>
    <x v="0"/>
    <n v="3619676"/>
    <x v="17"/>
    <n v="100547"/>
    <m/>
  </r>
  <r>
    <x v="0"/>
    <n v="3619676"/>
    <x v="18"/>
    <n v="100547"/>
    <m/>
  </r>
  <r>
    <x v="0"/>
    <n v="3619676"/>
    <x v="19"/>
    <n v="100547"/>
    <m/>
  </r>
  <r>
    <x v="0"/>
    <n v="3619676"/>
    <x v="20"/>
    <n v="100546"/>
    <m/>
  </r>
  <r>
    <x v="0"/>
    <n v="3619676"/>
    <x v="21"/>
    <n v="100546"/>
    <m/>
  </r>
  <r>
    <x v="0"/>
    <n v="3619676"/>
    <x v="22"/>
    <n v="100546"/>
    <m/>
  </r>
  <r>
    <x v="0"/>
    <n v="3619676"/>
    <x v="23"/>
    <n v="100546"/>
    <m/>
  </r>
  <r>
    <x v="0"/>
    <n v="3619676"/>
    <x v="24"/>
    <n v="100546"/>
    <m/>
  </r>
  <r>
    <x v="0"/>
    <n v="3619676"/>
    <x v="25"/>
    <n v="100546"/>
    <m/>
  </r>
  <r>
    <x v="0"/>
    <n v="3619676"/>
    <x v="26"/>
    <n v="100546"/>
    <m/>
  </r>
  <r>
    <x v="0"/>
    <n v="3619676"/>
    <x v="27"/>
    <n v="100546"/>
    <m/>
  </r>
  <r>
    <x v="0"/>
    <n v="3619676"/>
    <x v="28"/>
    <n v="100546"/>
    <m/>
  </r>
  <r>
    <x v="0"/>
    <n v="3619676"/>
    <x v="29"/>
    <n v="100546"/>
    <m/>
  </r>
  <r>
    <x v="0"/>
    <n v="3619676"/>
    <x v="30"/>
    <n v="100546"/>
    <m/>
  </r>
  <r>
    <x v="0"/>
    <n v="3619676"/>
    <x v="31"/>
    <n v="100546"/>
    <m/>
  </r>
  <r>
    <x v="0"/>
    <n v="3619676"/>
    <x v="32"/>
    <n v="100546"/>
    <m/>
  </r>
  <r>
    <x v="0"/>
    <n v="3619676"/>
    <x v="33"/>
    <n v="100546"/>
    <m/>
  </r>
  <r>
    <x v="0"/>
    <n v="3619676"/>
    <x v="34"/>
    <n v="100546"/>
    <m/>
  </r>
  <r>
    <x v="0"/>
    <n v="3619676"/>
    <x v="35"/>
    <n v="100546"/>
    <m/>
  </r>
  <r>
    <x v="1"/>
    <n v="2901453"/>
    <x v="12"/>
    <n v="80596"/>
    <n v="-56954.73"/>
  </r>
  <r>
    <x v="1"/>
    <n v="2901453"/>
    <x v="13"/>
    <n v="80596"/>
    <m/>
  </r>
  <r>
    <x v="1"/>
    <n v="2901453"/>
    <x v="14"/>
    <n v="80596"/>
    <n v="-10005.620000000001"/>
  </r>
  <r>
    <x v="1"/>
    <n v="2901453"/>
    <x v="15"/>
    <n v="80596"/>
    <n v="101620.4"/>
  </r>
  <r>
    <x v="1"/>
    <n v="2901453"/>
    <x v="16"/>
    <n v="80596"/>
    <n v="122289.95000000001"/>
  </r>
  <r>
    <x v="1"/>
    <n v="2901453"/>
    <x v="17"/>
    <n v="80596"/>
    <n v="530687.24"/>
  </r>
  <r>
    <x v="1"/>
    <n v="2901453"/>
    <x v="18"/>
    <n v="80596"/>
    <n v="1187289.7300000002"/>
  </r>
  <r>
    <x v="1"/>
    <n v="2901453"/>
    <x v="19"/>
    <n v="80596"/>
    <n v="926104.6"/>
  </r>
  <r>
    <x v="1"/>
    <n v="2901453"/>
    <x v="20"/>
    <n v="80596"/>
    <n v="127012.86000000002"/>
  </r>
  <r>
    <x v="1"/>
    <n v="2901453"/>
    <x v="21"/>
    <n v="80596"/>
    <n v="-56777.899999999994"/>
  </r>
  <r>
    <x v="1"/>
    <n v="2901453"/>
    <x v="22"/>
    <n v="80596"/>
    <n v="-5055.5999999999995"/>
  </r>
  <r>
    <x v="1"/>
    <n v="2901453"/>
    <x v="23"/>
    <n v="80596"/>
    <n v="35242.06"/>
  </r>
  <r>
    <x v="1"/>
    <n v="2901453"/>
    <x v="24"/>
    <n v="80596"/>
    <m/>
  </r>
  <r>
    <x v="1"/>
    <n v="2901453"/>
    <x v="25"/>
    <n v="80596"/>
    <m/>
  </r>
  <r>
    <x v="1"/>
    <n v="2901453"/>
    <x v="26"/>
    <n v="80596"/>
    <m/>
  </r>
  <r>
    <x v="1"/>
    <n v="2901453"/>
    <x v="27"/>
    <n v="80596"/>
    <m/>
  </r>
  <r>
    <x v="1"/>
    <n v="2901453"/>
    <x v="28"/>
    <n v="80596"/>
    <m/>
  </r>
  <r>
    <x v="1"/>
    <n v="2901453"/>
    <x v="29"/>
    <n v="80596"/>
    <m/>
  </r>
  <r>
    <x v="1"/>
    <n v="2901453"/>
    <x v="30"/>
    <n v="80596"/>
    <m/>
  </r>
  <r>
    <x v="1"/>
    <n v="2901453"/>
    <x v="31"/>
    <n v="80596"/>
    <m/>
  </r>
  <r>
    <x v="1"/>
    <n v="2901453"/>
    <x v="32"/>
    <n v="80596"/>
    <m/>
  </r>
  <r>
    <x v="1"/>
    <n v="2901453"/>
    <x v="33"/>
    <n v="80596"/>
    <m/>
  </r>
  <r>
    <x v="1"/>
    <n v="2901453"/>
    <x v="34"/>
    <n v="80596"/>
    <m/>
  </r>
  <r>
    <x v="1"/>
    <n v="2901453"/>
    <x v="35"/>
    <n v="80596"/>
    <m/>
  </r>
  <r>
    <x v="1"/>
    <n v="2901453"/>
    <x v="36"/>
    <n v="80596"/>
    <m/>
  </r>
  <r>
    <x v="1"/>
    <n v="2901453"/>
    <x v="37"/>
    <n v="80596"/>
    <m/>
  </r>
  <r>
    <x v="1"/>
    <n v="2901453"/>
    <x v="38"/>
    <n v="80596"/>
    <m/>
  </r>
  <r>
    <x v="1"/>
    <n v="2901453"/>
    <x v="39"/>
    <n v="80596"/>
    <m/>
  </r>
  <r>
    <x v="1"/>
    <n v="2901453"/>
    <x v="40"/>
    <n v="80596"/>
    <m/>
  </r>
  <r>
    <x v="1"/>
    <n v="2901453"/>
    <x v="41"/>
    <n v="80596"/>
    <m/>
  </r>
  <r>
    <x v="1"/>
    <n v="2901453"/>
    <x v="42"/>
    <n v="80596"/>
    <m/>
  </r>
  <r>
    <x v="1"/>
    <n v="2901453"/>
    <x v="43"/>
    <n v="80596"/>
    <m/>
  </r>
  <r>
    <x v="1"/>
    <n v="2901453"/>
    <x v="44"/>
    <n v="80596"/>
    <m/>
  </r>
  <r>
    <x v="1"/>
    <n v="2901453"/>
    <x v="45"/>
    <n v="80595"/>
    <m/>
  </r>
  <r>
    <x v="1"/>
    <n v="2901453"/>
    <x v="46"/>
    <n v="80595"/>
    <m/>
  </r>
  <r>
    <x v="1"/>
    <n v="2901453"/>
    <x v="47"/>
    <n v="80595"/>
    <m/>
  </r>
  <r>
    <x v="2"/>
    <n v="308086.77999999997"/>
    <x v="24"/>
    <n v="8558"/>
    <n v="15935.179999999998"/>
  </r>
  <r>
    <x v="2"/>
    <n v="308086.77999999997"/>
    <x v="25"/>
    <n v="8558"/>
    <n v="1146.43"/>
  </r>
  <r>
    <x v="2"/>
    <n v="308086.77999999997"/>
    <x v="26"/>
    <n v="8558"/>
    <n v="294637.59999999998"/>
  </r>
  <r>
    <x v="2"/>
    <n v="308086.77999999997"/>
    <x v="27"/>
    <n v="8558"/>
    <n v="-3632.43"/>
  </r>
  <r>
    <x v="2"/>
    <n v="308086.77999999997"/>
    <x v="28"/>
    <n v="8558"/>
    <m/>
  </r>
  <r>
    <x v="2"/>
    <n v="308086.77999999997"/>
    <x v="29"/>
    <n v="8558"/>
    <m/>
  </r>
  <r>
    <x v="2"/>
    <n v="308086.77999999997"/>
    <x v="30"/>
    <n v="8558"/>
    <m/>
  </r>
  <r>
    <x v="2"/>
    <n v="308086.77999999997"/>
    <x v="31"/>
    <n v="8558"/>
    <m/>
  </r>
  <r>
    <x v="2"/>
    <n v="308086.77999999997"/>
    <x v="32"/>
    <n v="8558"/>
    <m/>
  </r>
  <r>
    <x v="2"/>
    <n v="308086.77999999997"/>
    <x v="33"/>
    <n v="8558"/>
    <m/>
  </r>
  <r>
    <x v="2"/>
    <n v="308086.77999999997"/>
    <x v="34"/>
    <n v="8558"/>
    <m/>
  </r>
  <r>
    <x v="2"/>
    <n v="308086.77999999997"/>
    <x v="35"/>
    <n v="8558"/>
    <m/>
  </r>
  <r>
    <x v="2"/>
    <n v="308086.77999999997"/>
    <x v="36"/>
    <n v="8558"/>
    <m/>
  </r>
  <r>
    <x v="2"/>
    <n v="308086.77999999997"/>
    <x v="37"/>
    <n v="8558"/>
    <m/>
  </r>
  <r>
    <x v="2"/>
    <n v="308086.77999999997"/>
    <x v="38"/>
    <n v="8558"/>
    <m/>
  </r>
  <r>
    <x v="2"/>
    <n v="308086.77999999997"/>
    <x v="39"/>
    <n v="8558"/>
    <m/>
  </r>
  <r>
    <x v="2"/>
    <n v="308086.77999999997"/>
    <x v="40"/>
    <n v="8558"/>
    <m/>
  </r>
  <r>
    <x v="2"/>
    <n v="308086.77999999997"/>
    <x v="41"/>
    <n v="8558"/>
    <m/>
  </r>
  <r>
    <x v="2"/>
    <n v="308086.77999999997"/>
    <x v="42"/>
    <n v="8558"/>
    <m/>
  </r>
  <r>
    <x v="2"/>
    <n v="308086.77999999997"/>
    <x v="43"/>
    <n v="8558"/>
    <m/>
  </r>
  <r>
    <x v="2"/>
    <n v="308086.77999999997"/>
    <x v="44"/>
    <n v="8558"/>
    <m/>
  </r>
  <r>
    <x v="2"/>
    <n v="308086.77999999997"/>
    <x v="45"/>
    <n v="8558"/>
    <m/>
  </r>
  <r>
    <x v="2"/>
    <n v="308086.77999999997"/>
    <x v="46"/>
    <n v="8558"/>
    <m/>
  </r>
  <r>
    <x v="2"/>
    <n v="308086.77999999997"/>
    <x v="47"/>
    <n v="8558"/>
    <m/>
  </r>
  <r>
    <x v="2"/>
    <n v="308086.77999999997"/>
    <x v="48"/>
    <n v="8558"/>
    <m/>
  </r>
  <r>
    <x v="2"/>
    <n v="308086.77999999997"/>
    <x v="49"/>
    <n v="8558"/>
    <m/>
  </r>
  <r>
    <x v="2"/>
    <n v="308086.77999999997"/>
    <x v="50"/>
    <n v="8558"/>
    <m/>
  </r>
  <r>
    <x v="2"/>
    <n v="308086.77999999997"/>
    <x v="51"/>
    <n v="8558"/>
    <m/>
  </r>
  <r>
    <x v="2"/>
    <n v="308086.77999999997"/>
    <x v="52"/>
    <n v="8558"/>
    <m/>
  </r>
  <r>
    <x v="2"/>
    <n v="308086.77999999997"/>
    <x v="53"/>
    <n v="8558"/>
    <m/>
  </r>
  <r>
    <x v="2"/>
    <n v="308086.77999999997"/>
    <x v="54"/>
    <n v="8558"/>
    <m/>
  </r>
  <r>
    <x v="2"/>
    <n v="308086.77999999997"/>
    <x v="55"/>
    <n v="8558"/>
    <m/>
  </r>
  <r>
    <x v="2"/>
    <n v="308086.77999999997"/>
    <x v="56"/>
    <n v="8558"/>
    <m/>
  </r>
  <r>
    <x v="2"/>
    <n v="308086.77999999997"/>
    <x v="57"/>
    <n v="8558"/>
    <m/>
  </r>
  <r>
    <x v="2"/>
    <n v="308086.77999999997"/>
    <x v="58"/>
    <n v="8558"/>
    <m/>
  </r>
  <r>
    <x v="2"/>
    <n v="308086.77999999997"/>
    <x v="59"/>
    <n v="8558"/>
    <m/>
  </r>
  <r>
    <x v="3"/>
    <n v="957876.6100000008"/>
    <x v="36"/>
    <n v="11403"/>
    <n v="144981.72999999998"/>
  </r>
  <r>
    <x v="3"/>
    <n v="957876.6100000008"/>
    <x v="37"/>
    <n v="11403"/>
    <n v="7219.2999999999993"/>
  </r>
  <r>
    <x v="3"/>
    <n v="957876.6100000008"/>
    <x v="38"/>
    <n v="11403"/>
    <n v="1020.76"/>
  </r>
  <r>
    <x v="3"/>
    <n v="957876.6100000008"/>
    <x v="39"/>
    <n v="11403"/>
    <n v="239747.05000000002"/>
  </r>
  <r>
    <x v="3"/>
    <n v="957876.6100000008"/>
    <x v="40"/>
    <n v="11403"/>
    <n v="231572.82999999996"/>
  </r>
  <r>
    <x v="3"/>
    <n v="957876.6100000008"/>
    <x v="41"/>
    <n v="11403"/>
    <n v="699725.53000000084"/>
  </r>
  <r>
    <x v="3"/>
    <n v="957876.6100000008"/>
    <x v="42"/>
    <n v="11403"/>
    <n v="224677.7900000001"/>
  </r>
  <r>
    <x v="3"/>
    <n v="957876.6100000008"/>
    <x v="43"/>
    <n v="11403"/>
    <n v="-599554.99999999988"/>
  </r>
  <r>
    <x v="3"/>
    <n v="957876.6100000008"/>
    <x v="44"/>
    <n v="11403"/>
    <n v="3691.62"/>
  </r>
  <r>
    <x v="3"/>
    <n v="957876.6100000008"/>
    <x v="45"/>
    <n v="11403"/>
    <m/>
  </r>
  <r>
    <x v="3"/>
    <n v="957876.6100000008"/>
    <x v="46"/>
    <n v="11403"/>
    <m/>
  </r>
  <r>
    <x v="3"/>
    <n v="957876.6100000008"/>
    <x v="47"/>
    <n v="11403"/>
    <n v="4795"/>
  </r>
  <r>
    <x v="3"/>
    <n v="957876.6100000008"/>
    <x v="48"/>
    <n v="11403"/>
    <m/>
  </r>
  <r>
    <x v="3"/>
    <n v="957876.6100000008"/>
    <x v="49"/>
    <n v="11403"/>
    <m/>
  </r>
  <r>
    <x v="3"/>
    <n v="957876.6100000008"/>
    <x v="50"/>
    <n v="11403"/>
    <m/>
  </r>
  <r>
    <x v="3"/>
    <n v="957876.6100000008"/>
    <x v="51"/>
    <n v="11403"/>
    <m/>
  </r>
  <r>
    <x v="3"/>
    <n v="957876.6100000008"/>
    <x v="52"/>
    <n v="11403"/>
    <m/>
  </r>
  <r>
    <x v="3"/>
    <n v="957876.6100000008"/>
    <x v="53"/>
    <n v="11403"/>
    <m/>
  </r>
  <r>
    <x v="3"/>
    <n v="957876.6100000008"/>
    <x v="54"/>
    <n v="11403"/>
    <m/>
  </r>
  <r>
    <x v="3"/>
    <n v="957876.6100000008"/>
    <x v="55"/>
    <n v="11403"/>
    <m/>
  </r>
  <r>
    <x v="3"/>
    <n v="957876.6100000008"/>
    <x v="56"/>
    <n v="11403"/>
    <m/>
  </r>
  <r>
    <x v="3"/>
    <n v="957876.6100000008"/>
    <x v="57"/>
    <n v="11403"/>
    <m/>
  </r>
  <r>
    <x v="3"/>
    <n v="957876.6100000008"/>
    <x v="58"/>
    <n v="11403"/>
    <m/>
  </r>
  <r>
    <x v="3"/>
    <n v="957876.6100000008"/>
    <x v="59"/>
    <n v="11403"/>
    <m/>
  </r>
  <r>
    <x v="3"/>
    <n v="957876.6100000008"/>
    <x v="60"/>
    <n v="11403"/>
    <m/>
  </r>
  <r>
    <x v="3"/>
    <n v="957876.6100000008"/>
    <x v="61"/>
    <n v="11403"/>
    <m/>
  </r>
  <r>
    <x v="3"/>
    <n v="957876.6100000008"/>
    <x v="62"/>
    <n v="11403"/>
    <m/>
  </r>
  <r>
    <x v="3"/>
    <n v="957876.6100000008"/>
    <x v="63"/>
    <n v="11403"/>
    <m/>
  </r>
  <r>
    <x v="3"/>
    <n v="957876.6100000008"/>
    <x v="64"/>
    <n v="11403"/>
    <m/>
  </r>
  <r>
    <x v="3"/>
    <n v="957876.6100000008"/>
    <x v="65"/>
    <n v="11403"/>
    <m/>
  </r>
  <r>
    <x v="3"/>
    <n v="957876.6100000008"/>
    <x v="66"/>
    <n v="11403"/>
    <m/>
  </r>
  <r>
    <x v="3"/>
    <n v="957876.6100000008"/>
    <x v="67"/>
    <n v="11403"/>
    <m/>
  </r>
  <r>
    <x v="3"/>
    <n v="957876.6100000008"/>
    <x v="68"/>
    <n v="11403"/>
    <m/>
  </r>
  <r>
    <x v="3"/>
    <n v="957876.6100000008"/>
    <x v="69"/>
    <n v="11403"/>
    <m/>
  </r>
  <r>
    <x v="3"/>
    <n v="957876.6100000008"/>
    <x v="70"/>
    <n v="11403"/>
    <m/>
  </r>
  <r>
    <x v="3"/>
    <n v="957876.6100000008"/>
    <x v="71"/>
    <n v="11403"/>
    <m/>
  </r>
  <r>
    <x v="3"/>
    <n v="957876.6100000008"/>
    <x v="72"/>
    <n v="11403"/>
    <m/>
  </r>
  <r>
    <x v="3"/>
    <n v="957876.6100000008"/>
    <x v="73"/>
    <n v="11403"/>
    <m/>
  </r>
  <r>
    <x v="3"/>
    <n v="957876.6100000008"/>
    <x v="74"/>
    <n v="11403"/>
    <m/>
  </r>
  <r>
    <x v="3"/>
    <n v="957876.6100000008"/>
    <x v="75"/>
    <n v="11403"/>
    <m/>
  </r>
  <r>
    <x v="3"/>
    <n v="957876.6100000008"/>
    <x v="76"/>
    <n v="11403"/>
    <m/>
  </r>
  <r>
    <x v="3"/>
    <n v="957876.6100000008"/>
    <x v="77"/>
    <n v="11403"/>
    <m/>
  </r>
  <r>
    <x v="3"/>
    <n v="957876.6100000008"/>
    <x v="78"/>
    <n v="11403"/>
    <m/>
  </r>
  <r>
    <x v="3"/>
    <n v="957876.6100000008"/>
    <x v="79"/>
    <n v="11403"/>
    <m/>
  </r>
  <r>
    <x v="3"/>
    <n v="957876.6100000008"/>
    <x v="80"/>
    <n v="11403"/>
    <m/>
  </r>
  <r>
    <x v="3"/>
    <n v="957876.6100000008"/>
    <x v="81"/>
    <n v="11403"/>
    <m/>
  </r>
  <r>
    <x v="3"/>
    <n v="957876.6100000008"/>
    <x v="82"/>
    <n v="11403"/>
    <m/>
  </r>
  <r>
    <x v="3"/>
    <n v="957876.6100000008"/>
    <x v="83"/>
    <n v="11403"/>
    <m/>
  </r>
  <r>
    <x v="3"/>
    <n v="957876.6100000008"/>
    <x v="84"/>
    <n v="11403"/>
    <m/>
  </r>
  <r>
    <x v="3"/>
    <n v="957876.6100000008"/>
    <x v="85"/>
    <n v="11403"/>
    <m/>
  </r>
  <r>
    <x v="3"/>
    <n v="957876.6100000008"/>
    <x v="86"/>
    <n v="11403"/>
    <m/>
  </r>
  <r>
    <x v="3"/>
    <n v="957876.6100000008"/>
    <x v="87"/>
    <n v="11403"/>
    <m/>
  </r>
  <r>
    <x v="3"/>
    <n v="957876.6100000008"/>
    <x v="88"/>
    <n v="11403"/>
    <m/>
  </r>
  <r>
    <x v="3"/>
    <n v="957876.6100000008"/>
    <x v="89"/>
    <n v="11403"/>
    <m/>
  </r>
  <r>
    <x v="3"/>
    <n v="957876.6100000008"/>
    <x v="90"/>
    <n v="11403"/>
    <m/>
  </r>
  <r>
    <x v="3"/>
    <n v="957876.6100000008"/>
    <x v="91"/>
    <n v="11403"/>
    <m/>
  </r>
  <r>
    <x v="3"/>
    <n v="957876.6100000008"/>
    <x v="92"/>
    <n v="11403"/>
    <m/>
  </r>
  <r>
    <x v="3"/>
    <n v="957876.6100000008"/>
    <x v="93"/>
    <n v="11403"/>
    <m/>
  </r>
  <r>
    <x v="3"/>
    <n v="957876.6100000008"/>
    <x v="94"/>
    <n v="11403"/>
    <m/>
  </r>
  <r>
    <x v="3"/>
    <n v="957876.6100000008"/>
    <x v="95"/>
    <n v="11403"/>
    <m/>
  </r>
  <r>
    <x v="3"/>
    <n v="957876.6100000008"/>
    <x v="96"/>
    <n v="11403"/>
    <m/>
  </r>
  <r>
    <x v="3"/>
    <n v="957876.6100000008"/>
    <x v="97"/>
    <n v="11403"/>
    <m/>
  </r>
  <r>
    <x v="3"/>
    <n v="957876.6100000008"/>
    <x v="98"/>
    <n v="11403"/>
    <m/>
  </r>
  <r>
    <x v="3"/>
    <n v="957876.6100000008"/>
    <x v="99"/>
    <n v="11403"/>
    <m/>
  </r>
  <r>
    <x v="3"/>
    <n v="957876.6100000008"/>
    <x v="100"/>
    <n v="11403"/>
    <m/>
  </r>
  <r>
    <x v="3"/>
    <n v="957876.6100000008"/>
    <x v="101"/>
    <n v="11403"/>
    <m/>
  </r>
  <r>
    <x v="3"/>
    <n v="957876.6100000008"/>
    <x v="102"/>
    <n v="11403"/>
    <m/>
  </r>
  <r>
    <x v="3"/>
    <n v="957876.6100000008"/>
    <x v="103"/>
    <n v="11403"/>
    <m/>
  </r>
  <r>
    <x v="3"/>
    <n v="957876.6100000008"/>
    <x v="104"/>
    <n v="11403"/>
    <m/>
  </r>
  <r>
    <x v="3"/>
    <n v="957876.6100000008"/>
    <x v="105"/>
    <n v="11403"/>
    <m/>
  </r>
  <r>
    <x v="3"/>
    <n v="957876.6100000008"/>
    <x v="106"/>
    <n v="11403"/>
    <m/>
  </r>
  <r>
    <x v="3"/>
    <n v="957876.6100000008"/>
    <x v="107"/>
    <n v="11403"/>
    <m/>
  </r>
  <r>
    <x v="3"/>
    <n v="957876.6100000008"/>
    <x v="108"/>
    <n v="11403"/>
    <m/>
  </r>
  <r>
    <x v="3"/>
    <n v="957876.6100000008"/>
    <x v="109"/>
    <n v="11403"/>
    <m/>
  </r>
  <r>
    <x v="3"/>
    <n v="957876.6100000008"/>
    <x v="110"/>
    <n v="11403"/>
    <m/>
  </r>
  <r>
    <x v="3"/>
    <n v="957876.6100000008"/>
    <x v="111"/>
    <n v="11403"/>
    <m/>
  </r>
  <r>
    <x v="3"/>
    <n v="957876.6100000008"/>
    <x v="112"/>
    <n v="11403"/>
    <m/>
  </r>
  <r>
    <x v="3"/>
    <n v="957876.6100000008"/>
    <x v="113"/>
    <n v="11403"/>
    <m/>
  </r>
  <r>
    <x v="3"/>
    <n v="957876.6100000008"/>
    <x v="114"/>
    <n v="11403"/>
    <m/>
  </r>
  <r>
    <x v="3"/>
    <n v="957876.6100000008"/>
    <x v="115"/>
    <n v="11403"/>
    <m/>
  </r>
  <r>
    <x v="3"/>
    <n v="957876.6100000008"/>
    <x v="116"/>
    <n v="11403"/>
    <m/>
  </r>
  <r>
    <x v="3"/>
    <n v="957876.6100000008"/>
    <x v="117"/>
    <n v="11403"/>
    <m/>
  </r>
  <r>
    <x v="3"/>
    <n v="957876.6100000008"/>
    <x v="118"/>
    <n v="11403"/>
    <m/>
  </r>
  <r>
    <x v="3"/>
    <n v="957876.6100000008"/>
    <x v="119"/>
    <n v="11403"/>
    <m/>
  </r>
  <r>
    <x v="3"/>
    <n v="2213324.41"/>
    <x v="36"/>
    <n v="46111"/>
    <n v="12803.08"/>
  </r>
  <r>
    <x v="3"/>
    <n v="2213324.41"/>
    <x v="37"/>
    <n v="46111"/>
    <n v="4542.3799999999992"/>
  </r>
  <r>
    <x v="3"/>
    <n v="2213324.41"/>
    <x v="38"/>
    <n v="46111"/>
    <n v="122.67000000000031"/>
  </r>
  <r>
    <x v="3"/>
    <n v="2213324.41"/>
    <x v="39"/>
    <n v="46111"/>
    <n v="27579.889999999996"/>
  </r>
  <r>
    <x v="3"/>
    <n v="2213324.41"/>
    <x v="40"/>
    <n v="46111"/>
    <n v="182.00000000000003"/>
  </r>
  <r>
    <x v="3"/>
    <n v="2213324.41"/>
    <x v="41"/>
    <n v="46111"/>
    <n v="17601.609999999997"/>
  </r>
  <r>
    <x v="3"/>
    <n v="2213324.41"/>
    <x v="42"/>
    <n v="46111"/>
    <n v="35662.959999999999"/>
  </r>
  <r>
    <x v="3"/>
    <n v="2213324.41"/>
    <x v="43"/>
    <n v="46111"/>
    <n v="10206.789999999999"/>
  </r>
  <r>
    <x v="3"/>
    <n v="2213324.41"/>
    <x v="44"/>
    <n v="46111"/>
    <n v="1494314.9400000004"/>
  </r>
  <r>
    <x v="3"/>
    <n v="2213324.41"/>
    <x v="45"/>
    <n v="46111"/>
    <n v="13948.379999999976"/>
  </r>
  <r>
    <x v="3"/>
    <n v="2213324.41"/>
    <x v="46"/>
    <n v="46111"/>
    <n v="35265.86"/>
  </r>
  <r>
    <x v="3"/>
    <n v="2213324.41"/>
    <x v="47"/>
    <n v="46111"/>
    <n v="561093.85"/>
  </r>
  <r>
    <x v="3"/>
    <n v="2213324.41"/>
    <x v="48"/>
    <n v="46111"/>
    <m/>
  </r>
  <r>
    <x v="3"/>
    <n v="2213324.41"/>
    <x v="49"/>
    <n v="46111"/>
    <m/>
  </r>
  <r>
    <x v="3"/>
    <n v="2213324.41"/>
    <x v="50"/>
    <n v="46111"/>
    <m/>
  </r>
  <r>
    <x v="3"/>
    <n v="2213324.41"/>
    <x v="51"/>
    <n v="46111"/>
    <m/>
  </r>
  <r>
    <x v="3"/>
    <n v="2213324.41"/>
    <x v="52"/>
    <n v="46111"/>
    <m/>
  </r>
  <r>
    <x v="3"/>
    <n v="2213324.41"/>
    <x v="53"/>
    <n v="46111"/>
    <m/>
  </r>
  <r>
    <x v="3"/>
    <n v="2213324.41"/>
    <x v="54"/>
    <n v="46111"/>
    <m/>
  </r>
  <r>
    <x v="3"/>
    <n v="2213324.41"/>
    <x v="55"/>
    <n v="46111"/>
    <m/>
  </r>
  <r>
    <x v="3"/>
    <n v="2213324.41"/>
    <x v="56"/>
    <n v="46111"/>
    <m/>
  </r>
  <r>
    <x v="3"/>
    <n v="2213324.41"/>
    <x v="57"/>
    <n v="46111"/>
    <m/>
  </r>
  <r>
    <x v="3"/>
    <n v="2213324.41"/>
    <x v="58"/>
    <n v="46111"/>
    <m/>
  </r>
  <r>
    <x v="3"/>
    <n v="2213324.41"/>
    <x v="59"/>
    <n v="46111"/>
    <m/>
  </r>
  <r>
    <x v="3"/>
    <n v="2213324.41"/>
    <x v="60"/>
    <n v="46111"/>
    <m/>
  </r>
  <r>
    <x v="3"/>
    <n v="2213324.41"/>
    <x v="61"/>
    <n v="46111"/>
    <m/>
  </r>
  <r>
    <x v="3"/>
    <n v="2213324.41"/>
    <x v="62"/>
    <n v="46111"/>
    <m/>
  </r>
  <r>
    <x v="3"/>
    <n v="2213324.41"/>
    <x v="63"/>
    <n v="46111"/>
    <m/>
  </r>
  <r>
    <x v="3"/>
    <n v="2213324.41"/>
    <x v="64"/>
    <n v="46111"/>
    <m/>
  </r>
  <r>
    <x v="3"/>
    <n v="2213324.41"/>
    <x v="65"/>
    <n v="46111"/>
    <m/>
  </r>
  <r>
    <x v="3"/>
    <n v="2213324.41"/>
    <x v="66"/>
    <n v="46111"/>
    <m/>
  </r>
  <r>
    <x v="3"/>
    <n v="2213324.41"/>
    <x v="67"/>
    <n v="46111"/>
    <m/>
  </r>
  <r>
    <x v="3"/>
    <n v="2213324.41"/>
    <x v="68"/>
    <n v="46111"/>
    <m/>
  </r>
  <r>
    <x v="3"/>
    <n v="2213324.41"/>
    <x v="69"/>
    <n v="46111"/>
    <m/>
  </r>
  <r>
    <x v="3"/>
    <n v="2213324.41"/>
    <x v="70"/>
    <n v="46111"/>
    <m/>
  </r>
  <r>
    <x v="3"/>
    <n v="2213324.41"/>
    <x v="71"/>
    <n v="46111"/>
    <m/>
  </r>
  <r>
    <x v="3"/>
    <n v="2213324.41"/>
    <x v="72"/>
    <n v="46111"/>
    <m/>
  </r>
  <r>
    <x v="3"/>
    <n v="2213324.41"/>
    <x v="73"/>
    <n v="46111"/>
    <m/>
  </r>
  <r>
    <x v="3"/>
    <n v="2213324.41"/>
    <x v="74"/>
    <n v="46111"/>
    <m/>
  </r>
  <r>
    <x v="3"/>
    <n v="2213324.41"/>
    <x v="75"/>
    <n v="46111"/>
    <m/>
  </r>
  <r>
    <x v="3"/>
    <n v="2213324.41"/>
    <x v="76"/>
    <n v="46111"/>
    <m/>
  </r>
  <r>
    <x v="3"/>
    <n v="2213324.41"/>
    <x v="77"/>
    <n v="46111"/>
    <m/>
  </r>
  <r>
    <x v="3"/>
    <n v="2213324.41"/>
    <x v="78"/>
    <n v="46111"/>
    <m/>
  </r>
  <r>
    <x v="3"/>
    <n v="2213324.41"/>
    <x v="79"/>
    <n v="46111"/>
    <m/>
  </r>
  <r>
    <x v="3"/>
    <n v="2213324.41"/>
    <x v="80"/>
    <n v="46111"/>
    <m/>
  </r>
  <r>
    <x v="3"/>
    <n v="2213324.41"/>
    <x v="81"/>
    <n v="46111"/>
    <m/>
  </r>
  <r>
    <x v="3"/>
    <n v="2213324.41"/>
    <x v="82"/>
    <n v="46111"/>
    <m/>
  </r>
  <r>
    <x v="3"/>
    <n v="2213324.41"/>
    <x v="83"/>
    <n v="4611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F125" firstHeaderRow="1" firstDataRow="2" firstDataCol="1"/>
  <pivotFields count="5">
    <pivotField axis="axisCol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axis="axisRow" compact="0" numFmtId="17" outline="0"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compact="0" outline="0" showAll="0"/>
    <pivotField dataField="1" compact="0" outline="0" showAll="0"/>
  </pivotFields>
  <rowFields count="1">
    <field x="2"/>
  </rowFields>
  <rowItems count="1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Actual Monthly Expense" fld="4" baseField="2" baseItem="0" numFmtId="37"/>
  </dataFields>
  <formats count="1">
    <format dxfId="3">
      <pivotArea field="0" grandRow="1" outline="0" axis="axisCol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F125" firstHeaderRow="1" firstDataRow="2" firstDataCol="1"/>
  <pivotFields count="5">
    <pivotField axis="axisCol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axis="axisRow" compact="0" numFmtId="17" outline="0"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dataField="1" compact="0" outline="0" showAll="0"/>
    <pivotField compact="0" outline="0" showAll="0"/>
  </pivotFields>
  <rowFields count="1">
    <field x="2"/>
  </rowFields>
  <rowItems count="1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Monthly Amortization " fld="3" baseField="2" baseItem="0" numFmtId="37"/>
  </dataFields>
  <formats count="3">
    <format dxfId="2">
      <pivotArea outline="0" fieldPosition="0">
        <references count="1">
          <reference field="2" count="12" selected="0"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1">
      <pivotArea outline="0" fieldPosition="0">
        <references count="1">
          <reference field="2" count="3" selected="0">
            <x v="21"/>
            <x v="22"/>
            <x v="23"/>
          </reference>
        </references>
      </pivotArea>
    </format>
    <format dxfId="0">
      <pivotArea outline="0" fieldPosition="0">
        <references count="1">
          <reference field="2" count="12" selected="0"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AF8F9-F468-425A-A9FB-E407E0F11A8C}">
  <sheetPr>
    <pageSetUpPr fitToPage="1"/>
  </sheetPr>
  <dimension ref="B1:N42"/>
  <sheetViews>
    <sheetView tabSelected="1" workbookViewId="0">
      <selection activeCell="R31" sqref="R31"/>
    </sheetView>
  </sheetViews>
  <sheetFormatPr defaultRowHeight="15.75" x14ac:dyDescent="0.25"/>
  <cols>
    <col min="1" max="1" width="1.140625" style="6" customWidth="1"/>
    <col min="2" max="2" width="40.28515625" style="6" customWidth="1"/>
    <col min="3" max="3" width="12.42578125" style="7" customWidth="1"/>
    <col min="4" max="4" width="12.28515625" style="6" customWidth="1"/>
    <col min="5" max="6" width="11.5703125" style="6" customWidth="1"/>
    <col min="7" max="8" width="12.28515625" style="6" bestFit="1" customWidth="1"/>
    <col min="9" max="9" width="11.5703125" style="6" customWidth="1"/>
    <col min="10" max="10" width="16.28515625" style="6" bestFit="1" customWidth="1"/>
    <col min="11" max="11" width="13.28515625" style="6" bestFit="1" customWidth="1"/>
    <col min="12" max="12" width="0.7109375" style="6" customWidth="1"/>
    <col min="13" max="13" width="11.5703125" style="6" bestFit="1" customWidth="1"/>
    <col min="14" max="14" width="9.140625" style="6"/>
    <col min="15" max="15" width="5.7109375" style="6" customWidth="1"/>
    <col min="16" max="254" width="9.140625" style="6"/>
    <col min="255" max="255" width="29" style="6" bestFit="1" customWidth="1"/>
    <col min="256" max="256" width="10.28515625" style="6" bestFit="1" customWidth="1"/>
    <col min="257" max="257" width="13.140625" style="6" bestFit="1" customWidth="1"/>
    <col min="258" max="259" width="11.42578125" style="6" bestFit="1" customWidth="1"/>
    <col min="260" max="261" width="10.42578125" style="6" bestFit="1" customWidth="1"/>
    <col min="262" max="262" width="10" style="6" bestFit="1" customWidth="1"/>
    <col min="263" max="263" width="11.140625" style="6" bestFit="1" customWidth="1"/>
    <col min="264" max="264" width="12.85546875" style="6" bestFit="1" customWidth="1"/>
    <col min="265" max="265" width="11.42578125" style="6" bestFit="1" customWidth="1"/>
    <col min="266" max="266" width="12.5703125" style="6" bestFit="1" customWidth="1"/>
    <col min="267" max="267" width="12.28515625" style="6" bestFit="1" customWidth="1"/>
    <col min="268" max="268" width="11.140625" style="6" bestFit="1" customWidth="1"/>
    <col min="269" max="510" width="9.140625" style="6"/>
    <col min="511" max="511" width="29" style="6" bestFit="1" customWidth="1"/>
    <col min="512" max="512" width="10.28515625" style="6" bestFit="1" customWidth="1"/>
    <col min="513" max="513" width="13.140625" style="6" bestFit="1" customWidth="1"/>
    <col min="514" max="515" width="11.42578125" style="6" bestFit="1" customWidth="1"/>
    <col min="516" max="517" width="10.42578125" style="6" bestFit="1" customWidth="1"/>
    <col min="518" max="518" width="10" style="6" bestFit="1" customWidth="1"/>
    <col min="519" max="519" width="11.140625" style="6" bestFit="1" customWidth="1"/>
    <col min="520" max="520" width="12.85546875" style="6" bestFit="1" customWidth="1"/>
    <col min="521" max="521" width="11.42578125" style="6" bestFit="1" customWidth="1"/>
    <col min="522" max="522" width="12.5703125" style="6" bestFit="1" customWidth="1"/>
    <col min="523" max="523" width="12.28515625" style="6" bestFit="1" customWidth="1"/>
    <col min="524" max="524" width="11.140625" style="6" bestFit="1" customWidth="1"/>
    <col min="525" max="766" width="9.140625" style="6"/>
    <col min="767" max="767" width="29" style="6" bestFit="1" customWidth="1"/>
    <col min="768" max="768" width="10.28515625" style="6" bestFit="1" customWidth="1"/>
    <col min="769" max="769" width="13.140625" style="6" bestFit="1" customWidth="1"/>
    <col min="770" max="771" width="11.42578125" style="6" bestFit="1" customWidth="1"/>
    <col min="772" max="773" width="10.42578125" style="6" bestFit="1" customWidth="1"/>
    <col min="774" max="774" width="10" style="6" bestFit="1" customWidth="1"/>
    <col min="775" max="775" width="11.140625" style="6" bestFit="1" customWidth="1"/>
    <col min="776" max="776" width="12.85546875" style="6" bestFit="1" customWidth="1"/>
    <col min="777" max="777" width="11.42578125" style="6" bestFit="1" customWidth="1"/>
    <col min="778" max="778" width="12.5703125" style="6" bestFit="1" customWidth="1"/>
    <col min="779" max="779" width="12.28515625" style="6" bestFit="1" customWidth="1"/>
    <col min="780" max="780" width="11.140625" style="6" bestFit="1" customWidth="1"/>
    <col min="781" max="1022" width="9.140625" style="6"/>
    <col min="1023" max="1023" width="29" style="6" bestFit="1" customWidth="1"/>
    <col min="1024" max="1024" width="10.28515625" style="6" bestFit="1" customWidth="1"/>
    <col min="1025" max="1025" width="13.140625" style="6" bestFit="1" customWidth="1"/>
    <col min="1026" max="1027" width="11.42578125" style="6" bestFit="1" customWidth="1"/>
    <col min="1028" max="1029" width="10.42578125" style="6" bestFit="1" customWidth="1"/>
    <col min="1030" max="1030" width="10" style="6" bestFit="1" customWidth="1"/>
    <col min="1031" max="1031" width="11.140625" style="6" bestFit="1" customWidth="1"/>
    <col min="1032" max="1032" width="12.85546875" style="6" bestFit="1" customWidth="1"/>
    <col min="1033" max="1033" width="11.42578125" style="6" bestFit="1" customWidth="1"/>
    <col min="1034" max="1034" width="12.5703125" style="6" bestFit="1" customWidth="1"/>
    <col min="1035" max="1035" width="12.28515625" style="6" bestFit="1" customWidth="1"/>
    <col min="1036" max="1036" width="11.140625" style="6" bestFit="1" customWidth="1"/>
    <col min="1037" max="1278" width="9.140625" style="6"/>
    <col min="1279" max="1279" width="29" style="6" bestFit="1" customWidth="1"/>
    <col min="1280" max="1280" width="10.28515625" style="6" bestFit="1" customWidth="1"/>
    <col min="1281" max="1281" width="13.140625" style="6" bestFit="1" customWidth="1"/>
    <col min="1282" max="1283" width="11.42578125" style="6" bestFit="1" customWidth="1"/>
    <col min="1284" max="1285" width="10.42578125" style="6" bestFit="1" customWidth="1"/>
    <col min="1286" max="1286" width="10" style="6" bestFit="1" customWidth="1"/>
    <col min="1287" max="1287" width="11.140625" style="6" bestFit="1" customWidth="1"/>
    <col min="1288" max="1288" width="12.85546875" style="6" bestFit="1" customWidth="1"/>
    <col min="1289" max="1289" width="11.42578125" style="6" bestFit="1" customWidth="1"/>
    <col min="1290" max="1290" width="12.5703125" style="6" bestFit="1" customWidth="1"/>
    <col min="1291" max="1291" width="12.28515625" style="6" bestFit="1" customWidth="1"/>
    <col min="1292" max="1292" width="11.140625" style="6" bestFit="1" customWidth="1"/>
    <col min="1293" max="1534" width="9.140625" style="6"/>
    <col min="1535" max="1535" width="29" style="6" bestFit="1" customWidth="1"/>
    <col min="1536" max="1536" width="10.28515625" style="6" bestFit="1" customWidth="1"/>
    <col min="1537" max="1537" width="13.140625" style="6" bestFit="1" customWidth="1"/>
    <col min="1538" max="1539" width="11.42578125" style="6" bestFit="1" customWidth="1"/>
    <col min="1540" max="1541" width="10.42578125" style="6" bestFit="1" customWidth="1"/>
    <col min="1542" max="1542" width="10" style="6" bestFit="1" customWidth="1"/>
    <col min="1543" max="1543" width="11.140625" style="6" bestFit="1" customWidth="1"/>
    <col min="1544" max="1544" width="12.85546875" style="6" bestFit="1" customWidth="1"/>
    <col min="1545" max="1545" width="11.42578125" style="6" bestFit="1" customWidth="1"/>
    <col min="1546" max="1546" width="12.5703125" style="6" bestFit="1" customWidth="1"/>
    <col min="1547" max="1547" width="12.28515625" style="6" bestFit="1" customWidth="1"/>
    <col min="1548" max="1548" width="11.140625" style="6" bestFit="1" customWidth="1"/>
    <col min="1549" max="1790" width="9.140625" style="6"/>
    <col min="1791" max="1791" width="29" style="6" bestFit="1" customWidth="1"/>
    <col min="1792" max="1792" width="10.28515625" style="6" bestFit="1" customWidth="1"/>
    <col min="1793" max="1793" width="13.140625" style="6" bestFit="1" customWidth="1"/>
    <col min="1794" max="1795" width="11.42578125" style="6" bestFit="1" customWidth="1"/>
    <col min="1796" max="1797" width="10.42578125" style="6" bestFit="1" customWidth="1"/>
    <col min="1798" max="1798" width="10" style="6" bestFit="1" customWidth="1"/>
    <col min="1799" max="1799" width="11.140625" style="6" bestFit="1" customWidth="1"/>
    <col min="1800" max="1800" width="12.85546875" style="6" bestFit="1" customWidth="1"/>
    <col min="1801" max="1801" width="11.42578125" style="6" bestFit="1" customWidth="1"/>
    <col min="1802" max="1802" width="12.5703125" style="6" bestFit="1" customWidth="1"/>
    <col min="1803" max="1803" width="12.28515625" style="6" bestFit="1" customWidth="1"/>
    <col min="1804" max="1804" width="11.140625" style="6" bestFit="1" customWidth="1"/>
    <col min="1805" max="2046" width="9.140625" style="6"/>
    <col min="2047" max="2047" width="29" style="6" bestFit="1" customWidth="1"/>
    <col min="2048" max="2048" width="10.28515625" style="6" bestFit="1" customWidth="1"/>
    <col min="2049" max="2049" width="13.140625" style="6" bestFit="1" customWidth="1"/>
    <col min="2050" max="2051" width="11.42578125" style="6" bestFit="1" customWidth="1"/>
    <col min="2052" max="2053" width="10.42578125" style="6" bestFit="1" customWidth="1"/>
    <col min="2054" max="2054" width="10" style="6" bestFit="1" customWidth="1"/>
    <col min="2055" max="2055" width="11.140625" style="6" bestFit="1" customWidth="1"/>
    <col min="2056" max="2056" width="12.85546875" style="6" bestFit="1" customWidth="1"/>
    <col min="2057" max="2057" width="11.42578125" style="6" bestFit="1" customWidth="1"/>
    <col min="2058" max="2058" width="12.5703125" style="6" bestFit="1" customWidth="1"/>
    <col min="2059" max="2059" width="12.28515625" style="6" bestFit="1" customWidth="1"/>
    <col min="2060" max="2060" width="11.140625" style="6" bestFit="1" customWidth="1"/>
    <col min="2061" max="2302" width="9.140625" style="6"/>
    <col min="2303" max="2303" width="29" style="6" bestFit="1" customWidth="1"/>
    <col min="2304" max="2304" width="10.28515625" style="6" bestFit="1" customWidth="1"/>
    <col min="2305" max="2305" width="13.140625" style="6" bestFit="1" customWidth="1"/>
    <col min="2306" max="2307" width="11.42578125" style="6" bestFit="1" customWidth="1"/>
    <col min="2308" max="2309" width="10.42578125" style="6" bestFit="1" customWidth="1"/>
    <col min="2310" max="2310" width="10" style="6" bestFit="1" customWidth="1"/>
    <col min="2311" max="2311" width="11.140625" style="6" bestFit="1" customWidth="1"/>
    <col min="2312" max="2312" width="12.85546875" style="6" bestFit="1" customWidth="1"/>
    <col min="2313" max="2313" width="11.42578125" style="6" bestFit="1" customWidth="1"/>
    <col min="2314" max="2314" width="12.5703125" style="6" bestFit="1" customWidth="1"/>
    <col min="2315" max="2315" width="12.28515625" style="6" bestFit="1" customWidth="1"/>
    <col min="2316" max="2316" width="11.140625" style="6" bestFit="1" customWidth="1"/>
    <col min="2317" max="2558" width="9.140625" style="6"/>
    <col min="2559" max="2559" width="29" style="6" bestFit="1" customWidth="1"/>
    <col min="2560" max="2560" width="10.28515625" style="6" bestFit="1" customWidth="1"/>
    <col min="2561" max="2561" width="13.140625" style="6" bestFit="1" customWidth="1"/>
    <col min="2562" max="2563" width="11.42578125" style="6" bestFit="1" customWidth="1"/>
    <col min="2564" max="2565" width="10.42578125" style="6" bestFit="1" customWidth="1"/>
    <col min="2566" max="2566" width="10" style="6" bestFit="1" customWidth="1"/>
    <col min="2567" max="2567" width="11.140625" style="6" bestFit="1" customWidth="1"/>
    <col min="2568" max="2568" width="12.85546875" style="6" bestFit="1" customWidth="1"/>
    <col min="2569" max="2569" width="11.42578125" style="6" bestFit="1" customWidth="1"/>
    <col min="2570" max="2570" width="12.5703125" style="6" bestFit="1" customWidth="1"/>
    <col min="2571" max="2571" width="12.28515625" style="6" bestFit="1" customWidth="1"/>
    <col min="2572" max="2572" width="11.140625" style="6" bestFit="1" customWidth="1"/>
    <col min="2573" max="2814" width="9.140625" style="6"/>
    <col min="2815" max="2815" width="29" style="6" bestFit="1" customWidth="1"/>
    <col min="2816" max="2816" width="10.28515625" style="6" bestFit="1" customWidth="1"/>
    <col min="2817" max="2817" width="13.140625" style="6" bestFit="1" customWidth="1"/>
    <col min="2818" max="2819" width="11.42578125" style="6" bestFit="1" customWidth="1"/>
    <col min="2820" max="2821" width="10.42578125" style="6" bestFit="1" customWidth="1"/>
    <col min="2822" max="2822" width="10" style="6" bestFit="1" customWidth="1"/>
    <col min="2823" max="2823" width="11.140625" style="6" bestFit="1" customWidth="1"/>
    <col min="2824" max="2824" width="12.85546875" style="6" bestFit="1" customWidth="1"/>
    <col min="2825" max="2825" width="11.42578125" style="6" bestFit="1" customWidth="1"/>
    <col min="2826" max="2826" width="12.5703125" style="6" bestFit="1" customWidth="1"/>
    <col min="2827" max="2827" width="12.28515625" style="6" bestFit="1" customWidth="1"/>
    <col min="2828" max="2828" width="11.140625" style="6" bestFit="1" customWidth="1"/>
    <col min="2829" max="3070" width="9.140625" style="6"/>
    <col min="3071" max="3071" width="29" style="6" bestFit="1" customWidth="1"/>
    <col min="3072" max="3072" width="10.28515625" style="6" bestFit="1" customWidth="1"/>
    <col min="3073" max="3073" width="13.140625" style="6" bestFit="1" customWidth="1"/>
    <col min="3074" max="3075" width="11.42578125" style="6" bestFit="1" customWidth="1"/>
    <col min="3076" max="3077" width="10.42578125" style="6" bestFit="1" customWidth="1"/>
    <col min="3078" max="3078" width="10" style="6" bestFit="1" customWidth="1"/>
    <col min="3079" max="3079" width="11.140625" style="6" bestFit="1" customWidth="1"/>
    <col min="3080" max="3080" width="12.85546875" style="6" bestFit="1" customWidth="1"/>
    <col min="3081" max="3081" width="11.42578125" style="6" bestFit="1" customWidth="1"/>
    <col min="3082" max="3082" width="12.5703125" style="6" bestFit="1" customWidth="1"/>
    <col min="3083" max="3083" width="12.28515625" style="6" bestFit="1" customWidth="1"/>
    <col min="3084" max="3084" width="11.140625" style="6" bestFit="1" customWidth="1"/>
    <col min="3085" max="3326" width="9.140625" style="6"/>
    <col min="3327" max="3327" width="29" style="6" bestFit="1" customWidth="1"/>
    <col min="3328" max="3328" width="10.28515625" style="6" bestFit="1" customWidth="1"/>
    <col min="3329" max="3329" width="13.140625" style="6" bestFit="1" customWidth="1"/>
    <col min="3330" max="3331" width="11.42578125" style="6" bestFit="1" customWidth="1"/>
    <col min="3332" max="3333" width="10.42578125" style="6" bestFit="1" customWidth="1"/>
    <col min="3334" max="3334" width="10" style="6" bestFit="1" customWidth="1"/>
    <col min="3335" max="3335" width="11.140625" style="6" bestFit="1" customWidth="1"/>
    <col min="3336" max="3336" width="12.85546875" style="6" bestFit="1" customWidth="1"/>
    <col min="3337" max="3337" width="11.42578125" style="6" bestFit="1" customWidth="1"/>
    <col min="3338" max="3338" width="12.5703125" style="6" bestFit="1" customWidth="1"/>
    <col min="3339" max="3339" width="12.28515625" style="6" bestFit="1" customWidth="1"/>
    <col min="3340" max="3340" width="11.140625" style="6" bestFit="1" customWidth="1"/>
    <col min="3341" max="3582" width="9.140625" style="6"/>
    <col min="3583" max="3583" width="29" style="6" bestFit="1" customWidth="1"/>
    <col min="3584" max="3584" width="10.28515625" style="6" bestFit="1" customWidth="1"/>
    <col min="3585" max="3585" width="13.140625" style="6" bestFit="1" customWidth="1"/>
    <col min="3586" max="3587" width="11.42578125" style="6" bestFit="1" customWidth="1"/>
    <col min="3588" max="3589" width="10.42578125" style="6" bestFit="1" customWidth="1"/>
    <col min="3590" max="3590" width="10" style="6" bestFit="1" customWidth="1"/>
    <col min="3591" max="3591" width="11.140625" style="6" bestFit="1" customWidth="1"/>
    <col min="3592" max="3592" width="12.85546875" style="6" bestFit="1" customWidth="1"/>
    <col min="3593" max="3593" width="11.42578125" style="6" bestFit="1" customWidth="1"/>
    <col min="3594" max="3594" width="12.5703125" style="6" bestFit="1" customWidth="1"/>
    <col min="3595" max="3595" width="12.28515625" style="6" bestFit="1" customWidth="1"/>
    <col min="3596" max="3596" width="11.140625" style="6" bestFit="1" customWidth="1"/>
    <col min="3597" max="3838" width="9.140625" style="6"/>
    <col min="3839" max="3839" width="29" style="6" bestFit="1" customWidth="1"/>
    <col min="3840" max="3840" width="10.28515625" style="6" bestFit="1" customWidth="1"/>
    <col min="3841" max="3841" width="13.140625" style="6" bestFit="1" customWidth="1"/>
    <col min="3842" max="3843" width="11.42578125" style="6" bestFit="1" customWidth="1"/>
    <col min="3844" max="3845" width="10.42578125" style="6" bestFit="1" customWidth="1"/>
    <col min="3846" max="3846" width="10" style="6" bestFit="1" customWidth="1"/>
    <col min="3847" max="3847" width="11.140625" style="6" bestFit="1" customWidth="1"/>
    <col min="3848" max="3848" width="12.85546875" style="6" bestFit="1" customWidth="1"/>
    <col min="3849" max="3849" width="11.42578125" style="6" bestFit="1" customWidth="1"/>
    <col min="3850" max="3850" width="12.5703125" style="6" bestFit="1" customWidth="1"/>
    <col min="3851" max="3851" width="12.28515625" style="6" bestFit="1" customWidth="1"/>
    <col min="3852" max="3852" width="11.140625" style="6" bestFit="1" customWidth="1"/>
    <col min="3853" max="4094" width="9.140625" style="6"/>
    <col min="4095" max="4095" width="29" style="6" bestFit="1" customWidth="1"/>
    <col min="4096" max="4096" width="10.28515625" style="6" bestFit="1" customWidth="1"/>
    <col min="4097" max="4097" width="13.140625" style="6" bestFit="1" customWidth="1"/>
    <col min="4098" max="4099" width="11.42578125" style="6" bestFit="1" customWidth="1"/>
    <col min="4100" max="4101" width="10.42578125" style="6" bestFit="1" customWidth="1"/>
    <col min="4102" max="4102" width="10" style="6" bestFit="1" customWidth="1"/>
    <col min="4103" max="4103" width="11.140625" style="6" bestFit="1" customWidth="1"/>
    <col min="4104" max="4104" width="12.85546875" style="6" bestFit="1" customWidth="1"/>
    <col min="4105" max="4105" width="11.42578125" style="6" bestFit="1" customWidth="1"/>
    <col min="4106" max="4106" width="12.5703125" style="6" bestFit="1" customWidth="1"/>
    <col min="4107" max="4107" width="12.28515625" style="6" bestFit="1" customWidth="1"/>
    <col min="4108" max="4108" width="11.140625" style="6" bestFit="1" customWidth="1"/>
    <col min="4109" max="4350" width="9.140625" style="6"/>
    <col min="4351" max="4351" width="29" style="6" bestFit="1" customWidth="1"/>
    <col min="4352" max="4352" width="10.28515625" style="6" bestFit="1" customWidth="1"/>
    <col min="4353" max="4353" width="13.140625" style="6" bestFit="1" customWidth="1"/>
    <col min="4354" max="4355" width="11.42578125" style="6" bestFit="1" customWidth="1"/>
    <col min="4356" max="4357" width="10.42578125" style="6" bestFit="1" customWidth="1"/>
    <col min="4358" max="4358" width="10" style="6" bestFit="1" customWidth="1"/>
    <col min="4359" max="4359" width="11.140625" style="6" bestFit="1" customWidth="1"/>
    <col min="4360" max="4360" width="12.85546875" style="6" bestFit="1" customWidth="1"/>
    <col min="4361" max="4361" width="11.42578125" style="6" bestFit="1" customWidth="1"/>
    <col min="4362" max="4362" width="12.5703125" style="6" bestFit="1" customWidth="1"/>
    <col min="4363" max="4363" width="12.28515625" style="6" bestFit="1" customWidth="1"/>
    <col min="4364" max="4364" width="11.140625" style="6" bestFit="1" customWidth="1"/>
    <col min="4365" max="4606" width="9.140625" style="6"/>
    <col min="4607" max="4607" width="29" style="6" bestFit="1" customWidth="1"/>
    <col min="4608" max="4608" width="10.28515625" style="6" bestFit="1" customWidth="1"/>
    <col min="4609" max="4609" width="13.140625" style="6" bestFit="1" customWidth="1"/>
    <col min="4610" max="4611" width="11.42578125" style="6" bestFit="1" customWidth="1"/>
    <col min="4612" max="4613" width="10.42578125" style="6" bestFit="1" customWidth="1"/>
    <col min="4614" max="4614" width="10" style="6" bestFit="1" customWidth="1"/>
    <col min="4615" max="4615" width="11.140625" style="6" bestFit="1" customWidth="1"/>
    <col min="4616" max="4616" width="12.85546875" style="6" bestFit="1" customWidth="1"/>
    <col min="4617" max="4617" width="11.42578125" style="6" bestFit="1" customWidth="1"/>
    <col min="4618" max="4618" width="12.5703125" style="6" bestFit="1" customWidth="1"/>
    <col min="4619" max="4619" width="12.28515625" style="6" bestFit="1" customWidth="1"/>
    <col min="4620" max="4620" width="11.140625" style="6" bestFit="1" customWidth="1"/>
    <col min="4621" max="4862" width="9.140625" style="6"/>
    <col min="4863" max="4863" width="29" style="6" bestFit="1" customWidth="1"/>
    <col min="4864" max="4864" width="10.28515625" style="6" bestFit="1" customWidth="1"/>
    <col min="4865" max="4865" width="13.140625" style="6" bestFit="1" customWidth="1"/>
    <col min="4866" max="4867" width="11.42578125" style="6" bestFit="1" customWidth="1"/>
    <col min="4868" max="4869" width="10.42578125" style="6" bestFit="1" customWidth="1"/>
    <col min="4870" max="4870" width="10" style="6" bestFit="1" customWidth="1"/>
    <col min="4871" max="4871" width="11.140625" style="6" bestFit="1" customWidth="1"/>
    <col min="4872" max="4872" width="12.85546875" style="6" bestFit="1" customWidth="1"/>
    <col min="4873" max="4873" width="11.42578125" style="6" bestFit="1" customWidth="1"/>
    <col min="4874" max="4874" width="12.5703125" style="6" bestFit="1" customWidth="1"/>
    <col min="4875" max="4875" width="12.28515625" style="6" bestFit="1" customWidth="1"/>
    <col min="4876" max="4876" width="11.140625" style="6" bestFit="1" customWidth="1"/>
    <col min="4877" max="5118" width="9.140625" style="6"/>
    <col min="5119" max="5119" width="29" style="6" bestFit="1" customWidth="1"/>
    <col min="5120" max="5120" width="10.28515625" style="6" bestFit="1" customWidth="1"/>
    <col min="5121" max="5121" width="13.140625" style="6" bestFit="1" customWidth="1"/>
    <col min="5122" max="5123" width="11.42578125" style="6" bestFit="1" customWidth="1"/>
    <col min="5124" max="5125" width="10.42578125" style="6" bestFit="1" customWidth="1"/>
    <col min="5126" max="5126" width="10" style="6" bestFit="1" customWidth="1"/>
    <col min="5127" max="5127" width="11.140625" style="6" bestFit="1" customWidth="1"/>
    <col min="5128" max="5128" width="12.85546875" style="6" bestFit="1" customWidth="1"/>
    <col min="5129" max="5129" width="11.42578125" style="6" bestFit="1" customWidth="1"/>
    <col min="5130" max="5130" width="12.5703125" style="6" bestFit="1" customWidth="1"/>
    <col min="5131" max="5131" width="12.28515625" style="6" bestFit="1" customWidth="1"/>
    <col min="5132" max="5132" width="11.140625" style="6" bestFit="1" customWidth="1"/>
    <col min="5133" max="5374" width="9.140625" style="6"/>
    <col min="5375" max="5375" width="29" style="6" bestFit="1" customWidth="1"/>
    <col min="5376" max="5376" width="10.28515625" style="6" bestFit="1" customWidth="1"/>
    <col min="5377" max="5377" width="13.140625" style="6" bestFit="1" customWidth="1"/>
    <col min="5378" max="5379" width="11.42578125" style="6" bestFit="1" customWidth="1"/>
    <col min="5380" max="5381" width="10.42578125" style="6" bestFit="1" customWidth="1"/>
    <col min="5382" max="5382" width="10" style="6" bestFit="1" customWidth="1"/>
    <col min="5383" max="5383" width="11.140625" style="6" bestFit="1" customWidth="1"/>
    <col min="5384" max="5384" width="12.85546875" style="6" bestFit="1" customWidth="1"/>
    <col min="5385" max="5385" width="11.42578125" style="6" bestFit="1" customWidth="1"/>
    <col min="5386" max="5386" width="12.5703125" style="6" bestFit="1" customWidth="1"/>
    <col min="5387" max="5387" width="12.28515625" style="6" bestFit="1" customWidth="1"/>
    <col min="5388" max="5388" width="11.140625" style="6" bestFit="1" customWidth="1"/>
    <col min="5389" max="5630" width="9.140625" style="6"/>
    <col min="5631" max="5631" width="29" style="6" bestFit="1" customWidth="1"/>
    <col min="5632" max="5632" width="10.28515625" style="6" bestFit="1" customWidth="1"/>
    <col min="5633" max="5633" width="13.140625" style="6" bestFit="1" customWidth="1"/>
    <col min="5634" max="5635" width="11.42578125" style="6" bestFit="1" customWidth="1"/>
    <col min="5636" max="5637" width="10.42578125" style="6" bestFit="1" customWidth="1"/>
    <col min="5638" max="5638" width="10" style="6" bestFit="1" customWidth="1"/>
    <col min="5639" max="5639" width="11.140625" style="6" bestFit="1" customWidth="1"/>
    <col min="5640" max="5640" width="12.85546875" style="6" bestFit="1" customWidth="1"/>
    <col min="5641" max="5641" width="11.42578125" style="6" bestFit="1" customWidth="1"/>
    <col min="5642" max="5642" width="12.5703125" style="6" bestFit="1" customWidth="1"/>
    <col min="5643" max="5643" width="12.28515625" style="6" bestFit="1" customWidth="1"/>
    <col min="5644" max="5644" width="11.140625" style="6" bestFit="1" customWidth="1"/>
    <col min="5645" max="5886" width="9.140625" style="6"/>
    <col min="5887" max="5887" width="29" style="6" bestFit="1" customWidth="1"/>
    <col min="5888" max="5888" width="10.28515625" style="6" bestFit="1" customWidth="1"/>
    <col min="5889" max="5889" width="13.140625" style="6" bestFit="1" customWidth="1"/>
    <col min="5890" max="5891" width="11.42578125" style="6" bestFit="1" customWidth="1"/>
    <col min="5892" max="5893" width="10.42578125" style="6" bestFit="1" customWidth="1"/>
    <col min="5894" max="5894" width="10" style="6" bestFit="1" customWidth="1"/>
    <col min="5895" max="5895" width="11.140625" style="6" bestFit="1" customWidth="1"/>
    <col min="5896" max="5896" width="12.85546875" style="6" bestFit="1" customWidth="1"/>
    <col min="5897" max="5897" width="11.42578125" style="6" bestFit="1" customWidth="1"/>
    <col min="5898" max="5898" width="12.5703125" style="6" bestFit="1" customWidth="1"/>
    <col min="5899" max="5899" width="12.28515625" style="6" bestFit="1" customWidth="1"/>
    <col min="5900" max="5900" width="11.140625" style="6" bestFit="1" customWidth="1"/>
    <col min="5901" max="6142" width="9.140625" style="6"/>
    <col min="6143" max="6143" width="29" style="6" bestFit="1" customWidth="1"/>
    <col min="6144" max="6144" width="10.28515625" style="6" bestFit="1" customWidth="1"/>
    <col min="6145" max="6145" width="13.140625" style="6" bestFit="1" customWidth="1"/>
    <col min="6146" max="6147" width="11.42578125" style="6" bestFit="1" customWidth="1"/>
    <col min="6148" max="6149" width="10.42578125" style="6" bestFit="1" customWidth="1"/>
    <col min="6150" max="6150" width="10" style="6" bestFit="1" customWidth="1"/>
    <col min="6151" max="6151" width="11.140625" style="6" bestFit="1" customWidth="1"/>
    <col min="6152" max="6152" width="12.85546875" style="6" bestFit="1" customWidth="1"/>
    <col min="6153" max="6153" width="11.42578125" style="6" bestFit="1" customWidth="1"/>
    <col min="6154" max="6154" width="12.5703125" style="6" bestFit="1" customWidth="1"/>
    <col min="6155" max="6155" width="12.28515625" style="6" bestFit="1" customWidth="1"/>
    <col min="6156" max="6156" width="11.140625" style="6" bestFit="1" customWidth="1"/>
    <col min="6157" max="6398" width="9.140625" style="6"/>
    <col min="6399" max="6399" width="29" style="6" bestFit="1" customWidth="1"/>
    <col min="6400" max="6400" width="10.28515625" style="6" bestFit="1" customWidth="1"/>
    <col min="6401" max="6401" width="13.140625" style="6" bestFit="1" customWidth="1"/>
    <col min="6402" max="6403" width="11.42578125" style="6" bestFit="1" customWidth="1"/>
    <col min="6404" max="6405" width="10.42578125" style="6" bestFit="1" customWidth="1"/>
    <col min="6406" max="6406" width="10" style="6" bestFit="1" customWidth="1"/>
    <col min="6407" max="6407" width="11.140625" style="6" bestFit="1" customWidth="1"/>
    <col min="6408" max="6408" width="12.85546875" style="6" bestFit="1" customWidth="1"/>
    <col min="6409" max="6409" width="11.42578125" style="6" bestFit="1" customWidth="1"/>
    <col min="6410" max="6410" width="12.5703125" style="6" bestFit="1" customWidth="1"/>
    <col min="6411" max="6411" width="12.28515625" style="6" bestFit="1" customWidth="1"/>
    <col min="6412" max="6412" width="11.140625" style="6" bestFit="1" customWidth="1"/>
    <col min="6413" max="6654" width="9.140625" style="6"/>
    <col min="6655" max="6655" width="29" style="6" bestFit="1" customWidth="1"/>
    <col min="6656" max="6656" width="10.28515625" style="6" bestFit="1" customWidth="1"/>
    <col min="6657" max="6657" width="13.140625" style="6" bestFit="1" customWidth="1"/>
    <col min="6658" max="6659" width="11.42578125" style="6" bestFit="1" customWidth="1"/>
    <col min="6660" max="6661" width="10.42578125" style="6" bestFit="1" customWidth="1"/>
    <col min="6662" max="6662" width="10" style="6" bestFit="1" customWidth="1"/>
    <col min="6663" max="6663" width="11.140625" style="6" bestFit="1" customWidth="1"/>
    <col min="6664" max="6664" width="12.85546875" style="6" bestFit="1" customWidth="1"/>
    <col min="6665" max="6665" width="11.42578125" style="6" bestFit="1" customWidth="1"/>
    <col min="6666" max="6666" width="12.5703125" style="6" bestFit="1" customWidth="1"/>
    <col min="6667" max="6667" width="12.28515625" style="6" bestFit="1" customWidth="1"/>
    <col min="6668" max="6668" width="11.140625" style="6" bestFit="1" customWidth="1"/>
    <col min="6669" max="6910" width="9.140625" style="6"/>
    <col min="6911" max="6911" width="29" style="6" bestFit="1" customWidth="1"/>
    <col min="6912" max="6912" width="10.28515625" style="6" bestFit="1" customWidth="1"/>
    <col min="6913" max="6913" width="13.140625" style="6" bestFit="1" customWidth="1"/>
    <col min="6914" max="6915" width="11.42578125" style="6" bestFit="1" customWidth="1"/>
    <col min="6916" max="6917" width="10.42578125" style="6" bestFit="1" customWidth="1"/>
    <col min="6918" max="6918" width="10" style="6" bestFit="1" customWidth="1"/>
    <col min="6919" max="6919" width="11.140625" style="6" bestFit="1" customWidth="1"/>
    <col min="6920" max="6920" width="12.85546875" style="6" bestFit="1" customWidth="1"/>
    <col min="6921" max="6921" width="11.42578125" style="6" bestFit="1" customWidth="1"/>
    <col min="6922" max="6922" width="12.5703125" style="6" bestFit="1" customWidth="1"/>
    <col min="6923" max="6923" width="12.28515625" style="6" bestFit="1" customWidth="1"/>
    <col min="6924" max="6924" width="11.140625" style="6" bestFit="1" customWidth="1"/>
    <col min="6925" max="7166" width="9.140625" style="6"/>
    <col min="7167" max="7167" width="29" style="6" bestFit="1" customWidth="1"/>
    <col min="7168" max="7168" width="10.28515625" style="6" bestFit="1" customWidth="1"/>
    <col min="7169" max="7169" width="13.140625" style="6" bestFit="1" customWidth="1"/>
    <col min="7170" max="7171" width="11.42578125" style="6" bestFit="1" customWidth="1"/>
    <col min="7172" max="7173" width="10.42578125" style="6" bestFit="1" customWidth="1"/>
    <col min="7174" max="7174" width="10" style="6" bestFit="1" customWidth="1"/>
    <col min="7175" max="7175" width="11.140625" style="6" bestFit="1" customWidth="1"/>
    <col min="7176" max="7176" width="12.85546875" style="6" bestFit="1" customWidth="1"/>
    <col min="7177" max="7177" width="11.42578125" style="6" bestFit="1" customWidth="1"/>
    <col min="7178" max="7178" width="12.5703125" style="6" bestFit="1" customWidth="1"/>
    <col min="7179" max="7179" width="12.28515625" style="6" bestFit="1" customWidth="1"/>
    <col min="7180" max="7180" width="11.140625" style="6" bestFit="1" customWidth="1"/>
    <col min="7181" max="7422" width="9.140625" style="6"/>
    <col min="7423" max="7423" width="29" style="6" bestFit="1" customWidth="1"/>
    <col min="7424" max="7424" width="10.28515625" style="6" bestFit="1" customWidth="1"/>
    <col min="7425" max="7425" width="13.140625" style="6" bestFit="1" customWidth="1"/>
    <col min="7426" max="7427" width="11.42578125" style="6" bestFit="1" customWidth="1"/>
    <col min="7428" max="7429" width="10.42578125" style="6" bestFit="1" customWidth="1"/>
    <col min="7430" max="7430" width="10" style="6" bestFit="1" customWidth="1"/>
    <col min="7431" max="7431" width="11.140625" style="6" bestFit="1" customWidth="1"/>
    <col min="7432" max="7432" width="12.85546875" style="6" bestFit="1" customWidth="1"/>
    <col min="7433" max="7433" width="11.42578125" style="6" bestFit="1" customWidth="1"/>
    <col min="7434" max="7434" width="12.5703125" style="6" bestFit="1" customWidth="1"/>
    <col min="7435" max="7435" width="12.28515625" style="6" bestFit="1" customWidth="1"/>
    <col min="7436" max="7436" width="11.140625" style="6" bestFit="1" customWidth="1"/>
    <col min="7437" max="7678" width="9.140625" style="6"/>
    <col min="7679" max="7679" width="29" style="6" bestFit="1" customWidth="1"/>
    <col min="7680" max="7680" width="10.28515625" style="6" bestFit="1" customWidth="1"/>
    <col min="7681" max="7681" width="13.140625" style="6" bestFit="1" customWidth="1"/>
    <col min="7682" max="7683" width="11.42578125" style="6" bestFit="1" customWidth="1"/>
    <col min="7684" max="7685" width="10.42578125" style="6" bestFit="1" customWidth="1"/>
    <col min="7686" max="7686" width="10" style="6" bestFit="1" customWidth="1"/>
    <col min="7687" max="7687" width="11.140625" style="6" bestFit="1" customWidth="1"/>
    <col min="7688" max="7688" width="12.85546875" style="6" bestFit="1" customWidth="1"/>
    <col min="7689" max="7689" width="11.42578125" style="6" bestFit="1" customWidth="1"/>
    <col min="7690" max="7690" width="12.5703125" style="6" bestFit="1" customWidth="1"/>
    <col min="7691" max="7691" width="12.28515625" style="6" bestFit="1" customWidth="1"/>
    <col min="7692" max="7692" width="11.140625" style="6" bestFit="1" customWidth="1"/>
    <col min="7693" max="7934" width="9.140625" style="6"/>
    <col min="7935" max="7935" width="29" style="6" bestFit="1" customWidth="1"/>
    <col min="7936" max="7936" width="10.28515625" style="6" bestFit="1" customWidth="1"/>
    <col min="7937" max="7937" width="13.140625" style="6" bestFit="1" customWidth="1"/>
    <col min="7938" max="7939" width="11.42578125" style="6" bestFit="1" customWidth="1"/>
    <col min="7940" max="7941" width="10.42578125" style="6" bestFit="1" customWidth="1"/>
    <col min="7942" max="7942" width="10" style="6" bestFit="1" customWidth="1"/>
    <col min="7943" max="7943" width="11.140625" style="6" bestFit="1" customWidth="1"/>
    <col min="7944" max="7944" width="12.85546875" style="6" bestFit="1" customWidth="1"/>
    <col min="7945" max="7945" width="11.42578125" style="6" bestFit="1" customWidth="1"/>
    <col min="7946" max="7946" width="12.5703125" style="6" bestFit="1" customWidth="1"/>
    <col min="7947" max="7947" width="12.28515625" style="6" bestFit="1" customWidth="1"/>
    <col min="7948" max="7948" width="11.140625" style="6" bestFit="1" customWidth="1"/>
    <col min="7949" max="8190" width="9.140625" style="6"/>
    <col min="8191" max="8191" width="29" style="6" bestFit="1" customWidth="1"/>
    <col min="8192" max="8192" width="10.28515625" style="6" bestFit="1" customWidth="1"/>
    <col min="8193" max="8193" width="13.140625" style="6" bestFit="1" customWidth="1"/>
    <col min="8194" max="8195" width="11.42578125" style="6" bestFit="1" customWidth="1"/>
    <col min="8196" max="8197" width="10.42578125" style="6" bestFit="1" customWidth="1"/>
    <col min="8198" max="8198" width="10" style="6" bestFit="1" customWidth="1"/>
    <col min="8199" max="8199" width="11.140625" style="6" bestFit="1" customWidth="1"/>
    <col min="8200" max="8200" width="12.85546875" style="6" bestFit="1" customWidth="1"/>
    <col min="8201" max="8201" width="11.42578125" style="6" bestFit="1" customWidth="1"/>
    <col min="8202" max="8202" width="12.5703125" style="6" bestFit="1" customWidth="1"/>
    <col min="8203" max="8203" width="12.28515625" style="6" bestFit="1" customWidth="1"/>
    <col min="8204" max="8204" width="11.140625" style="6" bestFit="1" customWidth="1"/>
    <col min="8205" max="8446" width="9.140625" style="6"/>
    <col min="8447" max="8447" width="29" style="6" bestFit="1" customWidth="1"/>
    <col min="8448" max="8448" width="10.28515625" style="6" bestFit="1" customWidth="1"/>
    <col min="8449" max="8449" width="13.140625" style="6" bestFit="1" customWidth="1"/>
    <col min="8450" max="8451" width="11.42578125" style="6" bestFit="1" customWidth="1"/>
    <col min="8452" max="8453" width="10.42578125" style="6" bestFit="1" customWidth="1"/>
    <col min="8454" max="8454" width="10" style="6" bestFit="1" customWidth="1"/>
    <col min="8455" max="8455" width="11.140625" style="6" bestFit="1" customWidth="1"/>
    <col min="8456" max="8456" width="12.85546875" style="6" bestFit="1" customWidth="1"/>
    <col min="8457" max="8457" width="11.42578125" style="6" bestFit="1" customWidth="1"/>
    <col min="8458" max="8458" width="12.5703125" style="6" bestFit="1" customWidth="1"/>
    <col min="8459" max="8459" width="12.28515625" style="6" bestFit="1" customWidth="1"/>
    <col min="8460" max="8460" width="11.140625" style="6" bestFit="1" customWidth="1"/>
    <col min="8461" max="8702" width="9.140625" style="6"/>
    <col min="8703" max="8703" width="29" style="6" bestFit="1" customWidth="1"/>
    <col min="8704" max="8704" width="10.28515625" style="6" bestFit="1" customWidth="1"/>
    <col min="8705" max="8705" width="13.140625" style="6" bestFit="1" customWidth="1"/>
    <col min="8706" max="8707" width="11.42578125" style="6" bestFit="1" customWidth="1"/>
    <col min="8708" max="8709" width="10.42578125" style="6" bestFit="1" customWidth="1"/>
    <col min="8710" max="8710" width="10" style="6" bestFit="1" customWidth="1"/>
    <col min="8711" max="8711" width="11.140625" style="6" bestFit="1" customWidth="1"/>
    <col min="8712" max="8712" width="12.85546875" style="6" bestFit="1" customWidth="1"/>
    <col min="8713" max="8713" width="11.42578125" style="6" bestFit="1" customWidth="1"/>
    <col min="8714" max="8714" width="12.5703125" style="6" bestFit="1" customWidth="1"/>
    <col min="8715" max="8715" width="12.28515625" style="6" bestFit="1" customWidth="1"/>
    <col min="8716" max="8716" width="11.140625" style="6" bestFit="1" customWidth="1"/>
    <col min="8717" max="8958" width="9.140625" style="6"/>
    <col min="8959" max="8959" width="29" style="6" bestFit="1" customWidth="1"/>
    <col min="8960" max="8960" width="10.28515625" style="6" bestFit="1" customWidth="1"/>
    <col min="8961" max="8961" width="13.140625" style="6" bestFit="1" customWidth="1"/>
    <col min="8962" max="8963" width="11.42578125" style="6" bestFit="1" customWidth="1"/>
    <col min="8964" max="8965" width="10.42578125" style="6" bestFit="1" customWidth="1"/>
    <col min="8966" max="8966" width="10" style="6" bestFit="1" customWidth="1"/>
    <col min="8967" max="8967" width="11.140625" style="6" bestFit="1" customWidth="1"/>
    <col min="8968" max="8968" width="12.85546875" style="6" bestFit="1" customWidth="1"/>
    <col min="8969" max="8969" width="11.42578125" style="6" bestFit="1" customWidth="1"/>
    <col min="8970" max="8970" width="12.5703125" style="6" bestFit="1" customWidth="1"/>
    <col min="8971" max="8971" width="12.28515625" style="6" bestFit="1" customWidth="1"/>
    <col min="8972" max="8972" width="11.140625" style="6" bestFit="1" customWidth="1"/>
    <col min="8973" max="9214" width="9.140625" style="6"/>
    <col min="9215" max="9215" width="29" style="6" bestFit="1" customWidth="1"/>
    <col min="9216" max="9216" width="10.28515625" style="6" bestFit="1" customWidth="1"/>
    <col min="9217" max="9217" width="13.140625" style="6" bestFit="1" customWidth="1"/>
    <col min="9218" max="9219" width="11.42578125" style="6" bestFit="1" customWidth="1"/>
    <col min="9220" max="9221" width="10.42578125" style="6" bestFit="1" customWidth="1"/>
    <col min="9222" max="9222" width="10" style="6" bestFit="1" customWidth="1"/>
    <col min="9223" max="9223" width="11.140625" style="6" bestFit="1" customWidth="1"/>
    <col min="9224" max="9224" width="12.85546875" style="6" bestFit="1" customWidth="1"/>
    <col min="9225" max="9225" width="11.42578125" style="6" bestFit="1" customWidth="1"/>
    <col min="9226" max="9226" width="12.5703125" style="6" bestFit="1" customWidth="1"/>
    <col min="9227" max="9227" width="12.28515625" style="6" bestFit="1" customWidth="1"/>
    <col min="9228" max="9228" width="11.140625" style="6" bestFit="1" customWidth="1"/>
    <col min="9229" max="9470" width="9.140625" style="6"/>
    <col min="9471" max="9471" width="29" style="6" bestFit="1" customWidth="1"/>
    <col min="9472" max="9472" width="10.28515625" style="6" bestFit="1" customWidth="1"/>
    <col min="9473" max="9473" width="13.140625" style="6" bestFit="1" customWidth="1"/>
    <col min="9474" max="9475" width="11.42578125" style="6" bestFit="1" customWidth="1"/>
    <col min="9476" max="9477" width="10.42578125" style="6" bestFit="1" customWidth="1"/>
    <col min="9478" max="9478" width="10" style="6" bestFit="1" customWidth="1"/>
    <col min="9479" max="9479" width="11.140625" style="6" bestFit="1" customWidth="1"/>
    <col min="9480" max="9480" width="12.85546875" style="6" bestFit="1" customWidth="1"/>
    <col min="9481" max="9481" width="11.42578125" style="6" bestFit="1" customWidth="1"/>
    <col min="9482" max="9482" width="12.5703125" style="6" bestFit="1" customWidth="1"/>
    <col min="9483" max="9483" width="12.28515625" style="6" bestFit="1" customWidth="1"/>
    <col min="9484" max="9484" width="11.140625" style="6" bestFit="1" customWidth="1"/>
    <col min="9485" max="9726" width="9.140625" style="6"/>
    <col min="9727" max="9727" width="29" style="6" bestFit="1" customWidth="1"/>
    <col min="9728" max="9728" width="10.28515625" style="6" bestFit="1" customWidth="1"/>
    <col min="9729" max="9729" width="13.140625" style="6" bestFit="1" customWidth="1"/>
    <col min="9730" max="9731" width="11.42578125" style="6" bestFit="1" customWidth="1"/>
    <col min="9732" max="9733" width="10.42578125" style="6" bestFit="1" customWidth="1"/>
    <col min="9734" max="9734" width="10" style="6" bestFit="1" customWidth="1"/>
    <col min="9735" max="9735" width="11.140625" style="6" bestFit="1" customWidth="1"/>
    <col min="9736" max="9736" width="12.85546875" style="6" bestFit="1" customWidth="1"/>
    <col min="9737" max="9737" width="11.42578125" style="6" bestFit="1" customWidth="1"/>
    <col min="9738" max="9738" width="12.5703125" style="6" bestFit="1" customWidth="1"/>
    <col min="9739" max="9739" width="12.28515625" style="6" bestFit="1" customWidth="1"/>
    <col min="9740" max="9740" width="11.140625" style="6" bestFit="1" customWidth="1"/>
    <col min="9741" max="9982" width="9.140625" style="6"/>
    <col min="9983" max="9983" width="29" style="6" bestFit="1" customWidth="1"/>
    <col min="9984" max="9984" width="10.28515625" style="6" bestFit="1" customWidth="1"/>
    <col min="9985" max="9985" width="13.140625" style="6" bestFit="1" customWidth="1"/>
    <col min="9986" max="9987" width="11.42578125" style="6" bestFit="1" customWidth="1"/>
    <col min="9988" max="9989" width="10.42578125" style="6" bestFit="1" customWidth="1"/>
    <col min="9990" max="9990" width="10" style="6" bestFit="1" customWidth="1"/>
    <col min="9991" max="9991" width="11.140625" style="6" bestFit="1" customWidth="1"/>
    <col min="9992" max="9992" width="12.85546875" style="6" bestFit="1" customWidth="1"/>
    <col min="9993" max="9993" width="11.42578125" style="6" bestFit="1" customWidth="1"/>
    <col min="9994" max="9994" width="12.5703125" style="6" bestFit="1" customWidth="1"/>
    <col min="9995" max="9995" width="12.28515625" style="6" bestFit="1" customWidth="1"/>
    <col min="9996" max="9996" width="11.140625" style="6" bestFit="1" customWidth="1"/>
    <col min="9997" max="10238" width="9.140625" style="6"/>
    <col min="10239" max="10239" width="29" style="6" bestFit="1" customWidth="1"/>
    <col min="10240" max="10240" width="10.28515625" style="6" bestFit="1" customWidth="1"/>
    <col min="10241" max="10241" width="13.140625" style="6" bestFit="1" customWidth="1"/>
    <col min="10242" max="10243" width="11.42578125" style="6" bestFit="1" customWidth="1"/>
    <col min="10244" max="10245" width="10.42578125" style="6" bestFit="1" customWidth="1"/>
    <col min="10246" max="10246" width="10" style="6" bestFit="1" customWidth="1"/>
    <col min="10247" max="10247" width="11.140625" style="6" bestFit="1" customWidth="1"/>
    <col min="10248" max="10248" width="12.85546875" style="6" bestFit="1" customWidth="1"/>
    <col min="10249" max="10249" width="11.42578125" style="6" bestFit="1" customWidth="1"/>
    <col min="10250" max="10250" width="12.5703125" style="6" bestFit="1" customWidth="1"/>
    <col min="10251" max="10251" width="12.28515625" style="6" bestFit="1" customWidth="1"/>
    <col min="10252" max="10252" width="11.140625" style="6" bestFit="1" customWidth="1"/>
    <col min="10253" max="10494" width="9.140625" style="6"/>
    <col min="10495" max="10495" width="29" style="6" bestFit="1" customWidth="1"/>
    <col min="10496" max="10496" width="10.28515625" style="6" bestFit="1" customWidth="1"/>
    <col min="10497" max="10497" width="13.140625" style="6" bestFit="1" customWidth="1"/>
    <col min="10498" max="10499" width="11.42578125" style="6" bestFit="1" customWidth="1"/>
    <col min="10500" max="10501" width="10.42578125" style="6" bestFit="1" customWidth="1"/>
    <col min="10502" max="10502" width="10" style="6" bestFit="1" customWidth="1"/>
    <col min="10503" max="10503" width="11.140625" style="6" bestFit="1" customWidth="1"/>
    <col min="10504" max="10504" width="12.85546875" style="6" bestFit="1" customWidth="1"/>
    <col min="10505" max="10505" width="11.42578125" style="6" bestFit="1" customWidth="1"/>
    <col min="10506" max="10506" width="12.5703125" style="6" bestFit="1" customWidth="1"/>
    <col min="10507" max="10507" width="12.28515625" style="6" bestFit="1" customWidth="1"/>
    <col min="10508" max="10508" width="11.140625" style="6" bestFit="1" customWidth="1"/>
    <col min="10509" max="10750" width="9.140625" style="6"/>
    <col min="10751" max="10751" width="29" style="6" bestFit="1" customWidth="1"/>
    <col min="10752" max="10752" width="10.28515625" style="6" bestFit="1" customWidth="1"/>
    <col min="10753" max="10753" width="13.140625" style="6" bestFit="1" customWidth="1"/>
    <col min="10754" max="10755" width="11.42578125" style="6" bestFit="1" customWidth="1"/>
    <col min="10756" max="10757" width="10.42578125" style="6" bestFit="1" customWidth="1"/>
    <col min="10758" max="10758" width="10" style="6" bestFit="1" customWidth="1"/>
    <col min="10759" max="10759" width="11.140625" style="6" bestFit="1" customWidth="1"/>
    <col min="10760" max="10760" width="12.85546875" style="6" bestFit="1" customWidth="1"/>
    <col min="10761" max="10761" width="11.42578125" style="6" bestFit="1" customWidth="1"/>
    <col min="10762" max="10762" width="12.5703125" style="6" bestFit="1" customWidth="1"/>
    <col min="10763" max="10763" width="12.28515625" style="6" bestFit="1" customWidth="1"/>
    <col min="10764" max="10764" width="11.140625" style="6" bestFit="1" customWidth="1"/>
    <col min="10765" max="11006" width="9.140625" style="6"/>
    <col min="11007" max="11007" width="29" style="6" bestFit="1" customWidth="1"/>
    <col min="11008" max="11008" width="10.28515625" style="6" bestFit="1" customWidth="1"/>
    <col min="11009" max="11009" width="13.140625" style="6" bestFit="1" customWidth="1"/>
    <col min="11010" max="11011" width="11.42578125" style="6" bestFit="1" customWidth="1"/>
    <col min="11012" max="11013" width="10.42578125" style="6" bestFit="1" customWidth="1"/>
    <col min="11014" max="11014" width="10" style="6" bestFit="1" customWidth="1"/>
    <col min="11015" max="11015" width="11.140625" style="6" bestFit="1" customWidth="1"/>
    <col min="11016" max="11016" width="12.85546875" style="6" bestFit="1" customWidth="1"/>
    <col min="11017" max="11017" width="11.42578125" style="6" bestFit="1" customWidth="1"/>
    <col min="11018" max="11018" width="12.5703125" style="6" bestFit="1" customWidth="1"/>
    <col min="11019" max="11019" width="12.28515625" style="6" bestFit="1" customWidth="1"/>
    <col min="11020" max="11020" width="11.140625" style="6" bestFit="1" customWidth="1"/>
    <col min="11021" max="11262" width="9.140625" style="6"/>
    <col min="11263" max="11263" width="29" style="6" bestFit="1" customWidth="1"/>
    <col min="11264" max="11264" width="10.28515625" style="6" bestFit="1" customWidth="1"/>
    <col min="11265" max="11265" width="13.140625" style="6" bestFit="1" customWidth="1"/>
    <col min="11266" max="11267" width="11.42578125" style="6" bestFit="1" customWidth="1"/>
    <col min="11268" max="11269" width="10.42578125" style="6" bestFit="1" customWidth="1"/>
    <col min="11270" max="11270" width="10" style="6" bestFit="1" customWidth="1"/>
    <col min="11271" max="11271" width="11.140625" style="6" bestFit="1" customWidth="1"/>
    <col min="11272" max="11272" width="12.85546875" style="6" bestFit="1" customWidth="1"/>
    <col min="11273" max="11273" width="11.42578125" style="6" bestFit="1" customWidth="1"/>
    <col min="11274" max="11274" width="12.5703125" style="6" bestFit="1" customWidth="1"/>
    <col min="11275" max="11275" width="12.28515625" style="6" bestFit="1" customWidth="1"/>
    <col min="11276" max="11276" width="11.140625" style="6" bestFit="1" customWidth="1"/>
    <col min="11277" max="11518" width="9.140625" style="6"/>
    <col min="11519" max="11519" width="29" style="6" bestFit="1" customWidth="1"/>
    <col min="11520" max="11520" width="10.28515625" style="6" bestFit="1" customWidth="1"/>
    <col min="11521" max="11521" width="13.140625" style="6" bestFit="1" customWidth="1"/>
    <col min="11522" max="11523" width="11.42578125" style="6" bestFit="1" customWidth="1"/>
    <col min="11524" max="11525" width="10.42578125" style="6" bestFit="1" customWidth="1"/>
    <col min="11526" max="11526" width="10" style="6" bestFit="1" customWidth="1"/>
    <col min="11527" max="11527" width="11.140625" style="6" bestFit="1" customWidth="1"/>
    <col min="11528" max="11528" width="12.85546875" style="6" bestFit="1" customWidth="1"/>
    <col min="11529" max="11529" width="11.42578125" style="6" bestFit="1" customWidth="1"/>
    <col min="11530" max="11530" width="12.5703125" style="6" bestFit="1" customWidth="1"/>
    <col min="11531" max="11531" width="12.28515625" style="6" bestFit="1" customWidth="1"/>
    <col min="11532" max="11532" width="11.140625" style="6" bestFit="1" customWidth="1"/>
    <col min="11533" max="11774" width="9.140625" style="6"/>
    <col min="11775" max="11775" width="29" style="6" bestFit="1" customWidth="1"/>
    <col min="11776" max="11776" width="10.28515625" style="6" bestFit="1" customWidth="1"/>
    <col min="11777" max="11777" width="13.140625" style="6" bestFit="1" customWidth="1"/>
    <col min="11778" max="11779" width="11.42578125" style="6" bestFit="1" customWidth="1"/>
    <col min="11780" max="11781" width="10.42578125" style="6" bestFit="1" customWidth="1"/>
    <col min="11782" max="11782" width="10" style="6" bestFit="1" customWidth="1"/>
    <col min="11783" max="11783" width="11.140625" style="6" bestFit="1" customWidth="1"/>
    <col min="11784" max="11784" width="12.85546875" style="6" bestFit="1" customWidth="1"/>
    <col min="11785" max="11785" width="11.42578125" style="6" bestFit="1" customWidth="1"/>
    <col min="11786" max="11786" width="12.5703125" style="6" bestFit="1" customWidth="1"/>
    <col min="11787" max="11787" width="12.28515625" style="6" bestFit="1" customWidth="1"/>
    <col min="11788" max="11788" width="11.140625" style="6" bestFit="1" customWidth="1"/>
    <col min="11789" max="12030" width="9.140625" style="6"/>
    <col min="12031" max="12031" width="29" style="6" bestFit="1" customWidth="1"/>
    <col min="12032" max="12032" width="10.28515625" style="6" bestFit="1" customWidth="1"/>
    <col min="12033" max="12033" width="13.140625" style="6" bestFit="1" customWidth="1"/>
    <col min="12034" max="12035" width="11.42578125" style="6" bestFit="1" customWidth="1"/>
    <col min="12036" max="12037" width="10.42578125" style="6" bestFit="1" customWidth="1"/>
    <col min="12038" max="12038" width="10" style="6" bestFit="1" customWidth="1"/>
    <col min="12039" max="12039" width="11.140625" style="6" bestFit="1" customWidth="1"/>
    <col min="12040" max="12040" width="12.85546875" style="6" bestFit="1" customWidth="1"/>
    <col min="12041" max="12041" width="11.42578125" style="6" bestFit="1" customWidth="1"/>
    <col min="12042" max="12042" width="12.5703125" style="6" bestFit="1" customWidth="1"/>
    <col min="12043" max="12043" width="12.28515625" style="6" bestFit="1" customWidth="1"/>
    <col min="12044" max="12044" width="11.140625" style="6" bestFit="1" customWidth="1"/>
    <col min="12045" max="12286" width="9.140625" style="6"/>
    <col min="12287" max="12287" width="29" style="6" bestFit="1" customWidth="1"/>
    <col min="12288" max="12288" width="10.28515625" style="6" bestFit="1" customWidth="1"/>
    <col min="12289" max="12289" width="13.140625" style="6" bestFit="1" customWidth="1"/>
    <col min="12290" max="12291" width="11.42578125" style="6" bestFit="1" customWidth="1"/>
    <col min="12292" max="12293" width="10.42578125" style="6" bestFit="1" customWidth="1"/>
    <col min="12294" max="12294" width="10" style="6" bestFit="1" customWidth="1"/>
    <col min="12295" max="12295" width="11.140625" style="6" bestFit="1" customWidth="1"/>
    <col min="12296" max="12296" width="12.85546875" style="6" bestFit="1" customWidth="1"/>
    <col min="12297" max="12297" width="11.42578125" style="6" bestFit="1" customWidth="1"/>
    <col min="12298" max="12298" width="12.5703125" style="6" bestFit="1" customWidth="1"/>
    <col min="12299" max="12299" width="12.28515625" style="6" bestFit="1" customWidth="1"/>
    <col min="12300" max="12300" width="11.140625" style="6" bestFit="1" customWidth="1"/>
    <col min="12301" max="12542" width="9.140625" style="6"/>
    <col min="12543" max="12543" width="29" style="6" bestFit="1" customWidth="1"/>
    <col min="12544" max="12544" width="10.28515625" style="6" bestFit="1" customWidth="1"/>
    <col min="12545" max="12545" width="13.140625" style="6" bestFit="1" customWidth="1"/>
    <col min="12546" max="12547" width="11.42578125" style="6" bestFit="1" customWidth="1"/>
    <col min="12548" max="12549" width="10.42578125" style="6" bestFit="1" customWidth="1"/>
    <col min="12550" max="12550" width="10" style="6" bestFit="1" customWidth="1"/>
    <col min="12551" max="12551" width="11.140625" style="6" bestFit="1" customWidth="1"/>
    <col min="12552" max="12552" width="12.85546875" style="6" bestFit="1" customWidth="1"/>
    <col min="12553" max="12553" width="11.42578125" style="6" bestFit="1" customWidth="1"/>
    <col min="12554" max="12554" width="12.5703125" style="6" bestFit="1" customWidth="1"/>
    <col min="12555" max="12555" width="12.28515625" style="6" bestFit="1" customWidth="1"/>
    <col min="12556" max="12556" width="11.140625" style="6" bestFit="1" customWidth="1"/>
    <col min="12557" max="12798" width="9.140625" style="6"/>
    <col min="12799" max="12799" width="29" style="6" bestFit="1" customWidth="1"/>
    <col min="12800" max="12800" width="10.28515625" style="6" bestFit="1" customWidth="1"/>
    <col min="12801" max="12801" width="13.140625" style="6" bestFit="1" customWidth="1"/>
    <col min="12802" max="12803" width="11.42578125" style="6" bestFit="1" customWidth="1"/>
    <col min="12804" max="12805" width="10.42578125" style="6" bestFit="1" customWidth="1"/>
    <col min="12806" max="12806" width="10" style="6" bestFit="1" customWidth="1"/>
    <col min="12807" max="12807" width="11.140625" style="6" bestFit="1" customWidth="1"/>
    <col min="12808" max="12808" width="12.85546875" style="6" bestFit="1" customWidth="1"/>
    <col min="12809" max="12809" width="11.42578125" style="6" bestFit="1" customWidth="1"/>
    <col min="12810" max="12810" width="12.5703125" style="6" bestFit="1" customWidth="1"/>
    <col min="12811" max="12811" width="12.28515625" style="6" bestFit="1" customWidth="1"/>
    <col min="12812" max="12812" width="11.140625" style="6" bestFit="1" customWidth="1"/>
    <col min="12813" max="13054" width="9.140625" style="6"/>
    <col min="13055" max="13055" width="29" style="6" bestFit="1" customWidth="1"/>
    <col min="13056" max="13056" width="10.28515625" style="6" bestFit="1" customWidth="1"/>
    <col min="13057" max="13057" width="13.140625" style="6" bestFit="1" customWidth="1"/>
    <col min="13058" max="13059" width="11.42578125" style="6" bestFit="1" customWidth="1"/>
    <col min="13060" max="13061" width="10.42578125" style="6" bestFit="1" customWidth="1"/>
    <col min="13062" max="13062" width="10" style="6" bestFit="1" customWidth="1"/>
    <col min="13063" max="13063" width="11.140625" style="6" bestFit="1" customWidth="1"/>
    <col min="13064" max="13064" width="12.85546875" style="6" bestFit="1" customWidth="1"/>
    <col min="13065" max="13065" width="11.42578125" style="6" bestFit="1" customWidth="1"/>
    <col min="13066" max="13066" width="12.5703125" style="6" bestFit="1" customWidth="1"/>
    <col min="13067" max="13067" width="12.28515625" style="6" bestFit="1" customWidth="1"/>
    <col min="13068" max="13068" width="11.140625" style="6" bestFit="1" customWidth="1"/>
    <col min="13069" max="13310" width="9.140625" style="6"/>
    <col min="13311" max="13311" width="29" style="6" bestFit="1" customWidth="1"/>
    <col min="13312" max="13312" width="10.28515625" style="6" bestFit="1" customWidth="1"/>
    <col min="13313" max="13313" width="13.140625" style="6" bestFit="1" customWidth="1"/>
    <col min="13314" max="13315" width="11.42578125" style="6" bestFit="1" customWidth="1"/>
    <col min="13316" max="13317" width="10.42578125" style="6" bestFit="1" customWidth="1"/>
    <col min="13318" max="13318" width="10" style="6" bestFit="1" customWidth="1"/>
    <col min="13319" max="13319" width="11.140625" style="6" bestFit="1" customWidth="1"/>
    <col min="13320" max="13320" width="12.85546875" style="6" bestFit="1" customWidth="1"/>
    <col min="13321" max="13321" width="11.42578125" style="6" bestFit="1" customWidth="1"/>
    <col min="13322" max="13322" width="12.5703125" style="6" bestFit="1" customWidth="1"/>
    <col min="13323" max="13323" width="12.28515625" style="6" bestFit="1" customWidth="1"/>
    <col min="13324" max="13324" width="11.140625" style="6" bestFit="1" customWidth="1"/>
    <col min="13325" max="13566" width="9.140625" style="6"/>
    <col min="13567" max="13567" width="29" style="6" bestFit="1" customWidth="1"/>
    <col min="13568" max="13568" width="10.28515625" style="6" bestFit="1" customWidth="1"/>
    <col min="13569" max="13569" width="13.140625" style="6" bestFit="1" customWidth="1"/>
    <col min="13570" max="13571" width="11.42578125" style="6" bestFit="1" customWidth="1"/>
    <col min="13572" max="13573" width="10.42578125" style="6" bestFit="1" customWidth="1"/>
    <col min="13574" max="13574" width="10" style="6" bestFit="1" customWidth="1"/>
    <col min="13575" max="13575" width="11.140625" style="6" bestFit="1" customWidth="1"/>
    <col min="13576" max="13576" width="12.85546875" style="6" bestFit="1" customWidth="1"/>
    <col min="13577" max="13577" width="11.42578125" style="6" bestFit="1" customWidth="1"/>
    <col min="13578" max="13578" width="12.5703125" style="6" bestFit="1" customWidth="1"/>
    <col min="13579" max="13579" width="12.28515625" style="6" bestFit="1" customWidth="1"/>
    <col min="13580" max="13580" width="11.140625" style="6" bestFit="1" customWidth="1"/>
    <col min="13581" max="13822" width="9.140625" style="6"/>
    <col min="13823" max="13823" width="29" style="6" bestFit="1" customWidth="1"/>
    <col min="13824" max="13824" width="10.28515625" style="6" bestFit="1" customWidth="1"/>
    <col min="13825" max="13825" width="13.140625" style="6" bestFit="1" customWidth="1"/>
    <col min="13826" max="13827" width="11.42578125" style="6" bestFit="1" customWidth="1"/>
    <col min="13828" max="13829" width="10.42578125" style="6" bestFit="1" customWidth="1"/>
    <col min="13830" max="13830" width="10" style="6" bestFit="1" customWidth="1"/>
    <col min="13831" max="13831" width="11.140625" style="6" bestFit="1" customWidth="1"/>
    <col min="13832" max="13832" width="12.85546875" style="6" bestFit="1" customWidth="1"/>
    <col min="13833" max="13833" width="11.42578125" style="6" bestFit="1" customWidth="1"/>
    <col min="13834" max="13834" width="12.5703125" style="6" bestFit="1" customWidth="1"/>
    <col min="13835" max="13835" width="12.28515625" style="6" bestFit="1" customWidth="1"/>
    <col min="13836" max="13836" width="11.140625" style="6" bestFit="1" customWidth="1"/>
    <col min="13837" max="14078" width="9.140625" style="6"/>
    <col min="14079" max="14079" width="29" style="6" bestFit="1" customWidth="1"/>
    <col min="14080" max="14080" width="10.28515625" style="6" bestFit="1" customWidth="1"/>
    <col min="14081" max="14081" width="13.140625" style="6" bestFit="1" customWidth="1"/>
    <col min="14082" max="14083" width="11.42578125" style="6" bestFit="1" customWidth="1"/>
    <col min="14084" max="14085" width="10.42578125" style="6" bestFit="1" customWidth="1"/>
    <col min="14086" max="14086" width="10" style="6" bestFit="1" customWidth="1"/>
    <col min="14087" max="14087" width="11.140625" style="6" bestFit="1" customWidth="1"/>
    <col min="14088" max="14088" width="12.85546875" style="6" bestFit="1" customWidth="1"/>
    <col min="14089" max="14089" width="11.42578125" style="6" bestFit="1" customWidth="1"/>
    <col min="14090" max="14090" width="12.5703125" style="6" bestFit="1" customWidth="1"/>
    <col min="14091" max="14091" width="12.28515625" style="6" bestFit="1" customWidth="1"/>
    <col min="14092" max="14092" width="11.140625" style="6" bestFit="1" customWidth="1"/>
    <col min="14093" max="14334" width="9.140625" style="6"/>
    <col min="14335" max="14335" width="29" style="6" bestFit="1" customWidth="1"/>
    <col min="14336" max="14336" width="10.28515625" style="6" bestFit="1" customWidth="1"/>
    <col min="14337" max="14337" width="13.140625" style="6" bestFit="1" customWidth="1"/>
    <col min="14338" max="14339" width="11.42578125" style="6" bestFit="1" customWidth="1"/>
    <col min="14340" max="14341" width="10.42578125" style="6" bestFit="1" customWidth="1"/>
    <col min="14342" max="14342" width="10" style="6" bestFit="1" customWidth="1"/>
    <col min="14343" max="14343" width="11.140625" style="6" bestFit="1" customWidth="1"/>
    <col min="14344" max="14344" width="12.85546875" style="6" bestFit="1" customWidth="1"/>
    <col min="14345" max="14345" width="11.42578125" style="6" bestFit="1" customWidth="1"/>
    <col min="14346" max="14346" width="12.5703125" style="6" bestFit="1" customWidth="1"/>
    <col min="14347" max="14347" width="12.28515625" style="6" bestFit="1" customWidth="1"/>
    <col min="14348" max="14348" width="11.140625" style="6" bestFit="1" customWidth="1"/>
    <col min="14349" max="14590" width="9.140625" style="6"/>
    <col min="14591" max="14591" width="29" style="6" bestFit="1" customWidth="1"/>
    <col min="14592" max="14592" width="10.28515625" style="6" bestFit="1" customWidth="1"/>
    <col min="14593" max="14593" width="13.140625" style="6" bestFit="1" customWidth="1"/>
    <col min="14594" max="14595" width="11.42578125" style="6" bestFit="1" customWidth="1"/>
    <col min="14596" max="14597" width="10.42578125" style="6" bestFit="1" customWidth="1"/>
    <col min="14598" max="14598" width="10" style="6" bestFit="1" customWidth="1"/>
    <col min="14599" max="14599" width="11.140625" style="6" bestFit="1" customWidth="1"/>
    <col min="14600" max="14600" width="12.85546875" style="6" bestFit="1" customWidth="1"/>
    <col min="14601" max="14601" width="11.42578125" style="6" bestFit="1" customWidth="1"/>
    <col min="14602" max="14602" width="12.5703125" style="6" bestFit="1" customWidth="1"/>
    <col min="14603" max="14603" width="12.28515625" style="6" bestFit="1" customWidth="1"/>
    <col min="14604" max="14604" width="11.140625" style="6" bestFit="1" customWidth="1"/>
    <col min="14605" max="14846" width="9.140625" style="6"/>
    <col min="14847" max="14847" width="29" style="6" bestFit="1" customWidth="1"/>
    <col min="14848" max="14848" width="10.28515625" style="6" bestFit="1" customWidth="1"/>
    <col min="14849" max="14849" width="13.140625" style="6" bestFit="1" customWidth="1"/>
    <col min="14850" max="14851" width="11.42578125" style="6" bestFit="1" customWidth="1"/>
    <col min="14852" max="14853" width="10.42578125" style="6" bestFit="1" customWidth="1"/>
    <col min="14854" max="14854" width="10" style="6" bestFit="1" customWidth="1"/>
    <col min="14855" max="14855" width="11.140625" style="6" bestFit="1" customWidth="1"/>
    <col min="14856" max="14856" width="12.85546875" style="6" bestFit="1" customWidth="1"/>
    <col min="14857" max="14857" width="11.42578125" style="6" bestFit="1" customWidth="1"/>
    <col min="14858" max="14858" width="12.5703125" style="6" bestFit="1" customWidth="1"/>
    <col min="14859" max="14859" width="12.28515625" style="6" bestFit="1" customWidth="1"/>
    <col min="14860" max="14860" width="11.140625" style="6" bestFit="1" customWidth="1"/>
    <col min="14861" max="15102" width="9.140625" style="6"/>
    <col min="15103" max="15103" width="29" style="6" bestFit="1" customWidth="1"/>
    <col min="15104" max="15104" width="10.28515625" style="6" bestFit="1" customWidth="1"/>
    <col min="15105" max="15105" width="13.140625" style="6" bestFit="1" customWidth="1"/>
    <col min="15106" max="15107" width="11.42578125" style="6" bestFit="1" customWidth="1"/>
    <col min="15108" max="15109" width="10.42578125" style="6" bestFit="1" customWidth="1"/>
    <col min="15110" max="15110" width="10" style="6" bestFit="1" customWidth="1"/>
    <col min="15111" max="15111" width="11.140625" style="6" bestFit="1" customWidth="1"/>
    <col min="15112" max="15112" width="12.85546875" style="6" bestFit="1" customWidth="1"/>
    <col min="15113" max="15113" width="11.42578125" style="6" bestFit="1" customWidth="1"/>
    <col min="15114" max="15114" width="12.5703125" style="6" bestFit="1" customWidth="1"/>
    <col min="15115" max="15115" width="12.28515625" style="6" bestFit="1" customWidth="1"/>
    <col min="15116" max="15116" width="11.140625" style="6" bestFit="1" customWidth="1"/>
    <col min="15117" max="15358" width="9.140625" style="6"/>
    <col min="15359" max="15359" width="29" style="6" bestFit="1" customWidth="1"/>
    <col min="15360" max="15360" width="10.28515625" style="6" bestFit="1" customWidth="1"/>
    <col min="15361" max="15361" width="13.140625" style="6" bestFit="1" customWidth="1"/>
    <col min="15362" max="15363" width="11.42578125" style="6" bestFit="1" customWidth="1"/>
    <col min="15364" max="15365" width="10.42578125" style="6" bestFit="1" customWidth="1"/>
    <col min="15366" max="15366" width="10" style="6" bestFit="1" customWidth="1"/>
    <col min="15367" max="15367" width="11.140625" style="6" bestFit="1" customWidth="1"/>
    <col min="15368" max="15368" width="12.85546875" style="6" bestFit="1" customWidth="1"/>
    <col min="15369" max="15369" width="11.42578125" style="6" bestFit="1" customWidth="1"/>
    <col min="15370" max="15370" width="12.5703125" style="6" bestFit="1" customWidth="1"/>
    <col min="15371" max="15371" width="12.28515625" style="6" bestFit="1" customWidth="1"/>
    <col min="15372" max="15372" width="11.140625" style="6" bestFit="1" customWidth="1"/>
    <col min="15373" max="15614" width="9.140625" style="6"/>
    <col min="15615" max="15615" width="29" style="6" bestFit="1" customWidth="1"/>
    <col min="15616" max="15616" width="10.28515625" style="6" bestFit="1" customWidth="1"/>
    <col min="15617" max="15617" width="13.140625" style="6" bestFit="1" customWidth="1"/>
    <col min="15618" max="15619" width="11.42578125" style="6" bestFit="1" customWidth="1"/>
    <col min="15620" max="15621" width="10.42578125" style="6" bestFit="1" customWidth="1"/>
    <col min="15622" max="15622" width="10" style="6" bestFit="1" customWidth="1"/>
    <col min="15623" max="15623" width="11.140625" style="6" bestFit="1" customWidth="1"/>
    <col min="15624" max="15624" width="12.85546875" style="6" bestFit="1" customWidth="1"/>
    <col min="15625" max="15625" width="11.42578125" style="6" bestFit="1" customWidth="1"/>
    <col min="15626" max="15626" width="12.5703125" style="6" bestFit="1" customWidth="1"/>
    <col min="15627" max="15627" width="12.28515625" style="6" bestFit="1" customWidth="1"/>
    <col min="15628" max="15628" width="11.140625" style="6" bestFit="1" customWidth="1"/>
    <col min="15629" max="15870" width="9.140625" style="6"/>
    <col min="15871" max="15871" width="29" style="6" bestFit="1" customWidth="1"/>
    <col min="15872" max="15872" width="10.28515625" style="6" bestFit="1" customWidth="1"/>
    <col min="15873" max="15873" width="13.140625" style="6" bestFit="1" customWidth="1"/>
    <col min="15874" max="15875" width="11.42578125" style="6" bestFit="1" customWidth="1"/>
    <col min="15876" max="15877" width="10.42578125" style="6" bestFit="1" customWidth="1"/>
    <col min="15878" max="15878" width="10" style="6" bestFit="1" customWidth="1"/>
    <col min="15879" max="15879" width="11.140625" style="6" bestFit="1" customWidth="1"/>
    <col min="15880" max="15880" width="12.85546875" style="6" bestFit="1" customWidth="1"/>
    <col min="15881" max="15881" width="11.42578125" style="6" bestFit="1" customWidth="1"/>
    <col min="15882" max="15882" width="12.5703125" style="6" bestFit="1" customWidth="1"/>
    <col min="15883" max="15883" width="12.28515625" style="6" bestFit="1" customWidth="1"/>
    <col min="15884" max="15884" width="11.140625" style="6" bestFit="1" customWidth="1"/>
    <col min="15885" max="16126" width="9.140625" style="6"/>
    <col min="16127" max="16127" width="29" style="6" bestFit="1" customWidth="1"/>
    <col min="16128" max="16128" width="10.28515625" style="6" bestFit="1" customWidth="1"/>
    <col min="16129" max="16129" width="13.140625" style="6" bestFit="1" customWidth="1"/>
    <col min="16130" max="16131" width="11.42578125" style="6" bestFit="1" customWidth="1"/>
    <col min="16132" max="16133" width="10.42578125" style="6" bestFit="1" customWidth="1"/>
    <col min="16134" max="16134" width="10" style="6" bestFit="1" customWidth="1"/>
    <col min="16135" max="16135" width="11.140625" style="6" bestFit="1" customWidth="1"/>
    <col min="16136" max="16136" width="12.85546875" style="6" bestFit="1" customWidth="1"/>
    <col min="16137" max="16137" width="11.42578125" style="6" bestFit="1" customWidth="1"/>
    <col min="16138" max="16138" width="12.5703125" style="6" bestFit="1" customWidth="1"/>
    <col min="16139" max="16139" width="12.28515625" style="6" bestFit="1" customWidth="1"/>
    <col min="16140" max="16140" width="11.140625" style="6" bestFit="1" customWidth="1"/>
    <col min="16141" max="16370" width="9.140625" style="6"/>
    <col min="16371" max="16384" width="8.85546875" style="6" customWidth="1"/>
  </cols>
  <sheetData>
    <row r="1" spans="2:11" ht="3" customHeight="1" thickBot="1" x14ac:dyDescent="0.3"/>
    <row r="2" spans="2:11" ht="16.5" thickBot="1" x14ac:dyDescent="0.3">
      <c r="D2" s="86" t="s">
        <v>8</v>
      </c>
      <c r="E2" s="87"/>
      <c r="F2" s="87"/>
      <c r="G2" s="87"/>
      <c r="H2" s="87"/>
      <c r="I2" s="87"/>
      <c r="J2" s="88"/>
    </row>
    <row r="3" spans="2:11" ht="47.25" x14ac:dyDescent="0.25">
      <c r="B3" s="6" t="s">
        <v>9</v>
      </c>
      <c r="C3" s="20" t="s">
        <v>17</v>
      </c>
      <c r="D3" s="21">
        <v>2016</v>
      </c>
      <c r="E3" s="21">
        <v>2017</v>
      </c>
      <c r="F3" s="40">
        <v>2018</v>
      </c>
      <c r="G3" s="58">
        <v>2019</v>
      </c>
      <c r="H3" s="22">
        <v>2020</v>
      </c>
      <c r="I3" s="40">
        <v>2021</v>
      </c>
      <c r="J3" s="21" t="s">
        <v>27</v>
      </c>
      <c r="K3" s="23" t="s">
        <v>19</v>
      </c>
    </row>
    <row r="4" spans="2:11" hidden="1" x14ac:dyDescent="0.25">
      <c r="B4" s="6" t="s">
        <v>10</v>
      </c>
      <c r="C4" s="7">
        <v>0</v>
      </c>
      <c r="D4" s="7"/>
      <c r="E4" s="7"/>
      <c r="F4" s="7"/>
    </row>
    <row r="5" spans="2:11" x14ac:dyDescent="0.25">
      <c r="B5" s="6" t="s">
        <v>11</v>
      </c>
      <c r="C5" s="7">
        <f>SUM('Actual Expense'!E10:E16)</f>
        <v>0</v>
      </c>
      <c r="D5" s="7">
        <f>SUM(Amortization!B5:B16)</f>
        <v>1206564</v>
      </c>
      <c r="E5" s="7">
        <f>SUM(Amortization!B17:B28)</f>
        <v>1206560</v>
      </c>
      <c r="F5" s="7">
        <f>SUM(Amortization!B29:B40)</f>
        <v>1206552</v>
      </c>
      <c r="G5" s="8"/>
      <c r="H5" s="8"/>
      <c r="K5" s="9">
        <f>SUM(D5:G5)+J5</f>
        <v>3619676</v>
      </c>
    </row>
    <row r="6" spans="2:11" x14ac:dyDescent="0.25">
      <c r="B6" s="6" t="s">
        <v>12</v>
      </c>
      <c r="C6" s="10">
        <f>SUM('Actual Expense'!E17:E28)</f>
        <v>0</v>
      </c>
      <c r="D6" s="7"/>
      <c r="E6" s="7">
        <f>SUM(Amortization!C17:C28)</f>
        <v>967152</v>
      </c>
      <c r="F6" s="7">
        <f>SUM(Amortization!C29:C40)</f>
        <v>967152</v>
      </c>
      <c r="G6" s="9">
        <f>SUM(Amortization!C41:C52)</f>
        <v>967149</v>
      </c>
      <c r="H6" s="9"/>
      <c r="K6" s="9">
        <f>SUM(D6:G6)+J6</f>
        <v>2901453</v>
      </c>
    </row>
    <row r="7" spans="2:11" x14ac:dyDescent="0.25">
      <c r="B7" s="6" t="s">
        <v>13</v>
      </c>
      <c r="C7" s="10">
        <f>SUM('Actual Expense'!E29:E40)</f>
        <v>0</v>
      </c>
      <c r="D7" s="7"/>
      <c r="E7" s="7"/>
      <c r="F7" s="7">
        <f>SUM(Amortization!D29:D40)</f>
        <v>102696</v>
      </c>
      <c r="G7" s="9">
        <f>SUM(Amortization!D41:D52)</f>
        <v>102696</v>
      </c>
      <c r="H7" s="9">
        <f>SUM(Amortization!D53:D64)</f>
        <v>102696</v>
      </c>
      <c r="J7" s="9"/>
      <c r="K7" s="76">
        <f>SUM(E7:H7)+J7</f>
        <v>308088</v>
      </c>
    </row>
    <row r="8" spans="2:11" x14ac:dyDescent="0.25">
      <c r="B8" s="6" t="s">
        <v>21</v>
      </c>
      <c r="C8" s="10">
        <v>0</v>
      </c>
      <c r="D8" s="7"/>
      <c r="E8" s="7"/>
      <c r="F8" s="7"/>
      <c r="G8" s="9"/>
      <c r="H8" s="9"/>
      <c r="K8" s="76">
        <f>SUM(E8:H8)+J8</f>
        <v>0</v>
      </c>
    </row>
    <row r="9" spans="2:11" x14ac:dyDescent="0.25">
      <c r="B9" s="6" t="s">
        <v>34</v>
      </c>
      <c r="C9" s="68">
        <v>3051727</v>
      </c>
      <c r="D9" s="7"/>
      <c r="E9" s="7"/>
      <c r="F9" s="7"/>
      <c r="G9" s="9"/>
      <c r="H9" s="9">
        <f>$C$9/3</f>
        <v>1017242.3333333334</v>
      </c>
      <c r="I9" s="9">
        <f>$C$9/3</f>
        <v>1017242.3333333334</v>
      </c>
      <c r="J9" s="9">
        <f>C9-H9-I9</f>
        <v>1017242.3333333331</v>
      </c>
      <c r="K9" s="9">
        <f>SUM(H9:I9)+J9</f>
        <v>3051727</v>
      </c>
    </row>
    <row r="10" spans="2:11" x14ac:dyDescent="0.25">
      <c r="B10" s="6" t="s">
        <v>37</v>
      </c>
      <c r="C10" s="10">
        <v>2665000</v>
      </c>
      <c r="D10" s="7"/>
      <c r="E10" s="7"/>
      <c r="F10" s="7"/>
      <c r="G10" s="9"/>
      <c r="H10" s="9"/>
      <c r="I10" s="47">
        <f>$C$10/3</f>
        <v>888333.33333333337</v>
      </c>
      <c r="J10" s="47">
        <f>C10-I10</f>
        <v>1776666.6666666665</v>
      </c>
      <c r="K10" s="9">
        <f>SUM(G10:I10)+J10</f>
        <v>2665000</v>
      </c>
    </row>
    <row r="11" spans="2:11" x14ac:dyDescent="0.25">
      <c r="B11" s="6" t="s">
        <v>18</v>
      </c>
      <c r="C11" s="11">
        <f>SUM(C4:C10)</f>
        <v>5716727</v>
      </c>
      <c r="D11" s="11">
        <f>SUM(D4:D8)</f>
        <v>1206564</v>
      </c>
      <c r="E11" s="11">
        <f>SUM(E4:E8)</f>
        <v>2173712</v>
      </c>
      <c r="F11" s="11">
        <f>SUM(F4:F8)</f>
        <v>2276400</v>
      </c>
      <c r="G11" s="11">
        <f>SUM(G4:G8)</f>
        <v>1069845</v>
      </c>
      <c r="H11" s="11">
        <f>SUM(H6:H10)</f>
        <v>1119938.3333333335</v>
      </c>
      <c r="I11" s="11">
        <f t="shared" ref="I11:J11" si="0">SUM(I6:I10)</f>
        <v>1905575.6666666667</v>
      </c>
      <c r="J11" s="11">
        <f t="shared" si="0"/>
        <v>2793908.9999999995</v>
      </c>
      <c r="K11" s="11">
        <f>SUM(K5:K8)</f>
        <v>6829217</v>
      </c>
    </row>
    <row r="12" spans="2:11" x14ac:dyDescent="0.25">
      <c r="C12" s="10"/>
      <c r="D12" s="10"/>
      <c r="E12" s="10"/>
      <c r="F12" s="10"/>
      <c r="G12" s="10"/>
      <c r="H12" s="10"/>
    </row>
    <row r="13" spans="2:11" x14ac:dyDescent="0.25">
      <c r="B13" s="6" t="s">
        <v>38</v>
      </c>
      <c r="C13" s="10"/>
      <c r="D13" s="10"/>
      <c r="E13" s="10"/>
      <c r="F13" s="10"/>
      <c r="G13" s="10"/>
      <c r="H13" s="10"/>
    </row>
    <row r="14" spans="2:11" x14ac:dyDescent="0.25">
      <c r="B14" s="6" t="s">
        <v>22</v>
      </c>
      <c r="C14" s="68">
        <v>957877</v>
      </c>
      <c r="D14" s="10"/>
      <c r="E14" s="10"/>
      <c r="F14" s="10"/>
      <c r="G14" s="12">
        <f>$C$14/7</f>
        <v>136839.57142857142</v>
      </c>
      <c r="H14" s="12">
        <f>$C$14/7</f>
        <v>136839.57142857142</v>
      </c>
      <c r="I14" s="12">
        <f>$C$14/7</f>
        <v>136839.57142857142</v>
      </c>
      <c r="J14" s="9">
        <f>C14-G14-H14-I14</f>
        <v>547358.28571428591</v>
      </c>
      <c r="K14" s="9">
        <f>SUM(F14:I14)+J14</f>
        <v>957877.00000000023</v>
      </c>
    </row>
    <row r="15" spans="2:11" x14ac:dyDescent="0.25">
      <c r="B15" s="6" t="s">
        <v>23</v>
      </c>
      <c r="C15" s="68">
        <v>2213324</v>
      </c>
      <c r="D15" s="10"/>
      <c r="E15" s="10"/>
      <c r="F15" s="10"/>
      <c r="G15" s="10">
        <f>$C$15/4</f>
        <v>553331</v>
      </c>
      <c r="H15" s="10">
        <f>$C$15/4</f>
        <v>553331</v>
      </c>
      <c r="I15" s="10">
        <f>$C$15/4</f>
        <v>553331</v>
      </c>
      <c r="J15" s="9">
        <f>C15-G15-H15-I15</f>
        <v>553331</v>
      </c>
      <c r="K15" s="9">
        <f>SUM(F15:I15)+J15</f>
        <v>2213324</v>
      </c>
    </row>
    <row r="16" spans="2:11" x14ac:dyDescent="0.25">
      <c r="B16" s="6" t="s">
        <v>39</v>
      </c>
      <c r="C16" s="10">
        <v>0</v>
      </c>
      <c r="D16" s="10"/>
      <c r="E16" s="10"/>
      <c r="F16" s="10"/>
      <c r="G16" s="10"/>
      <c r="H16" s="10"/>
      <c r="I16" s="10"/>
      <c r="J16" s="9"/>
      <c r="K16" s="76"/>
    </row>
    <row r="17" spans="2:14" x14ac:dyDescent="0.25">
      <c r="B17" s="6" t="s">
        <v>44</v>
      </c>
      <c r="C17" s="10">
        <v>500000</v>
      </c>
      <c r="D17" s="10"/>
      <c r="E17" s="10"/>
      <c r="F17" s="10"/>
      <c r="G17" s="10"/>
      <c r="H17" s="10"/>
      <c r="I17" s="10">
        <f>$C$17/4</f>
        <v>125000</v>
      </c>
      <c r="J17" s="9">
        <f>C17-I17</f>
        <v>375000</v>
      </c>
      <c r="K17" s="9">
        <f>SUM(I17:J17)</f>
        <v>500000</v>
      </c>
    </row>
    <row r="18" spans="2:14" ht="6" customHeight="1" x14ac:dyDescent="0.25">
      <c r="C18" s="10"/>
      <c r="D18" s="10"/>
      <c r="E18" s="10"/>
      <c r="F18" s="10"/>
      <c r="G18" s="10"/>
      <c r="H18" s="10"/>
      <c r="I18" s="14"/>
      <c r="J18" s="47"/>
      <c r="K18" s="47"/>
    </row>
    <row r="19" spans="2:14" x14ac:dyDescent="0.25">
      <c r="B19" s="6" t="s">
        <v>24</v>
      </c>
      <c r="C19" s="11">
        <f>SUM(C14:C18)</f>
        <v>3671201</v>
      </c>
      <c r="D19" s="11">
        <f>SUM(D14:D15)</f>
        <v>0</v>
      </c>
      <c r="E19" s="11">
        <f>SUM(E14:E15)</f>
        <v>0</v>
      </c>
      <c r="F19" s="11">
        <f>SUM(F14:F15)</f>
        <v>0</v>
      </c>
      <c r="G19" s="11">
        <f>SUM(G14:G15)</f>
        <v>690170.57142857136</v>
      </c>
      <c r="H19" s="11">
        <f>SUM(H14:H18)</f>
        <v>690170.57142857136</v>
      </c>
      <c r="I19" s="11">
        <f>SUM(I14:I18)</f>
        <v>815170.57142857136</v>
      </c>
      <c r="J19" s="11">
        <f>SUM(J14:J18)</f>
        <v>1475689.2857142859</v>
      </c>
      <c r="K19" s="11">
        <f>SUM(K14:K15)</f>
        <v>3171201</v>
      </c>
    </row>
    <row r="20" spans="2:14" x14ac:dyDescent="0.25">
      <c r="C20" s="10"/>
      <c r="D20" s="10"/>
      <c r="E20" s="10"/>
      <c r="F20" s="10"/>
      <c r="G20" s="10"/>
      <c r="H20" s="10"/>
    </row>
    <row r="21" spans="2:14" x14ac:dyDescent="0.25">
      <c r="B21" s="6" t="s">
        <v>25</v>
      </c>
      <c r="C21" s="10"/>
      <c r="D21" s="10">
        <f t="shared" ref="D21:J21" si="1">SUM(D11,D19)</f>
        <v>1206564</v>
      </c>
      <c r="E21" s="10">
        <f t="shared" si="1"/>
        <v>2173712</v>
      </c>
      <c r="F21" s="24">
        <f t="shared" si="1"/>
        <v>2276400</v>
      </c>
      <c r="G21" s="52">
        <f t="shared" si="1"/>
        <v>1760015.5714285714</v>
      </c>
      <c r="H21" s="68">
        <f t="shared" si="1"/>
        <v>1810108.9047619049</v>
      </c>
      <c r="I21" s="24">
        <f t="shared" si="1"/>
        <v>2720746.2380952379</v>
      </c>
      <c r="J21" s="24">
        <f t="shared" si="1"/>
        <v>4269598.2857142854</v>
      </c>
      <c r="K21" s="11">
        <f>K11+K19</f>
        <v>10000418</v>
      </c>
    </row>
    <row r="22" spans="2:14" x14ac:dyDescent="0.25">
      <c r="C22" s="10"/>
      <c r="D22" s="10"/>
      <c r="E22" s="10"/>
      <c r="F22" s="13"/>
      <c r="G22" s="13" t="s">
        <v>35</v>
      </c>
      <c r="H22" s="13" t="s">
        <v>36</v>
      </c>
      <c r="K22" s="10"/>
    </row>
    <row r="23" spans="2:14" ht="16.5" customHeight="1" x14ac:dyDescent="0.25">
      <c r="C23" s="10"/>
      <c r="D23" s="10"/>
      <c r="E23" s="10"/>
      <c r="F23" s="10"/>
      <c r="G23" s="10"/>
      <c r="H23" s="10"/>
      <c r="K23" s="10"/>
    </row>
    <row r="24" spans="2:14" ht="18.75" customHeight="1" x14ac:dyDescent="0.25">
      <c r="C24" s="10"/>
      <c r="D24" s="10"/>
      <c r="E24" s="10"/>
      <c r="M24" s="59">
        <f>H29</f>
        <v>0.65639999999999998</v>
      </c>
    </row>
    <row r="25" spans="2:14" x14ac:dyDescent="0.25">
      <c r="B25" s="6" t="s">
        <v>20</v>
      </c>
      <c r="C25" s="10"/>
      <c r="D25" s="14">
        <v>3619676</v>
      </c>
      <c r="E25" s="14">
        <v>2901453</v>
      </c>
      <c r="F25" s="14">
        <v>308087</v>
      </c>
      <c r="G25" s="75">
        <f>C8+C14+C15</f>
        <v>3171201</v>
      </c>
      <c r="H25" s="29">
        <f>C9+C16</f>
        <v>3051727</v>
      </c>
      <c r="I25" s="29">
        <f>C10+C18+C17</f>
        <v>3165000</v>
      </c>
      <c r="K25" s="6" t="s">
        <v>40</v>
      </c>
      <c r="M25" s="60" t="s">
        <v>26</v>
      </c>
    </row>
    <row r="26" spans="2:14" x14ac:dyDescent="0.25">
      <c r="C26" s="10"/>
      <c r="D26" s="10"/>
      <c r="E26" s="10"/>
      <c r="F26" s="10"/>
      <c r="G26" s="10"/>
      <c r="H26" s="10"/>
      <c r="I26" s="10"/>
      <c r="J26" s="18" t="s">
        <v>35</v>
      </c>
      <c r="K26" s="61">
        <f>G21</f>
        <v>1760015.5714285714</v>
      </c>
      <c r="M26" s="9">
        <f>K26*M24</f>
        <v>1155274.2210857142</v>
      </c>
      <c r="N26" s="62" t="s">
        <v>41</v>
      </c>
    </row>
    <row r="27" spans="2:14" ht="16.5" thickBot="1" x14ac:dyDescent="0.3">
      <c r="B27" s="6" t="s">
        <v>15</v>
      </c>
      <c r="C27" s="10"/>
      <c r="D27" s="15">
        <f>D11-D25</f>
        <v>-2413112</v>
      </c>
      <c r="E27" s="15">
        <f>E11-E25</f>
        <v>-727741</v>
      </c>
      <c r="F27" s="15">
        <f>F21-F25</f>
        <v>1968313</v>
      </c>
      <c r="G27" s="56">
        <f>G21-G25</f>
        <v>-1411185.4285714286</v>
      </c>
      <c r="H27" s="73">
        <f>H21-H25</f>
        <v>-1241618.0952380951</v>
      </c>
      <c r="I27" s="15">
        <f>I21-I25</f>
        <v>-444253.76190476213</v>
      </c>
      <c r="J27" s="18" t="s">
        <v>36</v>
      </c>
      <c r="K27" s="63">
        <f>H21</f>
        <v>1810108.9047619049</v>
      </c>
      <c r="M27" s="47">
        <f>K27*M24</f>
        <v>1188155.4850857144</v>
      </c>
      <c r="N27" s="64" t="s">
        <v>45</v>
      </c>
    </row>
    <row r="28" spans="2:14" ht="16.5" thickBot="1" x14ac:dyDescent="0.3">
      <c r="M28" s="82">
        <f>M27-M26</f>
        <v>32881.264000000199</v>
      </c>
    </row>
    <row r="29" spans="2:14" x14ac:dyDescent="0.25">
      <c r="B29" s="6" t="s">
        <v>14</v>
      </c>
      <c r="C29" s="16"/>
      <c r="E29" s="17"/>
      <c r="F29" s="17"/>
      <c r="G29" s="17">
        <v>0.65639999999999998</v>
      </c>
      <c r="H29" s="17">
        <v>0.65639999999999998</v>
      </c>
      <c r="I29" s="17">
        <v>0.65639999999999998</v>
      </c>
      <c r="J29" s="17"/>
      <c r="M29" s="83" t="s">
        <v>42</v>
      </c>
    </row>
    <row r="30" spans="2:14" x14ac:dyDescent="0.25">
      <c r="C30" s="16"/>
      <c r="E30" s="17"/>
      <c r="F30" s="17"/>
      <c r="G30" s="17"/>
      <c r="H30" s="17"/>
      <c r="M30" s="84" t="s">
        <v>43</v>
      </c>
      <c r="N30" s="85" t="s">
        <v>52</v>
      </c>
    </row>
    <row r="31" spans="2:14" ht="16.5" thickBot="1" x14ac:dyDescent="0.3">
      <c r="B31" s="19" t="s">
        <v>16</v>
      </c>
      <c r="C31" s="16"/>
      <c r="E31" s="17"/>
      <c r="F31" s="41"/>
      <c r="G31" s="55">
        <f>G27*G29</f>
        <v>-926302.11531428574</v>
      </c>
      <c r="H31" s="54"/>
      <c r="M31" s="30"/>
    </row>
    <row r="32" spans="2:14" x14ac:dyDescent="0.25">
      <c r="E32" s="24"/>
      <c r="F32" s="30"/>
      <c r="G32" s="43" t="s">
        <v>28</v>
      </c>
      <c r="H32" s="30"/>
      <c r="I32" s="25"/>
      <c r="K32" s="32" t="s">
        <v>29</v>
      </c>
      <c r="L32" s="33"/>
      <c r="M32" s="34" t="s">
        <v>26</v>
      </c>
    </row>
    <row r="33" spans="5:14" x14ac:dyDescent="0.25">
      <c r="E33" s="27"/>
      <c r="F33" s="42"/>
      <c r="G33" s="53" t="s">
        <v>31</v>
      </c>
      <c r="H33" s="42"/>
      <c r="I33" s="25"/>
      <c r="J33" s="39" t="s">
        <v>32</v>
      </c>
      <c r="K33" s="35">
        <f>G25</f>
        <v>3171201</v>
      </c>
      <c r="L33" s="25"/>
      <c r="M33" s="36">
        <f>K33*$G$29</f>
        <v>2081576.3363999999</v>
      </c>
    </row>
    <row r="34" spans="5:14" x14ac:dyDescent="0.25">
      <c r="E34" s="28"/>
      <c r="F34" s="26"/>
      <c r="G34" s="25"/>
      <c r="H34" s="25"/>
      <c r="I34" s="25"/>
      <c r="J34" s="31" t="s">
        <v>30</v>
      </c>
      <c r="K34" s="37">
        <f>G27</f>
        <v>-1411185.4285714286</v>
      </c>
      <c r="L34" s="25"/>
      <c r="M34" s="38">
        <f>K34*$G$29</f>
        <v>-926302.11531428574</v>
      </c>
    </row>
    <row r="35" spans="5:14" ht="16.5" thickBot="1" x14ac:dyDescent="0.3">
      <c r="E35" s="25"/>
      <c r="I35" s="25"/>
      <c r="J35" s="31" t="s">
        <v>33</v>
      </c>
      <c r="K35" s="70">
        <f>SUM(K33:K34)</f>
        <v>1760015.5714285714</v>
      </c>
      <c r="L35" s="25"/>
      <c r="M35" s="72">
        <f>K35*$G$29</f>
        <v>1155274.2210857142</v>
      </c>
    </row>
    <row r="36" spans="5:14" ht="16.5" thickBot="1" x14ac:dyDescent="0.3">
      <c r="F36" s="45"/>
      <c r="J36" s="46" t="s">
        <v>48</v>
      </c>
      <c r="K36" s="48">
        <f>K37-K35</f>
        <v>50093.333333333489</v>
      </c>
      <c r="L36" s="44"/>
      <c r="M36" s="79">
        <f>K36*I29</f>
        <v>32881.264000000097</v>
      </c>
      <c r="N36" s="6" t="s">
        <v>47</v>
      </c>
    </row>
    <row r="37" spans="5:14" ht="16.5" thickBot="1" x14ac:dyDescent="0.3">
      <c r="F37" s="45"/>
      <c r="J37" s="46" t="s">
        <v>46</v>
      </c>
      <c r="K37" s="69">
        <f>H21</f>
        <v>1810108.9047619049</v>
      </c>
      <c r="L37" s="45"/>
      <c r="M37" s="78">
        <f>M35+M36</f>
        <v>1188155.4850857144</v>
      </c>
    </row>
    <row r="38" spans="5:14" ht="17.25" thickTop="1" thickBot="1" x14ac:dyDescent="0.3">
      <c r="K38" s="49"/>
      <c r="L38" s="50"/>
      <c r="M38" s="51"/>
    </row>
    <row r="40" spans="5:14" ht="16.5" thickBot="1" x14ac:dyDescent="0.3">
      <c r="J40" s="19" t="s">
        <v>69</v>
      </c>
      <c r="K40" s="77">
        <f>K36-'PF Adj 3.19 -FILED'!K36</f>
        <v>74909</v>
      </c>
      <c r="M40" s="80">
        <f>M36-'PF Adj 3.19 -FILED'!M36</f>
        <v>49170.267599999992</v>
      </c>
      <c r="N40" s="6" t="s">
        <v>50</v>
      </c>
    </row>
    <row r="41" spans="5:14" ht="17.25" thickTop="1" thickBot="1" x14ac:dyDescent="0.3">
      <c r="K41" s="18" t="s">
        <v>49</v>
      </c>
      <c r="M41" s="81">
        <f>M40*0.79/0.755</f>
        <v>51449.683978807945</v>
      </c>
      <c r="N41" s="6" t="s">
        <v>51</v>
      </c>
    </row>
    <row r="42" spans="5:14" ht="16.5" thickTop="1" x14ac:dyDescent="0.25"/>
  </sheetData>
  <mergeCells count="1">
    <mergeCell ref="D2:J2"/>
  </mergeCells>
  <pageMargins left="0.2" right="0.2" top="0.75" bottom="0.75" header="0.3" footer="0.3"/>
  <pageSetup scale="74" orientation="landscape" r:id="rId1"/>
  <headerFoot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EF772-5CAD-42DA-9750-FEEC06645DF1}">
  <dimension ref="A2:B18"/>
  <sheetViews>
    <sheetView tabSelected="1" workbookViewId="0">
      <selection activeCell="R31" sqref="R31"/>
    </sheetView>
  </sheetViews>
  <sheetFormatPr defaultRowHeight="15" x14ac:dyDescent="0.25"/>
  <cols>
    <col min="1" max="1" width="9.85546875" bestFit="1" customWidth="1"/>
    <col min="2" max="2" width="13.28515625" bestFit="1" customWidth="1"/>
  </cols>
  <sheetData>
    <row r="2" spans="1:2" x14ac:dyDescent="0.25">
      <c r="A2" s="89" t="s">
        <v>53</v>
      </c>
    </row>
    <row r="4" spans="1:2" ht="45" x14ac:dyDescent="0.25">
      <c r="A4" s="90" t="s">
        <v>54</v>
      </c>
      <c r="B4" s="90" t="s">
        <v>55</v>
      </c>
    </row>
    <row r="5" spans="1:2" x14ac:dyDescent="0.25">
      <c r="A5" t="s">
        <v>56</v>
      </c>
      <c r="B5" s="91">
        <v>0</v>
      </c>
    </row>
    <row r="6" spans="1:2" x14ac:dyDescent="0.25">
      <c r="A6" t="s">
        <v>57</v>
      </c>
      <c r="B6" s="91">
        <v>30730.719599999997</v>
      </c>
    </row>
    <row r="7" spans="1:2" x14ac:dyDescent="0.25">
      <c r="A7" t="s">
        <v>58</v>
      </c>
      <c r="B7" s="91">
        <v>0</v>
      </c>
    </row>
    <row r="8" spans="1:2" x14ac:dyDescent="0.25">
      <c r="A8" t="s">
        <v>59</v>
      </c>
      <c r="B8" s="91">
        <v>281375.72550000006</v>
      </c>
    </row>
    <row r="9" spans="1:2" x14ac:dyDescent="0.25">
      <c r="A9" t="s">
        <v>60</v>
      </c>
      <c r="B9" s="91">
        <v>71701.173899999994</v>
      </c>
    </row>
    <row r="10" spans="1:2" x14ac:dyDescent="0.25">
      <c r="A10" t="s">
        <v>61</v>
      </c>
      <c r="B10" s="91">
        <v>267235.68900000001</v>
      </c>
    </row>
    <row r="11" spans="1:2" x14ac:dyDescent="0.25">
      <c r="A11" t="s">
        <v>62</v>
      </c>
      <c r="B11" s="91">
        <v>47015.710500000074</v>
      </c>
    </row>
    <row r="12" spans="1:2" x14ac:dyDescent="0.25">
      <c r="A12" t="s">
        <v>63</v>
      </c>
      <c r="B12" s="91">
        <v>98083.947000000058</v>
      </c>
    </row>
    <row r="13" spans="1:2" x14ac:dyDescent="0.25">
      <c r="A13" t="s">
        <v>64</v>
      </c>
      <c r="B13" s="91">
        <v>404124.87599999981</v>
      </c>
    </row>
    <row r="14" spans="1:2" x14ac:dyDescent="0.25">
      <c r="A14" t="s">
        <v>65</v>
      </c>
      <c r="B14" s="91">
        <v>633225.55399999989</v>
      </c>
    </row>
    <row r="15" spans="1:2" x14ac:dyDescent="0.25">
      <c r="A15" t="s">
        <v>66</v>
      </c>
      <c r="B15" s="91">
        <v>748975.33650000067</v>
      </c>
    </row>
    <row r="16" spans="1:2" x14ac:dyDescent="0.25">
      <c r="A16" t="s">
        <v>67</v>
      </c>
      <c r="B16" s="92">
        <v>469258.38199999928</v>
      </c>
    </row>
    <row r="17" spans="1:2" ht="15.75" thickBot="1" x14ac:dyDescent="0.3">
      <c r="A17" t="s">
        <v>68</v>
      </c>
      <c r="B17" s="93">
        <v>3051727.1140000001</v>
      </c>
    </row>
    <row r="18" spans="1:2" ht="15.75" thickTop="1" x14ac:dyDescent="0.25">
      <c r="B18" s="91"/>
    </row>
  </sheetData>
  <pageMargins left="0.7" right="0.7" top="0.75" bottom="0.75" header="0.3" footer="0.3"/>
  <pageSetup orientation="portrait" horizontalDpi="90" verticalDpi="90" r:id="rId1"/>
  <headerFooter>
    <oddFooter>&amp;LStaff-DR-125 Attachment B&amp;RPage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A4104-9692-437E-A160-4F96C27B2677}">
  <sheetPr>
    <pageSetUpPr fitToPage="1"/>
  </sheetPr>
  <dimension ref="B1:N38"/>
  <sheetViews>
    <sheetView topLeftCell="A5" workbookViewId="0">
      <selection activeCell="H36" sqref="H36"/>
    </sheetView>
  </sheetViews>
  <sheetFormatPr defaultRowHeight="15.75" x14ac:dyDescent="0.25"/>
  <cols>
    <col min="1" max="1" width="1.140625" style="6" customWidth="1"/>
    <col min="2" max="2" width="40.28515625" style="6" customWidth="1"/>
    <col min="3" max="3" width="12.42578125" style="7" customWidth="1"/>
    <col min="4" max="4" width="12.28515625" style="6" customWidth="1"/>
    <col min="5" max="6" width="11.5703125" style="6" customWidth="1"/>
    <col min="7" max="8" width="12.28515625" style="6" bestFit="1" customWidth="1"/>
    <col min="9" max="9" width="11.5703125" style="6" customWidth="1"/>
    <col min="10" max="10" width="16.28515625" style="6" bestFit="1" customWidth="1"/>
    <col min="11" max="11" width="13.28515625" style="6" bestFit="1" customWidth="1"/>
    <col min="12" max="12" width="0.7109375" style="6" customWidth="1"/>
    <col min="13" max="13" width="11.5703125" style="6" bestFit="1" customWidth="1"/>
    <col min="14" max="14" width="9.140625" style="6"/>
    <col min="15" max="15" width="5.7109375" style="6" customWidth="1"/>
    <col min="16" max="254" width="9.140625" style="6"/>
    <col min="255" max="255" width="29" style="6" bestFit="1" customWidth="1"/>
    <col min="256" max="256" width="10.28515625" style="6" bestFit="1" customWidth="1"/>
    <col min="257" max="257" width="13.140625" style="6" bestFit="1" customWidth="1"/>
    <col min="258" max="259" width="11.42578125" style="6" bestFit="1" customWidth="1"/>
    <col min="260" max="261" width="10.42578125" style="6" bestFit="1" customWidth="1"/>
    <col min="262" max="262" width="10" style="6" bestFit="1" customWidth="1"/>
    <col min="263" max="263" width="11.140625" style="6" bestFit="1" customWidth="1"/>
    <col min="264" max="264" width="12.85546875" style="6" bestFit="1" customWidth="1"/>
    <col min="265" max="265" width="11.42578125" style="6" bestFit="1" customWidth="1"/>
    <col min="266" max="266" width="12.5703125" style="6" bestFit="1" customWidth="1"/>
    <col min="267" max="267" width="12.28515625" style="6" bestFit="1" customWidth="1"/>
    <col min="268" max="268" width="11.140625" style="6" bestFit="1" customWidth="1"/>
    <col min="269" max="510" width="9.140625" style="6"/>
    <col min="511" max="511" width="29" style="6" bestFit="1" customWidth="1"/>
    <col min="512" max="512" width="10.28515625" style="6" bestFit="1" customWidth="1"/>
    <col min="513" max="513" width="13.140625" style="6" bestFit="1" customWidth="1"/>
    <col min="514" max="515" width="11.42578125" style="6" bestFit="1" customWidth="1"/>
    <col min="516" max="517" width="10.42578125" style="6" bestFit="1" customWidth="1"/>
    <col min="518" max="518" width="10" style="6" bestFit="1" customWidth="1"/>
    <col min="519" max="519" width="11.140625" style="6" bestFit="1" customWidth="1"/>
    <col min="520" max="520" width="12.85546875" style="6" bestFit="1" customWidth="1"/>
    <col min="521" max="521" width="11.42578125" style="6" bestFit="1" customWidth="1"/>
    <col min="522" max="522" width="12.5703125" style="6" bestFit="1" customWidth="1"/>
    <col min="523" max="523" width="12.28515625" style="6" bestFit="1" customWidth="1"/>
    <col min="524" max="524" width="11.140625" style="6" bestFit="1" customWidth="1"/>
    <col min="525" max="766" width="9.140625" style="6"/>
    <col min="767" max="767" width="29" style="6" bestFit="1" customWidth="1"/>
    <col min="768" max="768" width="10.28515625" style="6" bestFit="1" customWidth="1"/>
    <col min="769" max="769" width="13.140625" style="6" bestFit="1" customWidth="1"/>
    <col min="770" max="771" width="11.42578125" style="6" bestFit="1" customWidth="1"/>
    <col min="772" max="773" width="10.42578125" style="6" bestFit="1" customWidth="1"/>
    <col min="774" max="774" width="10" style="6" bestFit="1" customWidth="1"/>
    <col min="775" max="775" width="11.140625" style="6" bestFit="1" customWidth="1"/>
    <col min="776" max="776" width="12.85546875" style="6" bestFit="1" customWidth="1"/>
    <col min="777" max="777" width="11.42578125" style="6" bestFit="1" customWidth="1"/>
    <col min="778" max="778" width="12.5703125" style="6" bestFit="1" customWidth="1"/>
    <col min="779" max="779" width="12.28515625" style="6" bestFit="1" customWidth="1"/>
    <col min="780" max="780" width="11.140625" style="6" bestFit="1" customWidth="1"/>
    <col min="781" max="1022" width="9.140625" style="6"/>
    <col min="1023" max="1023" width="29" style="6" bestFit="1" customWidth="1"/>
    <col min="1024" max="1024" width="10.28515625" style="6" bestFit="1" customWidth="1"/>
    <col min="1025" max="1025" width="13.140625" style="6" bestFit="1" customWidth="1"/>
    <col min="1026" max="1027" width="11.42578125" style="6" bestFit="1" customWidth="1"/>
    <col min="1028" max="1029" width="10.42578125" style="6" bestFit="1" customWidth="1"/>
    <col min="1030" max="1030" width="10" style="6" bestFit="1" customWidth="1"/>
    <col min="1031" max="1031" width="11.140625" style="6" bestFit="1" customWidth="1"/>
    <col min="1032" max="1032" width="12.85546875" style="6" bestFit="1" customWidth="1"/>
    <col min="1033" max="1033" width="11.42578125" style="6" bestFit="1" customWidth="1"/>
    <col min="1034" max="1034" width="12.5703125" style="6" bestFit="1" customWidth="1"/>
    <col min="1035" max="1035" width="12.28515625" style="6" bestFit="1" customWidth="1"/>
    <col min="1036" max="1036" width="11.140625" style="6" bestFit="1" customWidth="1"/>
    <col min="1037" max="1278" width="9.140625" style="6"/>
    <col min="1279" max="1279" width="29" style="6" bestFit="1" customWidth="1"/>
    <col min="1280" max="1280" width="10.28515625" style="6" bestFit="1" customWidth="1"/>
    <col min="1281" max="1281" width="13.140625" style="6" bestFit="1" customWidth="1"/>
    <col min="1282" max="1283" width="11.42578125" style="6" bestFit="1" customWidth="1"/>
    <col min="1284" max="1285" width="10.42578125" style="6" bestFit="1" customWidth="1"/>
    <col min="1286" max="1286" width="10" style="6" bestFit="1" customWidth="1"/>
    <col min="1287" max="1287" width="11.140625" style="6" bestFit="1" customWidth="1"/>
    <col min="1288" max="1288" width="12.85546875" style="6" bestFit="1" customWidth="1"/>
    <col min="1289" max="1289" width="11.42578125" style="6" bestFit="1" customWidth="1"/>
    <col min="1290" max="1290" width="12.5703125" style="6" bestFit="1" customWidth="1"/>
    <col min="1291" max="1291" width="12.28515625" style="6" bestFit="1" customWidth="1"/>
    <col min="1292" max="1292" width="11.140625" style="6" bestFit="1" customWidth="1"/>
    <col min="1293" max="1534" width="9.140625" style="6"/>
    <col min="1535" max="1535" width="29" style="6" bestFit="1" customWidth="1"/>
    <col min="1536" max="1536" width="10.28515625" style="6" bestFit="1" customWidth="1"/>
    <col min="1537" max="1537" width="13.140625" style="6" bestFit="1" customWidth="1"/>
    <col min="1538" max="1539" width="11.42578125" style="6" bestFit="1" customWidth="1"/>
    <col min="1540" max="1541" width="10.42578125" style="6" bestFit="1" customWidth="1"/>
    <col min="1542" max="1542" width="10" style="6" bestFit="1" customWidth="1"/>
    <col min="1543" max="1543" width="11.140625" style="6" bestFit="1" customWidth="1"/>
    <col min="1544" max="1544" width="12.85546875" style="6" bestFit="1" customWidth="1"/>
    <col min="1545" max="1545" width="11.42578125" style="6" bestFit="1" customWidth="1"/>
    <col min="1546" max="1546" width="12.5703125" style="6" bestFit="1" customWidth="1"/>
    <col min="1547" max="1547" width="12.28515625" style="6" bestFit="1" customWidth="1"/>
    <col min="1548" max="1548" width="11.140625" style="6" bestFit="1" customWidth="1"/>
    <col min="1549" max="1790" width="9.140625" style="6"/>
    <col min="1791" max="1791" width="29" style="6" bestFit="1" customWidth="1"/>
    <col min="1792" max="1792" width="10.28515625" style="6" bestFit="1" customWidth="1"/>
    <col min="1793" max="1793" width="13.140625" style="6" bestFit="1" customWidth="1"/>
    <col min="1794" max="1795" width="11.42578125" style="6" bestFit="1" customWidth="1"/>
    <col min="1796" max="1797" width="10.42578125" style="6" bestFit="1" customWidth="1"/>
    <col min="1798" max="1798" width="10" style="6" bestFit="1" customWidth="1"/>
    <col min="1799" max="1799" width="11.140625" style="6" bestFit="1" customWidth="1"/>
    <col min="1800" max="1800" width="12.85546875" style="6" bestFit="1" customWidth="1"/>
    <col min="1801" max="1801" width="11.42578125" style="6" bestFit="1" customWidth="1"/>
    <col min="1802" max="1802" width="12.5703125" style="6" bestFit="1" customWidth="1"/>
    <col min="1803" max="1803" width="12.28515625" style="6" bestFit="1" customWidth="1"/>
    <col min="1804" max="1804" width="11.140625" style="6" bestFit="1" customWidth="1"/>
    <col min="1805" max="2046" width="9.140625" style="6"/>
    <col min="2047" max="2047" width="29" style="6" bestFit="1" customWidth="1"/>
    <col min="2048" max="2048" width="10.28515625" style="6" bestFit="1" customWidth="1"/>
    <col min="2049" max="2049" width="13.140625" style="6" bestFit="1" customWidth="1"/>
    <col min="2050" max="2051" width="11.42578125" style="6" bestFit="1" customWidth="1"/>
    <col min="2052" max="2053" width="10.42578125" style="6" bestFit="1" customWidth="1"/>
    <col min="2054" max="2054" width="10" style="6" bestFit="1" customWidth="1"/>
    <col min="2055" max="2055" width="11.140625" style="6" bestFit="1" customWidth="1"/>
    <col min="2056" max="2056" width="12.85546875" style="6" bestFit="1" customWidth="1"/>
    <col min="2057" max="2057" width="11.42578125" style="6" bestFit="1" customWidth="1"/>
    <col min="2058" max="2058" width="12.5703125" style="6" bestFit="1" customWidth="1"/>
    <col min="2059" max="2059" width="12.28515625" style="6" bestFit="1" customWidth="1"/>
    <col min="2060" max="2060" width="11.140625" style="6" bestFit="1" customWidth="1"/>
    <col min="2061" max="2302" width="9.140625" style="6"/>
    <col min="2303" max="2303" width="29" style="6" bestFit="1" customWidth="1"/>
    <col min="2304" max="2304" width="10.28515625" style="6" bestFit="1" customWidth="1"/>
    <col min="2305" max="2305" width="13.140625" style="6" bestFit="1" customWidth="1"/>
    <col min="2306" max="2307" width="11.42578125" style="6" bestFit="1" customWidth="1"/>
    <col min="2308" max="2309" width="10.42578125" style="6" bestFit="1" customWidth="1"/>
    <col min="2310" max="2310" width="10" style="6" bestFit="1" customWidth="1"/>
    <col min="2311" max="2311" width="11.140625" style="6" bestFit="1" customWidth="1"/>
    <col min="2312" max="2312" width="12.85546875" style="6" bestFit="1" customWidth="1"/>
    <col min="2313" max="2313" width="11.42578125" style="6" bestFit="1" customWidth="1"/>
    <col min="2314" max="2314" width="12.5703125" style="6" bestFit="1" customWidth="1"/>
    <col min="2315" max="2315" width="12.28515625" style="6" bestFit="1" customWidth="1"/>
    <col min="2316" max="2316" width="11.140625" style="6" bestFit="1" customWidth="1"/>
    <col min="2317" max="2558" width="9.140625" style="6"/>
    <col min="2559" max="2559" width="29" style="6" bestFit="1" customWidth="1"/>
    <col min="2560" max="2560" width="10.28515625" style="6" bestFit="1" customWidth="1"/>
    <col min="2561" max="2561" width="13.140625" style="6" bestFit="1" customWidth="1"/>
    <col min="2562" max="2563" width="11.42578125" style="6" bestFit="1" customWidth="1"/>
    <col min="2564" max="2565" width="10.42578125" style="6" bestFit="1" customWidth="1"/>
    <col min="2566" max="2566" width="10" style="6" bestFit="1" customWidth="1"/>
    <col min="2567" max="2567" width="11.140625" style="6" bestFit="1" customWidth="1"/>
    <col min="2568" max="2568" width="12.85546875" style="6" bestFit="1" customWidth="1"/>
    <col min="2569" max="2569" width="11.42578125" style="6" bestFit="1" customWidth="1"/>
    <col min="2570" max="2570" width="12.5703125" style="6" bestFit="1" customWidth="1"/>
    <col min="2571" max="2571" width="12.28515625" style="6" bestFit="1" customWidth="1"/>
    <col min="2572" max="2572" width="11.140625" style="6" bestFit="1" customWidth="1"/>
    <col min="2573" max="2814" width="9.140625" style="6"/>
    <col min="2815" max="2815" width="29" style="6" bestFit="1" customWidth="1"/>
    <col min="2816" max="2816" width="10.28515625" style="6" bestFit="1" customWidth="1"/>
    <col min="2817" max="2817" width="13.140625" style="6" bestFit="1" customWidth="1"/>
    <col min="2818" max="2819" width="11.42578125" style="6" bestFit="1" customWidth="1"/>
    <col min="2820" max="2821" width="10.42578125" style="6" bestFit="1" customWidth="1"/>
    <col min="2822" max="2822" width="10" style="6" bestFit="1" customWidth="1"/>
    <col min="2823" max="2823" width="11.140625" style="6" bestFit="1" customWidth="1"/>
    <col min="2824" max="2824" width="12.85546875" style="6" bestFit="1" customWidth="1"/>
    <col min="2825" max="2825" width="11.42578125" style="6" bestFit="1" customWidth="1"/>
    <col min="2826" max="2826" width="12.5703125" style="6" bestFit="1" customWidth="1"/>
    <col min="2827" max="2827" width="12.28515625" style="6" bestFit="1" customWidth="1"/>
    <col min="2828" max="2828" width="11.140625" style="6" bestFit="1" customWidth="1"/>
    <col min="2829" max="3070" width="9.140625" style="6"/>
    <col min="3071" max="3071" width="29" style="6" bestFit="1" customWidth="1"/>
    <col min="3072" max="3072" width="10.28515625" style="6" bestFit="1" customWidth="1"/>
    <col min="3073" max="3073" width="13.140625" style="6" bestFit="1" customWidth="1"/>
    <col min="3074" max="3075" width="11.42578125" style="6" bestFit="1" customWidth="1"/>
    <col min="3076" max="3077" width="10.42578125" style="6" bestFit="1" customWidth="1"/>
    <col min="3078" max="3078" width="10" style="6" bestFit="1" customWidth="1"/>
    <col min="3079" max="3079" width="11.140625" style="6" bestFit="1" customWidth="1"/>
    <col min="3080" max="3080" width="12.85546875" style="6" bestFit="1" customWidth="1"/>
    <col min="3081" max="3081" width="11.42578125" style="6" bestFit="1" customWidth="1"/>
    <col min="3082" max="3082" width="12.5703125" style="6" bestFit="1" customWidth="1"/>
    <col min="3083" max="3083" width="12.28515625" style="6" bestFit="1" customWidth="1"/>
    <col min="3084" max="3084" width="11.140625" style="6" bestFit="1" customWidth="1"/>
    <col min="3085" max="3326" width="9.140625" style="6"/>
    <col min="3327" max="3327" width="29" style="6" bestFit="1" customWidth="1"/>
    <col min="3328" max="3328" width="10.28515625" style="6" bestFit="1" customWidth="1"/>
    <col min="3329" max="3329" width="13.140625" style="6" bestFit="1" customWidth="1"/>
    <col min="3330" max="3331" width="11.42578125" style="6" bestFit="1" customWidth="1"/>
    <col min="3332" max="3333" width="10.42578125" style="6" bestFit="1" customWidth="1"/>
    <col min="3334" max="3334" width="10" style="6" bestFit="1" customWidth="1"/>
    <col min="3335" max="3335" width="11.140625" style="6" bestFit="1" customWidth="1"/>
    <col min="3336" max="3336" width="12.85546875" style="6" bestFit="1" customWidth="1"/>
    <col min="3337" max="3337" width="11.42578125" style="6" bestFit="1" customWidth="1"/>
    <col min="3338" max="3338" width="12.5703125" style="6" bestFit="1" customWidth="1"/>
    <col min="3339" max="3339" width="12.28515625" style="6" bestFit="1" customWidth="1"/>
    <col min="3340" max="3340" width="11.140625" style="6" bestFit="1" customWidth="1"/>
    <col min="3341" max="3582" width="9.140625" style="6"/>
    <col min="3583" max="3583" width="29" style="6" bestFit="1" customWidth="1"/>
    <col min="3584" max="3584" width="10.28515625" style="6" bestFit="1" customWidth="1"/>
    <col min="3585" max="3585" width="13.140625" style="6" bestFit="1" customWidth="1"/>
    <col min="3586" max="3587" width="11.42578125" style="6" bestFit="1" customWidth="1"/>
    <col min="3588" max="3589" width="10.42578125" style="6" bestFit="1" customWidth="1"/>
    <col min="3590" max="3590" width="10" style="6" bestFit="1" customWidth="1"/>
    <col min="3591" max="3591" width="11.140625" style="6" bestFit="1" customWidth="1"/>
    <col min="3592" max="3592" width="12.85546875" style="6" bestFit="1" customWidth="1"/>
    <col min="3593" max="3593" width="11.42578125" style="6" bestFit="1" customWidth="1"/>
    <col min="3594" max="3594" width="12.5703125" style="6" bestFit="1" customWidth="1"/>
    <col min="3595" max="3595" width="12.28515625" style="6" bestFit="1" customWidth="1"/>
    <col min="3596" max="3596" width="11.140625" style="6" bestFit="1" customWidth="1"/>
    <col min="3597" max="3838" width="9.140625" style="6"/>
    <col min="3839" max="3839" width="29" style="6" bestFit="1" customWidth="1"/>
    <col min="3840" max="3840" width="10.28515625" style="6" bestFit="1" customWidth="1"/>
    <col min="3841" max="3841" width="13.140625" style="6" bestFit="1" customWidth="1"/>
    <col min="3842" max="3843" width="11.42578125" style="6" bestFit="1" customWidth="1"/>
    <col min="3844" max="3845" width="10.42578125" style="6" bestFit="1" customWidth="1"/>
    <col min="3846" max="3846" width="10" style="6" bestFit="1" customWidth="1"/>
    <col min="3847" max="3847" width="11.140625" style="6" bestFit="1" customWidth="1"/>
    <col min="3848" max="3848" width="12.85546875" style="6" bestFit="1" customWidth="1"/>
    <col min="3849" max="3849" width="11.42578125" style="6" bestFit="1" customWidth="1"/>
    <col min="3850" max="3850" width="12.5703125" style="6" bestFit="1" customWidth="1"/>
    <col min="3851" max="3851" width="12.28515625" style="6" bestFit="1" customWidth="1"/>
    <col min="3852" max="3852" width="11.140625" style="6" bestFit="1" customWidth="1"/>
    <col min="3853" max="4094" width="9.140625" style="6"/>
    <col min="4095" max="4095" width="29" style="6" bestFit="1" customWidth="1"/>
    <col min="4096" max="4096" width="10.28515625" style="6" bestFit="1" customWidth="1"/>
    <col min="4097" max="4097" width="13.140625" style="6" bestFit="1" customWidth="1"/>
    <col min="4098" max="4099" width="11.42578125" style="6" bestFit="1" customWidth="1"/>
    <col min="4100" max="4101" width="10.42578125" style="6" bestFit="1" customWidth="1"/>
    <col min="4102" max="4102" width="10" style="6" bestFit="1" customWidth="1"/>
    <col min="4103" max="4103" width="11.140625" style="6" bestFit="1" customWidth="1"/>
    <col min="4104" max="4104" width="12.85546875" style="6" bestFit="1" customWidth="1"/>
    <col min="4105" max="4105" width="11.42578125" style="6" bestFit="1" customWidth="1"/>
    <col min="4106" max="4106" width="12.5703125" style="6" bestFit="1" customWidth="1"/>
    <col min="4107" max="4107" width="12.28515625" style="6" bestFit="1" customWidth="1"/>
    <col min="4108" max="4108" width="11.140625" style="6" bestFit="1" customWidth="1"/>
    <col min="4109" max="4350" width="9.140625" style="6"/>
    <col min="4351" max="4351" width="29" style="6" bestFit="1" customWidth="1"/>
    <col min="4352" max="4352" width="10.28515625" style="6" bestFit="1" customWidth="1"/>
    <col min="4353" max="4353" width="13.140625" style="6" bestFit="1" customWidth="1"/>
    <col min="4354" max="4355" width="11.42578125" style="6" bestFit="1" customWidth="1"/>
    <col min="4356" max="4357" width="10.42578125" style="6" bestFit="1" customWidth="1"/>
    <col min="4358" max="4358" width="10" style="6" bestFit="1" customWidth="1"/>
    <col min="4359" max="4359" width="11.140625" style="6" bestFit="1" customWidth="1"/>
    <col min="4360" max="4360" width="12.85546875" style="6" bestFit="1" customWidth="1"/>
    <col min="4361" max="4361" width="11.42578125" style="6" bestFit="1" customWidth="1"/>
    <col min="4362" max="4362" width="12.5703125" style="6" bestFit="1" customWidth="1"/>
    <col min="4363" max="4363" width="12.28515625" style="6" bestFit="1" customWidth="1"/>
    <col min="4364" max="4364" width="11.140625" style="6" bestFit="1" customWidth="1"/>
    <col min="4365" max="4606" width="9.140625" style="6"/>
    <col min="4607" max="4607" width="29" style="6" bestFit="1" customWidth="1"/>
    <col min="4608" max="4608" width="10.28515625" style="6" bestFit="1" customWidth="1"/>
    <col min="4609" max="4609" width="13.140625" style="6" bestFit="1" customWidth="1"/>
    <col min="4610" max="4611" width="11.42578125" style="6" bestFit="1" customWidth="1"/>
    <col min="4612" max="4613" width="10.42578125" style="6" bestFit="1" customWidth="1"/>
    <col min="4614" max="4614" width="10" style="6" bestFit="1" customWidth="1"/>
    <col min="4615" max="4615" width="11.140625" style="6" bestFit="1" customWidth="1"/>
    <col min="4616" max="4616" width="12.85546875" style="6" bestFit="1" customWidth="1"/>
    <col min="4617" max="4617" width="11.42578125" style="6" bestFit="1" customWidth="1"/>
    <col min="4618" max="4618" width="12.5703125" style="6" bestFit="1" customWidth="1"/>
    <col min="4619" max="4619" width="12.28515625" style="6" bestFit="1" customWidth="1"/>
    <col min="4620" max="4620" width="11.140625" style="6" bestFit="1" customWidth="1"/>
    <col min="4621" max="4862" width="9.140625" style="6"/>
    <col min="4863" max="4863" width="29" style="6" bestFit="1" customWidth="1"/>
    <col min="4864" max="4864" width="10.28515625" style="6" bestFit="1" customWidth="1"/>
    <col min="4865" max="4865" width="13.140625" style="6" bestFit="1" customWidth="1"/>
    <col min="4866" max="4867" width="11.42578125" style="6" bestFit="1" customWidth="1"/>
    <col min="4868" max="4869" width="10.42578125" style="6" bestFit="1" customWidth="1"/>
    <col min="4870" max="4870" width="10" style="6" bestFit="1" customWidth="1"/>
    <col min="4871" max="4871" width="11.140625" style="6" bestFit="1" customWidth="1"/>
    <col min="4872" max="4872" width="12.85546875" style="6" bestFit="1" customWidth="1"/>
    <col min="4873" max="4873" width="11.42578125" style="6" bestFit="1" customWidth="1"/>
    <col min="4874" max="4874" width="12.5703125" style="6" bestFit="1" customWidth="1"/>
    <col min="4875" max="4875" width="12.28515625" style="6" bestFit="1" customWidth="1"/>
    <col min="4876" max="4876" width="11.140625" style="6" bestFit="1" customWidth="1"/>
    <col min="4877" max="5118" width="9.140625" style="6"/>
    <col min="5119" max="5119" width="29" style="6" bestFit="1" customWidth="1"/>
    <col min="5120" max="5120" width="10.28515625" style="6" bestFit="1" customWidth="1"/>
    <col min="5121" max="5121" width="13.140625" style="6" bestFit="1" customWidth="1"/>
    <col min="5122" max="5123" width="11.42578125" style="6" bestFit="1" customWidth="1"/>
    <col min="5124" max="5125" width="10.42578125" style="6" bestFit="1" customWidth="1"/>
    <col min="5126" max="5126" width="10" style="6" bestFit="1" customWidth="1"/>
    <col min="5127" max="5127" width="11.140625" style="6" bestFit="1" customWidth="1"/>
    <col min="5128" max="5128" width="12.85546875" style="6" bestFit="1" customWidth="1"/>
    <col min="5129" max="5129" width="11.42578125" style="6" bestFit="1" customWidth="1"/>
    <col min="5130" max="5130" width="12.5703125" style="6" bestFit="1" customWidth="1"/>
    <col min="5131" max="5131" width="12.28515625" style="6" bestFit="1" customWidth="1"/>
    <col min="5132" max="5132" width="11.140625" style="6" bestFit="1" customWidth="1"/>
    <col min="5133" max="5374" width="9.140625" style="6"/>
    <col min="5375" max="5375" width="29" style="6" bestFit="1" customWidth="1"/>
    <col min="5376" max="5376" width="10.28515625" style="6" bestFit="1" customWidth="1"/>
    <col min="5377" max="5377" width="13.140625" style="6" bestFit="1" customWidth="1"/>
    <col min="5378" max="5379" width="11.42578125" style="6" bestFit="1" customWidth="1"/>
    <col min="5380" max="5381" width="10.42578125" style="6" bestFit="1" customWidth="1"/>
    <col min="5382" max="5382" width="10" style="6" bestFit="1" customWidth="1"/>
    <col min="5383" max="5383" width="11.140625" style="6" bestFit="1" customWidth="1"/>
    <col min="5384" max="5384" width="12.85546875" style="6" bestFit="1" customWidth="1"/>
    <col min="5385" max="5385" width="11.42578125" style="6" bestFit="1" customWidth="1"/>
    <col min="5386" max="5386" width="12.5703125" style="6" bestFit="1" customWidth="1"/>
    <col min="5387" max="5387" width="12.28515625" style="6" bestFit="1" customWidth="1"/>
    <col min="5388" max="5388" width="11.140625" style="6" bestFit="1" customWidth="1"/>
    <col min="5389" max="5630" width="9.140625" style="6"/>
    <col min="5631" max="5631" width="29" style="6" bestFit="1" customWidth="1"/>
    <col min="5632" max="5632" width="10.28515625" style="6" bestFit="1" customWidth="1"/>
    <col min="5633" max="5633" width="13.140625" style="6" bestFit="1" customWidth="1"/>
    <col min="5634" max="5635" width="11.42578125" style="6" bestFit="1" customWidth="1"/>
    <col min="5636" max="5637" width="10.42578125" style="6" bestFit="1" customWidth="1"/>
    <col min="5638" max="5638" width="10" style="6" bestFit="1" customWidth="1"/>
    <col min="5639" max="5639" width="11.140625" style="6" bestFit="1" customWidth="1"/>
    <col min="5640" max="5640" width="12.85546875" style="6" bestFit="1" customWidth="1"/>
    <col min="5641" max="5641" width="11.42578125" style="6" bestFit="1" customWidth="1"/>
    <col min="5642" max="5642" width="12.5703125" style="6" bestFit="1" customWidth="1"/>
    <col min="5643" max="5643" width="12.28515625" style="6" bestFit="1" customWidth="1"/>
    <col min="5644" max="5644" width="11.140625" style="6" bestFit="1" customWidth="1"/>
    <col min="5645" max="5886" width="9.140625" style="6"/>
    <col min="5887" max="5887" width="29" style="6" bestFit="1" customWidth="1"/>
    <col min="5888" max="5888" width="10.28515625" style="6" bestFit="1" customWidth="1"/>
    <col min="5889" max="5889" width="13.140625" style="6" bestFit="1" customWidth="1"/>
    <col min="5890" max="5891" width="11.42578125" style="6" bestFit="1" customWidth="1"/>
    <col min="5892" max="5893" width="10.42578125" style="6" bestFit="1" customWidth="1"/>
    <col min="5894" max="5894" width="10" style="6" bestFit="1" customWidth="1"/>
    <col min="5895" max="5895" width="11.140625" style="6" bestFit="1" customWidth="1"/>
    <col min="5896" max="5896" width="12.85546875" style="6" bestFit="1" customWidth="1"/>
    <col min="5897" max="5897" width="11.42578125" style="6" bestFit="1" customWidth="1"/>
    <col min="5898" max="5898" width="12.5703125" style="6" bestFit="1" customWidth="1"/>
    <col min="5899" max="5899" width="12.28515625" style="6" bestFit="1" customWidth="1"/>
    <col min="5900" max="5900" width="11.140625" style="6" bestFit="1" customWidth="1"/>
    <col min="5901" max="6142" width="9.140625" style="6"/>
    <col min="6143" max="6143" width="29" style="6" bestFit="1" customWidth="1"/>
    <col min="6144" max="6144" width="10.28515625" style="6" bestFit="1" customWidth="1"/>
    <col min="6145" max="6145" width="13.140625" style="6" bestFit="1" customWidth="1"/>
    <col min="6146" max="6147" width="11.42578125" style="6" bestFit="1" customWidth="1"/>
    <col min="6148" max="6149" width="10.42578125" style="6" bestFit="1" customWidth="1"/>
    <col min="6150" max="6150" width="10" style="6" bestFit="1" customWidth="1"/>
    <col min="6151" max="6151" width="11.140625" style="6" bestFit="1" customWidth="1"/>
    <col min="6152" max="6152" width="12.85546875" style="6" bestFit="1" customWidth="1"/>
    <col min="6153" max="6153" width="11.42578125" style="6" bestFit="1" customWidth="1"/>
    <col min="6154" max="6154" width="12.5703125" style="6" bestFit="1" customWidth="1"/>
    <col min="6155" max="6155" width="12.28515625" style="6" bestFit="1" customWidth="1"/>
    <col min="6156" max="6156" width="11.140625" style="6" bestFit="1" customWidth="1"/>
    <col min="6157" max="6398" width="9.140625" style="6"/>
    <col min="6399" max="6399" width="29" style="6" bestFit="1" customWidth="1"/>
    <col min="6400" max="6400" width="10.28515625" style="6" bestFit="1" customWidth="1"/>
    <col min="6401" max="6401" width="13.140625" style="6" bestFit="1" customWidth="1"/>
    <col min="6402" max="6403" width="11.42578125" style="6" bestFit="1" customWidth="1"/>
    <col min="6404" max="6405" width="10.42578125" style="6" bestFit="1" customWidth="1"/>
    <col min="6406" max="6406" width="10" style="6" bestFit="1" customWidth="1"/>
    <col min="6407" max="6407" width="11.140625" style="6" bestFit="1" customWidth="1"/>
    <col min="6408" max="6408" width="12.85546875" style="6" bestFit="1" customWidth="1"/>
    <col min="6409" max="6409" width="11.42578125" style="6" bestFit="1" customWidth="1"/>
    <col min="6410" max="6410" width="12.5703125" style="6" bestFit="1" customWidth="1"/>
    <col min="6411" max="6411" width="12.28515625" style="6" bestFit="1" customWidth="1"/>
    <col min="6412" max="6412" width="11.140625" style="6" bestFit="1" customWidth="1"/>
    <col min="6413" max="6654" width="9.140625" style="6"/>
    <col min="6655" max="6655" width="29" style="6" bestFit="1" customWidth="1"/>
    <col min="6656" max="6656" width="10.28515625" style="6" bestFit="1" customWidth="1"/>
    <col min="6657" max="6657" width="13.140625" style="6" bestFit="1" customWidth="1"/>
    <col min="6658" max="6659" width="11.42578125" style="6" bestFit="1" customWidth="1"/>
    <col min="6660" max="6661" width="10.42578125" style="6" bestFit="1" customWidth="1"/>
    <col min="6662" max="6662" width="10" style="6" bestFit="1" customWidth="1"/>
    <col min="6663" max="6663" width="11.140625" style="6" bestFit="1" customWidth="1"/>
    <col min="6664" max="6664" width="12.85546875" style="6" bestFit="1" customWidth="1"/>
    <col min="6665" max="6665" width="11.42578125" style="6" bestFit="1" customWidth="1"/>
    <col min="6666" max="6666" width="12.5703125" style="6" bestFit="1" customWidth="1"/>
    <col min="6667" max="6667" width="12.28515625" style="6" bestFit="1" customWidth="1"/>
    <col min="6668" max="6668" width="11.140625" style="6" bestFit="1" customWidth="1"/>
    <col min="6669" max="6910" width="9.140625" style="6"/>
    <col min="6911" max="6911" width="29" style="6" bestFit="1" customWidth="1"/>
    <col min="6912" max="6912" width="10.28515625" style="6" bestFit="1" customWidth="1"/>
    <col min="6913" max="6913" width="13.140625" style="6" bestFit="1" customWidth="1"/>
    <col min="6914" max="6915" width="11.42578125" style="6" bestFit="1" customWidth="1"/>
    <col min="6916" max="6917" width="10.42578125" style="6" bestFit="1" customWidth="1"/>
    <col min="6918" max="6918" width="10" style="6" bestFit="1" customWidth="1"/>
    <col min="6919" max="6919" width="11.140625" style="6" bestFit="1" customWidth="1"/>
    <col min="6920" max="6920" width="12.85546875" style="6" bestFit="1" customWidth="1"/>
    <col min="6921" max="6921" width="11.42578125" style="6" bestFit="1" customWidth="1"/>
    <col min="6922" max="6922" width="12.5703125" style="6" bestFit="1" customWidth="1"/>
    <col min="6923" max="6923" width="12.28515625" style="6" bestFit="1" customWidth="1"/>
    <col min="6924" max="6924" width="11.140625" style="6" bestFit="1" customWidth="1"/>
    <col min="6925" max="7166" width="9.140625" style="6"/>
    <col min="7167" max="7167" width="29" style="6" bestFit="1" customWidth="1"/>
    <col min="7168" max="7168" width="10.28515625" style="6" bestFit="1" customWidth="1"/>
    <col min="7169" max="7169" width="13.140625" style="6" bestFit="1" customWidth="1"/>
    <col min="7170" max="7171" width="11.42578125" style="6" bestFit="1" customWidth="1"/>
    <col min="7172" max="7173" width="10.42578125" style="6" bestFit="1" customWidth="1"/>
    <col min="7174" max="7174" width="10" style="6" bestFit="1" customWidth="1"/>
    <col min="7175" max="7175" width="11.140625" style="6" bestFit="1" customWidth="1"/>
    <col min="7176" max="7176" width="12.85546875" style="6" bestFit="1" customWidth="1"/>
    <col min="7177" max="7177" width="11.42578125" style="6" bestFit="1" customWidth="1"/>
    <col min="7178" max="7178" width="12.5703125" style="6" bestFit="1" customWidth="1"/>
    <col min="7179" max="7179" width="12.28515625" style="6" bestFit="1" customWidth="1"/>
    <col min="7180" max="7180" width="11.140625" style="6" bestFit="1" customWidth="1"/>
    <col min="7181" max="7422" width="9.140625" style="6"/>
    <col min="7423" max="7423" width="29" style="6" bestFit="1" customWidth="1"/>
    <col min="7424" max="7424" width="10.28515625" style="6" bestFit="1" customWidth="1"/>
    <col min="7425" max="7425" width="13.140625" style="6" bestFit="1" customWidth="1"/>
    <col min="7426" max="7427" width="11.42578125" style="6" bestFit="1" customWidth="1"/>
    <col min="7428" max="7429" width="10.42578125" style="6" bestFit="1" customWidth="1"/>
    <col min="7430" max="7430" width="10" style="6" bestFit="1" customWidth="1"/>
    <col min="7431" max="7431" width="11.140625" style="6" bestFit="1" customWidth="1"/>
    <col min="7432" max="7432" width="12.85546875" style="6" bestFit="1" customWidth="1"/>
    <col min="7433" max="7433" width="11.42578125" style="6" bestFit="1" customWidth="1"/>
    <col min="7434" max="7434" width="12.5703125" style="6" bestFit="1" customWidth="1"/>
    <col min="7435" max="7435" width="12.28515625" style="6" bestFit="1" customWidth="1"/>
    <col min="7436" max="7436" width="11.140625" style="6" bestFit="1" customWidth="1"/>
    <col min="7437" max="7678" width="9.140625" style="6"/>
    <col min="7679" max="7679" width="29" style="6" bestFit="1" customWidth="1"/>
    <col min="7680" max="7680" width="10.28515625" style="6" bestFit="1" customWidth="1"/>
    <col min="7681" max="7681" width="13.140625" style="6" bestFit="1" customWidth="1"/>
    <col min="7682" max="7683" width="11.42578125" style="6" bestFit="1" customWidth="1"/>
    <col min="7684" max="7685" width="10.42578125" style="6" bestFit="1" customWidth="1"/>
    <col min="7686" max="7686" width="10" style="6" bestFit="1" customWidth="1"/>
    <col min="7687" max="7687" width="11.140625" style="6" bestFit="1" customWidth="1"/>
    <col min="7688" max="7688" width="12.85546875" style="6" bestFit="1" customWidth="1"/>
    <col min="7689" max="7689" width="11.42578125" style="6" bestFit="1" customWidth="1"/>
    <col min="7690" max="7690" width="12.5703125" style="6" bestFit="1" customWidth="1"/>
    <col min="7691" max="7691" width="12.28515625" style="6" bestFit="1" customWidth="1"/>
    <col min="7692" max="7692" width="11.140625" style="6" bestFit="1" customWidth="1"/>
    <col min="7693" max="7934" width="9.140625" style="6"/>
    <col min="7935" max="7935" width="29" style="6" bestFit="1" customWidth="1"/>
    <col min="7936" max="7936" width="10.28515625" style="6" bestFit="1" customWidth="1"/>
    <col min="7937" max="7937" width="13.140625" style="6" bestFit="1" customWidth="1"/>
    <col min="7938" max="7939" width="11.42578125" style="6" bestFit="1" customWidth="1"/>
    <col min="7940" max="7941" width="10.42578125" style="6" bestFit="1" customWidth="1"/>
    <col min="7942" max="7942" width="10" style="6" bestFit="1" customWidth="1"/>
    <col min="7943" max="7943" width="11.140625" style="6" bestFit="1" customWidth="1"/>
    <col min="7944" max="7944" width="12.85546875" style="6" bestFit="1" customWidth="1"/>
    <col min="7945" max="7945" width="11.42578125" style="6" bestFit="1" customWidth="1"/>
    <col min="7946" max="7946" width="12.5703125" style="6" bestFit="1" customWidth="1"/>
    <col min="7947" max="7947" width="12.28515625" style="6" bestFit="1" customWidth="1"/>
    <col min="7948" max="7948" width="11.140625" style="6" bestFit="1" customWidth="1"/>
    <col min="7949" max="8190" width="9.140625" style="6"/>
    <col min="8191" max="8191" width="29" style="6" bestFit="1" customWidth="1"/>
    <col min="8192" max="8192" width="10.28515625" style="6" bestFit="1" customWidth="1"/>
    <col min="8193" max="8193" width="13.140625" style="6" bestFit="1" customWidth="1"/>
    <col min="8194" max="8195" width="11.42578125" style="6" bestFit="1" customWidth="1"/>
    <col min="8196" max="8197" width="10.42578125" style="6" bestFit="1" customWidth="1"/>
    <col min="8198" max="8198" width="10" style="6" bestFit="1" customWidth="1"/>
    <col min="8199" max="8199" width="11.140625" style="6" bestFit="1" customWidth="1"/>
    <col min="8200" max="8200" width="12.85546875" style="6" bestFit="1" customWidth="1"/>
    <col min="8201" max="8201" width="11.42578125" style="6" bestFit="1" customWidth="1"/>
    <col min="8202" max="8202" width="12.5703125" style="6" bestFit="1" customWidth="1"/>
    <col min="8203" max="8203" width="12.28515625" style="6" bestFit="1" customWidth="1"/>
    <col min="8204" max="8204" width="11.140625" style="6" bestFit="1" customWidth="1"/>
    <col min="8205" max="8446" width="9.140625" style="6"/>
    <col min="8447" max="8447" width="29" style="6" bestFit="1" customWidth="1"/>
    <col min="8448" max="8448" width="10.28515625" style="6" bestFit="1" customWidth="1"/>
    <col min="8449" max="8449" width="13.140625" style="6" bestFit="1" customWidth="1"/>
    <col min="8450" max="8451" width="11.42578125" style="6" bestFit="1" customWidth="1"/>
    <col min="8452" max="8453" width="10.42578125" style="6" bestFit="1" customWidth="1"/>
    <col min="8454" max="8454" width="10" style="6" bestFit="1" customWidth="1"/>
    <col min="8455" max="8455" width="11.140625" style="6" bestFit="1" customWidth="1"/>
    <col min="8456" max="8456" width="12.85546875" style="6" bestFit="1" customWidth="1"/>
    <col min="8457" max="8457" width="11.42578125" style="6" bestFit="1" customWidth="1"/>
    <col min="8458" max="8458" width="12.5703125" style="6" bestFit="1" customWidth="1"/>
    <col min="8459" max="8459" width="12.28515625" style="6" bestFit="1" customWidth="1"/>
    <col min="8460" max="8460" width="11.140625" style="6" bestFit="1" customWidth="1"/>
    <col min="8461" max="8702" width="9.140625" style="6"/>
    <col min="8703" max="8703" width="29" style="6" bestFit="1" customWidth="1"/>
    <col min="8704" max="8704" width="10.28515625" style="6" bestFit="1" customWidth="1"/>
    <col min="8705" max="8705" width="13.140625" style="6" bestFit="1" customWidth="1"/>
    <col min="8706" max="8707" width="11.42578125" style="6" bestFit="1" customWidth="1"/>
    <col min="8708" max="8709" width="10.42578125" style="6" bestFit="1" customWidth="1"/>
    <col min="8710" max="8710" width="10" style="6" bestFit="1" customWidth="1"/>
    <col min="8711" max="8711" width="11.140625" style="6" bestFit="1" customWidth="1"/>
    <col min="8712" max="8712" width="12.85546875" style="6" bestFit="1" customWidth="1"/>
    <col min="8713" max="8713" width="11.42578125" style="6" bestFit="1" customWidth="1"/>
    <col min="8714" max="8714" width="12.5703125" style="6" bestFit="1" customWidth="1"/>
    <col min="8715" max="8715" width="12.28515625" style="6" bestFit="1" customWidth="1"/>
    <col min="8716" max="8716" width="11.140625" style="6" bestFit="1" customWidth="1"/>
    <col min="8717" max="8958" width="9.140625" style="6"/>
    <col min="8959" max="8959" width="29" style="6" bestFit="1" customWidth="1"/>
    <col min="8960" max="8960" width="10.28515625" style="6" bestFit="1" customWidth="1"/>
    <col min="8961" max="8961" width="13.140625" style="6" bestFit="1" customWidth="1"/>
    <col min="8962" max="8963" width="11.42578125" style="6" bestFit="1" customWidth="1"/>
    <col min="8964" max="8965" width="10.42578125" style="6" bestFit="1" customWidth="1"/>
    <col min="8966" max="8966" width="10" style="6" bestFit="1" customWidth="1"/>
    <col min="8967" max="8967" width="11.140625" style="6" bestFit="1" customWidth="1"/>
    <col min="8968" max="8968" width="12.85546875" style="6" bestFit="1" customWidth="1"/>
    <col min="8969" max="8969" width="11.42578125" style="6" bestFit="1" customWidth="1"/>
    <col min="8970" max="8970" width="12.5703125" style="6" bestFit="1" customWidth="1"/>
    <col min="8971" max="8971" width="12.28515625" style="6" bestFit="1" customWidth="1"/>
    <col min="8972" max="8972" width="11.140625" style="6" bestFit="1" customWidth="1"/>
    <col min="8973" max="9214" width="9.140625" style="6"/>
    <col min="9215" max="9215" width="29" style="6" bestFit="1" customWidth="1"/>
    <col min="9216" max="9216" width="10.28515625" style="6" bestFit="1" customWidth="1"/>
    <col min="9217" max="9217" width="13.140625" style="6" bestFit="1" customWidth="1"/>
    <col min="9218" max="9219" width="11.42578125" style="6" bestFit="1" customWidth="1"/>
    <col min="9220" max="9221" width="10.42578125" style="6" bestFit="1" customWidth="1"/>
    <col min="9222" max="9222" width="10" style="6" bestFit="1" customWidth="1"/>
    <col min="9223" max="9223" width="11.140625" style="6" bestFit="1" customWidth="1"/>
    <col min="9224" max="9224" width="12.85546875" style="6" bestFit="1" customWidth="1"/>
    <col min="9225" max="9225" width="11.42578125" style="6" bestFit="1" customWidth="1"/>
    <col min="9226" max="9226" width="12.5703125" style="6" bestFit="1" customWidth="1"/>
    <col min="9227" max="9227" width="12.28515625" style="6" bestFit="1" customWidth="1"/>
    <col min="9228" max="9228" width="11.140625" style="6" bestFit="1" customWidth="1"/>
    <col min="9229" max="9470" width="9.140625" style="6"/>
    <col min="9471" max="9471" width="29" style="6" bestFit="1" customWidth="1"/>
    <col min="9472" max="9472" width="10.28515625" style="6" bestFit="1" customWidth="1"/>
    <col min="9473" max="9473" width="13.140625" style="6" bestFit="1" customWidth="1"/>
    <col min="9474" max="9475" width="11.42578125" style="6" bestFit="1" customWidth="1"/>
    <col min="9476" max="9477" width="10.42578125" style="6" bestFit="1" customWidth="1"/>
    <col min="9478" max="9478" width="10" style="6" bestFit="1" customWidth="1"/>
    <col min="9479" max="9479" width="11.140625" style="6" bestFit="1" customWidth="1"/>
    <col min="9480" max="9480" width="12.85546875" style="6" bestFit="1" customWidth="1"/>
    <col min="9481" max="9481" width="11.42578125" style="6" bestFit="1" customWidth="1"/>
    <col min="9482" max="9482" width="12.5703125" style="6" bestFit="1" customWidth="1"/>
    <col min="9483" max="9483" width="12.28515625" style="6" bestFit="1" customWidth="1"/>
    <col min="9484" max="9484" width="11.140625" style="6" bestFit="1" customWidth="1"/>
    <col min="9485" max="9726" width="9.140625" style="6"/>
    <col min="9727" max="9727" width="29" style="6" bestFit="1" customWidth="1"/>
    <col min="9728" max="9728" width="10.28515625" style="6" bestFit="1" customWidth="1"/>
    <col min="9729" max="9729" width="13.140625" style="6" bestFit="1" customWidth="1"/>
    <col min="9730" max="9731" width="11.42578125" style="6" bestFit="1" customWidth="1"/>
    <col min="9732" max="9733" width="10.42578125" style="6" bestFit="1" customWidth="1"/>
    <col min="9734" max="9734" width="10" style="6" bestFit="1" customWidth="1"/>
    <col min="9735" max="9735" width="11.140625" style="6" bestFit="1" customWidth="1"/>
    <col min="9736" max="9736" width="12.85546875" style="6" bestFit="1" customWidth="1"/>
    <col min="9737" max="9737" width="11.42578125" style="6" bestFit="1" customWidth="1"/>
    <col min="9738" max="9738" width="12.5703125" style="6" bestFit="1" customWidth="1"/>
    <col min="9739" max="9739" width="12.28515625" style="6" bestFit="1" customWidth="1"/>
    <col min="9740" max="9740" width="11.140625" style="6" bestFit="1" customWidth="1"/>
    <col min="9741" max="9982" width="9.140625" style="6"/>
    <col min="9983" max="9983" width="29" style="6" bestFit="1" customWidth="1"/>
    <col min="9984" max="9984" width="10.28515625" style="6" bestFit="1" customWidth="1"/>
    <col min="9985" max="9985" width="13.140625" style="6" bestFit="1" customWidth="1"/>
    <col min="9986" max="9987" width="11.42578125" style="6" bestFit="1" customWidth="1"/>
    <col min="9988" max="9989" width="10.42578125" style="6" bestFit="1" customWidth="1"/>
    <col min="9990" max="9990" width="10" style="6" bestFit="1" customWidth="1"/>
    <col min="9991" max="9991" width="11.140625" style="6" bestFit="1" customWidth="1"/>
    <col min="9992" max="9992" width="12.85546875" style="6" bestFit="1" customWidth="1"/>
    <col min="9993" max="9993" width="11.42578125" style="6" bestFit="1" customWidth="1"/>
    <col min="9994" max="9994" width="12.5703125" style="6" bestFit="1" customWidth="1"/>
    <col min="9995" max="9995" width="12.28515625" style="6" bestFit="1" customWidth="1"/>
    <col min="9996" max="9996" width="11.140625" style="6" bestFit="1" customWidth="1"/>
    <col min="9997" max="10238" width="9.140625" style="6"/>
    <col min="10239" max="10239" width="29" style="6" bestFit="1" customWidth="1"/>
    <col min="10240" max="10240" width="10.28515625" style="6" bestFit="1" customWidth="1"/>
    <col min="10241" max="10241" width="13.140625" style="6" bestFit="1" customWidth="1"/>
    <col min="10242" max="10243" width="11.42578125" style="6" bestFit="1" customWidth="1"/>
    <col min="10244" max="10245" width="10.42578125" style="6" bestFit="1" customWidth="1"/>
    <col min="10246" max="10246" width="10" style="6" bestFit="1" customWidth="1"/>
    <col min="10247" max="10247" width="11.140625" style="6" bestFit="1" customWidth="1"/>
    <col min="10248" max="10248" width="12.85546875" style="6" bestFit="1" customWidth="1"/>
    <col min="10249" max="10249" width="11.42578125" style="6" bestFit="1" customWidth="1"/>
    <col min="10250" max="10250" width="12.5703125" style="6" bestFit="1" customWidth="1"/>
    <col min="10251" max="10251" width="12.28515625" style="6" bestFit="1" customWidth="1"/>
    <col min="10252" max="10252" width="11.140625" style="6" bestFit="1" customWidth="1"/>
    <col min="10253" max="10494" width="9.140625" style="6"/>
    <col min="10495" max="10495" width="29" style="6" bestFit="1" customWidth="1"/>
    <col min="10496" max="10496" width="10.28515625" style="6" bestFit="1" customWidth="1"/>
    <col min="10497" max="10497" width="13.140625" style="6" bestFit="1" customWidth="1"/>
    <col min="10498" max="10499" width="11.42578125" style="6" bestFit="1" customWidth="1"/>
    <col min="10500" max="10501" width="10.42578125" style="6" bestFit="1" customWidth="1"/>
    <col min="10502" max="10502" width="10" style="6" bestFit="1" customWidth="1"/>
    <col min="10503" max="10503" width="11.140625" style="6" bestFit="1" customWidth="1"/>
    <col min="10504" max="10504" width="12.85546875" style="6" bestFit="1" customWidth="1"/>
    <col min="10505" max="10505" width="11.42578125" style="6" bestFit="1" customWidth="1"/>
    <col min="10506" max="10506" width="12.5703125" style="6" bestFit="1" customWidth="1"/>
    <col min="10507" max="10507" width="12.28515625" style="6" bestFit="1" customWidth="1"/>
    <col min="10508" max="10508" width="11.140625" style="6" bestFit="1" customWidth="1"/>
    <col min="10509" max="10750" width="9.140625" style="6"/>
    <col min="10751" max="10751" width="29" style="6" bestFit="1" customWidth="1"/>
    <col min="10752" max="10752" width="10.28515625" style="6" bestFit="1" customWidth="1"/>
    <col min="10753" max="10753" width="13.140625" style="6" bestFit="1" customWidth="1"/>
    <col min="10754" max="10755" width="11.42578125" style="6" bestFit="1" customWidth="1"/>
    <col min="10756" max="10757" width="10.42578125" style="6" bestFit="1" customWidth="1"/>
    <col min="10758" max="10758" width="10" style="6" bestFit="1" customWidth="1"/>
    <col min="10759" max="10759" width="11.140625" style="6" bestFit="1" customWidth="1"/>
    <col min="10760" max="10760" width="12.85546875" style="6" bestFit="1" customWidth="1"/>
    <col min="10761" max="10761" width="11.42578125" style="6" bestFit="1" customWidth="1"/>
    <col min="10762" max="10762" width="12.5703125" style="6" bestFit="1" customWidth="1"/>
    <col min="10763" max="10763" width="12.28515625" style="6" bestFit="1" customWidth="1"/>
    <col min="10764" max="10764" width="11.140625" style="6" bestFit="1" customWidth="1"/>
    <col min="10765" max="11006" width="9.140625" style="6"/>
    <col min="11007" max="11007" width="29" style="6" bestFit="1" customWidth="1"/>
    <col min="11008" max="11008" width="10.28515625" style="6" bestFit="1" customWidth="1"/>
    <col min="11009" max="11009" width="13.140625" style="6" bestFit="1" customWidth="1"/>
    <col min="11010" max="11011" width="11.42578125" style="6" bestFit="1" customWidth="1"/>
    <col min="11012" max="11013" width="10.42578125" style="6" bestFit="1" customWidth="1"/>
    <col min="11014" max="11014" width="10" style="6" bestFit="1" customWidth="1"/>
    <col min="11015" max="11015" width="11.140625" style="6" bestFit="1" customWidth="1"/>
    <col min="11016" max="11016" width="12.85546875" style="6" bestFit="1" customWidth="1"/>
    <col min="11017" max="11017" width="11.42578125" style="6" bestFit="1" customWidth="1"/>
    <col min="11018" max="11018" width="12.5703125" style="6" bestFit="1" customWidth="1"/>
    <col min="11019" max="11019" width="12.28515625" style="6" bestFit="1" customWidth="1"/>
    <col min="11020" max="11020" width="11.140625" style="6" bestFit="1" customWidth="1"/>
    <col min="11021" max="11262" width="9.140625" style="6"/>
    <col min="11263" max="11263" width="29" style="6" bestFit="1" customWidth="1"/>
    <col min="11264" max="11264" width="10.28515625" style="6" bestFit="1" customWidth="1"/>
    <col min="11265" max="11265" width="13.140625" style="6" bestFit="1" customWidth="1"/>
    <col min="11266" max="11267" width="11.42578125" style="6" bestFit="1" customWidth="1"/>
    <col min="11268" max="11269" width="10.42578125" style="6" bestFit="1" customWidth="1"/>
    <col min="11270" max="11270" width="10" style="6" bestFit="1" customWidth="1"/>
    <col min="11271" max="11271" width="11.140625" style="6" bestFit="1" customWidth="1"/>
    <col min="11272" max="11272" width="12.85546875" style="6" bestFit="1" customWidth="1"/>
    <col min="11273" max="11273" width="11.42578125" style="6" bestFit="1" customWidth="1"/>
    <col min="11274" max="11274" width="12.5703125" style="6" bestFit="1" customWidth="1"/>
    <col min="11275" max="11275" width="12.28515625" style="6" bestFit="1" customWidth="1"/>
    <col min="11276" max="11276" width="11.140625" style="6" bestFit="1" customWidth="1"/>
    <col min="11277" max="11518" width="9.140625" style="6"/>
    <col min="11519" max="11519" width="29" style="6" bestFit="1" customWidth="1"/>
    <col min="11520" max="11520" width="10.28515625" style="6" bestFit="1" customWidth="1"/>
    <col min="11521" max="11521" width="13.140625" style="6" bestFit="1" customWidth="1"/>
    <col min="11522" max="11523" width="11.42578125" style="6" bestFit="1" customWidth="1"/>
    <col min="11524" max="11525" width="10.42578125" style="6" bestFit="1" customWidth="1"/>
    <col min="11526" max="11526" width="10" style="6" bestFit="1" customWidth="1"/>
    <col min="11527" max="11527" width="11.140625" style="6" bestFit="1" customWidth="1"/>
    <col min="11528" max="11528" width="12.85546875" style="6" bestFit="1" customWidth="1"/>
    <col min="11529" max="11529" width="11.42578125" style="6" bestFit="1" customWidth="1"/>
    <col min="11530" max="11530" width="12.5703125" style="6" bestFit="1" customWidth="1"/>
    <col min="11531" max="11531" width="12.28515625" style="6" bestFit="1" customWidth="1"/>
    <col min="11532" max="11532" width="11.140625" style="6" bestFit="1" customWidth="1"/>
    <col min="11533" max="11774" width="9.140625" style="6"/>
    <col min="11775" max="11775" width="29" style="6" bestFit="1" customWidth="1"/>
    <col min="11776" max="11776" width="10.28515625" style="6" bestFit="1" customWidth="1"/>
    <col min="11777" max="11777" width="13.140625" style="6" bestFit="1" customWidth="1"/>
    <col min="11778" max="11779" width="11.42578125" style="6" bestFit="1" customWidth="1"/>
    <col min="11780" max="11781" width="10.42578125" style="6" bestFit="1" customWidth="1"/>
    <col min="11782" max="11782" width="10" style="6" bestFit="1" customWidth="1"/>
    <col min="11783" max="11783" width="11.140625" style="6" bestFit="1" customWidth="1"/>
    <col min="11784" max="11784" width="12.85546875" style="6" bestFit="1" customWidth="1"/>
    <col min="11785" max="11785" width="11.42578125" style="6" bestFit="1" customWidth="1"/>
    <col min="11786" max="11786" width="12.5703125" style="6" bestFit="1" customWidth="1"/>
    <col min="11787" max="11787" width="12.28515625" style="6" bestFit="1" customWidth="1"/>
    <col min="11788" max="11788" width="11.140625" style="6" bestFit="1" customWidth="1"/>
    <col min="11789" max="12030" width="9.140625" style="6"/>
    <col min="12031" max="12031" width="29" style="6" bestFit="1" customWidth="1"/>
    <col min="12032" max="12032" width="10.28515625" style="6" bestFit="1" customWidth="1"/>
    <col min="12033" max="12033" width="13.140625" style="6" bestFit="1" customWidth="1"/>
    <col min="12034" max="12035" width="11.42578125" style="6" bestFit="1" customWidth="1"/>
    <col min="12036" max="12037" width="10.42578125" style="6" bestFit="1" customWidth="1"/>
    <col min="12038" max="12038" width="10" style="6" bestFit="1" customWidth="1"/>
    <col min="12039" max="12039" width="11.140625" style="6" bestFit="1" customWidth="1"/>
    <col min="12040" max="12040" width="12.85546875" style="6" bestFit="1" customWidth="1"/>
    <col min="12041" max="12041" width="11.42578125" style="6" bestFit="1" customWidth="1"/>
    <col min="12042" max="12042" width="12.5703125" style="6" bestFit="1" customWidth="1"/>
    <col min="12043" max="12043" width="12.28515625" style="6" bestFit="1" customWidth="1"/>
    <col min="12044" max="12044" width="11.140625" style="6" bestFit="1" customWidth="1"/>
    <col min="12045" max="12286" width="9.140625" style="6"/>
    <col min="12287" max="12287" width="29" style="6" bestFit="1" customWidth="1"/>
    <col min="12288" max="12288" width="10.28515625" style="6" bestFit="1" customWidth="1"/>
    <col min="12289" max="12289" width="13.140625" style="6" bestFit="1" customWidth="1"/>
    <col min="12290" max="12291" width="11.42578125" style="6" bestFit="1" customWidth="1"/>
    <col min="12292" max="12293" width="10.42578125" style="6" bestFit="1" customWidth="1"/>
    <col min="12294" max="12294" width="10" style="6" bestFit="1" customWidth="1"/>
    <col min="12295" max="12295" width="11.140625" style="6" bestFit="1" customWidth="1"/>
    <col min="12296" max="12296" width="12.85546875" style="6" bestFit="1" customWidth="1"/>
    <col min="12297" max="12297" width="11.42578125" style="6" bestFit="1" customWidth="1"/>
    <col min="12298" max="12298" width="12.5703125" style="6" bestFit="1" customWidth="1"/>
    <col min="12299" max="12299" width="12.28515625" style="6" bestFit="1" customWidth="1"/>
    <col min="12300" max="12300" width="11.140625" style="6" bestFit="1" customWidth="1"/>
    <col min="12301" max="12542" width="9.140625" style="6"/>
    <col min="12543" max="12543" width="29" style="6" bestFit="1" customWidth="1"/>
    <col min="12544" max="12544" width="10.28515625" style="6" bestFit="1" customWidth="1"/>
    <col min="12545" max="12545" width="13.140625" style="6" bestFit="1" customWidth="1"/>
    <col min="12546" max="12547" width="11.42578125" style="6" bestFit="1" customWidth="1"/>
    <col min="12548" max="12549" width="10.42578125" style="6" bestFit="1" customWidth="1"/>
    <col min="12550" max="12550" width="10" style="6" bestFit="1" customWidth="1"/>
    <col min="12551" max="12551" width="11.140625" style="6" bestFit="1" customWidth="1"/>
    <col min="12552" max="12552" width="12.85546875" style="6" bestFit="1" customWidth="1"/>
    <col min="12553" max="12553" width="11.42578125" style="6" bestFit="1" customWidth="1"/>
    <col min="12554" max="12554" width="12.5703125" style="6" bestFit="1" customWidth="1"/>
    <col min="12555" max="12555" width="12.28515625" style="6" bestFit="1" customWidth="1"/>
    <col min="12556" max="12556" width="11.140625" style="6" bestFit="1" customWidth="1"/>
    <col min="12557" max="12798" width="9.140625" style="6"/>
    <col min="12799" max="12799" width="29" style="6" bestFit="1" customWidth="1"/>
    <col min="12800" max="12800" width="10.28515625" style="6" bestFit="1" customWidth="1"/>
    <col min="12801" max="12801" width="13.140625" style="6" bestFit="1" customWidth="1"/>
    <col min="12802" max="12803" width="11.42578125" style="6" bestFit="1" customWidth="1"/>
    <col min="12804" max="12805" width="10.42578125" style="6" bestFit="1" customWidth="1"/>
    <col min="12806" max="12806" width="10" style="6" bestFit="1" customWidth="1"/>
    <col min="12807" max="12807" width="11.140625" style="6" bestFit="1" customWidth="1"/>
    <col min="12808" max="12808" width="12.85546875" style="6" bestFit="1" customWidth="1"/>
    <col min="12809" max="12809" width="11.42578125" style="6" bestFit="1" customWidth="1"/>
    <col min="12810" max="12810" width="12.5703125" style="6" bestFit="1" customWidth="1"/>
    <col min="12811" max="12811" width="12.28515625" style="6" bestFit="1" customWidth="1"/>
    <col min="12812" max="12812" width="11.140625" style="6" bestFit="1" customWidth="1"/>
    <col min="12813" max="13054" width="9.140625" style="6"/>
    <col min="13055" max="13055" width="29" style="6" bestFit="1" customWidth="1"/>
    <col min="13056" max="13056" width="10.28515625" style="6" bestFit="1" customWidth="1"/>
    <col min="13057" max="13057" width="13.140625" style="6" bestFit="1" customWidth="1"/>
    <col min="13058" max="13059" width="11.42578125" style="6" bestFit="1" customWidth="1"/>
    <col min="13060" max="13061" width="10.42578125" style="6" bestFit="1" customWidth="1"/>
    <col min="13062" max="13062" width="10" style="6" bestFit="1" customWidth="1"/>
    <col min="13063" max="13063" width="11.140625" style="6" bestFit="1" customWidth="1"/>
    <col min="13064" max="13064" width="12.85546875" style="6" bestFit="1" customWidth="1"/>
    <col min="13065" max="13065" width="11.42578125" style="6" bestFit="1" customWidth="1"/>
    <col min="13066" max="13066" width="12.5703125" style="6" bestFit="1" customWidth="1"/>
    <col min="13067" max="13067" width="12.28515625" style="6" bestFit="1" customWidth="1"/>
    <col min="13068" max="13068" width="11.140625" style="6" bestFit="1" customWidth="1"/>
    <col min="13069" max="13310" width="9.140625" style="6"/>
    <col min="13311" max="13311" width="29" style="6" bestFit="1" customWidth="1"/>
    <col min="13312" max="13312" width="10.28515625" style="6" bestFit="1" customWidth="1"/>
    <col min="13313" max="13313" width="13.140625" style="6" bestFit="1" customWidth="1"/>
    <col min="13314" max="13315" width="11.42578125" style="6" bestFit="1" customWidth="1"/>
    <col min="13316" max="13317" width="10.42578125" style="6" bestFit="1" customWidth="1"/>
    <col min="13318" max="13318" width="10" style="6" bestFit="1" customWidth="1"/>
    <col min="13319" max="13319" width="11.140625" style="6" bestFit="1" customWidth="1"/>
    <col min="13320" max="13320" width="12.85546875" style="6" bestFit="1" customWidth="1"/>
    <col min="13321" max="13321" width="11.42578125" style="6" bestFit="1" customWidth="1"/>
    <col min="13322" max="13322" width="12.5703125" style="6" bestFit="1" customWidth="1"/>
    <col min="13323" max="13323" width="12.28515625" style="6" bestFit="1" customWidth="1"/>
    <col min="13324" max="13324" width="11.140625" style="6" bestFit="1" customWidth="1"/>
    <col min="13325" max="13566" width="9.140625" style="6"/>
    <col min="13567" max="13567" width="29" style="6" bestFit="1" customWidth="1"/>
    <col min="13568" max="13568" width="10.28515625" style="6" bestFit="1" customWidth="1"/>
    <col min="13569" max="13569" width="13.140625" style="6" bestFit="1" customWidth="1"/>
    <col min="13570" max="13571" width="11.42578125" style="6" bestFit="1" customWidth="1"/>
    <col min="13572" max="13573" width="10.42578125" style="6" bestFit="1" customWidth="1"/>
    <col min="13574" max="13574" width="10" style="6" bestFit="1" customWidth="1"/>
    <col min="13575" max="13575" width="11.140625" style="6" bestFit="1" customWidth="1"/>
    <col min="13576" max="13576" width="12.85546875" style="6" bestFit="1" customWidth="1"/>
    <col min="13577" max="13577" width="11.42578125" style="6" bestFit="1" customWidth="1"/>
    <col min="13578" max="13578" width="12.5703125" style="6" bestFit="1" customWidth="1"/>
    <col min="13579" max="13579" width="12.28515625" style="6" bestFit="1" customWidth="1"/>
    <col min="13580" max="13580" width="11.140625" style="6" bestFit="1" customWidth="1"/>
    <col min="13581" max="13822" width="9.140625" style="6"/>
    <col min="13823" max="13823" width="29" style="6" bestFit="1" customWidth="1"/>
    <col min="13824" max="13824" width="10.28515625" style="6" bestFit="1" customWidth="1"/>
    <col min="13825" max="13825" width="13.140625" style="6" bestFit="1" customWidth="1"/>
    <col min="13826" max="13827" width="11.42578125" style="6" bestFit="1" customWidth="1"/>
    <col min="13828" max="13829" width="10.42578125" style="6" bestFit="1" customWidth="1"/>
    <col min="13830" max="13830" width="10" style="6" bestFit="1" customWidth="1"/>
    <col min="13831" max="13831" width="11.140625" style="6" bestFit="1" customWidth="1"/>
    <col min="13832" max="13832" width="12.85546875" style="6" bestFit="1" customWidth="1"/>
    <col min="13833" max="13833" width="11.42578125" style="6" bestFit="1" customWidth="1"/>
    <col min="13834" max="13834" width="12.5703125" style="6" bestFit="1" customWidth="1"/>
    <col min="13835" max="13835" width="12.28515625" style="6" bestFit="1" customWidth="1"/>
    <col min="13836" max="13836" width="11.140625" style="6" bestFit="1" customWidth="1"/>
    <col min="13837" max="14078" width="9.140625" style="6"/>
    <col min="14079" max="14079" width="29" style="6" bestFit="1" customWidth="1"/>
    <col min="14080" max="14080" width="10.28515625" style="6" bestFit="1" customWidth="1"/>
    <col min="14081" max="14081" width="13.140625" style="6" bestFit="1" customWidth="1"/>
    <col min="14082" max="14083" width="11.42578125" style="6" bestFit="1" customWidth="1"/>
    <col min="14084" max="14085" width="10.42578125" style="6" bestFit="1" customWidth="1"/>
    <col min="14086" max="14086" width="10" style="6" bestFit="1" customWidth="1"/>
    <col min="14087" max="14087" width="11.140625" style="6" bestFit="1" customWidth="1"/>
    <col min="14088" max="14088" width="12.85546875" style="6" bestFit="1" customWidth="1"/>
    <col min="14089" max="14089" width="11.42578125" style="6" bestFit="1" customWidth="1"/>
    <col min="14090" max="14090" width="12.5703125" style="6" bestFit="1" customWidth="1"/>
    <col min="14091" max="14091" width="12.28515625" style="6" bestFit="1" customWidth="1"/>
    <col min="14092" max="14092" width="11.140625" style="6" bestFit="1" customWidth="1"/>
    <col min="14093" max="14334" width="9.140625" style="6"/>
    <col min="14335" max="14335" width="29" style="6" bestFit="1" customWidth="1"/>
    <col min="14336" max="14336" width="10.28515625" style="6" bestFit="1" customWidth="1"/>
    <col min="14337" max="14337" width="13.140625" style="6" bestFit="1" customWidth="1"/>
    <col min="14338" max="14339" width="11.42578125" style="6" bestFit="1" customWidth="1"/>
    <col min="14340" max="14341" width="10.42578125" style="6" bestFit="1" customWidth="1"/>
    <col min="14342" max="14342" width="10" style="6" bestFit="1" customWidth="1"/>
    <col min="14343" max="14343" width="11.140625" style="6" bestFit="1" customWidth="1"/>
    <col min="14344" max="14344" width="12.85546875" style="6" bestFit="1" customWidth="1"/>
    <col min="14345" max="14345" width="11.42578125" style="6" bestFit="1" customWidth="1"/>
    <col min="14346" max="14346" width="12.5703125" style="6" bestFit="1" customWidth="1"/>
    <col min="14347" max="14347" width="12.28515625" style="6" bestFit="1" customWidth="1"/>
    <col min="14348" max="14348" width="11.140625" style="6" bestFit="1" customWidth="1"/>
    <col min="14349" max="14590" width="9.140625" style="6"/>
    <col min="14591" max="14591" width="29" style="6" bestFit="1" customWidth="1"/>
    <col min="14592" max="14592" width="10.28515625" style="6" bestFit="1" customWidth="1"/>
    <col min="14593" max="14593" width="13.140625" style="6" bestFit="1" customWidth="1"/>
    <col min="14594" max="14595" width="11.42578125" style="6" bestFit="1" customWidth="1"/>
    <col min="14596" max="14597" width="10.42578125" style="6" bestFit="1" customWidth="1"/>
    <col min="14598" max="14598" width="10" style="6" bestFit="1" customWidth="1"/>
    <col min="14599" max="14599" width="11.140625" style="6" bestFit="1" customWidth="1"/>
    <col min="14600" max="14600" width="12.85546875" style="6" bestFit="1" customWidth="1"/>
    <col min="14601" max="14601" width="11.42578125" style="6" bestFit="1" customWidth="1"/>
    <col min="14602" max="14602" width="12.5703125" style="6" bestFit="1" customWidth="1"/>
    <col min="14603" max="14603" width="12.28515625" style="6" bestFit="1" customWidth="1"/>
    <col min="14604" max="14604" width="11.140625" style="6" bestFit="1" customWidth="1"/>
    <col min="14605" max="14846" width="9.140625" style="6"/>
    <col min="14847" max="14847" width="29" style="6" bestFit="1" customWidth="1"/>
    <col min="14848" max="14848" width="10.28515625" style="6" bestFit="1" customWidth="1"/>
    <col min="14849" max="14849" width="13.140625" style="6" bestFit="1" customWidth="1"/>
    <col min="14850" max="14851" width="11.42578125" style="6" bestFit="1" customWidth="1"/>
    <col min="14852" max="14853" width="10.42578125" style="6" bestFit="1" customWidth="1"/>
    <col min="14854" max="14854" width="10" style="6" bestFit="1" customWidth="1"/>
    <col min="14855" max="14855" width="11.140625" style="6" bestFit="1" customWidth="1"/>
    <col min="14856" max="14856" width="12.85546875" style="6" bestFit="1" customWidth="1"/>
    <col min="14857" max="14857" width="11.42578125" style="6" bestFit="1" customWidth="1"/>
    <col min="14858" max="14858" width="12.5703125" style="6" bestFit="1" customWidth="1"/>
    <col min="14859" max="14859" width="12.28515625" style="6" bestFit="1" customWidth="1"/>
    <col min="14860" max="14860" width="11.140625" style="6" bestFit="1" customWidth="1"/>
    <col min="14861" max="15102" width="9.140625" style="6"/>
    <col min="15103" max="15103" width="29" style="6" bestFit="1" customWidth="1"/>
    <col min="15104" max="15104" width="10.28515625" style="6" bestFit="1" customWidth="1"/>
    <col min="15105" max="15105" width="13.140625" style="6" bestFit="1" customWidth="1"/>
    <col min="15106" max="15107" width="11.42578125" style="6" bestFit="1" customWidth="1"/>
    <col min="15108" max="15109" width="10.42578125" style="6" bestFit="1" customWidth="1"/>
    <col min="15110" max="15110" width="10" style="6" bestFit="1" customWidth="1"/>
    <col min="15111" max="15111" width="11.140625" style="6" bestFit="1" customWidth="1"/>
    <col min="15112" max="15112" width="12.85546875" style="6" bestFit="1" customWidth="1"/>
    <col min="15113" max="15113" width="11.42578125" style="6" bestFit="1" customWidth="1"/>
    <col min="15114" max="15114" width="12.5703125" style="6" bestFit="1" customWidth="1"/>
    <col min="15115" max="15115" width="12.28515625" style="6" bestFit="1" customWidth="1"/>
    <col min="15116" max="15116" width="11.140625" style="6" bestFit="1" customWidth="1"/>
    <col min="15117" max="15358" width="9.140625" style="6"/>
    <col min="15359" max="15359" width="29" style="6" bestFit="1" customWidth="1"/>
    <col min="15360" max="15360" width="10.28515625" style="6" bestFit="1" customWidth="1"/>
    <col min="15361" max="15361" width="13.140625" style="6" bestFit="1" customWidth="1"/>
    <col min="15362" max="15363" width="11.42578125" style="6" bestFit="1" customWidth="1"/>
    <col min="15364" max="15365" width="10.42578125" style="6" bestFit="1" customWidth="1"/>
    <col min="15366" max="15366" width="10" style="6" bestFit="1" customWidth="1"/>
    <col min="15367" max="15367" width="11.140625" style="6" bestFit="1" customWidth="1"/>
    <col min="15368" max="15368" width="12.85546875" style="6" bestFit="1" customWidth="1"/>
    <col min="15369" max="15369" width="11.42578125" style="6" bestFit="1" customWidth="1"/>
    <col min="15370" max="15370" width="12.5703125" style="6" bestFit="1" customWidth="1"/>
    <col min="15371" max="15371" width="12.28515625" style="6" bestFit="1" customWidth="1"/>
    <col min="15372" max="15372" width="11.140625" style="6" bestFit="1" customWidth="1"/>
    <col min="15373" max="15614" width="9.140625" style="6"/>
    <col min="15615" max="15615" width="29" style="6" bestFit="1" customWidth="1"/>
    <col min="15616" max="15616" width="10.28515625" style="6" bestFit="1" customWidth="1"/>
    <col min="15617" max="15617" width="13.140625" style="6" bestFit="1" customWidth="1"/>
    <col min="15618" max="15619" width="11.42578125" style="6" bestFit="1" customWidth="1"/>
    <col min="15620" max="15621" width="10.42578125" style="6" bestFit="1" customWidth="1"/>
    <col min="15622" max="15622" width="10" style="6" bestFit="1" customWidth="1"/>
    <col min="15623" max="15623" width="11.140625" style="6" bestFit="1" customWidth="1"/>
    <col min="15624" max="15624" width="12.85546875" style="6" bestFit="1" customWidth="1"/>
    <col min="15625" max="15625" width="11.42578125" style="6" bestFit="1" customWidth="1"/>
    <col min="15626" max="15626" width="12.5703125" style="6" bestFit="1" customWidth="1"/>
    <col min="15627" max="15627" width="12.28515625" style="6" bestFit="1" customWidth="1"/>
    <col min="15628" max="15628" width="11.140625" style="6" bestFit="1" customWidth="1"/>
    <col min="15629" max="15870" width="9.140625" style="6"/>
    <col min="15871" max="15871" width="29" style="6" bestFit="1" customWidth="1"/>
    <col min="15872" max="15872" width="10.28515625" style="6" bestFit="1" customWidth="1"/>
    <col min="15873" max="15873" width="13.140625" style="6" bestFit="1" customWidth="1"/>
    <col min="15874" max="15875" width="11.42578125" style="6" bestFit="1" customWidth="1"/>
    <col min="15876" max="15877" width="10.42578125" style="6" bestFit="1" customWidth="1"/>
    <col min="15878" max="15878" width="10" style="6" bestFit="1" customWidth="1"/>
    <col min="15879" max="15879" width="11.140625" style="6" bestFit="1" customWidth="1"/>
    <col min="15880" max="15880" width="12.85546875" style="6" bestFit="1" customWidth="1"/>
    <col min="15881" max="15881" width="11.42578125" style="6" bestFit="1" customWidth="1"/>
    <col min="15882" max="15882" width="12.5703125" style="6" bestFit="1" customWidth="1"/>
    <col min="15883" max="15883" width="12.28515625" style="6" bestFit="1" customWidth="1"/>
    <col min="15884" max="15884" width="11.140625" style="6" bestFit="1" customWidth="1"/>
    <col min="15885" max="16126" width="9.140625" style="6"/>
    <col min="16127" max="16127" width="29" style="6" bestFit="1" customWidth="1"/>
    <col min="16128" max="16128" width="10.28515625" style="6" bestFit="1" customWidth="1"/>
    <col min="16129" max="16129" width="13.140625" style="6" bestFit="1" customWidth="1"/>
    <col min="16130" max="16131" width="11.42578125" style="6" bestFit="1" customWidth="1"/>
    <col min="16132" max="16133" width="10.42578125" style="6" bestFit="1" customWidth="1"/>
    <col min="16134" max="16134" width="10" style="6" bestFit="1" customWidth="1"/>
    <col min="16135" max="16135" width="11.140625" style="6" bestFit="1" customWidth="1"/>
    <col min="16136" max="16136" width="12.85546875" style="6" bestFit="1" customWidth="1"/>
    <col min="16137" max="16137" width="11.42578125" style="6" bestFit="1" customWidth="1"/>
    <col min="16138" max="16138" width="12.5703125" style="6" bestFit="1" customWidth="1"/>
    <col min="16139" max="16139" width="12.28515625" style="6" bestFit="1" customWidth="1"/>
    <col min="16140" max="16140" width="11.140625" style="6" bestFit="1" customWidth="1"/>
    <col min="16141" max="16370" width="9.140625" style="6"/>
    <col min="16371" max="16384" width="8.85546875" style="6" customWidth="1"/>
  </cols>
  <sheetData>
    <row r="1" spans="2:11" ht="3" customHeight="1" thickBot="1" x14ac:dyDescent="0.3"/>
    <row r="2" spans="2:11" ht="16.5" thickBot="1" x14ac:dyDescent="0.3">
      <c r="D2" s="86" t="s">
        <v>8</v>
      </c>
      <c r="E2" s="87"/>
      <c r="F2" s="87"/>
      <c r="G2" s="87"/>
      <c r="H2" s="87"/>
      <c r="I2" s="87"/>
      <c r="J2" s="88"/>
    </row>
    <row r="3" spans="2:11" ht="47.25" x14ac:dyDescent="0.25">
      <c r="B3" s="6" t="s">
        <v>9</v>
      </c>
      <c r="C3" s="20" t="s">
        <v>17</v>
      </c>
      <c r="D3" s="21">
        <v>2016</v>
      </c>
      <c r="E3" s="21">
        <v>2017</v>
      </c>
      <c r="F3" s="40">
        <v>2018</v>
      </c>
      <c r="G3" s="58">
        <v>2019</v>
      </c>
      <c r="H3" s="22">
        <v>2020</v>
      </c>
      <c r="I3" s="40">
        <v>2021</v>
      </c>
      <c r="J3" s="21" t="s">
        <v>27</v>
      </c>
      <c r="K3" s="23" t="s">
        <v>19</v>
      </c>
    </row>
    <row r="4" spans="2:11" hidden="1" x14ac:dyDescent="0.25">
      <c r="B4" s="6" t="s">
        <v>10</v>
      </c>
      <c r="C4" s="7">
        <v>0</v>
      </c>
      <c r="D4" s="7"/>
      <c r="E4" s="7"/>
      <c r="F4" s="7"/>
    </row>
    <row r="5" spans="2:11" x14ac:dyDescent="0.25">
      <c r="B5" s="6" t="s">
        <v>11</v>
      </c>
      <c r="C5" s="7">
        <f>SUM('Actual Expense'!E10:E16)</f>
        <v>0</v>
      </c>
      <c r="D5" s="7">
        <f>SUM(Amortization!B5:B16)</f>
        <v>1206564</v>
      </c>
      <c r="E5" s="7">
        <f>SUM(Amortization!B17:B28)</f>
        <v>1206560</v>
      </c>
      <c r="F5" s="7">
        <f>SUM(Amortization!B29:B40)</f>
        <v>1206552</v>
      </c>
      <c r="G5" s="8"/>
      <c r="H5" s="8"/>
      <c r="K5" s="9">
        <f>SUM(D5:G5)+J5</f>
        <v>3619676</v>
      </c>
    </row>
    <row r="6" spans="2:11" x14ac:dyDescent="0.25">
      <c r="B6" s="6" t="s">
        <v>12</v>
      </c>
      <c r="C6" s="10">
        <f>SUM('Actual Expense'!E17:E28)</f>
        <v>0</v>
      </c>
      <c r="D6" s="7"/>
      <c r="E6" s="7">
        <f>SUM(Amortization!C17:C28)</f>
        <v>967152</v>
      </c>
      <c r="F6" s="7">
        <f>SUM(Amortization!C29:C40)</f>
        <v>967152</v>
      </c>
      <c r="G6" s="9">
        <f>SUM(Amortization!C41:C52)</f>
        <v>967149</v>
      </c>
      <c r="H6" s="9"/>
      <c r="K6" s="9">
        <f>SUM(D6:G6)+J6</f>
        <v>2901453</v>
      </c>
    </row>
    <row r="7" spans="2:11" x14ac:dyDescent="0.25">
      <c r="B7" s="6" t="s">
        <v>13</v>
      </c>
      <c r="C7" s="10">
        <f>SUM('Actual Expense'!E29:E40)</f>
        <v>0</v>
      </c>
      <c r="D7" s="7"/>
      <c r="E7" s="7"/>
      <c r="F7" s="7">
        <f>SUM(Amortization!D29:D40)</f>
        <v>102696</v>
      </c>
      <c r="G7" s="9">
        <f>SUM(Amortization!D41:D52)</f>
        <v>102696</v>
      </c>
      <c r="H7" s="9">
        <f>SUM(Amortization!D53:D64)</f>
        <v>102696</v>
      </c>
      <c r="J7" s="9"/>
      <c r="K7" s="76">
        <f>SUM(E7:H7)+J7</f>
        <v>308088</v>
      </c>
    </row>
    <row r="8" spans="2:11" x14ac:dyDescent="0.25">
      <c r="B8" s="6" t="s">
        <v>21</v>
      </c>
      <c r="C8" s="10">
        <v>0</v>
      </c>
      <c r="D8" s="7"/>
      <c r="E8" s="7"/>
      <c r="F8" s="7"/>
      <c r="G8" s="9"/>
      <c r="H8" s="9"/>
      <c r="K8" s="9">
        <f>SUM(E8:H8)+J8</f>
        <v>0</v>
      </c>
    </row>
    <row r="9" spans="2:11" x14ac:dyDescent="0.25">
      <c r="B9" s="6" t="s">
        <v>34</v>
      </c>
      <c r="C9" s="68">
        <v>2827000</v>
      </c>
      <c r="D9" s="7"/>
      <c r="E9" s="7"/>
      <c r="F9" s="7"/>
      <c r="G9" s="9"/>
      <c r="H9" s="9">
        <f>$C$9/3</f>
        <v>942333.33333333337</v>
      </c>
      <c r="I9" s="9">
        <f>$C$9/3</f>
        <v>942333.33333333337</v>
      </c>
      <c r="J9" s="9">
        <f>C9-H9-I9</f>
        <v>942333.33333333314</v>
      </c>
      <c r="K9" s="9">
        <f>SUM(H9:I9)+J9</f>
        <v>2827000</v>
      </c>
    </row>
    <row r="10" spans="2:11" x14ac:dyDescent="0.25">
      <c r="B10" s="6" t="s">
        <v>37</v>
      </c>
      <c r="C10" s="10">
        <v>2665000</v>
      </c>
      <c r="D10" s="7"/>
      <c r="E10" s="7"/>
      <c r="F10" s="7"/>
      <c r="G10" s="9"/>
      <c r="H10" s="9"/>
      <c r="I10" s="47">
        <f>$C$10/3</f>
        <v>888333.33333333337</v>
      </c>
      <c r="J10" s="47">
        <f>C10-I10</f>
        <v>1776666.6666666665</v>
      </c>
      <c r="K10" s="9">
        <f>SUM(G10:I10)+J10</f>
        <v>2665000</v>
      </c>
    </row>
    <row r="11" spans="2:11" x14ac:dyDescent="0.25">
      <c r="B11" s="6" t="s">
        <v>18</v>
      </c>
      <c r="C11" s="11">
        <f>SUM(C4:C10)</f>
        <v>5492000</v>
      </c>
      <c r="D11" s="11">
        <f>SUM(D4:D8)</f>
        <v>1206564</v>
      </c>
      <c r="E11" s="11">
        <f>SUM(E4:E8)</f>
        <v>2173712</v>
      </c>
      <c r="F11" s="11">
        <f>SUM(F4:F8)</f>
        <v>2276400</v>
      </c>
      <c r="G11" s="11">
        <f>SUM(G4:G8)</f>
        <v>1069845</v>
      </c>
      <c r="H11" s="11">
        <f>SUM(H6:H10)</f>
        <v>1045029.3333333334</v>
      </c>
      <c r="I11" s="11">
        <f t="shared" ref="I11:J11" si="0">SUM(I6:I10)</f>
        <v>1830666.6666666667</v>
      </c>
      <c r="J11" s="11">
        <f t="shared" si="0"/>
        <v>2718999.9999999995</v>
      </c>
      <c r="K11" s="11">
        <f>SUM(K5:K8)</f>
        <v>6829217</v>
      </c>
    </row>
    <row r="12" spans="2:11" x14ac:dyDescent="0.25">
      <c r="C12" s="10"/>
      <c r="D12" s="10"/>
      <c r="E12" s="10"/>
      <c r="F12" s="10"/>
      <c r="G12" s="10"/>
      <c r="H12" s="10"/>
    </row>
    <row r="13" spans="2:11" x14ac:dyDescent="0.25">
      <c r="B13" s="6" t="s">
        <v>38</v>
      </c>
      <c r="C13" s="10"/>
      <c r="D13" s="10"/>
      <c r="E13" s="10"/>
      <c r="F13" s="10"/>
      <c r="G13" s="10"/>
      <c r="H13" s="10"/>
    </row>
    <row r="14" spans="2:11" x14ac:dyDescent="0.25">
      <c r="B14" s="6" t="s">
        <v>22</v>
      </c>
      <c r="C14" s="68">
        <v>957877</v>
      </c>
      <c r="D14" s="10"/>
      <c r="E14" s="10"/>
      <c r="F14" s="10"/>
      <c r="G14" s="12">
        <f>$C$14/7</f>
        <v>136839.57142857142</v>
      </c>
      <c r="H14" s="12">
        <f>$C$14/7</f>
        <v>136839.57142857142</v>
      </c>
      <c r="I14" s="12">
        <f>$C$14/7</f>
        <v>136839.57142857142</v>
      </c>
      <c r="J14" s="9">
        <f>C14-G14-H14-I14</f>
        <v>547358.28571428591</v>
      </c>
      <c r="K14" s="9">
        <f>SUM(F14:I14)+J14</f>
        <v>957877.00000000023</v>
      </c>
    </row>
    <row r="15" spans="2:11" x14ac:dyDescent="0.25">
      <c r="B15" s="6" t="s">
        <v>23</v>
      </c>
      <c r="C15" s="68">
        <v>2213324</v>
      </c>
      <c r="D15" s="10"/>
      <c r="E15" s="10"/>
      <c r="F15" s="10"/>
      <c r="G15" s="10">
        <f>$C$15/4</f>
        <v>553331</v>
      </c>
      <c r="H15" s="10">
        <f>$C$15/4</f>
        <v>553331</v>
      </c>
      <c r="I15" s="10">
        <f>$C$15/4</f>
        <v>553331</v>
      </c>
      <c r="J15" s="9">
        <f>C15-G15-H15-I15</f>
        <v>553331</v>
      </c>
      <c r="K15" s="9">
        <f>SUM(F15:I15)+J15</f>
        <v>2213324</v>
      </c>
    </row>
    <row r="16" spans="2:11" x14ac:dyDescent="0.25">
      <c r="B16" s="6" t="s">
        <v>39</v>
      </c>
      <c r="C16" s="10"/>
      <c r="D16" s="10"/>
      <c r="E16" s="10"/>
      <c r="F16" s="10"/>
      <c r="G16" s="10"/>
      <c r="H16" s="10"/>
      <c r="I16" s="10"/>
      <c r="J16" s="9"/>
      <c r="K16" s="9"/>
    </row>
    <row r="17" spans="2:14" x14ac:dyDescent="0.25">
      <c r="B17" s="6" t="s">
        <v>44</v>
      </c>
      <c r="C17" s="10">
        <v>500000</v>
      </c>
      <c r="D17" s="10"/>
      <c r="E17" s="10"/>
      <c r="F17" s="10"/>
      <c r="G17" s="10"/>
      <c r="H17" s="10"/>
      <c r="I17" s="10">
        <f>$C$17/4</f>
        <v>125000</v>
      </c>
      <c r="J17" s="9">
        <f>C17-I17</f>
        <v>375000</v>
      </c>
      <c r="K17" s="9">
        <f>SUM(I17:J17)</f>
        <v>500000</v>
      </c>
    </row>
    <row r="18" spans="2:14" ht="6" customHeight="1" x14ac:dyDescent="0.25">
      <c r="C18" s="10"/>
      <c r="D18" s="10"/>
      <c r="E18" s="10"/>
      <c r="F18" s="10"/>
      <c r="G18" s="10"/>
      <c r="H18" s="10"/>
      <c r="I18" s="14"/>
      <c r="J18" s="47"/>
      <c r="K18" s="47"/>
    </row>
    <row r="19" spans="2:14" x14ac:dyDescent="0.25">
      <c r="B19" s="6" t="s">
        <v>24</v>
      </c>
      <c r="C19" s="11">
        <f>SUM(C14:C18)</f>
        <v>3671201</v>
      </c>
      <c r="D19" s="11">
        <f>SUM(D14:D15)</f>
        <v>0</v>
      </c>
      <c r="E19" s="11">
        <f>SUM(E14:E15)</f>
        <v>0</v>
      </c>
      <c r="F19" s="11">
        <f>SUM(F14:F15)</f>
        <v>0</v>
      </c>
      <c r="G19" s="11">
        <f>SUM(G14:G15)</f>
        <v>690170.57142857136</v>
      </c>
      <c r="H19" s="11">
        <f>SUM(H14:H18)</f>
        <v>690170.57142857136</v>
      </c>
      <c r="I19" s="11">
        <f>SUM(I14:I18)</f>
        <v>815170.57142857136</v>
      </c>
      <c r="J19" s="11">
        <f>SUM(J14:J18)</f>
        <v>1475689.2857142859</v>
      </c>
      <c r="K19" s="11">
        <f>SUM(K14:K15)</f>
        <v>3171201</v>
      </c>
    </row>
    <row r="20" spans="2:14" x14ac:dyDescent="0.25">
      <c r="C20" s="10"/>
      <c r="D20" s="10"/>
      <c r="E20" s="10"/>
      <c r="F20" s="10"/>
      <c r="G20" s="10"/>
      <c r="H20" s="10"/>
    </row>
    <row r="21" spans="2:14" x14ac:dyDescent="0.25">
      <c r="B21" s="6" t="s">
        <v>25</v>
      </c>
      <c r="C21" s="10"/>
      <c r="D21" s="10">
        <f t="shared" ref="D21:H21" si="1">SUM(D11,D19)</f>
        <v>1206564</v>
      </c>
      <c r="E21" s="10">
        <f t="shared" si="1"/>
        <v>2173712</v>
      </c>
      <c r="F21" s="24">
        <f t="shared" si="1"/>
        <v>2276400</v>
      </c>
      <c r="G21" s="52">
        <f t="shared" si="1"/>
        <v>1760015.5714285714</v>
      </c>
      <c r="H21" s="68">
        <f t="shared" si="1"/>
        <v>1735199.9047619049</v>
      </c>
      <c r="I21" s="24">
        <f t="shared" ref="I21:J21" si="2">SUM(I11,I19)</f>
        <v>2645837.2380952379</v>
      </c>
      <c r="J21" s="24">
        <f t="shared" si="2"/>
        <v>4194689.2857142854</v>
      </c>
      <c r="K21" s="11">
        <f>K11+K19</f>
        <v>10000418</v>
      </c>
    </row>
    <row r="22" spans="2:14" x14ac:dyDescent="0.25">
      <c r="C22" s="10"/>
      <c r="D22" s="10"/>
      <c r="E22" s="10"/>
      <c r="F22" s="13"/>
      <c r="G22" s="13" t="s">
        <v>35</v>
      </c>
      <c r="H22" s="13" t="s">
        <v>36</v>
      </c>
      <c r="K22" s="10"/>
    </row>
    <row r="23" spans="2:14" ht="16.5" customHeight="1" x14ac:dyDescent="0.25">
      <c r="C23" s="10"/>
      <c r="D23" s="10"/>
      <c r="E23" s="10"/>
      <c r="F23" s="10"/>
      <c r="G23" s="10"/>
      <c r="H23" s="10"/>
      <c r="K23" s="10"/>
    </row>
    <row r="24" spans="2:14" ht="18.75" customHeight="1" x14ac:dyDescent="0.25">
      <c r="C24" s="10"/>
      <c r="D24" s="10"/>
      <c r="E24" s="10"/>
      <c r="M24" s="59">
        <f>H29</f>
        <v>0.65639999999999998</v>
      </c>
    </row>
    <row r="25" spans="2:14" x14ac:dyDescent="0.25">
      <c r="B25" s="6" t="s">
        <v>20</v>
      </c>
      <c r="C25" s="10"/>
      <c r="D25" s="14">
        <v>3619676</v>
      </c>
      <c r="E25" s="14">
        <v>2901453</v>
      </c>
      <c r="F25" s="14">
        <v>308087</v>
      </c>
      <c r="G25" s="75">
        <f>C8+C14+C15</f>
        <v>3171201</v>
      </c>
      <c r="H25" s="29">
        <f>C9+C16</f>
        <v>2827000</v>
      </c>
      <c r="I25" s="29">
        <f>C10+C18+C17</f>
        <v>3165000</v>
      </c>
      <c r="K25" s="6" t="s">
        <v>40</v>
      </c>
      <c r="M25" s="60" t="s">
        <v>26</v>
      </c>
    </row>
    <row r="26" spans="2:14" x14ac:dyDescent="0.25">
      <c r="C26" s="10"/>
      <c r="D26" s="10"/>
      <c r="E26" s="10"/>
      <c r="F26" s="10"/>
      <c r="G26" s="10"/>
      <c r="H26" s="10"/>
      <c r="I26" s="10"/>
      <c r="J26" s="18" t="s">
        <v>35</v>
      </c>
      <c r="K26" s="61">
        <f>G21</f>
        <v>1760015.5714285714</v>
      </c>
      <c r="M26" s="9">
        <f>K26*M24</f>
        <v>1155274.2210857142</v>
      </c>
      <c r="N26" s="62" t="s">
        <v>41</v>
      </c>
    </row>
    <row r="27" spans="2:14" ht="16.5" thickBot="1" x14ac:dyDescent="0.3">
      <c r="B27" s="6" t="s">
        <v>15</v>
      </c>
      <c r="C27" s="10"/>
      <c r="D27" s="15">
        <f>D11-D25</f>
        <v>-2413112</v>
      </c>
      <c r="E27" s="15">
        <f>E11-E25</f>
        <v>-727741</v>
      </c>
      <c r="F27" s="15">
        <f>F21-F25</f>
        <v>1968313</v>
      </c>
      <c r="G27" s="56">
        <f>G21-G25</f>
        <v>-1411185.4285714286</v>
      </c>
      <c r="H27" s="73">
        <f>H21-H25</f>
        <v>-1091800.0952380951</v>
      </c>
      <c r="I27" s="15">
        <f>I21-I25</f>
        <v>-519162.76190476213</v>
      </c>
      <c r="J27" s="18" t="s">
        <v>36</v>
      </c>
      <c r="K27" s="63">
        <f>H21</f>
        <v>1735199.9047619049</v>
      </c>
      <c r="M27" s="47">
        <f>K27*M24</f>
        <v>1138985.2174857142</v>
      </c>
      <c r="N27" s="64" t="s">
        <v>45</v>
      </c>
    </row>
    <row r="28" spans="2:14" ht="16.5" thickBot="1" x14ac:dyDescent="0.3">
      <c r="M28" s="65">
        <f>M27-M26</f>
        <v>-16289.003599999938</v>
      </c>
    </row>
    <row r="29" spans="2:14" x14ac:dyDescent="0.25">
      <c r="B29" s="6" t="s">
        <v>14</v>
      </c>
      <c r="C29" s="16"/>
      <c r="E29" s="17"/>
      <c r="F29" s="17"/>
      <c r="G29" s="17">
        <v>0.65639999999999998</v>
      </c>
      <c r="H29" s="17">
        <v>0.65639999999999998</v>
      </c>
      <c r="I29" s="17">
        <v>0.65639999999999998</v>
      </c>
      <c r="J29" s="17"/>
      <c r="M29" s="66" t="s">
        <v>42</v>
      </c>
    </row>
    <row r="30" spans="2:14" x14ac:dyDescent="0.25">
      <c r="C30" s="16"/>
      <c r="E30" s="17"/>
      <c r="F30" s="17"/>
      <c r="G30" s="17"/>
      <c r="H30" s="17"/>
      <c r="M30" s="67" t="s">
        <v>43</v>
      </c>
    </row>
    <row r="31" spans="2:14" ht="16.5" thickBot="1" x14ac:dyDescent="0.3">
      <c r="B31" s="19" t="s">
        <v>16</v>
      </c>
      <c r="C31" s="16"/>
      <c r="E31" s="17"/>
      <c r="F31" s="41"/>
      <c r="G31" s="55">
        <f>G27*G29</f>
        <v>-926302.11531428574</v>
      </c>
      <c r="H31" s="54"/>
      <c r="M31" s="30"/>
    </row>
    <row r="32" spans="2:14" x14ac:dyDescent="0.25">
      <c r="E32" s="24"/>
      <c r="F32" s="30"/>
      <c r="G32" s="43" t="s">
        <v>28</v>
      </c>
      <c r="H32" s="30"/>
      <c r="I32" s="25"/>
      <c r="K32" s="32" t="s">
        <v>29</v>
      </c>
      <c r="L32" s="33"/>
      <c r="M32" s="34" t="s">
        <v>26</v>
      </c>
    </row>
    <row r="33" spans="5:13" x14ac:dyDescent="0.25">
      <c r="E33" s="27"/>
      <c r="F33" s="42"/>
      <c r="G33" s="53" t="s">
        <v>31</v>
      </c>
      <c r="H33" s="42"/>
      <c r="I33" s="25"/>
      <c r="J33" s="39" t="s">
        <v>32</v>
      </c>
      <c r="K33" s="35">
        <f>G25</f>
        <v>3171201</v>
      </c>
      <c r="L33" s="25"/>
      <c r="M33" s="36">
        <f>K33*$G$29</f>
        <v>2081576.3363999999</v>
      </c>
    </row>
    <row r="34" spans="5:13" x14ac:dyDescent="0.25">
      <c r="E34" s="28"/>
      <c r="F34" s="26"/>
      <c r="G34" s="25"/>
      <c r="H34" s="25"/>
      <c r="I34" s="25"/>
      <c r="J34" s="31" t="s">
        <v>30</v>
      </c>
      <c r="K34" s="37">
        <f>G27</f>
        <v>-1411185.4285714286</v>
      </c>
      <c r="L34" s="25"/>
      <c r="M34" s="38">
        <f>K34*$G$29</f>
        <v>-926302.11531428574</v>
      </c>
    </row>
    <row r="35" spans="5:13" x14ac:dyDescent="0.25">
      <c r="E35" s="25"/>
      <c r="I35" s="25"/>
      <c r="J35" s="31" t="s">
        <v>33</v>
      </c>
      <c r="K35" s="70">
        <f>SUM(K33:K34)</f>
        <v>1760015.5714285714</v>
      </c>
      <c r="L35" s="25"/>
      <c r="M35" s="72">
        <f>K35*$G$29</f>
        <v>1155274.2210857142</v>
      </c>
    </row>
    <row r="36" spans="5:13" x14ac:dyDescent="0.25">
      <c r="F36" s="45"/>
      <c r="J36" s="46" t="s">
        <v>48</v>
      </c>
      <c r="K36" s="48">
        <f>K37-K35</f>
        <v>-24815.666666666511</v>
      </c>
      <c r="L36" s="44"/>
      <c r="M36" s="57">
        <f>K36*I29</f>
        <v>-16289.003599999898</v>
      </c>
    </row>
    <row r="37" spans="5:13" ht="16.5" thickBot="1" x14ac:dyDescent="0.3">
      <c r="F37" s="45"/>
      <c r="J37" s="46" t="s">
        <v>46</v>
      </c>
      <c r="K37" s="69">
        <f>H21</f>
        <v>1735199.9047619049</v>
      </c>
      <c r="L37" s="45"/>
      <c r="M37" s="71">
        <f>M35+M36</f>
        <v>1138985.2174857142</v>
      </c>
    </row>
    <row r="38" spans="5:13" ht="17.25" thickTop="1" thickBot="1" x14ac:dyDescent="0.3">
      <c r="K38" s="49"/>
      <c r="L38" s="50"/>
      <c r="M38" s="51"/>
    </row>
  </sheetData>
  <mergeCells count="1">
    <mergeCell ref="D2:J2"/>
  </mergeCells>
  <pageMargins left="0.2" right="0.2" top="0.75" bottom="0.75" header="0.3" footer="0.3"/>
  <pageSetup scale="83" orientation="landscape" r:id="rId1"/>
  <headerFooter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F125"/>
  <sheetViews>
    <sheetView workbookViewId="0">
      <selection activeCell="G131" sqref="G131"/>
    </sheetView>
  </sheetViews>
  <sheetFormatPr defaultRowHeight="15" x14ac:dyDescent="0.25"/>
  <cols>
    <col min="1" max="1" width="28.28515625" bestFit="1" customWidth="1"/>
    <col min="2" max="2" width="10.140625" customWidth="1"/>
    <col min="3" max="3" width="9.85546875" bestFit="1" customWidth="1"/>
    <col min="4" max="4" width="8.28515625" bestFit="1" customWidth="1"/>
    <col min="5" max="5" width="10.5703125" customWidth="1"/>
    <col min="6" max="6" width="10.7109375" bestFit="1" customWidth="1"/>
    <col min="7" max="7" width="28.28515625" customWidth="1"/>
    <col min="8" max="8" width="31.7109375" bestFit="1" customWidth="1"/>
    <col min="9" max="9" width="33" customWidth="1"/>
  </cols>
  <sheetData>
    <row r="3" spans="1:6" x14ac:dyDescent="0.25">
      <c r="A3" s="3" t="s">
        <v>7</v>
      </c>
      <c r="B3" s="3" t="s">
        <v>0</v>
      </c>
    </row>
    <row r="4" spans="1:6" x14ac:dyDescent="0.25">
      <c r="A4" s="3" t="s">
        <v>2</v>
      </c>
      <c r="B4">
        <v>2016</v>
      </c>
      <c r="C4">
        <v>2017</v>
      </c>
      <c r="D4">
        <v>2018</v>
      </c>
      <c r="E4">
        <v>2019</v>
      </c>
      <c r="F4" t="s">
        <v>5</v>
      </c>
    </row>
    <row r="5" spans="1:6" x14ac:dyDescent="0.25">
      <c r="A5" s="1">
        <v>42370</v>
      </c>
      <c r="B5" s="4"/>
      <c r="C5" s="4"/>
      <c r="D5" s="4"/>
      <c r="E5" s="4"/>
      <c r="F5" s="4"/>
    </row>
    <row r="6" spans="1:6" x14ac:dyDescent="0.25">
      <c r="A6" s="1">
        <v>42401</v>
      </c>
      <c r="B6" s="4"/>
      <c r="C6" s="4"/>
      <c r="D6" s="4"/>
      <c r="E6" s="4"/>
      <c r="F6" s="4"/>
    </row>
    <row r="7" spans="1:6" x14ac:dyDescent="0.25">
      <c r="A7" s="1">
        <v>42430</v>
      </c>
      <c r="B7" s="4"/>
      <c r="C7" s="4"/>
      <c r="D7" s="4"/>
      <c r="E7" s="4"/>
      <c r="F7" s="4"/>
    </row>
    <row r="8" spans="1:6" x14ac:dyDescent="0.25">
      <c r="A8" s="1">
        <v>42461</v>
      </c>
      <c r="B8" s="4"/>
      <c r="C8" s="4"/>
      <c r="D8" s="4"/>
      <c r="E8" s="4"/>
      <c r="F8" s="4"/>
    </row>
    <row r="9" spans="1:6" x14ac:dyDescent="0.25">
      <c r="A9" s="1">
        <v>42491</v>
      </c>
      <c r="B9" s="4"/>
      <c r="C9" s="4"/>
      <c r="D9" s="4"/>
      <c r="E9" s="4"/>
      <c r="F9" s="4"/>
    </row>
    <row r="10" spans="1:6" x14ac:dyDescent="0.25">
      <c r="A10" s="1">
        <v>42522</v>
      </c>
      <c r="B10" s="4">
        <v>557075.82000000007</v>
      </c>
      <c r="C10" s="4"/>
      <c r="D10" s="4"/>
      <c r="E10" s="4"/>
      <c r="F10" s="4">
        <v>557075.82000000007</v>
      </c>
    </row>
    <row r="11" spans="1:6" x14ac:dyDescent="0.25">
      <c r="A11" s="1">
        <v>42552</v>
      </c>
      <c r="B11" s="4">
        <v>1068964.7200000002</v>
      </c>
      <c r="C11" s="4"/>
      <c r="D11" s="4"/>
      <c r="E11" s="4"/>
      <c r="F11" s="4">
        <v>1068964.7200000002</v>
      </c>
    </row>
    <row r="12" spans="1:6" x14ac:dyDescent="0.25">
      <c r="A12" s="1">
        <v>42583</v>
      </c>
      <c r="B12" s="4">
        <v>86194.51</v>
      </c>
      <c r="C12" s="4"/>
      <c r="D12" s="4"/>
      <c r="E12" s="4"/>
      <c r="F12" s="4">
        <v>86194.51</v>
      </c>
    </row>
    <row r="13" spans="1:6" x14ac:dyDescent="0.25">
      <c r="A13" s="1">
        <v>42614</v>
      </c>
      <c r="B13" s="4">
        <v>51343.619999999995</v>
      </c>
      <c r="C13" s="4"/>
      <c r="D13" s="4"/>
      <c r="E13" s="4"/>
      <c r="F13" s="4">
        <v>51343.619999999995</v>
      </c>
    </row>
    <row r="14" spans="1:6" x14ac:dyDescent="0.25">
      <c r="A14" s="1">
        <v>42644</v>
      </c>
      <c r="B14" s="4"/>
      <c r="C14" s="4"/>
      <c r="D14" s="4"/>
      <c r="E14" s="4"/>
      <c r="F14" s="4"/>
    </row>
    <row r="15" spans="1:6" x14ac:dyDescent="0.25">
      <c r="A15" s="1">
        <v>42675</v>
      </c>
      <c r="B15" s="4">
        <v>62043</v>
      </c>
      <c r="C15" s="4"/>
      <c r="D15" s="4"/>
      <c r="E15" s="4"/>
      <c r="F15" s="4">
        <v>62043</v>
      </c>
    </row>
    <row r="16" spans="1:6" x14ac:dyDescent="0.25">
      <c r="A16" s="1">
        <v>42705</v>
      </c>
      <c r="B16" s="4">
        <v>1794054.1</v>
      </c>
      <c r="C16" s="4"/>
      <c r="D16" s="4"/>
      <c r="E16" s="4"/>
      <c r="F16" s="4">
        <v>1794054.1</v>
      </c>
    </row>
    <row r="17" spans="1:6" x14ac:dyDescent="0.25">
      <c r="A17" s="1">
        <v>42736</v>
      </c>
      <c r="B17" s="4"/>
      <c r="C17" s="4">
        <v>-56954.73</v>
      </c>
      <c r="D17" s="4"/>
      <c r="E17" s="4"/>
      <c r="F17" s="4">
        <v>-56954.73</v>
      </c>
    </row>
    <row r="18" spans="1:6" x14ac:dyDescent="0.25">
      <c r="A18" s="1">
        <v>42767</v>
      </c>
      <c r="B18" s="4"/>
      <c r="C18" s="4"/>
      <c r="D18" s="4"/>
      <c r="E18" s="4"/>
      <c r="F18" s="4"/>
    </row>
    <row r="19" spans="1:6" x14ac:dyDescent="0.25">
      <c r="A19" s="1">
        <v>42795</v>
      </c>
      <c r="B19" s="4"/>
      <c r="C19" s="4">
        <v>-10005.620000000001</v>
      </c>
      <c r="D19" s="4"/>
      <c r="E19" s="4"/>
      <c r="F19" s="4">
        <v>-10005.620000000001</v>
      </c>
    </row>
    <row r="20" spans="1:6" x14ac:dyDescent="0.25">
      <c r="A20" s="1">
        <v>42826</v>
      </c>
      <c r="B20" s="4"/>
      <c r="C20" s="4">
        <v>101620.4</v>
      </c>
      <c r="D20" s="4"/>
      <c r="E20" s="4"/>
      <c r="F20" s="4">
        <v>101620.4</v>
      </c>
    </row>
    <row r="21" spans="1:6" x14ac:dyDescent="0.25">
      <c r="A21" s="1">
        <v>42856</v>
      </c>
      <c r="B21" s="4"/>
      <c r="C21" s="4">
        <v>122289.95000000001</v>
      </c>
      <c r="D21" s="4"/>
      <c r="E21" s="4"/>
      <c r="F21" s="4">
        <v>122289.95000000001</v>
      </c>
    </row>
    <row r="22" spans="1:6" x14ac:dyDescent="0.25">
      <c r="A22" s="1">
        <v>42887</v>
      </c>
      <c r="B22" s="4"/>
      <c r="C22" s="4">
        <v>530687.24</v>
      </c>
      <c r="D22" s="4"/>
      <c r="E22" s="4"/>
      <c r="F22" s="4">
        <v>530687.24</v>
      </c>
    </row>
    <row r="23" spans="1:6" x14ac:dyDescent="0.25">
      <c r="A23" s="1">
        <v>42917</v>
      </c>
      <c r="B23" s="4"/>
      <c r="C23" s="4">
        <v>1187289.7300000002</v>
      </c>
      <c r="D23" s="4"/>
      <c r="E23" s="4"/>
      <c r="F23" s="4">
        <v>1187289.7300000002</v>
      </c>
    </row>
    <row r="24" spans="1:6" x14ac:dyDescent="0.25">
      <c r="A24" s="1">
        <v>42948</v>
      </c>
      <c r="B24" s="4"/>
      <c r="C24" s="4">
        <v>926104.6</v>
      </c>
      <c r="D24" s="4"/>
      <c r="E24" s="4"/>
      <c r="F24" s="4">
        <v>926104.6</v>
      </c>
    </row>
    <row r="25" spans="1:6" x14ac:dyDescent="0.25">
      <c r="A25" s="1">
        <v>42979</v>
      </c>
      <c r="B25" s="4"/>
      <c r="C25" s="4">
        <v>127012.86000000002</v>
      </c>
      <c r="D25" s="4"/>
      <c r="E25" s="4"/>
      <c r="F25" s="4">
        <v>127012.86000000002</v>
      </c>
    </row>
    <row r="26" spans="1:6" x14ac:dyDescent="0.25">
      <c r="A26" s="1">
        <v>43009</v>
      </c>
      <c r="B26" s="4"/>
      <c r="C26" s="4">
        <v>-56777.899999999994</v>
      </c>
      <c r="D26" s="4"/>
      <c r="E26" s="4"/>
      <c r="F26" s="4">
        <v>-56777.899999999994</v>
      </c>
    </row>
    <row r="27" spans="1:6" x14ac:dyDescent="0.25">
      <c r="A27" s="1">
        <v>43040</v>
      </c>
      <c r="B27" s="4"/>
      <c r="C27" s="4">
        <v>-5055.5999999999995</v>
      </c>
      <c r="D27" s="4"/>
      <c r="E27" s="4"/>
      <c r="F27" s="4">
        <v>-5055.5999999999995</v>
      </c>
    </row>
    <row r="28" spans="1:6" x14ac:dyDescent="0.25">
      <c r="A28" s="1">
        <v>43070</v>
      </c>
      <c r="B28" s="4"/>
      <c r="C28" s="4">
        <v>35242.06</v>
      </c>
      <c r="D28" s="4"/>
      <c r="E28" s="4"/>
      <c r="F28" s="4">
        <v>35242.06</v>
      </c>
    </row>
    <row r="29" spans="1:6" x14ac:dyDescent="0.25">
      <c r="A29" s="1">
        <v>43101</v>
      </c>
      <c r="B29" s="4"/>
      <c r="C29" s="4"/>
      <c r="D29" s="4">
        <v>15935.179999999998</v>
      </c>
      <c r="E29" s="4"/>
      <c r="F29" s="4">
        <v>15935.179999999998</v>
      </c>
    </row>
    <row r="30" spans="1:6" x14ac:dyDescent="0.25">
      <c r="A30" s="1">
        <v>43132</v>
      </c>
      <c r="B30" s="4"/>
      <c r="C30" s="4"/>
      <c r="D30" s="4">
        <v>1146.43</v>
      </c>
      <c r="E30" s="4"/>
      <c r="F30" s="4">
        <v>1146.43</v>
      </c>
    </row>
    <row r="31" spans="1:6" x14ac:dyDescent="0.25">
      <c r="A31" s="1">
        <v>43160</v>
      </c>
      <c r="B31" s="4"/>
      <c r="C31" s="4"/>
      <c r="D31" s="4">
        <v>294637.59999999998</v>
      </c>
      <c r="E31" s="4"/>
      <c r="F31" s="4">
        <v>294637.59999999998</v>
      </c>
    </row>
    <row r="32" spans="1:6" x14ac:dyDescent="0.25">
      <c r="A32" s="1">
        <v>43191</v>
      </c>
      <c r="B32" s="4"/>
      <c r="C32" s="4"/>
      <c r="D32" s="4">
        <v>-3632.43</v>
      </c>
      <c r="E32" s="4"/>
      <c r="F32" s="4">
        <v>-3632.43</v>
      </c>
    </row>
    <row r="33" spans="1:6" x14ac:dyDescent="0.25">
      <c r="A33" s="1">
        <v>43221</v>
      </c>
      <c r="B33" s="4"/>
      <c r="C33" s="4"/>
      <c r="D33" s="4"/>
      <c r="E33" s="4"/>
      <c r="F33" s="4"/>
    </row>
    <row r="34" spans="1:6" x14ac:dyDescent="0.25">
      <c r="A34" s="1">
        <v>43252</v>
      </c>
      <c r="B34" s="4"/>
      <c r="C34" s="4"/>
      <c r="D34" s="4"/>
      <c r="E34" s="4"/>
      <c r="F34" s="4"/>
    </row>
    <row r="35" spans="1:6" x14ac:dyDescent="0.25">
      <c r="A35" s="1">
        <v>43282</v>
      </c>
      <c r="B35" s="4"/>
      <c r="C35" s="4"/>
      <c r="D35" s="4"/>
      <c r="E35" s="4"/>
      <c r="F35" s="4"/>
    </row>
    <row r="36" spans="1:6" x14ac:dyDescent="0.25">
      <c r="A36" s="1">
        <v>43313</v>
      </c>
      <c r="B36" s="4"/>
      <c r="C36" s="4"/>
      <c r="D36" s="4"/>
      <c r="E36" s="4"/>
      <c r="F36" s="4"/>
    </row>
    <row r="37" spans="1:6" x14ac:dyDescent="0.25">
      <c r="A37" s="1">
        <v>43344</v>
      </c>
      <c r="B37" s="4"/>
      <c r="C37" s="4"/>
      <c r="D37" s="4"/>
      <c r="E37" s="4"/>
      <c r="F37" s="4"/>
    </row>
    <row r="38" spans="1:6" x14ac:dyDescent="0.25">
      <c r="A38" s="1">
        <v>43374</v>
      </c>
      <c r="B38" s="4"/>
      <c r="C38" s="4"/>
      <c r="D38" s="4"/>
      <c r="E38" s="4"/>
      <c r="F38" s="4"/>
    </row>
    <row r="39" spans="1:6" x14ac:dyDescent="0.25">
      <c r="A39" s="1">
        <v>43405</v>
      </c>
      <c r="B39" s="4"/>
      <c r="C39" s="4"/>
      <c r="D39" s="4"/>
      <c r="E39" s="4"/>
      <c r="F39" s="4"/>
    </row>
    <row r="40" spans="1:6" x14ac:dyDescent="0.25">
      <c r="A40" s="1">
        <v>43435</v>
      </c>
      <c r="B40" s="4"/>
      <c r="C40" s="4"/>
      <c r="D40" s="4"/>
      <c r="E40" s="4"/>
      <c r="F40" s="4"/>
    </row>
    <row r="41" spans="1:6" x14ac:dyDescent="0.25">
      <c r="A41" s="1">
        <v>43466</v>
      </c>
      <c r="B41" s="4"/>
      <c r="C41" s="4"/>
      <c r="D41" s="4"/>
      <c r="E41" s="4">
        <v>157784.80999999997</v>
      </c>
      <c r="F41" s="4">
        <v>157784.80999999997</v>
      </c>
    </row>
    <row r="42" spans="1:6" x14ac:dyDescent="0.25">
      <c r="A42" s="1">
        <v>43497</v>
      </c>
      <c r="B42" s="4"/>
      <c r="C42" s="4"/>
      <c r="D42" s="4"/>
      <c r="E42" s="4">
        <v>11761.679999999998</v>
      </c>
      <c r="F42" s="4">
        <v>11761.679999999998</v>
      </c>
    </row>
    <row r="43" spans="1:6" x14ac:dyDescent="0.25">
      <c r="A43" s="1">
        <v>43525</v>
      </c>
      <c r="B43" s="4"/>
      <c r="C43" s="4"/>
      <c r="D43" s="4"/>
      <c r="E43" s="4">
        <v>1143.4300000000003</v>
      </c>
      <c r="F43" s="4">
        <v>1143.4300000000003</v>
      </c>
    </row>
    <row r="44" spans="1:6" x14ac:dyDescent="0.25">
      <c r="A44" s="1">
        <v>43556</v>
      </c>
      <c r="B44" s="4"/>
      <c r="C44" s="4"/>
      <c r="D44" s="4"/>
      <c r="E44" s="4">
        <v>267326.94</v>
      </c>
      <c r="F44" s="4">
        <v>267326.94</v>
      </c>
    </row>
    <row r="45" spans="1:6" x14ac:dyDescent="0.25">
      <c r="A45" s="1">
        <v>43586</v>
      </c>
      <c r="B45" s="4"/>
      <c r="C45" s="4"/>
      <c r="D45" s="4"/>
      <c r="E45" s="4">
        <v>231754.82999999996</v>
      </c>
      <c r="F45" s="4">
        <v>231754.82999999996</v>
      </c>
    </row>
    <row r="46" spans="1:6" x14ac:dyDescent="0.25">
      <c r="A46" s="1">
        <v>43617</v>
      </c>
      <c r="B46" s="4"/>
      <c r="C46" s="4"/>
      <c r="D46" s="4"/>
      <c r="E46" s="4">
        <v>717327.14000000083</v>
      </c>
      <c r="F46" s="4">
        <v>717327.14000000083</v>
      </c>
    </row>
    <row r="47" spans="1:6" x14ac:dyDescent="0.25">
      <c r="A47" s="1">
        <v>43647</v>
      </c>
      <c r="B47" s="4"/>
      <c r="C47" s="4"/>
      <c r="D47" s="4"/>
      <c r="E47" s="4">
        <v>260340.75000000009</v>
      </c>
      <c r="F47" s="4">
        <v>260340.75000000009</v>
      </c>
    </row>
    <row r="48" spans="1:6" x14ac:dyDescent="0.25">
      <c r="A48" s="1">
        <v>43678</v>
      </c>
      <c r="B48" s="4"/>
      <c r="C48" s="4"/>
      <c r="D48" s="4"/>
      <c r="E48" s="4">
        <v>-589348.20999999985</v>
      </c>
      <c r="F48" s="4">
        <v>-589348.20999999985</v>
      </c>
    </row>
    <row r="49" spans="1:6" x14ac:dyDescent="0.25">
      <c r="A49" s="1">
        <v>43709</v>
      </c>
      <c r="B49" s="4"/>
      <c r="C49" s="4"/>
      <c r="D49" s="4"/>
      <c r="E49" s="4">
        <v>1498006.5600000005</v>
      </c>
      <c r="F49" s="4">
        <v>1498006.5600000005</v>
      </c>
    </row>
    <row r="50" spans="1:6" x14ac:dyDescent="0.25">
      <c r="A50" s="1">
        <v>43739</v>
      </c>
      <c r="B50" s="4"/>
      <c r="C50" s="4"/>
      <c r="D50" s="4"/>
      <c r="E50" s="4">
        <v>13948.379999999976</v>
      </c>
      <c r="F50" s="4">
        <v>13948.379999999976</v>
      </c>
    </row>
    <row r="51" spans="1:6" x14ac:dyDescent="0.25">
      <c r="A51" s="1">
        <v>43770</v>
      </c>
      <c r="B51" s="4"/>
      <c r="C51" s="4"/>
      <c r="D51" s="4"/>
      <c r="E51" s="4">
        <v>35265.86</v>
      </c>
      <c r="F51" s="4">
        <v>35265.86</v>
      </c>
    </row>
    <row r="52" spans="1:6" x14ac:dyDescent="0.25">
      <c r="A52" s="1">
        <v>43800</v>
      </c>
      <c r="B52" s="4"/>
      <c r="C52" s="4"/>
      <c r="D52" s="4"/>
      <c r="E52" s="4">
        <v>565888.85</v>
      </c>
      <c r="F52" s="4">
        <v>565888.85</v>
      </c>
    </row>
    <row r="53" spans="1:6" x14ac:dyDescent="0.25">
      <c r="A53" s="1">
        <v>43831</v>
      </c>
      <c r="B53" s="4"/>
      <c r="C53" s="4"/>
      <c r="D53" s="4"/>
      <c r="E53" s="4"/>
      <c r="F53" s="4"/>
    </row>
    <row r="54" spans="1:6" x14ac:dyDescent="0.25">
      <c r="A54" s="1">
        <v>43862</v>
      </c>
      <c r="B54" s="4"/>
      <c r="C54" s="4"/>
      <c r="D54" s="4"/>
      <c r="E54" s="4"/>
      <c r="F54" s="4"/>
    </row>
    <row r="55" spans="1:6" x14ac:dyDescent="0.25">
      <c r="A55" s="1">
        <v>43891</v>
      </c>
      <c r="B55" s="4"/>
      <c r="C55" s="4"/>
      <c r="D55" s="4"/>
      <c r="E55" s="4"/>
      <c r="F55" s="4"/>
    </row>
    <row r="56" spans="1:6" x14ac:dyDescent="0.25">
      <c r="A56" s="1">
        <v>43922</v>
      </c>
      <c r="B56" s="4"/>
      <c r="C56" s="4"/>
      <c r="D56" s="4"/>
      <c r="E56" s="4"/>
      <c r="F56" s="4"/>
    </row>
    <row r="57" spans="1:6" x14ac:dyDescent="0.25">
      <c r="A57" s="1">
        <v>43952</v>
      </c>
      <c r="B57" s="4"/>
      <c r="C57" s="4"/>
      <c r="D57" s="4"/>
      <c r="E57" s="4"/>
      <c r="F57" s="4"/>
    </row>
    <row r="58" spans="1:6" x14ac:dyDescent="0.25">
      <c r="A58" s="1">
        <v>43983</v>
      </c>
      <c r="B58" s="4"/>
      <c r="C58" s="4"/>
      <c r="D58" s="4"/>
      <c r="E58" s="4"/>
      <c r="F58" s="4"/>
    </row>
    <row r="59" spans="1:6" x14ac:dyDescent="0.25">
      <c r="A59" s="1">
        <v>44013</v>
      </c>
      <c r="B59" s="4"/>
      <c r="C59" s="4"/>
      <c r="D59" s="4"/>
      <c r="E59" s="4"/>
      <c r="F59" s="4"/>
    </row>
    <row r="60" spans="1:6" x14ac:dyDescent="0.25">
      <c r="A60" s="1">
        <v>44044</v>
      </c>
      <c r="B60" s="4"/>
      <c r="C60" s="4"/>
      <c r="D60" s="4"/>
      <c r="E60" s="4"/>
      <c r="F60" s="4"/>
    </row>
    <row r="61" spans="1:6" x14ac:dyDescent="0.25">
      <c r="A61" s="1">
        <v>44075</v>
      </c>
      <c r="B61" s="4"/>
      <c r="C61" s="4"/>
      <c r="D61" s="4"/>
      <c r="E61" s="4"/>
      <c r="F61" s="4"/>
    </row>
    <row r="62" spans="1:6" x14ac:dyDescent="0.25">
      <c r="A62" s="1">
        <v>44105</v>
      </c>
      <c r="B62" s="4"/>
      <c r="C62" s="4"/>
      <c r="D62" s="4"/>
      <c r="E62" s="4"/>
      <c r="F62" s="4"/>
    </row>
    <row r="63" spans="1:6" x14ac:dyDescent="0.25">
      <c r="A63" s="1">
        <v>44136</v>
      </c>
      <c r="B63" s="4"/>
      <c r="C63" s="4"/>
      <c r="D63" s="4"/>
      <c r="E63" s="4"/>
      <c r="F63" s="4"/>
    </row>
    <row r="64" spans="1:6" x14ac:dyDescent="0.25">
      <c r="A64" s="1">
        <v>44166</v>
      </c>
      <c r="B64" s="4"/>
      <c r="C64" s="4"/>
      <c r="D64" s="4"/>
      <c r="E64" s="4"/>
      <c r="F64" s="4"/>
    </row>
    <row r="65" spans="1:6" x14ac:dyDescent="0.25">
      <c r="A65" s="1">
        <v>44197</v>
      </c>
      <c r="B65" s="4"/>
      <c r="C65" s="4"/>
      <c r="D65" s="4"/>
      <c r="E65" s="4"/>
      <c r="F65" s="4"/>
    </row>
    <row r="66" spans="1:6" x14ac:dyDescent="0.25">
      <c r="A66" s="1">
        <v>44228</v>
      </c>
      <c r="B66" s="4"/>
      <c r="C66" s="4"/>
      <c r="D66" s="4"/>
      <c r="E66" s="4"/>
      <c r="F66" s="4"/>
    </row>
    <row r="67" spans="1:6" x14ac:dyDescent="0.25">
      <c r="A67" s="1">
        <v>44256</v>
      </c>
      <c r="B67" s="4"/>
      <c r="C67" s="4"/>
      <c r="D67" s="4"/>
      <c r="E67" s="4"/>
      <c r="F67" s="4"/>
    </row>
    <row r="68" spans="1:6" x14ac:dyDescent="0.25">
      <c r="A68" s="1">
        <v>44287</v>
      </c>
      <c r="B68" s="4"/>
      <c r="C68" s="4"/>
      <c r="D68" s="4"/>
      <c r="E68" s="4"/>
      <c r="F68" s="4"/>
    </row>
    <row r="69" spans="1:6" x14ac:dyDescent="0.25">
      <c r="A69" s="1">
        <v>44317</v>
      </c>
      <c r="B69" s="4"/>
      <c r="C69" s="4"/>
      <c r="D69" s="4"/>
      <c r="E69" s="4"/>
      <c r="F69" s="4"/>
    </row>
    <row r="70" spans="1:6" x14ac:dyDescent="0.25">
      <c r="A70" s="1">
        <v>44348</v>
      </c>
      <c r="B70" s="4"/>
      <c r="C70" s="4"/>
      <c r="D70" s="4"/>
      <c r="E70" s="4"/>
      <c r="F70" s="4"/>
    </row>
    <row r="71" spans="1:6" x14ac:dyDescent="0.25">
      <c r="A71" s="1">
        <v>44378</v>
      </c>
      <c r="B71" s="4"/>
      <c r="C71" s="4"/>
      <c r="D71" s="4"/>
      <c r="E71" s="4"/>
      <c r="F71" s="4"/>
    </row>
    <row r="72" spans="1:6" x14ac:dyDescent="0.25">
      <c r="A72" s="1">
        <v>44409</v>
      </c>
      <c r="B72" s="4"/>
      <c r="C72" s="4"/>
      <c r="D72" s="4"/>
      <c r="E72" s="4"/>
      <c r="F72" s="4"/>
    </row>
    <row r="73" spans="1:6" x14ac:dyDescent="0.25">
      <c r="A73" s="1">
        <v>44440</v>
      </c>
      <c r="B73" s="4"/>
      <c r="C73" s="4"/>
      <c r="D73" s="4"/>
      <c r="E73" s="4"/>
      <c r="F73" s="4"/>
    </row>
    <row r="74" spans="1:6" x14ac:dyDescent="0.25">
      <c r="A74" s="1">
        <v>44470</v>
      </c>
      <c r="B74" s="4"/>
      <c r="C74" s="4"/>
      <c r="D74" s="4"/>
      <c r="E74" s="4"/>
      <c r="F74" s="4"/>
    </row>
    <row r="75" spans="1:6" x14ac:dyDescent="0.25">
      <c r="A75" s="1">
        <v>44501</v>
      </c>
      <c r="B75" s="4"/>
      <c r="C75" s="4"/>
      <c r="D75" s="4"/>
      <c r="E75" s="4"/>
      <c r="F75" s="4"/>
    </row>
    <row r="76" spans="1:6" x14ac:dyDescent="0.25">
      <c r="A76" s="1">
        <v>44531</v>
      </c>
      <c r="B76" s="4"/>
      <c r="C76" s="4"/>
      <c r="D76" s="4"/>
      <c r="E76" s="4"/>
      <c r="F76" s="4"/>
    </row>
    <row r="77" spans="1:6" x14ac:dyDescent="0.25">
      <c r="A77" s="1">
        <v>44562</v>
      </c>
      <c r="B77" s="4"/>
      <c r="C77" s="4"/>
      <c r="D77" s="4"/>
      <c r="E77" s="4"/>
      <c r="F77" s="4"/>
    </row>
    <row r="78" spans="1:6" x14ac:dyDescent="0.25">
      <c r="A78" s="1">
        <v>44593</v>
      </c>
      <c r="B78" s="4"/>
      <c r="C78" s="4"/>
      <c r="D78" s="4"/>
      <c r="E78" s="4"/>
      <c r="F78" s="4"/>
    </row>
    <row r="79" spans="1:6" x14ac:dyDescent="0.25">
      <c r="A79" s="1">
        <v>44621</v>
      </c>
      <c r="B79" s="4"/>
      <c r="C79" s="4"/>
      <c r="D79" s="4"/>
      <c r="E79" s="4"/>
      <c r="F79" s="4"/>
    </row>
    <row r="80" spans="1:6" x14ac:dyDescent="0.25">
      <c r="A80" s="1">
        <v>44652</v>
      </c>
      <c r="B80" s="4"/>
      <c r="C80" s="4"/>
      <c r="D80" s="4"/>
      <c r="E80" s="4"/>
      <c r="F80" s="4"/>
    </row>
    <row r="81" spans="1:6" x14ac:dyDescent="0.25">
      <c r="A81" s="1">
        <v>44682</v>
      </c>
      <c r="B81" s="4"/>
      <c r="C81" s="4"/>
      <c r="D81" s="4"/>
      <c r="E81" s="4"/>
      <c r="F81" s="4"/>
    </row>
    <row r="82" spans="1:6" x14ac:dyDescent="0.25">
      <c r="A82" s="1">
        <v>44713</v>
      </c>
      <c r="B82" s="4"/>
      <c r="C82" s="4"/>
      <c r="D82" s="4"/>
      <c r="E82" s="4"/>
      <c r="F82" s="4"/>
    </row>
    <row r="83" spans="1:6" x14ac:dyDescent="0.25">
      <c r="A83" s="1">
        <v>44743</v>
      </c>
      <c r="B83" s="4"/>
      <c r="C83" s="4"/>
      <c r="D83" s="4"/>
      <c r="E83" s="4"/>
      <c r="F83" s="4"/>
    </row>
    <row r="84" spans="1:6" x14ac:dyDescent="0.25">
      <c r="A84" s="1">
        <v>44774</v>
      </c>
      <c r="B84" s="4"/>
      <c r="C84" s="4"/>
      <c r="D84" s="4"/>
      <c r="E84" s="4"/>
      <c r="F84" s="4"/>
    </row>
    <row r="85" spans="1:6" x14ac:dyDescent="0.25">
      <c r="A85" s="1">
        <v>44805</v>
      </c>
      <c r="B85" s="4"/>
      <c r="C85" s="4"/>
      <c r="D85" s="4"/>
      <c r="E85" s="4"/>
      <c r="F85" s="4"/>
    </row>
    <row r="86" spans="1:6" x14ac:dyDescent="0.25">
      <c r="A86" s="1">
        <v>44835</v>
      </c>
      <c r="B86" s="4"/>
      <c r="C86" s="4"/>
      <c r="D86" s="4"/>
      <c r="E86" s="4"/>
      <c r="F86" s="4"/>
    </row>
    <row r="87" spans="1:6" x14ac:dyDescent="0.25">
      <c r="A87" s="1">
        <v>44866</v>
      </c>
      <c r="B87" s="4"/>
      <c r="C87" s="4"/>
      <c r="D87" s="4"/>
      <c r="E87" s="4"/>
      <c r="F87" s="4"/>
    </row>
    <row r="88" spans="1:6" x14ac:dyDescent="0.25">
      <c r="A88" s="1">
        <v>44896</v>
      </c>
      <c r="B88" s="4"/>
      <c r="C88" s="4"/>
      <c r="D88" s="4"/>
      <c r="E88" s="4"/>
      <c r="F88" s="4"/>
    </row>
    <row r="89" spans="1:6" x14ac:dyDescent="0.25">
      <c r="A89" s="1">
        <v>44927</v>
      </c>
      <c r="B89" s="4"/>
      <c r="C89" s="4"/>
      <c r="D89" s="4"/>
      <c r="E89" s="4"/>
      <c r="F89" s="4"/>
    </row>
    <row r="90" spans="1:6" x14ac:dyDescent="0.25">
      <c r="A90" s="1">
        <v>44958</v>
      </c>
      <c r="B90" s="4"/>
      <c r="C90" s="4"/>
      <c r="D90" s="4"/>
      <c r="E90" s="4"/>
      <c r="F90" s="4"/>
    </row>
    <row r="91" spans="1:6" x14ac:dyDescent="0.25">
      <c r="A91" s="1">
        <v>44986</v>
      </c>
      <c r="B91" s="4"/>
      <c r="C91" s="4"/>
      <c r="D91" s="4"/>
      <c r="E91" s="4"/>
      <c r="F91" s="4"/>
    </row>
    <row r="92" spans="1:6" x14ac:dyDescent="0.25">
      <c r="A92" s="1">
        <v>45017</v>
      </c>
      <c r="B92" s="4"/>
      <c r="C92" s="4"/>
      <c r="D92" s="4"/>
      <c r="E92" s="4"/>
      <c r="F92" s="4"/>
    </row>
    <row r="93" spans="1:6" x14ac:dyDescent="0.25">
      <c r="A93" s="1">
        <v>45047</v>
      </c>
      <c r="B93" s="4"/>
      <c r="C93" s="4"/>
      <c r="D93" s="4"/>
      <c r="E93" s="4"/>
      <c r="F93" s="4"/>
    </row>
    <row r="94" spans="1:6" x14ac:dyDescent="0.25">
      <c r="A94" s="1">
        <v>45078</v>
      </c>
      <c r="B94" s="4"/>
      <c r="C94" s="4"/>
      <c r="D94" s="4"/>
      <c r="E94" s="4"/>
      <c r="F94" s="4"/>
    </row>
    <row r="95" spans="1:6" x14ac:dyDescent="0.25">
      <c r="A95" s="1">
        <v>45108</v>
      </c>
      <c r="B95" s="4"/>
      <c r="C95" s="4"/>
      <c r="D95" s="4"/>
      <c r="E95" s="4"/>
      <c r="F95" s="4"/>
    </row>
    <row r="96" spans="1:6" x14ac:dyDescent="0.25">
      <c r="A96" s="1">
        <v>45139</v>
      </c>
      <c r="B96" s="4"/>
      <c r="C96" s="4"/>
      <c r="D96" s="4"/>
      <c r="E96" s="4"/>
      <c r="F96" s="4"/>
    </row>
    <row r="97" spans="1:6" x14ac:dyDescent="0.25">
      <c r="A97" s="1">
        <v>45170</v>
      </c>
      <c r="B97" s="4"/>
      <c r="C97" s="4"/>
      <c r="D97" s="4"/>
      <c r="E97" s="4"/>
      <c r="F97" s="4"/>
    </row>
    <row r="98" spans="1:6" x14ac:dyDescent="0.25">
      <c r="A98" s="1">
        <v>45200</v>
      </c>
      <c r="B98" s="4"/>
      <c r="C98" s="4"/>
      <c r="D98" s="4"/>
      <c r="E98" s="4"/>
      <c r="F98" s="4"/>
    </row>
    <row r="99" spans="1:6" x14ac:dyDescent="0.25">
      <c r="A99" s="1">
        <v>45231</v>
      </c>
      <c r="B99" s="4"/>
      <c r="C99" s="4"/>
      <c r="D99" s="4"/>
      <c r="E99" s="4"/>
      <c r="F99" s="4"/>
    </row>
    <row r="100" spans="1:6" x14ac:dyDescent="0.25">
      <c r="A100" s="1">
        <v>45261</v>
      </c>
      <c r="B100" s="4"/>
      <c r="C100" s="4"/>
      <c r="D100" s="4"/>
      <c r="E100" s="4"/>
      <c r="F100" s="4"/>
    </row>
    <row r="101" spans="1:6" x14ac:dyDescent="0.25">
      <c r="A101" s="1">
        <v>45292</v>
      </c>
      <c r="B101" s="4"/>
      <c r="C101" s="4"/>
      <c r="D101" s="4"/>
      <c r="E101" s="4"/>
      <c r="F101" s="4"/>
    </row>
    <row r="102" spans="1:6" x14ac:dyDescent="0.25">
      <c r="A102" s="1">
        <v>45323</v>
      </c>
      <c r="B102" s="4"/>
      <c r="C102" s="4"/>
      <c r="D102" s="4"/>
      <c r="E102" s="4"/>
      <c r="F102" s="4"/>
    </row>
    <row r="103" spans="1:6" x14ac:dyDescent="0.25">
      <c r="A103" s="1">
        <v>45352</v>
      </c>
      <c r="B103" s="4"/>
      <c r="C103" s="4"/>
      <c r="D103" s="4"/>
      <c r="E103" s="4"/>
      <c r="F103" s="4"/>
    </row>
    <row r="104" spans="1:6" x14ac:dyDescent="0.25">
      <c r="A104" s="1">
        <v>45383</v>
      </c>
      <c r="B104" s="4"/>
      <c r="C104" s="4"/>
      <c r="D104" s="4"/>
      <c r="E104" s="4"/>
      <c r="F104" s="4"/>
    </row>
    <row r="105" spans="1:6" x14ac:dyDescent="0.25">
      <c r="A105" s="1">
        <v>45413</v>
      </c>
      <c r="B105" s="4"/>
      <c r="C105" s="4"/>
      <c r="D105" s="4"/>
      <c r="E105" s="4"/>
      <c r="F105" s="4"/>
    </row>
    <row r="106" spans="1:6" x14ac:dyDescent="0.25">
      <c r="A106" s="1">
        <v>45444</v>
      </c>
      <c r="B106" s="4"/>
      <c r="C106" s="4"/>
      <c r="D106" s="4"/>
      <c r="E106" s="4"/>
      <c r="F106" s="4"/>
    </row>
    <row r="107" spans="1:6" x14ac:dyDescent="0.25">
      <c r="A107" s="1">
        <v>45474</v>
      </c>
      <c r="B107" s="4"/>
      <c r="C107" s="4"/>
      <c r="D107" s="4"/>
      <c r="E107" s="4"/>
      <c r="F107" s="4"/>
    </row>
    <row r="108" spans="1:6" x14ac:dyDescent="0.25">
      <c r="A108" s="1">
        <v>45505</v>
      </c>
      <c r="B108" s="4"/>
      <c r="C108" s="4"/>
      <c r="D108" s="4"/>
      <c r="E108" s="4"/>
      <c r="F108" s="4"/>
    </row>
    <row r="109" spans="1:6" x14ac:dyDescent="0.25">
      <c r="A109" s="1">
        <v>45536</v>
      </c>
      <c r="B109" s="4"/>
      <c r="C109" s="4"/>
      <c r="D109" s="4"/>
      <c r="E109" s="4"/>
      <c r="F109" s="4"/>
    </row>
    <row r="110" spans="1:6" x14ac:dyDescent="0.25">
      <c r="A110" s="1">
        <v>45566</v>
      </c>
      <c r="B110" s="4"/>
      <c r="C110" s="4"/>
      <c r="D110" s="4"/>
      <c r="E110" s="4"/>
      <c r="F110" s="4"/>
    </row>
    <row r="111" spans="1:6" x14ac:dyDescent="0.25">
      <c r="A111" s="1">
        <v>45597</v>
      </c>
      <c r="B111" s="4"/>
      <c r="C111" s="4"/>
      <c r="D111" s="4"/>
      <c r="E111" s="4"/>
      <c r="F111" s="4"/>
    </row>
    <row r="112" spans="1:6" x14ac:dyDescent="0.25">
      <c r="A112" s="1">
        <v>45627</v>
      </c>
      <c r="B112" s="4"/>
      <c r="C112" s="4"/>
      <c r="D112" s="4"/>
      <c r="E112" s="4"/>
      <c r="F112" s="4"/>
    </row>
    <row r="113" spans="1:6" x14ac:dyDescent="0.25">
      <c r="A113" s="1">
        <v>45658</v>
      </c>
      <c r="B113" s="4"/>
      <c r="C113" s="4"/>
      <c r="D113" s="4"/>
      <c r="E113" s="4"/>
      <c r="F113" s="4"/>
    </row>
    <row r="114" spans="1:6" x14ac:dyDescent="0.25">
      <c r="A114" s="1">
        <v>45689</v>
      </c>
      <c r="B114" s="4"/>
      <c r="C114" s="4"/>
      <c r="D114" s="4"/>
      <c r="E114" s="4"/>
      <c r="F114" s="4"/>
    </row>
    <row r="115" spans="1:6" x14ac:dyDescent="0.25">
      <c r="A115" s="1">
        <v>45717</v>
      </c>
      <c r="B115" s="4"/>
      <c r="C115" s="4"/>
      <c r="D115" s="4"/>
      <c r="E115" s="4"/>
      <c r="F115" s="4"/>
    </row>
    <row r="116" spans="1:6" x14ac:dyDescent="0.25">
      <c r="A116" s="1">
        <v>45748</v>
      </c>
      <c r="B116" s="4"/>
      <c r="C116" s="4"/>
      <c r="D116" s="4"/>
      <c r="E116" s="4"/>
      <c r="F116" s="4"/>
    </row>
    <row r="117" spans="1:6" x14ac:dyDescent="0.25">
      <c r="A117" s="1">
        <v>45778</v>
      </c>
      <c r="B117" s="4"/>
      <c r="C117" s="4"/>
      <c r="D117" s="4"/>
      <c r="E117" s="4"/>
      <c r="F117" s="4"/>
    </row>
    <row r="118" spans="1:6" x14ac:dyDescent="0.25">
      <c r="A118" s="1">
        <v>45809</v>
      </c>
      <c r="B118" s="4"/>
      <c r="C118" s="4"/>
      <c r="D118" s="4"/>
      <c r="E118" s="4"/>
      <c r="F118" s="4"/>
    </row>
    <row r="119" spans="1:6" x14ac:dyDescent="0.25">
      <c r="A119" s="1">
        <v>45839</v>
      </c>
      <c r="B119" s="4"/>
      <c r="C119" s="4"/>
      <c r="D119" s="4"/>
      <c r="E119" s="4"/>
      <c r="F119" s="4"/>
    </row>
    <row r="120" spans="1:6" x14ac:dyDescent="0.25">
      <c r="A120" s="1">
        <v>45870</v>
      </c>
      <c r="B120" s="4"/>
      <c r="C120" s="4"/>
      <c r="D120" s="4"/>
      <c r="E120" s="4"/>
      <c r="F120" s="4"/>
    </row>
    <row r="121" spans="1:6" x14ac:dyDescent="0.25">
      <c r="A121" s="1">
        <v>45901</v>
      </c>
      <c r="B121" s="4"/>
      <c r="C121" s="4"/>
      <c r="D121" s="4"/>
      <c r="E121" s="4"/>
      <c r="F121" s="4"/>
    </row>
    <row r="122" spans="1:6" x14ac:dyDescent="0.25">
      <c r="A122" s="1">
        <v>45931</v>
      </c>
      <c r="B122" s="4"/>
      <c r="C122" s="4"/>
      <c r="D122" s="4"/>
      <c r="E122" s="4"/>
      <c r="F122" s="4"/>
    </row>
    <row r="123" spans="1:6" x14ac:dyDescent="0.25">
      <c r="A123" s="1">
        <v>45962</v>
      </c>
      <c r="B123" s="4"/>
      <c r="C123" s="4"/>
      <c r="D123" s="4"/>
      <c r="E123" s="4"/>
      <c r="F123" s="4"/>
    </row>
    <row r="124" spans="1:6" x14ac:dyDescent="0.25">
      <c r="A124" s="1">
        <v>45992</v>
      </c>
      <c r="B124" s="4"/>
      <c r="C124" s="4"/>
      <c r="D124" s="4"/>
      <c r="E124" s="4"/>
      <c r="F124" s="4"/>
    </row>
    <row r="125" spans="1:6" x14ac:dyDescent="0.25">
      <c r="A125" s="1" t="s">
        <v>5</v>
      </c>
      <c r="B125" s="4">
        <v>3619675.7700000005</v>
      </c>
      <c r="C125" s="4">
        <v>2901452.99</v>
      </c>
      <c r="D125" s="4">
        <v>308086.77999999997</v>
      </c>
      <c r="E125" s="74">
        <v>3171201.0200000014</v>
      </c>
      <c r="F125" s="4">
        <v>10000416.560000002</v>
      </c>
    </row>
  </sheetData>
  <pageMargins left="0.7" right="0.7" top="0.75" bottom="0.75" header="0.3" footer="0.3"/>
  <pageSetup scale="74" fitToHeight="2" orientation="portrait" r:id="rId2"/>
  <headerFooter>
    <oddFooter>&amp;L&amp;F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F125"/>
  <sheetViews>
    <sheetView workbookViewId="0"/>
  </sheetViews>
  <sheetFormatPr defaultRowHeight="15" x14ac:dyDescent="0.25"/>
  <cols>
    <col min="1" max="1" width="26.85546875" customWidth="1"/>
    <col min="2" max="5" width="14.28515625" bestFit="1" customWidth="1"/>
    <col min="6" max="6" width="10.7109375" bestFit="1" customWidth="1"/>
    <col min="7" max="7" width="28.28515625" customWidth="1"/>
    <col min="8" max="8" width="31.7109375" bestFit="1" customWidth="1"/>
    <col min="9" max="9" width="33" customWidth="1"/>
  </cols>
  <sheetData>
    <row r="3" spans="1:6" x14ac:dyDescent="0.25">
      <c r="A3" s="3" t="s">
        <v>6</v>
      </c>
      <c r="B3" s="3" t="s">
        <v>0</v>
      </c>
    </row>
    <row r="4" spans="1:6" x14ac:dyDescent="0.25">
      <c r="A4" s="3" t="s">
        <v>2</v>
      </c>
      <c r="B4">
        <v>2016</v>
      </c>
      <c r="C4">
        <v>2017</v>
      </c>
      <c r="D4">
        <v>2018</v>
      </c>
      <c r="E4">
        <v>2019</v>
      </c>
      <c r="F4" t="s">
        <v>5</v>
      </c>
    </row>
    <row r="5" spans="1:6" x14ac:dyDescent="0.25">
      <c r="A5" s="1">
        <v>42370</v>
      </c>
      <c r="B5" s="4">
        <v>100547</v>
      </c>
      <c r="C5" s="4"/>
      <c r="D5" s="4"/>
      <c r="E5" s="4"/>
      <c r="F5" s="4">
        <v>100547</v>
      </c>
    </row>
    <row r="6" spans="1:6" x14ac:dyDescent="0.25">
      <c r="A6" s="1">
        <v>42401</v>
      </c>
      <c r="B6" s="4">
        <v>100547</v>
      </c>
      <c r="C6" s="4"/>
      <c r="D6" s="4"/>
      <c r="E6" s="4"/>
      <c r="F6" s="4">
        <v>100547</v>
      </c>
    </row>
    <row r="7" spans="1:6" x14ac:dyDescent="0.25">
      <c r="A7" s="1">
        <v>42430</v>
      </c>
      <c r="B7" s="4">
        <v>100547</v>
      </c>
      <c r="C7" s="4"/>
      <c r="D7" s="4"/>
      <c r="E7" s="4"/>
      <c r="F7" s="4">
        <v>100547</v>
      </c>
    </row>
    <row r="8" spans="1:6" x14ac:dyDescent="0.25">
      <c r="A8" s="1">
        <v>42461</v>
      </c>
      <c r="B8" s="4">
        <v>100547</v>
      </c>
      <c r="C8" s="4"/>
      <c r="D8" s="4"/>
      <c r="E8" s="4"/>
      <c r="F8" s="4">
        <v>100547</v>
      </c>
    </row>
    <row r="9" spans="1:6" x14ac:dyDescent="0.25">
      <c r="A9" s="1">
        <v>42491</v>
      </c>
      <c r="B9" s="4">
        <v>100547</v>
      </c>
      <c r="C9" s="4"/>
      <c r="D9" s="4"/>
      <c r="E9" s="4"/>
      <c r="F9" s="4">
        <v>100547</v>
      </c>
    </row>
    <row r="10" spans="1:6" x14ac:dyDescent="0.25">
      <c r="A10" s="1">
        <v>42522</v>
      </c>
      <c r="B10" s="4">
        <v>100547</v>
      </c>
      <c r="C10" s="4"/>
      <c r="D10" s="4"/>
      <c r="E10" s="4"/>
      <c r="F10" s="4">
        <v>100547</v>
      </c>
    </row>
    <row r="11" spans="1:6" x14ac:dyDescent="0.25">
      <c r="A11" s="1">
        <v>42552</v>
      </c>
      <c r="B11" s="4">
        <v>100547</v>
      </c>
      <c r="C11" s="4"/>
      <c r="D11" s="4"/>
      <c r="E11" s="4"/>
      <c r="F11" s="4">
        <v>100547</v>
      </c>
    </row>
    <row r="12" spans="1:6" x14ac:dyDescent="0.25">
      <c r="A12" s="1">
        <v>42583</v>
      </c>
      <c r="B12" s="4">
        <v>100547</v>
      </c>
      <c r="C12" s="4"/>
      <c r="D12" s="4"/>
      <c r="E12" s="4"/>
      <c r="F12" s="4">
        <v>100547</v>
      </c>
    </row>
    <row r="13" spans="1:6" x14ac:dyDescent="0.25">
      <c r="A13" s="1">
        <v>42614</v>
      </c>
      <c r="B13" s="4">
        <v>100547</v>
      </c>
      <c r="C13" s="4"/>
      <c r="D13" s="4"/>
      <c r="E13" s="4"/>
      <c r="F13" s="4">
        <v>100547</v>
      </c>
    </row>
    <row r="14" spans="1:6" x14ac:dyDescent="0.25">
      <c r="A14" s="1">
        <v>42644</v>
      </c>
      <c r="B14" s="4">
        <v>100547</v>
      </c>
      <c r="C14" s="4"/>
      <c r="D14" s="4"/>
      <c r="E14" s="4"/>
      <c r="F14" s="4">
        <v>100547</v>
      </c>
    </row>
    <row r="15" spans="1:6" x14ac:dyDescent="0.25">
      <c r="A15" s="1">
        <v>42675</v>
      </c>
      <c r="B15" s="4">
        <v>100547</v>
      </c>
      <c r="C15" s="4"/>
      <c r="D15" s="4"/>
      <c r="E15" s="4"/>
      <c r="F15" s="4">
        <v>100547</v>
      </c>
    </row>
    <row r="16" spans="1:6" x14ac:dyDescent="0.25">
      <c r="A16" s="1">
        <v>42705</v>
      </c>
      <c r="B16" s="4">
        <v>100547</v>
      </c>
      <c r="C16" s="4"/>
      <c r="D16" s="4"/>
      <c r="E16" s="4"/>
      <c r="F16" s="4">
        <v>100547</v>
      </c>
    </row>
    <row r="17" spans="1:6" x14ac:dyDescent="0.25">
      <c r="A17" s="1">
        <v>42736</v>
      </c>
      <c r="B17" s="4">
        <v>100547</v>
      </c>
      <c r="C17" s="4">
        <v>80596</v>
      </c>
      <c r="D17" s="4"/>
      <c r="E17" s="4"/>
      <c r="F17" s="4">
        <v>181143</v>
      </c>
    </row>
    <row r="18" spans="1:6" x14ac:dyDescent="0.25">
      <c r="A18" s="1">
        <v>42767</v>
      </c>
      <c r="B18" s="4">
        <v>100547</v>
      </c>
      <c r="C18" s="4">
        <v>80596</v>
      </c>
      <c r="D18" s="4"/>
      <c r="E18" s="4"/>
      <c r="F18" s="4">
        <v>181143</v>
      </c>
    </row>
    <row r="19" spans="1:6" x14ac:dyDescent="0.25">
      <c r="A19" s="1">
        <v>42795</v>
      </c>
      <c r="B19" s="4">
        <v>100547</v>
      </c>
      <c r="C19" s="4">
        <v>80596</v>
      </c>
      <c r="D19" s="4"/>
      <c r="E19" s="4"/>
      <c r="F19" s="4">
        <v>181143</v>
      </c>
    </row>
    <row r="20" spans="1:6" x14ac:dyDescent="0.25">
      <c r="A20" s="1">
        <v>42826</v>
      </c>
      <c r="B20" s="4">
        <v>100547</v>
      </c>
      <c r="C20" s="4">
        <v>80596</v>
      </c>
      <c r="D20" s="4"/>
      <c r="E20" s="4"/>
      <c r="F20" s="4">
        <v>181143</v>
      </c>
    </row>
    <row r="21" spans="1:6" x14ac:dyDescent="0.25">
      <c r="A21" s="1">
        <v>42856</v>
      </c>
      <c r="B21" s="4">
        <v>100547</v>
      </c>
      <c r="C21" s="4">
        <v>80596</v>
      </c>
      <c r="D21" s="4"/>
      <c r="E21" s="4"/>
      <c r="F21" s="4">
        <v>181143</v>
      </c>
    </row>
    <row r="22" spans="1:6" x14ac:dyDescent="0.25">
      <c r="A22" s="1">
        <v>42887</v>
      </c>
      <c r="B22" s="4">
        <v>100547</v>
      </c>
      <c r="C22" s="4">
        <v>80596</v>
      </c>
      <c r="D22" s="4"/>
      <c r="E22" s="4"/>
      <c r="F22" s="4">
        <v>181143</v>
      </c>
    </row>
    <row r="23" spans="1:6" x14ac:dyDescent="0.25">
      <c r="A23" s="1">
        <v>42917</v>
      </c>
      <c r="B23" s="4">
        <v>100547</v>
      </c>
      <c r="C23" s="4">
        <v>80596</v>
      </c>
      <c r="D23" s="4"/>
      <c r="E23" s="4"/>
      <c r="F23" s="4">
        <v>181143</v>
      </c>
    </row>
    <row r="24" spans="1:6" x14ac:dyDescent="0.25">
      <c r="A24" s="1">
        <v>42948</v>
      </c>
      <c r="B24" s="4">
        <v>100547</v>
      </c>
      <c r="C24" s="4">
        <v>80596</v>
      </c>
      <c r="D24" s="4"/>
      <c r="E24" s="4"/>
      <c r="F24" s="4">
        <v>181143</v>
      </c>
    </row>
    <row r="25" spans="1:6" x14ac:dyDescent="0.25">
      <c r="A25" s="1">
        <v>42979</v>
      </c>
      <c r="B25" s="4">
        <v>100546</v>
      </c>
      <c r="C25" s="4">
        <v>80596</v>
      </c>
      <c r="D25" s="4"/>
      <c r="E25" s="4"/>
      <c r="F25" s="4">
        <v>181142</v>
      </c>
    </row>
    <row r="26" spans="1:6" x14ac:dyDescent="0.25">
      <c r="A26" s="1">
        <v>43009</v>
      </c>
      <c r="B26" s="5">
        <v>100546</v>
      </c>
      <c r="C26" s="5">
        <v>80596</v>
      </c>
      <c r="D26" s="5"/>
      <c r="E26" s="5"/>
      <c r="F26" s="5">
        <v>181142</v>
      </c>
    </row>
    <row r="27" spans="1:6" x14ac:dyDescent="0.25">
      <c r="A27" s="1">
        <v>43040</v>
      </c>
      <c r="B27" s="5">
        <v>100546</v>
      </c>
      <c r="C27" s="5">
        <v>80596</v>
      </c>
      <c r="D27" s="5"/>
      <c r="E27" s="5"/>
      <c r="F27" s="5">
        <v>181142</v>
      </c>
    </row>
    <row r="28" spans="1:6" x14ac:dyDescent="0.25">
      <c r="A28" s="1">
        <v>43070</v>
      </c>
      <c r="B28" s="5">
        <v>100546</v>
      </c>
      <c r="C28" s="5">
        <v>80596</v>
      </c>
      <c r="D28" s="5"/>
      <c r="E28" s="5"/>
      <c r="F28" s="5">
        <v>181142</v>
      </c>
    </row>
    <row r="29" spans="1:6" x14ac:dyDescent="0.25">
      <c r="A29" s="1">
        <v>43101</v>
      </c>
      <c r="B29" s="5">
        <v>100546</v>
      </c>
      <c r="C29" s="5">
        <v>80596</v>
      </c>
      <c r="D29" s="5">
        <v>8558</v>
      </c>
      <c r="E29" s="5"/>
      <c r="F29" s="5">
        <v>189700</v>
      </c>
    </row>
    <row r="30" spans="1:6" x14ac:dyDescent="0.25">
      <c r="A30" s="1">
        <v>43132</v>
      </c>
      <c r="B30" s="5">
        <v>100546</v>
      </c>
      <c r="C30" s="5">
        <v>80596</v>
      </c>
      <c r="D30" s="5">
        <v>8558</v>
      </c>
      <c r="E30" s="5"/>
      <c r="F30" s="5">
        <v>189700</v>
      </c>
    </row>
    <row r="31" spans="1:6" x14ac:dyDescent="0.25">
      <c r="A31" s="1">
        <v>43160</v>
      </c>
      <c r="B31" s="5">
        <v>100546</v>
      </c>
      <c r="C31" s="5">
        <v>80596</v>
      </c>
      <c r="D31" s="5">
        <v>8558</v>
      </c>
      <c r="E31" s="5"/>
      <c r="F31" s="5">
        <v>189700</v>
      </c>
    </row>
    <row r="32" spans="1:6" x14ac:dyDescent="0.25">
      <c r="A32" s="1">
        <v>43191</v>
      </c>
      <c r="B32" s="5">
        <v>100546</v>
      </c>
      <c r="C32" s="5">
        <v>80596</v>
      </c>
      <c r="D32" s="5">
        <v>8558</v>
      </c>
      <c r="E32" s="5"/>
      <c r="F32" s="5">
        <v>189700</v>
      </c>
    </row>
    <row r="33" spans="1:6" x14ac:dyDescent="0.25">
      <c r="A33" s="1">
        <v>43221</v>
      </c>
      <c r="B33" s="5">
        <v>100546</v>
      </c>
      <c r="C33" s="5">
        <v>80596</v>
      </c>
      <c r="D33" s="5">
        <v>8558</v>
      </c>
      <c r="E33" s="5"/>
      <c r="F33" s="5">
        <v>189700</v>
      </c>
    </row>
    <row r="34" spans="1:6" x14ac:dyDescent="0.25">
      <c r="A34" s="1">
        <v>43252</v>
      </c>
      <c r="B34" s="5">
        <v>100546</v>
      </c>
      <c r="C34" s="5">
        <v>80596</v>
      </c>
      <c r="D34" s="5">
        <v>8558</v>
      </c>
      <c r="E34" s="5"/>
      <c r="F34" s="5">
        <v>189700</v>
      </c>
    </row>
    <row r="35" spans="1:6" x14ac:dyDescent="0.25">
      <c r="A35" s="1">
        <v>43282</v>
      </c>
      <c r="B35" s="5">
        <v>100546</v>
      </c>
      <c r="C35" s="5">
        <v>80596</v>
      </c>
      <c r="D35" s="5">
        <v>8558</v>
      </c>
      <c r="E35" s="5"/>
      <c r="F35" s="5">
        <v>189700</v>
      </c>
    </row>
    <row r="36" spans="1:6" x14ac:dyDescent="0.25">
      <c r="A36" s="1">
        <v>43313</v>
      </c>
      <c r="B36" s="5">
        <v>100546</v>
      </c>
      <c r="C36" s="5">
        <v>80596</v>
      </c>
      <c r="D36" s="5">
        <v>8558</v>
      </c>
      <c r="E36" s="5"/>
      <c r="F36" s="5">
        <v>189700</v>
      </c>
    </row>
    <row r="37" spans="1:6" x14ac:dyDescent="0.25">
      <c r="A37" s="1">
        <v>43344</v>
      </c>
      <c r="B37" s="5">
        <v>100546</v>
      </c>
      <c r="C37" s="5">
        <v>80596</v>
      </c>
      <c r="D37" s="5">
        <v>8558</v>
      </c>
      <c r="E37" s="5"/>
      <c r="F37" s="5">
        <v>189700</v>
      </c>
    </row>
    <row r="38" spans="1:6" x14ac:dyDescent="0.25">
      <c r="A38" s="1">
        <v>43374</v>
      </c>
      <c r="B38" s="5">
        <v>100546</v>
      </c>
      <c r="C38" s="5">
        <v>80596</v>
      </c>
      <c r="D38" s="5">
        <v>8558</v>
      </c>
      <c r="E38" s="5"/>
      <c r="F38" s="5">
        <v>189700</v>
      </c>
    </row>
    <row r="39" spans="1:6" x14ac:dyDescent="0.25">
      <c r="A39" s="1">
        <v>43405</v>
      </c>
      <c r="B39" s="5">
        <v>100546</v>
      </c>
      <c r="C39" s="5">
        <v>80596</v>
      </c>
      <c r="D39" s="5">
        <v>8558</v>
      </c>
      <c r="E39" s="5"/>
      <c r="F39" s="5">
        <v>189700</v>
      </c>
    </row>
    <row r="40" spans="1:6" x14ac:dyDescent="0.25">
      <c r="A40" s="1">
        <v>43435</v>
      </c>
      <c r="B40" s="5">
        <v>100546</v>
      </c>
      <c r="C40" s="5">
        <v>80596</v>
      </c>
      <c r="D40" s="5">
        <v>8558</v>
      </c>
      <c r="E40" s="5"/>
      <c r="F40" s="5">
        <v>189700</v>
      </c>
    </row>
    <row r="41" spans="1:6" x14ac:dyDescent="0.25">
      <c r="A41" s="1">
        <v>43466</v>
      </c>
      <c r="B41" s="4"/>
      <c r="C41" s="4">
        <v>80596</v>
      </c>
      <c r="D41" s="4">
        <v>8558</v>
      </c>
      <c r="E41" s="4">
        <v>57514</v>
      </c>
      <c r="F41" s="4">
        <v>146668</v>
      </c>
    </row>
    <row r="42" spans="1:6" x14ac:dyDescent="0.25">
      <c r="A42" s="1">
        <v>43497</v>
      </c>
      <c r="B42" s="4"/>
      <c r="C42" s="4">
        <v>80596</v>
      </c>
      <c r="D42" s="4">
        <v>8558</v>
      </c>
      <c r="E42" s="4">
        <v>57514</v>
      </c>
      <c r="F42" s="4">
        <v>146668</v>
      </c>
    </row>
    <row r="43" spans="1:6" x14ac:dyDescent="0.25">
      <c r="A43" s="1">
        <v>43525</v>
      </c>
      <c r="B43" s="4"/>
      <c r="C43" s="4">
        <v>80596</v>
      </c>
      <c r="D43" s="4">
        <v>8558</v>
      </c>
      <c r="E43" s="4">
        <v>57514</v>
      </c>
      <c r="F43" s="4">
        <v>146668</v>
      </c>
    </row>
    <row r="44" spans="1:6" x14ac:dyDescent="0.25">
      <c r="A44" s="1">
        <v>43556</v>
      </c>
      <c r="B44" s="4"/>
      <c r="C44" s="4">
        <v>80596</v>
      </c>
      <c r="D44" s="4">
        <v>8558</v>
      </c>
      <c r="E44" s="4">
        <v>57514</v>
      </c>
      <c r="F44" s="4">
        <v>146668</v>
      </c>
    </row>
    <row r="45" spans="1:6" x14ac:dyDescent="0.25">
      <c r="A45" s="1">
        <v>43586</v>
      </c>
      <c r="B45" s="4"/>
      <c r="C45" s="4">
        <v>80596</v>
      </c>
      <c r="D45" s="4">
        <v>8558</v>
      </c>
      <c r="E45" s="4">
        <v>57514</v>
      </c>
      <c r="F45" s="4">
        <v>146668</v>
      </c>
    </row>
    <row r="46" spans="1:6" x14ac:dyDescent="0.25">
      <c r="A46" s="1">
        <v>43617</v>
      </c>
      <c r="B46" s="4"/>
      <c r="C46" s="4">
        <v>80596</v>
      </c>
      <c r="D46" s="4">
        <v>8558</v>
      </c>
      <c r="E46" s="4">
        <v>57514</v>
      </c>
      <c r="F46" s="4">
        <v>146668</v>
      </c>
    </row>
    <row r="47" spans="1:6" x14ac:dyDescent="0.25">
      <c r="A47" s="1">
        <v>43647</v>
      </c>
      <c r="B47" s="4"/>
      <c r="C47" s="4">
        <v>80596</v>
      </c>
      <c r="D47" s="4">
        <v>8558</v>
      </c>
      <c r="E47" s="4">
        <v>57514</v>
      </c>
      <c r="F47" s="4">
        <v>146668</v>
      </c>
    </row>
    <row r="48" spans="1:6" x14ac:dyDescent="0.25">
      <c r="A48" s="1">
        <v>43678</v>
      </c>
      <c r="B48" s="4"/>
      <c r="C48" s="4">
        <v>80596</v>
      </c>
      <c r="D48" s="4">
        <v>8558</v>
      </c>
      <c r="E48" s="4">
        <v>57514</v>
      </c>
      <c r="F48" s="4">
        <v>146668</v>
      </c>
    </row>
    <row r="49" spans="1:6" x14ac:dyDescent="0.25">
      <c r="A49" s="1">
        <v>43709</v>
      </c>
      <c r="B49" s="4"/>
      <c r="C49" s="4">
        <v>80596</v>
      </c>
      <c r="D49" s="4">
        <v>8558</v>
      </c>
      <c r="E49" s="4">
        <v>57514</v>
      </c>
      <c r="F49" s="4">
        <v>146668</v>
      </c>
    </row>
    <row r="50" spans="1:6" x14ac:dyDescent="0.25">
      <c r="A50" s="1">
        <v>43739</v>
      </c>
      <c r="B50" s="4"/>
      <c r="C50" s="4">
        <v>80595</v>
      </c>
      <c r="D50" s="4">
        <v>8558</v>
      </c>
      <c r="E50" s="4">
        <v>57514</v>
      </c>
      <c r="F50" s="4">
        <v>146667</v>
      </c>
    </row>
    <row r="51" spans="1:6" x14ac:dyDescent="0.25">
      <c r="A51" s="1">
        <v>43770</v>
      </c>
      <c r="B51" s="4"/>
      <c r="C51" s="4">
        <v>80595</v>
      </c>
      <c r="D51" s="4">
        <v>8558</v>
      </c>
      <c r="E51" s="4">
        <v>57514</v>
      </c>
      <c r="F51" s="4">
        <v>146667</v>
      </c>
    </row>
    <row r="52" spans="1:6" x14ac:dyDescent="0.25">
      <c r="A52" s="1">
        <v>43800</v>
      </c>
      <c r="B52" s="4"/>
      <c r="C52" s="4">
        <v>80595</v>
      </c>
      <c r="D52" s="4">
        <v>8558</v>
      </c>
      <c r="E52" s="4">
        <v>57514</v>
      </c>
      <c r="F52" s="4">
        <v>146667</v>
      </c>
    </row>
    <row r="53" spans="1:6" x14ac:dyDescent="0.25">
      <c r="A53" s="1">
        <v>43831</v>
      </c>
      <c r="B53" s="4"/>
      <c r="C53" s="4"/>
      <c r="D53" s="4">
        <v>8558</v>
      </c>
      <c r="E53" s="4">
        <v>57514</v>
      </c>
      <c r="F53" s="4">
        <v>66072</v>
      </c>
    </row>
    <row r="54" spans="1:6" x14ac:dyDescent="0.25">
      <c r="A54" s="1">
        <v>43862</v>
      </c>
      <c r="B54" s="4"/>
      <c r="C54" s="4"/>
      <c r="D54" s="4">
        <v>8558</v>
      </c>
      <c r="E54" s="4">
        <v>57514</v>
      </c>
      <c r="F54" s="4">
        <v>66072</v>
      </c>
    </row>
    <row r="55" spans="1:6" x14ac:dyDescent="0.25">
      <c r="A55" s="1">
        <v>43891</v>
      </c>
      <c r="B55" s="4"/>
      <c r="C55" s="4"/>
      <c r="D55" s="4">
        <v>8558</v>
      </c>
      <c r="E55" s="4">
        <v>57514</v>
      </c>
      <c r="F55" s="4">
        <v>66072</v>
      </c>
    </row>
    <row r="56" spans="1:6" x14ac:dyDescent="0.25">
      <c r="A56" s="1">
        <v>43922</v>
      </c>
      <c r="B56" s="4"/>
      <c r="C56" s="4"/>
      <c r="D56" s="4">
        <v>8558</v>
      </c>
      <c r="E56" s="4">
        <v>57514</v>
      </c>
      <c r="F56" s="4">
        <v>66072</v>
      </c>
    </row>
    <row r="57" spans="1:6" x14ac:dyDescent="0.25">
      <c r="A57" s="1">
        <v>43952</v>
      </c>
      <c r="B57" s="4"/>
      <c r="C57" s="4"/>
      <c r="D57" s="4">
        <v>8558</v>
      </c>
      <c r="E57" s="4">
        <v>57514</v>
      </c>
      <c r="F57" s="4">
        <v>66072</v>
      </c>
    </row>
    <row r="58" spans="1:6" x14ac:dyDescent="0.25">
      <c r="A58" s="1">
        <v>43983</v>
      </c>
      <c r="B58" s="4"/>
      <c r="C58" s="4"/>
      <c r="D58" s="4">
        <v>8558</v>
      </c>
      <c r="E58" s="4">
        <v>57514</v>
      </c>
      <c r="F58" s="4">
        <v>66072</v>
      </c>
    </row>
    <row r="59" spans="1:6" x14ac:dyDescent="0.25">
      <c r="A59" s="1">
        <v>44013</v>
      </c>
      <c r="B59" s="4"/>
      <c r="C59" s="4"/>
      <c r="D59" s="4">
        <v>8558</v>
      </c>
      <c r="E59" s="4">
        <v>57514</v>
      </c>
      <c r="F59" s="4">
        <v>66072</v>
      </c>
    </row>
    <row r="60" spans="1:6" x14ac:dyDescent="0.25">
      <c r="A60" s="1">
        <v>44044</v>
      </c>
      <c r="B60" s="4"/>
      <c r="C60" s="4"/>
      <c r="D60" s="4">
        <v>8558</v>
      </c>
      <c r="E60" s="4">
        <v>57514</v>
      </c>
      <c r="F60" s="4">
        <v>66072</v>
      </c>
    </row>
    <row r="61" spans="1:6" x14ac:dyDescent="0.25">
      <c r="A61" s="1">
        <v>44075</v>
      </c>
      <c r="B61" s="4"/>
      <c r="C61" s="4"/>
      <c r="D61" s="4">
        <v>8558</v>
      </c>
      <c r="E61" s="4">
        <v>57514</v>
      </c>
      <c r="F61" s="4">
        <v>66072</v>
      </c>
    </row>
    <row r="62" spans="1:6" x14ac:dyDescent="0.25">
      <c r="A62" s="1">
        <v>44105</v>
      </c>
      <c r="B62" s="4"/>
      <c r="C62" s="4"/>
      <c r="D62" s="4">
        <v>8558</v>
      </c>
      <c r="E62" s="4">
        <v>57514</v>
      </c>
      <c r="F62" s="4">
        <v>66072</v>
      </c>
    </row>
    <row r="63" spans="1:6" x14ac:dyDescent="0.25">
      <c r="A63" s="1">
        <v>44136</v>
      </c>
      <c r="B63" s="4"/>
      <c r="C63" s="4"/>
      <c r="D63" s="4">
        <v>8558</v>
      </c>
      <c r="E63" s="4">
        <v>57514</v>
      </c>
      <c r="F63" s="4">
        <v>66072</v>
      </c>
    </row>
    <row r="64" spans="1:6" x14ac:dyDescent="0.25">
      <c r="A64" s="1">
        <v>44166</v>
      </c>
      <c r="B64" s="4"/>
      <c r="C64" s="4"/>
      <c r="D64" s="4">
        <v>8558</v>
      </c>
      <c r="E64" s="4">
        <v>57514</v>
      </c>
      <c r="F64" s="4">
        <v>66072</v>
      </c>
    </row>
    <row r="65" spans="1:6" x14ac:dyDescent="0.25">
      <c r="A65" s="1">
        <v>44197</v>
      </c>
      <c r="B65" s="4"/>
      <c r="C65" s="4"/>
      <c r="D65" s="4"/>
      <c r="E65" s="4">
        <v>57514</v>
      </c>
      <c r="F65" s="4">
        <v>57514</v>
      </c>
    </row>
    <row r="66" spans="1:6" x14ac:dyDescent="0.25">
      <c r="A66" s="1">
        <v>44228</v>
      </c>
      <c r="B66" s="4"/>
      <c r="C66" s="4"/>
      <c r="D66" s="4"/>
      <c r="E66" s="4">
        <v>57514</v>
      </c>
      <c r="F66" s="4">
        <v>57514</v>
      </c>
    </row>
    <row r="67" spans="1:6" x14ac:dyDescent="0.25">
      <c r="A67" s="1">
        <v>44256</v>
      </c>
      <c r="B67" s="4"/>
      <c r="C67" s="4"/>
      <c r="D67" s="4"/>
      <c r="E67" s="4">
        <v>57514</v>
      </c>
      <c r="F67" s="4">
        <v>57514</v>
      </c>
    </row>
    <row r="68" spans="1:6" x14ac:dyDescent="0.25">
      <c r="A68" s="1">
        <v>44287</v>
      </c>
      <c r="B68" s="4"/>
      <c r="C68" s="4"/>
      <c r="D68" s="4"/>
      <c r="E68" s="4">
        <v>57514</v>
      </c>
      <c r="F68" s="4">
        <v>57514</v>
      </c>
    </row>
    <row r="69" spans="1:6" x14ac:dyDescent="0.25">
      <c r="A69" s="1">
        <v>44317</v>
      </c>
      <c r="B69" s="4"/>
      <c r="C69" s="4"/>
      <c r="D69" s="4"/>
      <c r="E69" s="4">
        <v>57514</v>
      </c>
      <c r="F69" s="4">
        <v>57514</v>
      </c>
    </row>
    <row r="70" spans="1:6" x14ac:dyDescent="0.25">
      <c r="A70" s="1">
        <v>44348</v>
      </c>
      <c r="B70" s="4"/>
      <c r="C70" s="4"/>
      <c r="D70" s="4"/>
      <c r="E70" s="4">
        <v>57514</v>
      </c>
      <c r="F70" s="4">
        <v>57514</v>
      </c>
    </row>
    <row r="71" spans="1:6" x14ac:dyDescent="0.25">
      <c r="A71" s="1">
        <v>44378</v>
      </c>
      <c r="B71" s="4"/>
      <c r="C71" s="4"/>
      <c r="D71" s="4"/>
      <c r="E71" s="4">
        <v>57514</v>
      </c>
      <c r="F71" s="4">
        <v>57514</v>
      </c>
    </row>
    <row r="72" spans="1:6" x14ac:dyDescent="0.25">
      <c r="A72" s="1">
        <v>44409</v>
      </c>
      <c r="B72" s="4"/>
      <c r="C72" s="4"/>
      <c r="D72" s="4"/>
      <c r="E72" s="4">
        <v>57514</v>
      </c>
      <c r="F72" s="4">
        <v>57514</v>
      </c>
    </row>
    <row r="73" spans="1:6" x14ac:dyDescent="0.25">
      <c r="A73" s="1">
        <v>44440</v>
      </c>
      <c r="B73" s="4"/>
      <c r="C73" s="4"/>
      <c r="D73" s="4"/>
      <c r="E73" s="4">
        <v>57514</v>
      </c>
      <c r="F73" s="4">
        <v>57514</v>
      </c>
    </row>
    <row r="74" spans="1:6" x14ac:dyDescent="0.25">
      <c r="A74" s="1">
        <v>44470</v>
      </c>
      <c r="B74" s="4"/>
      <c r="C74" s="4"/>
      <c r="D74" s="4"/>
      <c r="E74" s="4">
        <v>57514</v>
      </c>
      <c r="F74" s="4">
        <v>57514</v>
      </c>
    </row>
    <row r="75" spans="1:6" x14ac:dyDescent="0.25">
      <c r="A75" s="1">
        <v>44501</v>
      </c>
      <c r="B75" s="4"/>
      <c r="C75" s="4"/>
      <c r="D75" s="4"/>
      <c r="E75" s="4">
        <v>57514</v>
      </c>
      <c r="F75" s="4">
        <v>57514</v>
      </c>
    </row>
    <row r="76" spans="1:6" x14ac:dyDescent="0.25">
      <c r="A76" s="1">
        <v>44531</v>
      </c>
      <c r="B76" s="4"/>
      <c r="C76" s="4"/>
      <c r="D76" s="4"/>
      <c r="E76" s="4">
        <v>57514</v>
      </c>
      <c r="F76" s="4">
        <v>57514</v>
      </c>
    </row>
    <row r="77" spans="1:6" x14ac:dyDescent="0.25">
      <c r="A77" s="1">
        <v>44562</v>
      </c>
      <c r="B77" s="4"/>
      <c r="C77" s="4"/>
      <c r="D77" s="4"/>
      <c r="E77" s="4">
        <v>57514</v>
      </c>
      <c r="F77" s="4">
        <v>57514</v>
      </c>
    </row>
    <row r="78" spans="1:6" x14ac:dyDescent="0.25">
      <c r="A78" s="1">
        <v>44593</v>
      </c>
      <c r="B78" s="4"/>
      <c r="C78" s="4"/>
      <c r="D78" s="4"/>
      <c r="E78" s="4">
        <v>57514</v>
      </c>
      <c r="F78" s="4">
        <v>57514</v>
      </c>
    </row>
    <row r="79" spans="1:6" x14ac:dyDescent="0.25">
      <c r="A79" s="1">
        <v>44621</v>
      </c>
      <c r="B79" s="4"/>
      <c r="C79" s="4"/>
      <c r="D79" s="4"/>
      <c r="E79" s="4">
        <v>57514</v>
      </c>
      <c r="F79" s="4">
        <v>57514</v>
      </c>
    </row>
    <row r="80" spans="1:6" x14ac:dyDescent="0.25">
      <c r="A80" s="1">
        <v>44652</v>
      </c>
      <c r="B80" s="4"/>
      <c r="C80" s="4"/>
      <c r="D80" s="4"/>
      <c r="E80" s="4">
        <v>57514</v>
      </c>
      <c r="F80" s="4">
        <v>57514</v>
      </c>
    </row>
    <row r="81" spans="1:6" x14ac:dyDescent="0.25">
      <c r="A81" s="1">
        <v>44682</v>
      </c>
      <c r="B81" s="4"/>
      <c r="C81" s="4"/>
      <c r="D81" s="4"/>
      <c r="E81" s="4">
        <v>57514</v>
      </c>
      <c r="F81" s="4">
        <v>57514</v>
      </c>
    </row>
    <row r="82" spans="1:6" x14ac:dyDescent="0.25">
      <c r="A82" s="1">
        <v>44713</v>
      </c>
      <c r="B82" s="4"/>
      <c r="C82" s="4"/>
      <c r="D82" s="4"/>
      <c r="E82" s="4">
        <v>57514</v>
      </c>
      <c r="F82" s="4">
        <v>57514</v>
      </c>
    </row>
    <row r="83" spans="1:6" x14ac:dyDescent="0.25">
      <c r="A83" s="1">
        <v>44743</v>
      </c>
      <c r="B83" s="4"/>
      <c r="C83" s="4"/>
      <c r="D83" s="4"/>
      <c r="E83" s="4">
        <v>57514</v>
      </c>
      <c r="F83" s="4">
        <v>57514</v>
      </c>
    </row>
    <row r="84" spans="1:6" x14ac:dyDescent="0.25">
      <c r="A84" s="1">
        <v>44774</v>
      </c>
      <c r="B84" s="4"/>
      <c r="C84" s="4"/>
      <c r="D84" s="4"/>
      <c r="E84" s="4">
        <v>57514</v>
      </c>
      <c r="F84" s="4">
        <v>57514</v>
      </c>
    </row>
    <row r="85" spans="1:6" x14ac:dyDescent="0.25">
      <c r="A85" s="1">
        <v>44805</v>
      </c>
      <c r="B85" s="4"/>
      <c r="C85" s="4"/>
      <c r="D85" s="4"/>
      <c r="E85" s="4">
        <v>57514</v>
      </c>
      <c r="F85" s="4">
        <v>57514</v>
      </c>
    </row>
    <row r="86" spans="1:6" x14ac:dyDescent="0.25">
      <c r="A86" s="1">
        <v>44835</v>
      </c>
      <c r="B86" s="4"/>
      <c r="C86" s="4"/>
      <c r="D86" s="4"/>
      <c r="E86" s="4">
        <v>57514</v>
      </c>
      <c r="F86" s="4">
        <v>57514</v>
      </c>
    </row>
    <row r="87" spans="1:6" x14ac:dyDescent="0.25">
      <c r="A87" s="1">
        <v>44866</v>
      </c>
      <c r="B87" s="4"/>
      <c r="C87" s="4"/>
      <c r="D87" s="4"/>
      <c r="E87" s="4">
        <v>57514</v>
      </c>
      <c r="F87" s="4">
        <v>57514</v>
      </c>
    </row>
    <row r="88" spans="1:6" x14ac:dyDescent="0.25">
      <c r="A88" s="1">
        <v>44896</v>
      </c>
      <c r="B88" s="4"/>
      <c r="C88" s="4"/>
      <c r="D88" s="4"/>
      <c r="E88" s="4">
        <v>57514</v>
      </c>
      <c r="F88" s="4">
        <v>57514</v>
      </c>
    </row>
    <row r="89" spans="1:6" x14ac:dyDescent="0.25">
      <c r="A89" s="1">
        <v>44927</v>
      </c>
      <c r="B89" s="4"/>
      <c r="C89" s="4"/>
      <c r="D89" s="4"/>
      <c r="E89" s="4">
        <v>11403</v>
      </c>
      <c r="F89" s="4">
        <v>11403</v>
      </c>
    </row>
    <row r="90" spans="1:6" x14ac:dyDescent="0.25">
      <c r="A90" s="1">
        <v>44958</v>
      </c>
      <c r="B90" s="4"/>
      <c r="C90" s="4"/>
      <c r="D90" s="4"/>
      <c r="E90" s="4">
        <v>11403</v>
      </c>
      <c r="F90" s="4">
        <v>11403</v>
      </c>
    </row>
    <row r="91" spans="1:6" x14ac:dyDescent="0.25">
      <c r="A91" s="1">
        <v>44986</v>
      </c>
      <c r="B91" s="4"/>
      <c r="C91" s="4"/>
      <c r="D91" s="4"/>
      <c r="E91" s="4">
        <v>11403</v>
      </c>
      <c r="F91" s="4">
        <v>11403</v>
      </c>
    </row>
    <row r="92" spans="1:6" x14ac:dyDescent="0.25">
      <c r="A92" s="1">
        <v>45017</v>
      </c>
      <c r="B92" s="4"/>
      <c r="C92" s="4"/>
      <c r="D92" s="4"/>
      <c r="E92" s="4">
        <v>11403</v>
      </c>
      <c r="F92" s="4">
        <v>11403</v>
      </c>
    </row>
    <row r="93" spans="1:6" x14ac:dyDescent="0.25">
      <c r="A93" s="1">
        <v>45047</v>
      </c>
      <c r="B93" s="4"/>
      <c r="C93" s="4"/>
      <c r="D93" s="4"/>
      <c r="E93" s="4">
        <v>11403</v>
      </c>
      <c r="F93" s="4">
        <v>11403</v>
      </c>
    </row>
    <row r="94" spans="1:6" x14ac:dyDescent="0.25">
      <c r="A94" s="1">
        <v>45078</v>
      </c>
      <c r="B94" s="4"/>
      <c r="C94" s="4"/>
      <c r="D94" s="4"/>
      <c r="E94" s="4">
        <v>11403</v>
      </c>
      <c r="F94" s="4">
        <v>11403</v>
      </c>
    </row>
    <row r="95" spans="1:6" x14ac:dyDescent="0.25">
      <c r="A95" s="1">
        <v>45108</v>
      </c>
      <c r="B95" s="4"/>
      <c r="C95" s="4"/>
      <c r="D95" s="4"/>
      <c r="E95" s="4">
        <v>11403</v>
      </c>
      <c r="F95" s="4">
        <v>11403</v>
      </c>
    </row>
    <row r="96" spans="1:6" x14ac:dyDescent="0.25">
      <c r="A96" s="1">
        <v>45139</v>
      </c>
      <c r="B96" s="4"/>
      <c r="C96" s="4"/>
      <c r="D96" s="4"/>
      <c r="E96" s="4">
        <v>11403</v>
      </c>
      <c r="F96" s="4">
        <v>11403</v>
      </c>
    </row>
    <row r="97" spans="1:6" x14ac:dyDescent="0.25">
      <c r="A97" s="1">
        <v>45170</v>
      </c>
      <c r="B97" s="4"/>
      <c r="C97" s="4"/>
      <c r="D97" s="4"/>
      <c r="E97" s="4">
        <v>11403</v>
      </c>
      <c r="F97" s="4">
        <v>11403</v>
      </c>
    </row>
    <row r="98" spans="1:6" x14ac:dyDescent="0.25">
      <c r="A98" s="1">
        <v>45200</v>
      </c>
      <c r="B98" s="4"/>
      <c r="C98" s="4"/>
      <c r="D98" s="4"/>
      <c r="E98" s="4">
        <v>11403</v>
      </c>
      <c r="F98" s="4">
        <v>11403</v>
      </c>
    </row>
    <row r="99" spans="1:6" x14ac:dyDescent="0.25">
      <c r="A99" s="1">
        <v>45231</v>
      </c>
      <c r="B99" s="4"/>
      <c r="C99" s="4"/>
      <c r="D99" s="4"/>
      <c r="E99" s="4">
        <v>11403</v>
      </c>
      <c r="F99" s="4">
        <v>11403</v>
      </c>
    </row>
    <row r="100" spans="1:6" x14ac:dyDescent="0.25">
      <c r="A100" s="1">
        <v>45261</v>
      </c>
      <c r="B100" s="4"/>
      <c r="C100" s="4"/>
      <c r="D100" s="4"/>
      <c r="E100" s="4">
        <v>11403</v>
      </c>
      <c r="F100" s="4">
        <v>11403</v>
      </c>
    </row>
    <row r="101" spans="1:6" x14ac:dyDescent="0.25">
      <c r="A101" s="1">
        <v>45292</v>
      </c>
      <c r="B101" s="4"/>
      <c r="C101" s="4"/>
      <c r="D101" s="4"/>
      <c r="E101" s="4">
        <v>11403</v>
      </c>
      <c r="F101" s="4">
        <v>11403</v>
      </c>
    </row>
    <row r="102" spans="1:6" x14ac:dyDescent="0.25">
      <c r="A102" s="1">
        <v>45323</v>
      </c>
      <c r="B102" s="4"/>
      <c r="C102" s="4"/>
      <c r="D102" s="4"/>
      <c r="E102" s="4">
        <v>11403</v>
      </c>
      <c r="F102" s="4">
        <v>11403</v>
      </c>
    </row>
    <row r="103" spans="1:6" x14ac:dyDescent="0.25">
      <c r="A103" s="1">
        <v>45352</v>
      </c>
      <c r="B103" s="4"/>
      <c r="C103" s="4"/>
      <c r="D103" s="4"/>
      <c r="E103" s="4">
        <v>11403</v>
      </c>
      <c r="F103" s="4">
        <v>11403</v>
      </c>
    </row>
    <row r="104" spans="1:6" x14ac:dyDescent="0.25">
      <c r="A104" s="1">
        <v>45383</v>
      </c>
      <c r="B104" s="4"/>
      <c r="C104" s="4"/>
      <c r="D104" s="4"/>
      <c r="E104" s="4">
        <v>11403</v>
      </c>
      <c r="F104" s="4">
        <v>11403</v>
      </c>
    </row>
    <row r="105" spans="1:6" x14ac:dyDescent="0.25">
      <c r="A105" s="1">
        <v>45413</v>
      </c>
      <c r="B105" s="4"/>
      <c r="C105" s="4"/>
      <c r="D105" s="4"/>
      <c r="E105" s="4">
        <v>11403</v>
      </c>
      <c r="F105" s="4">
        <v>11403</v>
      </c>
    </row>
    <row r="106" spans="1:6" x14ac:dyDescent="0.25">
      <c r="A106" s="1">
        <v>45444</v>
      </c>
      <c r="B106" s="4"/>
      <c r="C106" s="4"/>
      <c r="D106" s="4"/>
      <c r="E106" s="4">
        <v>11403</v>
      </c>
      <c r="F106" s="4">
        <v>11403</v>
      </c>
    </row>
    <row r="107" spans="1:6" x14ac:dyDescent="0.25">
      <c r="A107" s="1">
        <v>45474</v>
      </c>
      <c r="B107" s="4"/>
      <c r="C107" s="4"/>
      <c r="D107" s="4"/>
      <c r="E107" s="4">
        <v>11403</v>
      </c>
      <c r="F107" s="4">
        <v>11403</v>
      </c>
    </row>
    <row r="108" spans="1:6" x14ac:dyDescent="0.25">
      <c r="A108" s="1">
        <v>45505</v>
      </c>
      <c r="B108" s="4"/>
      <c r="C108" s="4"/>
      <c r="D108" s="4"/>
      <c r="E108" s="4">
        <v>11403</v>
      </c>
      <c r="F108" s="4">
        <v>11403</v>
      </c>
    </row>
    <row r="109" spans="1:6" x14ac:dyDescent="0.25">
      <c r="A109" s="1">
        <v>45536</v>
      </c>
      <c r="B109" s="4"/>
      <c r="C109" s="4"/>
      <c r="D109" s="4"/>
      <c r="E109" s="4">
        <v>11403</v>
      </c>
      <c r="F109" s="4">
        <v>11403</v>
      </c>
    </row>
    <row r="110" spans="1:6" x14ac:dyDescent="0.25">
      <c r="A110" s="1">
        <v>45566</v>
      </c>
      <c r="B110" s="4"/>
      <c r="C110" s="4"/>
      <c r="D110" s="4"/>
      <c r="E110" s="4">
        <v>11403</v>
      </c>
      <c r="F110" s="4">
        <v>11403</v>
      </c>
    </row>
    <row r="111" spans="1:6" x14ac:dyDescent="0.25">
      <c r="A111" s="1">
        <v>45597</v>
      </c>
      <c r="B111" s="4"/>
      <c r="C111" s="4"/>
      <c r="D111" s="4"/>
      <c r="E111" s="4">
        <v>11403</v>
      </c>
      <c r="F111" s="4">
        <v>11403</v>
      </c>
    </row>
    <row r="112" spans="1:6" x14ac:dyDescent="0.25">
      <c r="A112" s="1">
        <v>45627</v>
      </c>
      <c r="B112" s="4"/>
      <c r="C112" s="4"/>
      <c r="D112" s="4"/>
      <c r="E112" s="4">
        <v>11403</v>
      </c>
      <c r="F112" s="4">
        <v>11403</v>
      </c>
    </row>
    <row r="113" spans="1:6" x14ac:dyDescent="0.25">
      <c r="A113" s="1">
        <v>45658</v>
      </c>
      <c r="B113" s="4"/>
      <c r="C113" s="4"/>
      <c r="D113" s="4"/>
      <c r="E113" s="4">
        <v>11403</v>
      </c>
      <c r="F113" s="4">
        <v>11403</v>
      </c>
    </row>
    <row r="114" spans="1:6" x14ac:dyDescent="0.25">
      <c r="A114" s="1">
        <v>45689</v>
      </c>
      <c r="B114" s="4"/>
      <c r="C114" s="4"/>
      <c r="D114" s="4"/>
      <c r="E114" s="4">
        <v>11403</v>
      </c>
      <c r="F114" s="4">
        <v>11403</v>
      </c>
    </row>
    <row r="115" spans="1:6" x14ac:dyDescent="0.25">
      <c r="A115" s="1">
        <v>45717</v>
      </c>
      <c r="B115" s="4"/>
      <c r="C115" s="4"/>
      <c r="D115" s="4"/>
      <c r="E115" s="4">
        <v>11403</v>
      </c>
      <c r="F115" s="4">
        <v>11403</v>
      </c>
    </row>
    <row r="116" spans="1:6" x14ac:dyDescent="0.25">
      <c r="A116" s="1">
        <v>45748</v>
      </c>
      <c r="B116" s="4"/>
      <c r="C116" s="4"/>
      <c r="D116" s="4"/>
      <c r="E116" s="4">
        <v>11403</v>
      </c>
      <c r="F116" s="4">
        <v>11403</v>
      </c>
    </row>
    <row r="117" spans="1:6" x14ac:dyDescent="0.25">
      <c r="A117" s="1">
        <v>45778</v>
      </c>
      <c r="B117" s="4"/>
      <c r="C117" s="4"/>
      <c r="D117" s="4"/>
      <c r="E117" s="4">
        <v>11403</v>
      </c>
      <c r="F117" s="4">
        <v>11403</v>
      </c>
    </row>
    <row r="118" spans="1:6" x14ac:dyDescent="0.25">
      <c r="A118" s="1">
        <v>45809</v>
      </c>
      <c r="B118" s="4"/>
      <c r="C118" s="4"/>
      <c r="D118" s="4"/>
      <c r="E118" s="4">
        <v>11403</v>
      </c>
      <c r="F118" s="4">
        <v>11403</v>
      </c>
    </row>
    <row r="119" spans="1:6" x14ac:dyDescent="0.25">
      <c r="A119" s="1">
        <v>45839</v>
      </c>
      <c r="B119" s="4"/>
      <c r="C119" s="4"/>
      <c r="D119" s="4"/>
      <c r="E119" s="4">
        <v>11403</v>
      </c>
      <c r="F119" s="4">
        <v>11403</v>
      </c>
    </row>
    <row r="120" spans="1:6" x14ac:dyDescent="0.25">
      <c r="A120" s="1">
        <v>45870</v>
      </c>
      <c r="B120" s="4"/>
      <c r="C120" s="4"/>
      <c r="D120" s="4"/>
      <c r="E120" s="4">
        <v>11403</v>
      </c>
      <c r="F120" s="4">
        <v>11403</v>
      </c>
    </row>
    <row r="121" spans="1:6" x14ac:dyDescent="0.25">
      <c r="A121" s="1">
        <v>45901</v>
      </c>
      <c r="B121" s="4"/>
      <c r="C121" s="4"/>
      <c r="D121" s="4"/>
      <c r="E121" s="4">
        <v>11403</v>
      </c>
      <c r="F121" s="4">
        <v>11403</v>
      </c>
    </row>
    <row r="122" spans="1:6" x14ac:dyDescent="0.25">
      <c r="A122" s="1">
        <v>45931</v>
      </c>
      <c r="B122" s="4"/>
      <c r="C122" s="4"/>
      <c r="D122" s="4"/>
      <c r="E122" s="4">
        <v>11403</v>
      </c>
      <c r="F122" s="4">
        <v>11403</v>
      </c>
    </row>
    <row r="123" spans="1:6" x14ac:dyDescent="0.25">
      <c r="A123" s="1">
        <v>45962</v>
      </c>
      <c r="B123" s="4"/>
      <c r="C123" s="4"/>
      <c r="D123" s="4"/>
      <c r="E123" s="4">
        <v>11403</v>
      </c>
      <c r="F123" s="4">
        <v>11403</v>
      </c>
    </row>
    <row r="124" spans="1:6" x14ac:dyDescent="0.25">
      <c r="A124" s="1">
        <v>45992</v>
      </c>
      <c r="B124" s="4"/>
      <c r="C124" s="4"/>
      <c r="D124" s="4"/>
      <c r="E124" s="4">
        <v>11403</v>
      </c>
      <c r="F124" s="4">
        <v>11403</v>
      </c>
    </row>
    <row r="125" spans="1:6" x14ac:dyDescent="0.25">
      <c r="A125" s="1" t="s">
        <v>5</v>
      </c>
      <c r="B125" s="4">
        <v>3619676</v>
      </c>
      <c r="C125" s="4">
        <v>2901453</v>
      </c>
      <c r="D125" s="4">
        <v>308088</v>
      </c>
      <c r="E125" s="4">
        <v>3171180</v>
      </c>
      <c r="F125" s="4">
        <v>10000397</v>
      </c>
    </row>
  </sheetData>
  <pageMargins left="0.7" right="0.7" top="0.75" bottom="0.75" header="0.3" footer="0.3"/>
  <pageSetup scale="72" orientation="portrait" r:id="rId2"/>
  <headerFooter>
    <oddFooter>&amp;L&amp;F
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1"/>
  <sheetViews>
    <sheetView workbookViewId="0"/>
  </sheetViews>
  <sheetFormatPr defaultRowHeight="15" x14ac:dyDescent="0.25"/>
  <cols>
    <col min="2" max="2" width="11.7109375" bestFit="1" customWidth="1"/>
    <col min="3" max="3" width="22.42578125" bestFit="1" customWidth="1"/>
    <col min="4" max="4" width="17.7109375" bestFit="1" customWidth="1"/>
    <col min="5" max="5" width="19.42578125" bestFit="1" customWidth="1"/>
    <col min="6" max="6" width="20.7109375" bestFit="1" customWidth="1"/>
  </cols>
  <sheetData>
    <row r="1" spans="2: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2:6" x14ac:dyDescent="0.25">
      <c r="B2">
        <v>2016</v>
      </c>
      <c r="C2">
        <v>3619676</v>
      </c>
      <c r="D2" s="1">
        <v>42370</v>
      </c>
      <c r="E2">
        <f t="shared" ref="E2:E21" si="0">ROUND(C2/36,0)</f>
        <v>100547</v>
      </c>
    </row>
    <row r="3" spans="2:6" x14ac:dyDescent="0.25">
      <c r="B3">
        <v>2016</v>
      </c>
      <c r="C3">
        <v>3619676</v>
      </c>
      <c r="D3" s="1">
        <v>42401</v>
      </c>
      <c r="E3">
        <f t="shared" si="0"/>
        <v>100547</v>
      </c>
    </row>
    <row r="4" spans="2:6" x14ac:dyDescent="0.25">
      <c r="B4">
        <v>2016</v>
      </c>
      <c r="C4">
        <v>3619676</v>
      </c>
      <c r="D4" s="1">
        <v>42430</v>
      </c>
      <c r="E4">
        <f t="shared" si="0"/>
        <v>100547</v>
      </c>
    </row>
    <row r="5" spans="2:6" x14ac:dyDescent="0.25">
      <c r="B5">
        <v>2016</v>
      </c>
      <c r="C5">
        <v>3619676</v>
      </c>
      <c r="D5" s="1">
        <v>42461</v>
      </c>
      <c r="E5">
        <f t="shared" si="0"/>
        <v>100547</v>
      </c>
    </row>
    <row r="6" spans="2:6" x14ac:dyDescent="0.25">
      <c r="B6">
        <v>2016</v>
      </c>
      <c r="C6">
        <v>3619676</v>
      </c>
      <c r="D6" s="1">
        <v>42491</v>
      </c>
      <c r="E6">
        <f t="shared" si="0"/>
        <v>100547</v>
      </c>
    </row>
    <row r="7" spans="2:6" x14ac:dyDescent="0.25">
      <c r="B7">
        <v>2016</v>
      </c>
      <c r="C7">
        <v>3619676</v>
      </c>
      <c r="D7" s="1">
        <v>42522</v>
      </c>
      <c r="E7">
        <f t="shared" si="0"/>
        <v>100547</v>
      </c>
      <c r="F7">
        <v>557075.82000000007</v>
      </c>
    </row>
    <row r="8" spans="2:6" x14ac:dyDescent="0.25">
      <c r="B8">
        <v>2016</v>
      </c>
      <c r="C8">
        <v>3619676</v>
      </c>
      <c r="D8" s="1">
        <v>42552</v>
      </c>
      <c r="E8">
        <f t="shared" si="0"/>
        <v>100547</v>
      </c>
      <c r="F8">
        <v>1068964.7200000002</v>
      </c>
    </row>
    <row r="9" spans="2:6" x14ac:dyDescent="0.25">
      <c r="B9">
        <v>2016</v>
      </c>
      <c r="C9">
        <v>3619676</v>
      </c>
      <c r="D9" s="1">
        <v>42583</v>
      </c>
      <c r="E9">
        <f t="shared" si="0"/>
        <v>100547</v>
      </c>
      <c r="F9">
        <v>86194.51</v>
      </c>
    </row>
    <row r="10" spans="2:6" x14ac:dyDescent="0.25">
      <c r="B10">
        <v>2016</v>
      </c>
      <c r="C10">
        <v>3619676</v>
      </c>
      <c r="D10" s="1">
        <v>42614</v>
      </c>
      <c r="E10">
        <f t="shared" si="0"/>
        <v>100547</v>
      </c>
      <c r="F10">
        <v>51343.619999999995</v>
      </c>
    </row>
    <row r="11" spans="2:6" x14ac:dyDescent="0.25">
      <c r="B11">
        <v>2016</v>
      </c>
      <c r="C11">
        <v>3619676</v>
      </c>
      <c r="D11" s="1">
        <v>42644</v>
      </c>
      <c r="E11">
        <f t="shared" si="0"/>
        <v>100547</v>
      </c>
    </row>
    <row r="12" spans="2:6" x14ac:dyDescent="0.25">
      <c r="B12">
        <v>2016</v>
      </c>
      <c r="C12">
        <v>3619676</v>
      </c>
      <c r="D12" s="1">
        <v>42675</v>
      </c>
      <c r="E12">
        <f t="shared" si="0"/>
        <v>100547</v>
      </c>
      <c r="F12">
        <v>62043</v>
      </c>
    </row>
    <row r="13" spans="2:6" x14ac:dyDescent="0.25">
      <c r="B13">
        <v>2016</v>
      </c>
      <c r="C13">
        <v>3619676</v>
      </c>
      <c r="D13" s="1">
        <v>42705</v>
      </c>
      <c r="E13">
        <f t="shared" si="0"/>
        <v>100547</v>
      </c>
      <c r="F13">
        <v>1794054.1</v>
      </c>
    </row>
    <row r="14" spans="2:6" x14ac:dyDescent="0.25">
      <c r="B14">
        <v>2016</v>
      </c>
      <c r="C14">
        <v>3619676</v>
      </c>
      <c r="D14" s="1">
        <v>42736</v>
      </c>
      <c r="E14">
        <f t="shared" si="0"/>
        <v>100547</v>
      </c>
    </row>
    <row r="15" spans="2:6" x14ac:dyDescent="0.25">
      <c r="B15">
        <v>2016</v>
      </c>
      <c r="C15">
        <v>3619676</v>
      </c>
      <c r="D15" s="1">
        <v>42767</v>
      </c>
      <c r="E15">
        <f t="shared" si="0"/>
        <v>100547</v>
      </c>
    </row>
    <row r="16" spans="2:6" x14ac:dyDescent="0.25">
      <c r="B16">
        <v>2016</v>
      </c>
      <c r="C16">
        <v>3619676</v>
      </c>
      <c r="D16" s="1">
        <v>42795</v>
      </c>
      <c r="E16">
        <f t="shared" si="0"/>
        <v>100547</v>
      </c>
    </row>
    <row r="17" spans="2:5" x14ac:dyDescent="0.25">
      <c r="B17">
        <v>2016</v>
      </c>
      <c r="C17">
        <v>3619676</v>
      </c>
      <c r="D17" s="1">
        <v>42826</v>
      </c>
      <c r="E17">
        <f t="shared" si="0"/>
        <v>100547</v>
      </c>
    </row>
    <row r="18" spans="2:5" x14ac:dyDescent="0.25">
      <c r="B18">
        <v>2016</v>
      </c>
      <c r="C18">
        <v>3619676</v>
      </c>
      <c r="D18" s="1">
        <v>42856</v>
      </c>
      <c r="E18">
        <f t="shared" si="0"/>
        <v>100547</v>
      </c>
    </row>
    <row r="19" spans="2:5" x14ac:dyDescent="0.25">
      <c r="B19">
        <v>2016</v>
      </c>
      <c r="C19">
        <v>3619676</v>
      </c>
      <c r="D19" s="1">
        <v>42887</v>
      </c>
      <c r="E19">
        <f t="shared" si="0"/>
        <v>100547</v>
      </c>
    </row>
    <row r="20" spans="2:5" x14ac:dyDescent="0.25">
      <c r="B20">
        <v>2016</v>
      </c>
      <c r="C20">
        <v>3619676</v>
      </c>
      <c r="D20" s="1">
        <v>42917</v>
      </c>
      <c r="E20">
        <f t="shared" si="0"/>
        <v>100547</v>
      </c>
    </row>
    <row r="21" spans="2:5" x14ac:dyDescent="0.25">
      <c r="B21">
        <v>2016</v>
      </c>
      <c r="C21">
        <v>3619676</v>
      </c>
      <c r="D21" s="1">
        <v>42948</v>
      </c>
      <c r="E21">
        <f t="shared" si="0"/>
        <v>100547</v>
      </c>
    </row>
    <row r="22" spans="2:5" x14ac:dyDescent="0.25">
      <c r="B22">
        <v>2016</v>
      </c>
      <c r="C22">
        <v>3619676</v>
      </c>
      <c r="D22" s="1">
        <v>42979</v>
      </c>
      <c r="E22">
        <f t="shared" ref="E22:E36" si="1">ROUND(C22/36,0)-1</f>
        <v>100546</v>
      </c>
    </row>
    <row r="23" spans="2:5" x14ac:dyDescent="0.25">
      <c r="B23">
        <v>2016</v>
      </c>
      <c r="C23">
        <v>3619676</v>
      </c>
      <c r="D23" s="1">
        <v>43009</v>
      </c>
      <c r="E23">
        <f t="shared" si="1"/>
        <v>100546</v>
      </c>
    </row>
    <row r="24" spans="2:5" x14ac:dyDescent="0.25">
      <c r="B24">
        <v>2016</v>
      </c>
      <c r="C24">
        <v>3619676</v>
      </c>
      <c r="D24" s="1">
        <v>43040</v>
      </c>
      <c r="E24">
        <f t="shared" si="1"/>
        <v>100546</v>
      </c>
    </row>
    <row r="25" spans="2:5" x14ac:dyDescent="0.25">
      <c r="B25">
        <v>2016</v>
      </c>
      <c r="C25">
        <v>3619676</v>
      </c>
      <c r="D25" s="1">
        <v>43070</v>
      </c>
      <c r="E25">
        <f t="shared" si="1"/>
        <v>100546</v>
      </c>
    </row>
    <row r="26" spans="2:5" x14ac:dyDescent="0.25">
      <c r="B26">
        <v>2016</v>
      </c>
      <c r="C26">
        <v>3619676</v>
      </c>
      <c r="D26" s="1">
        <v>43101</v>
      </c>
      <c r="E26">
        <f t="shared" si="1"/>
        <v>100546</v>
      </c>
    </row>
    <row r="27" spans="2:5" x14ac:dyDescent="0.25">
      <c r="B27">
        <v>2016</v>
      </c>
      <c r="C27">
        <v>3619676</v>
      </c>
      <c r="D27" s="1">
        <v>43132</v>
      </c>
      <c r="E27">
        <f t="shared" si="1"/>
        <v>100546</v>
      </c>
    </row>
    <row r="28" spans="2:5" x14ac:dyDescent="0.25">
      <c r="B28">
        <v>2016</v>
      </c>
      <c r="C28">
        <v>3619676</v>
      </c>
      <c r="D28" s="1">
        <v>43160</v>
      </c>
      <c r="E28">
        <f t="shared" si="1"/>
        <v>100546</v>
      </c>
    </row>
    <row r="29" spans="2:5" x14ac:dyDescent="0.25">
      <c r="B29">
        <v>2016</v>
      </c>
      <c r="C29">
        <v>3619676</v>
      </c>
      <c r="D29" s="1">
        <v>43191</v>
      </c>
      <c r="E29">
        <f t="shared" si="1"/>
        <v>100546</v>
      </c>
    </row>
    <row r="30" spans="2:5" x14ac:dyDescent="0.25">
      <c r="B30">
        <v>2016</v>
      </c>
      <c r="C30">
        <v>3619676</v>
      </c>
      <c r="D30" s="1">
        <v>43221</v>
      </c>
      <c r="E30">
        <f t="shared" si="1"/>
        <v>100546</v>
      </c>
    </row>
    <row r="31" spans="2:5" x14ac:dyDescent="0.25">
      <c r="B31">
        <v>2016</v>
      </c>
      <c r="C31">
        <v>3619676</v>
      </c>
      <c r="D31" s="1">
        <v>43252</v>
      </c>
      <c r="E31">
        <f t="shared" si="1"/>
        <v>100546</v>
      </c>
    </row>
    <row r="32" spans="2:5" x14ac:dyDescent="0.25">
      <c r="B32">
        <v>2016</v>
      </c>
      <c r="C32">
        <v>3619676</v>
      </c>
      <c r="D32" s="1">
        <v>43282</v>
      </c>
      <c r="E32">
        <f t="shared" si="1"/>
        <v>100546</v>
      </c>
    </row>
    <row r="33" spans="2:6" x14ac:dyDescent="0.25">
      <c r="B33">
        <v>2016</v>
      </c>
      <c r="C33">
        <v>3619676</v>
      </c>
      <c r="D33" s="1">
        <v>43313</v>
      </c>
      <c r="E33">
        <f t="shared" si="1"/>
        <v>100546</v>
      </c>
    </row>
    <row r="34" spans="2:6" x14ac:dyDescent="0.25">
      <c r="B34">
        <v>2016</v>
      </c>
      <c r="C34">
        <v>3619676</v>
      </c>
      <c r="D34" s="1">
        <v>43344</v>
      </c>
      <c r="E34">
        <f t="shared" si="1"/>
        <v>100546</v>
      </c>
    </row>
    <row r="35" spans="2:6" x14ac:dyDescent="0.25">
      <c r="B35">
        <v>2016</v>
      </c>
      <c r="C35">
        <v>3619676</v>
      </c>
      <c r="D35" s="1">
        <v>43374</v>
      </c>
      <c r="E35">
        <f t="shared" si="1"/>
        <v>100546</v>
      </c>
    </row>
    <row r="36" spans="2:6" x14ac:dyDescent="0.25">
      <c r="B36">
        <v>2016</v>
      </c>
      <c r="C36">
        <v>3619676</v>
      </c>
      <c r="D36" s="1">
        <v>43405</v>
      </c>
      <c r="E36">
        <f t="shared" si="1"/>
        <v>100546</v>
      </c>
    </row>
    <row r="37" spans="2:6" x14ac:dyDescent="0.25">
      <c r="B37">
        <v>2016</v>
      </c>
      <c r="C37">
        <v>3619676</v>
      </c>
      <c r="D37" s="1">
        <v>43435</v>
      </c>
      <c r="E37">
        <f>ROUND(C37/36,0)-1</f>
        <v>100546</v>
      </c>
    </row>
    <row r="38" spans="2:6" x14ac:dyDescent="0.25">
      <c r="B38">
        <v>2017</v>
      </c>
      <c r="C38">
        <v>2901453</v>
      </c>
      <c r="D38" s="1">
        <v>42736</v>
      </c>
      <c r="E38">
        <f>ROUND(C38/36,0)</f>
        <v>80596</v>
      </c>
      <c r="F38">
        <v>-56954.73</v>
      </c>
    </row>
    <row r="39" spans="2:6" x14ac:dyDescent="0.25">
      <c r="B39">
        <v>2017</v>
      </c>
      <c r="C39">
        <v>2901453</v>
      </c>
      <c r="D39" s="1">
        <v>42767</v>
      </c>
      <c r="E39">
        <f t="shared" ref="E39:E70" si="2">ROUND(C39/36,0)</f>
        <v>80596</v>
      </c>
    </row>
    <row r="40" spans="2:6" x14ac:dyDescent="0.25">
      <c r="B40">
        <v>2017</v>
      </c>
      <c r="C40">
        <v>2901453</v>
      </c>
      <c r="D40" s="1">
        <v>42795</v>
      </c>
      <c r="E40">
        <f t="shared" si="2"/>
        <v>80596</v>
      </c>
      <c r="F40">
        <v>-10005.620000000001</v>
      </c>
    </row>
    <row r="41" spans="2:6" x14ac:dyDescent="0.25">
      <c r="B41">
        <v>2017</v>
      </c>
      <c r="C41">
        <v>2901453</v>
      </c>
      <c r="D41" s="1">
        <v>42826</v>
      </c>
      <c r="E41">
        <f t="shared" si="2"/>
        <v>80596</v>
      </c>
      <c r="F41">
        <v>101620.4</v>
      </c>
    </row>
    <row r="42" spans="2:6" x14ac:dyDescent="0.25">
      <c r="B42">
        <v>2017</v>
      </c>
      <c r="C42">
        <v>2901453</v>
      </c>
      <c r="D42" s="1">
        <v>42856</v>
      </c>
      <c r="E42">
        <f t="shared" si="2"/>
        <v>80596</v>
      </c>
      <c r="F42">
        <v>122289.95000000001</v>
      </c>
    </row>
    <row r="43" spans="2:6" x14ac:dyDescent="0.25">
      <c r="B43">
        <v>2017</v>
      </c>
      <c r="C43">
        <v>2901453</v>
      </c>
      <c r="D43" s="1">
        <v>42887</v>
      </c>
      <c r="E43">
        <f t="shared" si="2"/>
        <v>80596</v>
      </c>
      <c r="F43">
        <v>530687.24</v>
      </c>
    </row>
    <row r="44" spans="2:6" x14ac:dyDescent="0.25">
      <c r="B44">
        <v>2017</v>
      </c>
      <c r="C44">
        <v>2901453</v>
      </c>
      <c r="D44" s="1">
        <v>42917</v>
      </c>
      <c r="E44">
        <f t="shared" si="2"/>
        <v>80596</v>
      </c>
      <c r="F44">
        <v>1187289.7300000002</v>
      </c>
    </row>
    <row r="45" spans="2:6" x14ac:dyDescent="0.25">
      <c r="B45">
        <v>2017</v>
      </c>
      <c r="C45">
        <v>2901453</v>
      </c>
      <c r="D45" s="1">
        <v>42948</v>
      </c>
      <c r="E45">
        <f t="shared" si="2"/>
        <v>80596</v>
      </c>
      <c r="F45">
        <v>926104.6</v>
      </c>
    </row>
    <row r="46" spans="2:6" x14ac:dyDescent="0.25">
      <c r="B46">
        <v>2017</v>
      </c>
      <c r="C46">
        <v>2901453</v>
      </c>
      <c r="D46" s="1">
        <v>42979</v>
      </c>
      <c r="E46">
        <f t="shared" si="2"/>
        <v>80596</v>
      </c>
      <c r="F46">
        <v>127012.86000000002</v>
      </c>
    </row>
    <row r="47" spans="2:6" x14ac:dyDescent="0.25">
      <c r="B47">
        <v>2017</v>
      </c>
      <c r="C47">
        <v>2901453</v>
      </c>
      <c r="D47" s="1">
        <v>43009</v>
      </c>
      <c r="E47">
        <f t="shared" si="2"/>
        <v>80596</v>
      </c>
      <c r="F47">
        <v>-56777.899999999994</v>
      </c>
    </row>
    <row r="48" spans="2:6" x14ac:dyDescent="0.25">
      <c r="B48">
        <v>2017</v>
      </c>
      <c r="C48">
        <v>2901453</v>
      </c>
      <c r="D48" s="1">
        <v>43040</v>
      </c>
      <c r="E48">
        <f t="shared" si="2"/>
        <v>80596</v>
      </c>
      <c r="F48">
        <v>-5055.5999999999995</v>
      </c>
    </row>
    <row r="49" spans="2:6" x14ac:dyDescent="0.25">
      <c r="B49">
        <v>2017</v>
      </c>
      <c r="C49">
        <v>2901453</v>
      </c>
      <c r="D49" s="1">
        <v>43070</v>
      </c>
      <c r="E49">
        <f t="shared" si="2"/>
        <v>80596</v>
      </c>
      <c r="F49">
        <v>35242.06</v>
      </c>
    </row>
    <row r="50" spans="2:6" x14ac:dyDescent="0.25">
      <c r="B50">
        <v>2017</v>
      </c>
      <c r="C50">
        <v>2901453</v>
      </c>
      <c r="D50" s="1">
        <v>43101</v>
      </c>
      <c r="E50">
        <f t="shared" si="2"/>
        <v>80596</v>
      </c>
    </row>
    <row r="51" spans="2:6" x14ac:dyDescent="0.25">
      <c r="B51">
        <v>2017</v>
      </c>
      <c r="C51">
        <v>2901453</v>
      </c>
      <c r="D51" s="1">
        <v>43132</v>
      </c>
      <c r="E51">
        <f t="shared" si="2"/>
        <v>80596</v>
      </c>
    </row>
    <row r="52" spans="2:6" x14ac:dyDescent="0.25">
      <c r="B52">
        <v>2017</v>
      </c>
      <c r="C52">
        <v>2901453</v>
      </c>
      <c r="D52" s="1">
        <v>43160</v>
      </c>
      <c r="E52">
        <f t="shared" si="2"/>
        <v>80596</v>
      </c>
    </row>
    <row r="53" spans="2:6" x14ac:dyDescent="0.25">
      <c r="B53">
        <v>2017</v>
      </c>
      <c r="C53">
        <v>2901453</v>
      </c>
      <c r="D53" s="1">
        <v>43191</v>
      </c>
      <c r="E53">
        <f t="shared" si="2"/>
        <v>80596</v>
      </c>
    </row>
    <row r="54" spans="2:6" x14ac:dyDescent="0.25">
      <c r="B54">
        <v>2017</v>
      </c>
      <c r="C54">
        <v>2901453</v>
      </c>
      <c r="D54" s="1">
        <v>43221</v>
      </c>
      <c r="E54">
        <f t="shared" si="2"/>
        <v>80596</v>
      </c>
    </row>
    <row r="55" spans="2:6" x14ac:dyDescent="0.25">
      <c r="B55">
        <v>2017</v>
      </c>
      <c r="C55">
        <v>2901453</v>
      </c>
      <c r="D55" s="1">
        <v>43252</v>
      </c>
      <c r="E55">
        <f t="shared" si="2"/>
        <v>80596</v>
      </c>
    </row>
    <row r="56" spans="2:6" x14ac:dyDescent="0.25">
      <c r="B56">
        <v>2017</v>
      </c>
      <c r="C56">
        <v>2901453</v>
      </c>
      <c r="D56" s="1">
        <v>43282</v>
      </c>
      <c r="E56">
        <f t="shared" si="2"/>
        <v>80596</v>
      </c>
    </row>
    <row r="57" spans="2:6" x14ac:dyDescent="0.25">
      <c r="B57">
        <v>2017</v>
      </c>
      <c r="C57">
        <v>2901453</v>
      </c>
      <c r="D57" s="1">
        <v>43313</v>
      </c>
      <c r="E57">
        <f t="shared" si="2"/>
        <v>80596</v>
      </c>
    </row>
    <row r="58" spans="2:6" x14ac:dyDescent="0.25">
      <c r="B58">
        <v>2017</v>
      </c>
      <c r="C58">
        <v>2901453</v>
      </c>
      <c r="D58" s="1">
        <v>43344</v>
      </c>
      <c r="E58">
        <f t="shared" si="2"/>
        <v>80596</v>
      </c>
    </row>
    <row r="59" spans="2:6" x14ac:dyDescent="0.25">
      <c r="B59">
        <v>2017</v>
      </c>
      <c r="C59">
        <v>2901453</v>
      </c>
      <c r="D59" s="1">
        <v>43374</v>
      </c>
      <c r="E59">
        <f t="shared" si="2"/>
        <v>80596</v>
      </c>
    </row>
    <row r="60" spans="2:6" x14ac:dyDescent="0.25">
      <c r="B60">
        <v>2017</v>
      </c>
      <c r="C60">
        <v>2901453</v>
      </c>
      <c r="D60" s="1">
        <v>43405</v>
      </c>
      <c r="E60">
        <f t="shared" si="2"/>
        <v>80596</v>
      </c>
    </row>
    <row r="61" spans="2:6" x14ac:dyDescent="0.25">
      <c r="B61">
        <v>2017</v>
      </c>
      <c r="C61">
        <v>2901453</v>
      </c>
      <c r="D61" s="1">
        <v>43435</v>
      </c>
      <c r="E61">
        <f t="shared" si="2"/>
        <v>80596</v>
      </c>
    </row>
    <row r="62" spans="2:6" x14ac:dyDescent="0.25">
      <c r="B62">
        <v>2017</v>
      </c>
      <c r="C62">
        <v>2901453</v>
      </c>
      <c r="D62" s="1">
        <v>43466</v>
      </c>
      <c r="E62">
        <f t="shared" si="2"/>
        <v>80596</v>
      </c>
    </row>
    <row r="63" spans="2:6" x14ac:dyDescent="0.25">
      <c r="B63">
        <v>2017</v>
      </c>
      <c r="C63">
        <v>2901453</v>
      </c>
      <c r="D63" s="1">
        <v>43497</v>
      </c>
      <c r="E63">
        <f t="shared" si="2"/>
        <v>80596</v>
      </c>
    </row>
    <row r="64" spans="2:6" x14ac:dyDescent="0.25">
      <c r="B64">
        <v>2017</v>
      </c>
      <c r="C64">
        <v>2901453</v>
      </c>
      <c r="D64" s="1">
        <v>43525</v>
      </c>
      <c r="E64">
        <f t="shared" si="2"/>
        <v>80596</v>
      </c>
    </row>
    <row r="65" spans="2:6" x14ac:dyDescent="0.25">
      <c r="B65">
        <v>2017</v>
      </c>
      <c r="C65">
        <v>2901453</v>
      </c>
      <c r="D65" s="1">
        <v>43556</v>
      </c>
      <c r="E65">
        <f t="shared" si="2"/>
        <v>80596</v>
      </c>
    </row>
    <row r="66" spans="2:6" x14ac:dyDescent="0.25">
      <c r="B66">
        <v>2017</v>
      </c>
      <c r="C66">
        <v>2901453</v>
      </c>
      <c r="D66" s="1">
        <v>43586</v>
      </c>
      <c r="E66">
        <f t="shared" si="2"/>
        <v>80596</v>
      </c>
    </row>
    <row r="67" spans="2:6" x14ac:dyDescent="0.25">
      <c r="B67">
        <v>2017</v>
      </c>
      <c r="C67">
        <v>2901453</v>
      </c>
      <c r="D67" s="1">
        <v>43617</v>
      </c>
      <c r="E67">
        <f t="shared" si="2"/>
        <v>80596</v>
      </c>
    </row>
    <row r="68" spans="2:6" x14ac:dyDescent="0.25">
      <c r="B68">
        <v>2017</v>
      </c>
      <c r="C68">
        <v>2901453</v>
      </c>
      <c r="D68" s="1">
        <v>43647</v>
      </c>
      <c r="E68">
        <f t="shared" si="2"/>
        <v>80596</v>
      </c>
    </row>
    <row r="69" spans="2:6" x14ac:dyDescent="0.25">
      <c r="B69">
        <v>2017</v>
      </c>
      <c r="C69">
        <v>2901453</v>
      </c>
      <c r="D69" s="1">
        <v>43678</v>
      </c>
      <c r="E69">
        <f t="shared" si="2"/>
        <v>80596</v>
      </c>
    </row>
    <row r="70" spans="2:6" x14ac:dyDescent="0.25">
      <c r="B70">
        <v>2017</v>
      </c>
      <c r="C70">
        <v>2901453</v>
      </c>
      <c r="D70" s="1">
        <v>43709</v>
      </c>
      <c r="E70">
        <f t="shared" si="2"/>
        <v>80596</v>
      </c>
    </row>
    <row r="71" spans="2:6" x14ac:dyDescent="0.25">
      <c r="B71">
        <v>2017</v>
      </c>
      <c r="C71">
        <v>2901453</v>
      </c>
      <c r="D71" s="1">
        <v>43739</v>
      </c>
      <c r="E71">
        <f>ROUND(C71/36,0)-1</f>
        <v>80595</v>
      </c>
    </row>
    <row r="72" spans="2:6" x14ac:dyDescent="0.25">
      <c r="B72">
        <v>2017</v>
      </c>
      <c r="C72">
        <v>2901453</v>
      </c>
      <c r="D72" s="1">
        <v>43770</v>
      </c>
      <c r="E72">
        <f>ROUND(C72/36,0)-1</f>
        <v>80595</v>
      </c>
    </row>
    <row r="73" spans="2:6" x14ac:dyDescent="0.25">
      <c r="B73">
        <v>2017</v>
      </c>
      <c r="C73">
        <v>2901453</v>
      </c>
      <c r="D73" s="1">
        <v>43800</v>
      </c>
      <c r="E73">
        <f>ROUND(C73/36,0)-1</f>
        <v>80595</v>
      </c>
    </row>
    <row r="74" spans="2:6" x14ac:dyDescent="0.25">
      <c r="B74">
        <v>2018</v>
      </c>
      <c r="C74" s="2">
        <f>SUM(F74:F85)</f>
        <v>308086.77999999997</v>
      </c>
      <c r="D74" s="1">
        <v>43101</v>
      </c>
      <c r="E74">
        <f>ROUND(C74/36,0)</f>
        <v>8558</v>
      </c>
      <c r="F74">
        <v>15935.179999999998</v>
      </c>
    </row>
    <row r="75" spans="2:6" x14ac:dyDescent="0.25">
      <c r="B75">
        <v>2018</v>
      </c>
      <c r="C75">
        <f>C74</f>
        <v>308086.77999999997</v>
      </c>
      <c r="D75" s="1">
        <v>43132</v>
      </c>
      <c r="E75">
        <f t="shared" ref="E75:E109" si="3">ROUND(C75/36,0)</f>
        <v>8558</v>
      </c>
      <c r="F75">
        <v>1146.43</v>
      </c>
    </row>
    <row r="76" spans="2:6" x14ac:dyDescent="0.25">
      <c r="B76">
        <v>2018</v>
      </c>
      <c r="C76">
        <f t="shared" ref="C76:C109" si="4">C75</f>
        <v>308086.77999999997</v>
      </c>
      <c r="D76" s="1">
        <v>43160</v>
      </c>
      <c r="E76">
        <f t="shared" si="3"/>
        <v>8558</v>
      </c>
      <c r="F76">
        <v>294637.59999999998</v>
      </c>
    </row>
    <row r="77" spans="2:6" x14ac:dyDescent="0.25">
      <c r="B77">
        <v>2018</v>
      </c>
      <c r="C77">
        <f t="shared" si="4"/>
        <v>308086.77999999997</v>
      </c>
      <c r="D77" s="1">
        <v>43191</v>
      </c>
      <c r="E77">
        <f t="shared" si="3"/>
        <v>8558</v>
      </c>
      <c r="F77">
        <v>-3632.43</v>
      </c>
    </row>
    <row r="78" spans="2:6" x14ac:dyDescent="0.25">
      <c r="B78">
        <v>2018</v>
      </c>
      <c r="C78">
        <f t="shared" si="4"/>
        <v>308086.77999999997</v>
      </c>
      <c r="D78" s="1">
        <v>43221</v>
      </c>
      <c r="E78">
        <f t="shared" si="3"/>
        <v>8558</v>
      </c>
    </row>
    <row r="79" spans="2:6" x14ac:dyDescent="0.25">
      <c r="B79">
        <v>2018</v>
      </c>
      <c r="C79">
        <f t="shared" si="4"/>
        <v>308086.77999999997</v>
      </c>
      <c r="D79" s="1">
        <v>43252</v>
      </c>
      <c r="E79">
        <f t="shared" si="3"/>
        <v>8558</v>
      </c>
    </row>
    <row r="80" spans="2:6" x14ac:dyDescent="0.25">
      <c r="B80">
        <v>2018</v>
      </c>
      <c r="C80">
        <f t="shared" si="4"/>
        <v>308086.77999999997</v>
      </c>
      <c r="D80" s="1">
        <v>43282</v>
      </c>
      <c r="E80">
        <f t="shared" si="3"/>
        <v>8558</v>
      </c>
    </row>
    <row r="81" spans="2:5" x14ac:dyDescent="0.25">
      <c r="B81">
        <v>2018</v>
      </c>
      <c r="C81">
        <f t="shared" si="4"/>
        <v>308086.77999999997</v>
      </c>
      <c r="D81" s="1">
        <v>43313</v>
      </c>
      <c r="E81">
        <f t="shared" si="3"/>
        <v>8558</v>
      </c>
    </row>
    <row r="82" spans="2:5" x14ac:dyDescent="0.25">
      <c r="B82">
        <v>2018</v>
      </c>
      <c r="C82">
        <f t="shared" si="4"/>
        <v>308086.77999999997</v>
      </c>
      <c r="D82" s="1">
        <v>43344</v>
      </c>
      <c r="E82">
        <f t="shared" si="3"/>
        <v>8558</v>
      </c>
    </row>
    <row r="83" spans="2:5" x14ac:dyDescent="0.25">
      <c r="B83">
        <v>2018</v>
      </c>
      <c r="C83">
        <f t="shared" si="4"/>
        <v>308086.77999999997</v>
      </c>
      <c r="D83" s="1">
        <v>43374</v>
      </c>
      <c r="E83">
        <f t="shared" si="3"/>
        <v>8558</v>
      </c>
    </row>
    <row r="84" spans="2:5" x14ac:dyDescent="0.25">
      <c r="B84">
        <v>2018</v>
      </c>
      <c r="C84">
        <f t="shared" si="4"/>
        <v>308086.77999999997</v>
      </c>
      <c r="D84" s="1">
        <v>43405</v>
      </c>
      <c r="E84">
        <f t="shared" si="3"/>
        <v>8558</v>
      </c>
    </row>
    <row r="85" spans="2:5" x14ac:dyDescent="0.25">
      <c r="B85">
        <v>2018</v>
      </c>
      <c r="C85">
        <f t="shared" si="4"/>
        <v>308086.77999999997</v>
      </c>
      <c r="D85" s="1">
        <v>43435</v>
      </c>
      <c r="E85">
        <f t="shared" si="3"/>
        <v>8558</v>
      </c>
    </row>
    <row r="86" spans="2:5" x14ac:dyDescent="0.25">
      <c r="B86">
        <v>2018</v>
      </c>
      <c r="C86">
        <f t="shared" si="4"/>
        <v>308086.77999999997</v>
      </c>
      <c r="D86" s="1">
        <v>43466</v>
      </c>
      <c r="E86">
        <f t="shared" si="3"/>
        <v>8558</v>
      </c>
    </row>
    <row r="87" spans="2:5" x14ac:dyDescent="0.25">
      <c r="B87">
        <v>2018</v>
      </c>
      <c r="C87">
        <f t="shared" si="4"/>
        <v>308086.77999999997</v>
      </c>
      <c r="D87" s="1">
        <v>43497</v>
      </c>
      <c r="E87">
        <f t="shared" si="3"/>
        <v>8558</v>
      </c>
    </row>
    <row r="88" spans="2:5" x14ac:dyDescent="0.25">
      <c r="B88">
        <v>2018</v>
      </c>
      <c r="C88">
        <f t="shared" si="4"/>
        <v>308086.77999999997</v>
      </c>
      <c r="D88" s="1">
        <v>43525</v>
      </c>
      <c r="E88">
        <f t="shared" si="3"/>
        <v>8558</v>
      </c>
    </row>
    <row r="89" spans="2:5" x14ac:dyDescent="0.25">
      <c r="B89">
        <v>2018</v>
      </c>
      <c r="C89">
        <f t="shared" si="4"/>
        <v>308086.77999999997</v>
      </c>
      <c r="D89" s="1">
        <v>43556</v>
      </c>
      <c r="E89">
        <f t="shared" si="3"/>
        <v>8558</v>
      </c>
    </row>
    <row r="90" spans="2:5" x14ac:dyDescent="0.25">
      <c r="B90">
        <v>2018</v>
      </c>
      <c r="C90">
        <f t="shared" si="4"/>
        <v>308086.77999999997</v>
      </c>
      <c r="D90" s="1">
        <v>43586</v>
      </c>
      <c r="E90">
        <f t="shared" si="3"/>
        <v>8558</v>
      </c>
    </row>
    <row r="91" spans="2:5" x14ac:dyDescent="0.25">
      <c r="B91">
        <v>2018</v>
      </c>
      <c r="C91">
        <f t="shared" si="4"/>
        <v>308086.77999999997</v>
      </c>
      <c r="D91" s="1">
        <v>43617</v>
      </c>
      <c r="E91">
        <f t="shared" si="3"/>
        <v>8558</v>
      </c>
    </row>
    <row r="92" spans="2:5" x14ac:dyDescent="0.25">
      <c r="B92">
        <v>2018</v>
      </c>
      <c r="C92">
        <f t="shared" si="4"/>
        <v>308086.77999999997</v>
      </c>
      <c r="D92" s="1">
        <v>43647</v>
      </c>
      <c r="E92">
        <f t="shared" si="3"/>
        <v>8558</v>
      </c>
    </row>
    <row r="93" spans="2:5" x14ac:dyDescent="0.25">
      <c r="B93">
        <v>2018</v>
      </c>
      <c r="C93">
        <f t="shared" si="4"/>
        <v>308086.77999999997</v>
      </c>
      <c r="D93" s="1">
        <v>43678</v>
      </c>
      <c r="E93">
        <f t="shared" si="3"/>
        <v>8558</v>
      </c>
    </row>
    <row r="94" spans="2:5" x14ac:dyDescent="0.25">
      <c r="B94">
        <v>2018</v>
      </c>
      <c r="C94">
        <f t="shared" si="4"/>
        <v>308086.77999999997</v>
      </c>
      <c r="D94" s="1">
        <v>43709</v>
      </c>
      <c r="E94">
        <f t="shared" si="3"/>
        <v>8558</v>
      </c>
    </row>
    <row r="95" spans="2:5" x14ac:dyDescent="0.25">
      <c r="B95">
        <v>2018</v>
      </c>
      <c r="C95">
        <f t="shared" si="4"/>
        <v>308086.77999999997</v>
      </c>
      <c r="D95" s="1">
        <v>43739</v>
      </c>
      <c r="E95">
        <f t="shared" si="3"/>
        <v>8558</v>
      </c>
    </row>
    <row r="96" spans="2:5" x14ac:dyDescent="0.25">
      <c r="B96">
        <v>2018</v>
      </c>
      <c r="C96">
        <f t="shared" si="4"/>
        <v>308086.77999999997</v>
      </c>
      <c r="D96" s="1">
        <v>43770</v>
      </c>
      <c r="E96">
        <f t="shared" si="3"/>
        <v>8558</v>
      </c>
    </row>
    <row r="97" spans="1:6" x14ac:dyDescent="0.25">
      <c r="B97">
        <v>2018</v>
      </c>
      <c r="C97">
        <f t="shared" si="4"/>
        <v>308086.77999999997</v>
      </c>
      <c r="D97" s="1">
        <v>43800</v>
      </c>
      <c r="E97">
        <f t="shared" si="3"/>
        <v>8558</v>
      </c>
    </row>
    <row r="98" spans="1:6" x14ac:dyDescent="0.25">
      <c r="B98">
        <v>2018</v>
      </c>
      <c r="C98">
        <f t="shared" si="4"/>
        <v>308086.77999999997</v>
      </c>
      <c r="D98" s="1">
        <v>43831</v>
      </c>
      <c r="E98">
        <f t="shared" si="3"/>
        <v>8558</v>
      </c>
    </row>
    <row r="99" spans="1:6" x14ac:dyDescent="0.25">
      <c r="B99">
        <v>2018</v>
      </c>
      <c r="C99">
        <f t="shared" si="4"/>
        <v>308086.77999999997</v>
      </c>
      <c r="D99" s="1">
        <v>43862</v>
      </c>
      <c r="E99">
        <f t="shared" si="3"/>
        <v>8558</v>
      </c>
    </row>
    <row r="100" spans="1:6" x14ac:dyDescent="0.25">
      <c r="B100">
        <v>2018</v>
      </c>
      <c r="C100">
        <f t="shared" si="4"/>
        <v>308086.77999999997</v>
      </c>
      <c r="D100" s="1">
        <v>43891</v>
      </c>
      <c r="E100">
        <f t="shared" si="3"/>
        <v>8558</v>
      </c>
    </row>
    <row r="101" spans="1:6" x14ac:dyDescent="0.25">
      <c r="B101">
        <v>2018</v>
      </c>
      <c r="C101">
        <f t="shared" si="4"/>
        <v>308086.77999999997</v>
      </c>
      <c r="D101" s="1">
        <v>43922</v>
      </c>
      <c r="E101">
        <f t="shared" si="3"/>
        <v>8558</v>
      </c>
    </row>
    <row r="102" spans="1:6" x14ac:dyDescent="0.25">
      <c r="B102">
        <v>2018</v>
      </c>
      <c r="C102">
        <f t="shared" si="4"/>
        <v>308086.77999999997</v>
      </c>
      <c r="D102" s="1">
        <v>43952</v>
      </c>
      <c r="E102">
        <f t="shared" si="3"/>
        <v>8558</v>
      </c>
    </row>
    <row r="103" spans="1:6" x14ac:dyDescent="0.25">
      <c r="B103">
        <v>2018</v>
      </c>
      <c r="C103">
        <f t="shared" si="4"/>
        <v>308086.77999999997</v>
      </c>
      <c r="D103" s="1">
        <v>43983</v>
      </c>
      <c r="E103">
        <f t="shared" si="3"/>
        <v>8558</v>
      </c>
    </row>
    <row r="104" spans="1:6" x14ac:dyDescent="0.25">
      <c r="B104">
        <v>2018</v>
      </c>
      <c r="C104">
        <f t="shared" si="4"/>
        <v>308086.77999999997</v>
      </c>
      <c r="D104" s="1">
        <v>44013</v>
      </c>
      <c r="E104">
        <f t="shared" si="3"/>
        <v>8558</v>
      </c>
    </row>
    <row r="105" spans="1:6" x14ac:dyDescent="0.25">
      <c r="B105">
        <v>2018</v>
      </c>
      <c r="C105">
        <f t="shared" si="4"/>
        <v>308086.77999999997</v>
      </c>
      <c r="D105" s="1">
        <v>44044</v>
      </c>
      <c r="E105">
        <f t="shared" si="3"/>
        <v>8558</v>
      </c>
    </row>
    <row r="106" spans="1:6" x14ac:dyDescent="0.25">
      <c r="B106">
        <v>2018</v>
      </c>
      <c r="C106">
        <f t="shared" si="4"/>
        <v>308086.77999999997</v>
      </c>
      <c r="D106" s="1">
        <v>44075</v>
      </c>
      <c r="E106">
        <f t="shared" si="3"/>
        <v>8558</v>
      </c>
    </row>
    <row r="107" spans="1:6" x14ac:dyDescent="0.25">
      <c r="B107">
        <v>2018</v>
      </c>
      <c r="C107">
        <f t="shared" si="4"/>
        <v>308086.77999999997</v>
      </c>
      <c r="D107" s="1">
        <v>44105</v>
      </c>
      <c r="E107">
        <f t="shared" si="3"/>
        <v>8558</v>
      </c>
    </row>
    <row r="108" spans="1:6" x14ac:dyDescent="0.25">
      <c r="B108">
        <v>2018</v>
      </c>
      <c r="C108">
        <f t="shared" si="4"/>
        <v>308086.77999999997</v>
      </c>
      <c r="D108" s="1">
        <v>44136</v>
      </c>
      <c r="E108">
        <f t="shared" si="3"/>
        <v>8558</v>
      </c>
    </row>
    <row r="109" spans="1:6" x14ac:dyDescent="0.25">
      <c r="B109">
        <v>2018</v>
      </c>
      <c r="C109">
        <f t="shared" si="4"/>
        <v>308086.77999999997</v>
      </c>
      <c r="D109" s="1">
        <v>44166</v>
      </c>
      <c r="E109">
        <f t="shared" si="3"/>
        <v>8558</v>
      </c>
    </row>
    <row r="110" spans="1:6" x14ac:dyDescent="0.25">
      <c r="A110">
        <v>1</v>
      </c>
      <c r="B110">
        <v>2019</v>
      </c>
      <c r="C110">
        <f>SUM(F110:F121)</f>
        <v>957876.6100000008</v>
      </c>
      <c r="D110" s="1">
        <v>43466</v>
      </c>
      <c r="E110">
        <f>ROUND(C110/84,0)</f>
        <v>11403</v>
      </c>
      <c r="F110">
        <v>144981.72999999998</v>
      </c>
    </row>
    <row r="111" spans="1:6" x14ac:dyDescent="0.25">
      <c r="A111">
        <v>2</v>
      </c>
      <c r="B111">
        <v>2019</v>
      </c>
      <c r="C111">
        <f>C110</f>
        <v>957876.6100000008</v>
      </c>
      <c r="D111" s="1">
        <v>43497</v>
      </c>
      <c r="E111">
        <f>ROUND(C111/84,0)</f>
        <v>11403</v>
      </c>
      <c r="F111">
        <v>7219.2999999999993</v>
      </c>
    </row>
    <row r="112" spans="1:6" x14ac:dyDescent="0.25">
      <c r="A112">
        <v>3</v>
      </c>
      <c r="B112">
        <v>2019</v>
      </c>
      <c r="C112">
        <f t="shared" ref="C112:C121" si="5">C111</f>
        <v>957876.6100000008</v>
      </c>
      <c r="D112" s="1">
        <v>43525</v>
      </c>
      <c r="E112">
        <f t="shared" ref="E112:E121" si="6">ROUND(C112/84,0)</f>
        <v>11403</v>
      </c>
      <c r="F112">
        <v>1020.76</v>
      </c>
    </row>
    <row r="113" spans="1:6" x14ac:dyDescent="0.25">
      <c r="A113">
        <v>4</v>
      </c>
      <c r="B113">
        <v>2019</v>
      </c>
      <c r="C113">
        <f t="shared" si="5"/>
        <v>957876.6100000008</v>
      </c>
      <c r="D113" s="1">
        <v>43556</v>
      </c>
      <c r="E113">
        <f t="shared" si="6"/>
        <v>11403</v>
      </c>
      <c r="F113">
        <v>239747.05000000002</v>
      </c>
    </row>
    <row r="114" spans="1:6" x14ac:dyDescent="0.25">
      <c r="A114">
        <v>5</v>
      </c>
      <c r="B114">
        <v>2019</v>
      </c>
      <c r="C114">
        <f t="shared" si="5"/>
        <v>957876.6100000008</v>
      </c>
      <c r="D114" s="1">
        <v>43586</v>
      </c>
      <c r="E114">
        <f t="shared" si="6"/>
        <v>11403</v>
      </c>
      <c r="F114">
        <v>231572.82999999996</v>
      </c>
    </row>
    <row r="115" spans="1:6" x14ac:dyDescent="0.25">
      <c r="A115">
        <v>6</v>
      </c>
      <c r="B115">
        <v>2019</v>
      </c>
      <c r="C115">
        <f t="shared" si="5"/>
        <v>957876.6100000008</v>
      </c>
      <c r="D115" s="1">
        <v>43617</v>
      </c>
      <c r="E115">
        <f t="shared" si="6"/>
        <v>11403</v>
      </c>
      <c r="F115">
        <v>699725.53000000084</v>
      </c>
    </row>
    <row r="116" spans="1:6" x14ac:dyDescent="0.25">
      <c r="A116">
        <v>7</v>
      </c>
      <c r="B116">
        <v>2019</v>
      </c>
      <c r="C116">
        <f t="shared" si="5"/>
        <v>957876.6100000008</v>
      </c>
      <c r="D116" s="1">
        <v>43647</v>
      </c>
      <c r="E116">
        <f t="shared" si="6"/>
        <v>11403</v>
      </c>
      <c r="F116">
        <v>224677.7900000001</v>
      </c>
    </row>
    <row r="117" spans="1:6" x14ac:dyDescent="0.25">
      <c r="A117">
        <v>8</v>
      </c>
      <c r="B117">
        <v>2019</v>
      </c>
      <c r="C117">
        <f t="shared" si="5"/>
        <v>957876.6100000008</v>
      </c>
      <c r="D117" s="1">
        <v>43678</v>
      </c>
      <c r="E117">
        <f t="shared" si="6"/>
        <v>11403</v>
      </c>
      <c r="F117">
        <v>-599554.99999999988</v>
      </c>
    </row>
    <row r="118" spans="1:6" x14ac:dyDescent="0.25">
      <c r="A118">
        <v>9</v>
      </c>
      <c r="B118">
        <v>2019</v>
      </c>
      <c r="C118">
        <f t="shared" si="5"/>
        <v>957876.6100000008</v>
      </c>
      <c r="D118" s="1">
        <v>43709</v>
      </c>
      <c r="E118">
        <f t="shared" si="6"/>
        <v>11403</v>
      </c>
      <c r="F118">
        <v>3691.62</v>
      </c>
    </row>
    <row r="119" spans="1:6" x14ac:dyDescent="0.25">
      <c r="A119">
        <v>10</v>
      </c>
      <c r="B119">
        <v>2019</v>
      </c>
      <c r="C119">
        <f t="shared" si="5"/>
        <v>957876.6100000008</v>
      </c>
      <c r="D119" s="1">
        <v>43739</v>
      </c>
      <c r="E119">
        <f t="shared" si="6"/>
        <v>11403</v>
      </c>
    </row>
    <row r="120" spans="1:6" x14ac:dyDescent="0.25">
      <c r="A120">
        <v>11</v>
      </c>
      <c r="B120">
        <v>2019</v>
      </c>
      <c r="C120">
        <f t="shared" si="5"/>
        <v>957876.6100000008</v>
      </c>
      <c r="D120" s="1">
        <v>43770</v>
      </c>
      <c r="E120">
        <f t="shared" si="6"/>
        <v>11403</v>
      </c>
    </row>
    <row r="121" spans="1:6" x14ac:dyDescent="0.25">
      <c r="A121">
        <v>12</v>
      </c>
      <c r="B121">
        <v>2019</v>
      </c>
      <c r="C121">
        <f t="shared" si="5"/>
        <v>957876.6100000008</v>
      </c>
      <c r="D121" s="1">
        <v>43800</v>
      </c>
      <c r="E121">
        <f t="shared" si="6"/>
        <v>11403</v>
      </c>
      <c r="F121">
        <v>4795</v>
      </c>
    </row>
    <row r="122" spans="1:6" x14ac:dyDescent="0.25">
      <c r="A122">
        <v>13</v>
      </c>
      <c r="B122">
        <v>2019</v>
      </c>
      <c r="C122">
        <f t="shared" ref="C122:C185" si="7">C121</f>
        <v>957876.6100000008</v>
      </c>
      <c r="D122" s="1">
        <v>43831</v>
      </c>
      <c r="E122">
        <f t="shared" ref="E122:E185" si="8">ROUND(C122/84,0)</f>
        <v>11403</v>
      </c>
    </row>
    <row r="123" spans="1:6" x14ac:dyDescent="0.25">
      <c r="A123">
        <v>14</v>
      </c>
      <c r="B123">
        <v>2019</v>
      </c>
      <c r="C123">
        <f t="shared" si="7"/>
        <v>957876.6100000008</v>
      </c>
      <c r="D123" s="1">
        <v>43862</v>
      </c>
      <c r="E123">
        <f t="shared" si="8"/>
        <v>11403</v>
      </c>
    </row>
    <row r="124" spans="1:6" x14ac:dyDescent="0.25">
      <c r="A124">
        <v>15</v>
      </c>
      <c r="B124">
        <v>2019</v>
      </c>
      <c r="C124">
        <f t="shared" si="7"/>
        <v>957876.6100000008</v>
      </c>
      <c r="D124" s="1">
        <v>43891</v>
      </c>
      <c r="E124">
        <f t="shared" si="8"/>
        <v>11403</v>
      </c>
    </row>
    <row r="125" spans="1:6" x14ac:dyDescent="0.25">
      <c r="A125">
        <v>16</v>
      </c>
      <c r="B125">
        <v>2019</v>
      </c>
      <c r="C125">
        <f t="shared" si="7"/>
        <v>957876.6100000008</v>
      </c>
      <c r="D125" s="1">
        <v>43922</v>
      </c>
      <c r="E125">
        <f t="shared" si="8"/>
        <v>11403</v>
      </c>
    </row>
    <row r="126" spans="1:6" x14ac:dyDescent="0.25">
      <c r="A126">
        <v>17</v>
      </c>
      <c r="B126">
        <v>2019</v>
      </c>
      <c r="C126">
        <f t="shared" si="7"/>
        <v>957876.6100000008</v>
      </c>
      <c r="D126" s="1">
        <v>43952</v>
      </c>
      <c r="E126">
        <f t="shared" si="8"/>
        <v>11403</v>
      </c>
    </row>
    <row r="127" spans="1:6" x14ac:dyDescent="0.25">
      <c r="A127">
        <v>18</v>
      </c>
      <c r="B127">
        <v>2019</v>
      </c>
      <c r="C127">
        <f t="shared" si="7"/>
        <v>957876.6100000008</v>
      </c>
      <c r="D127" s="1">
        <v>43983</v>
      </c>
      <c r="E127">
        <f t="shared" si="8"/>
        <v>11403</v>
      </c>
    </row>
    <row r="128" spans="1:6" x14ac:dyDescent="0.25">
      <c r="A128">
        <v>19</v>
      </c>
      <c r="B128">
        <v>2019</v>
      </c>
      <c r="C128">
        <f t="shared" si="7"/>
        <v>957876.6100000008</v>
      </c>
      <c r="D128" s="1">
        <v>44013</v>
      </c>
      <c r="E128">
        <f t="shared" si="8"/>
        <v>11403</v>
      </c>
    </row>
    <row r="129" spans="1:5" x14ac:dyDescent="0.25">
      <c r="A129">
        <v>20</v>
      </c>
      <c r="B129">
        <v>2019</v>
      </c>
      <c r="C129">
        <f t="shared" si="7"/>
        <v>957876.6100000008</v>
      </c>
      <c r="D129" s="1">
        <v>44044</v>
      </c>
      <c r="E129">
        <f t="shared" si="8"/>
        <v>11403</v>
      </c>
    </row>
    <row r="130" spans="1:5" x14ac:dyDescent="0.25">
      <c r="A130">
        <v>21</v>
      </c>
      <c r="B130">
        <v>2019</v>
      </c>
      <c r="C130">
        <f t="shared" si="7"/>
        <v>957876.6100000008</v>
      </c>
      <c r="D130" s="1">
        <v>44075</v>
      </c>
      <c r="E130">
        <f t="shared" si="8"/>
        <v>11403</v>
      </c>
    </row>
    <row r="131" spans="1:5" x14ac:dyDescent="0.25">
      <c r="A131">
        <v>22</v>
      </c>
      <c r="B131">
        <v>2019</v>
      </c>
      <c r="C131">
        <f t="shared" si="7"/>
        <v>957876.6100000008</v>
      </c>
      <c r="D131" s="1">
        <v>44105</v>
      </c>
      <c r="E131">
        <f t="shared" si="8"/>
        <v>11403</v>
      </c>
    </row>
    <row r="132" spans="1:5" x14ac:dyDescent="0.25">
      <c r="A132">
        <v>23</v>
      </c>
      <c r="B132">
        <v>2019</v>
      </c>
      <c r="C132">
        <f t="shared" si="7"/>
        <v>957876.6100000008</v>
      </c>
      <c r="D132" s="1">
        <v>44136</v>
      </c>
      <c r="E132">
        <f t="shared" si="8"/>
        <v>11403</v>
      </c>
    </row>
    <row r="133" spans="1:5" x14ac:dyDescent="0.25">
      <c r="A133">
        <v>24</v>
      </c>
      <c r="B133">
        <v>2019</v>
      </c>
      <c r="C133">
        <f t="shared" si="7"/>
        <v>957876.6100000008</v>
      </c>
      <c r="D133" s="1">
        <v>44166</v>
      </c>
      <c r="E133">
        <f t="shared" si="8"/>
        <v>11403</v>
      </c>
    </row>
    <row r="134" spans="1:5" x14ac:dyDescent="0.25">
      <c r="A134">
        <v>25</v>
      </c>
      <c r="B134">
        <v>2019</v>
      </c>
      <c r="C134">
        <f t="shared" si="7"/>
        <v>957876.6100000008</v>
      </c>
      <c r="D134" s="1">
        <v>44197</v>
      </c>
      <c r="E134">
        <f t="shared" si="8"/>
        <v>11403</v>
      </c>
    </row>
    <row r="135" spans="1:5" x14ac:dyDescent="0.25">
      <c r="A135">
        <v>26</v>
      </c>
      <c r="B135">
        <v>2019</v>
      </c>
      <c r="C135">
        <f t="shared" si="7"/>
        <v>957876.6100000008</v>
      </c>
      <c r="D135" s="1">
        <v>44228</v>
      </c>
      <c r="E135">
        <f t="shared" si="8"/>
        <v>11403</v>
      </c>
    </row>
    <row r="136" spans="1:5" x14ac:dyDescent="0.25">
      <c r="A136">
        <v>27</v>
      </c>
      <c r="B136">
        <v>2019</v>
      </c>
      <c r="C136">
        <f t="shared" si="7"/>
        <v>957876.6100000008</v>
      </c>
      <c r="D136" s="1">
        <v>44256</v>
      </c>
      <c r="E136">
        <f t="shared" si="8"/>
        <v>11403</v>
      </c>
    </row>
    <row r="137" spans="1:5" x14ac:dyDescent="0.25">
      <c r="A137">
        <v>28</v>
      </c>
      <c r="B137">
        <v>2019</v>
      </c>
      <c r="C137">
        <f t="shared" si="7"/>
        <v>957876.6100000008</v>
      </c>
      <c r="D137" s="1">
        <v>44287</v>
      </c>
      <c r="E137">
        <f t="shared" si="8"/>
        <v>11403</v>
      </c>
    </row>
    <row r="138" spans="1:5" x14ac:dyDescent="0.25">
      <c r="A138">
        <v>29</v>
      </c>
      <c r="B138">
        <v>2019</v>
      </c>
      <c r="C138">
        <f t="shared" si="7"/>
        <v>957876.6100000008</v>
      </c>
      <c r="D138" s="1">
        <v>44317</v>
      </c>
      <c r="E138">
        <f t="shared" si="8"/>
        <v>11403</v>
      </c>
    </row>
    <row r="139" spans="1:5" x14ac:dyDescent="0.25">
      <c r="A139">
        <v>30</v>
      </c>
      <c r="B139">
        <v>2019</v>
      </c>
      <c r="C139">
        <f t="shared" si="7"/>
        <v>957876.6100000008</v>
      </c>
      <c r="D139" s="1">
        <v>44348</v>
      </c>
      <c r="E139">
        <f t="shared" si="8"/>
        <v>11403</v>
      </c>
    </row>
    <row r="140" spans="1:5" x14ac:dyDescent="0.25">
      <c r="A140">
        <v>31</v>
      </c>
      <c r="B140">
        <v>2019</v>
      </c>
      <c r="C140">
        <f t="shared" si="7"/>
        <v>957876.6100000008</v>
      </c>
      <c r="D140" s="1">
        <v>44378</v>
      </c>
      <c r="E140">
        <f t="shared" si="8"/>
        <v>11403</v>
      </c>
    </row>
    <row r="141" spans="1:5" x14ac:dyDescent="0.25">
      <c r="A141">
        <v>32</v>
      </c>
      <c r="B141">
        <v>2019</v>
      </c>
      <c r="C141">
        <f t="shared" si="7"/>
        <v>957876.6100000008</v>
      </c>
      <c r="D141" s="1">
        <v>44409</v>
      </c>
      <c r="E141">
        <f t="shared" si="8"/>
        <v>11403</v>
      </c>
    </row>
    <row r="142" spans="1:5" x14ac:dyDescent="0.25">
      <c r="A142">
        <v>33</v>
      </c>
      <c r="B142">
        <v>2019</v>
      </c>
      <c r="C142">
        <f t="shared" si="7"/>
        <v>957876.6100000008</v>
      </c>
      <c r="D142" s="1">
        <v>44440</v>
      </c>
      <c r="E142">
        <f t="shared" si="8"/>
        <v>11403</v>
      </c>
    </row>
    <row r="143" spans="1:5" x14ac:dyDescent="0.25">
      <c r="A143">
        <v>34</v>
      </c>
      <c r="B143">
        <v>2019</v>
      </c>
      <c r="C143">
        <f t="shared" si="7"/>
        <v>957876.6100000008</v>
      </c>
      <c r="D143" s="1">
        <v>44470</v>
      </c>
      <c r="E143">
        <f t="shared" si="8"/>
        <v>11403</v>
      </c>
    </row>
    <row r="144" spans="1:5" x14ac:dyDescent="0.25">
      <c r="A144">
        <v>35</v>
      </c>
      <c r="B144">
        <v>2019</v>
      </c>
      <c r="C144">
        <f t="shared" si="7"/>
        <v>957876.6100000008</v>
      </c>
      <c r="D144" s="1">
        <v>44501</v>
      </c>
      <c r="E144">
        <f t="shared" si="8"/>
        <v>11403</v>
      </c>
    </row>
    <row r="145" spans="1:5" x14ac:dyDescent="0.25">
      <c r="A145">
        <v>36</v>
      </c>
      <c r="B145">
        <v>2019</v>
      </c>
      <c r="C145">
        <f t="shared" si="7"/>
        <v>957876.6100000008</v>
      </c>
      <c r="D145" s="1">
        <v>44531</v>
      </c>
      <c r="E145">
        <f t="shared" si="8"/>
        <v>11403</v>
      </c>
    </row>
    <row r="146" spans="1:5" x14ac:dyDescent="0.25">
      <c r="A146">
        <v>37</v>
      </c>
      <c r="B146">
        <v>2019</v>
      </c>
      <c r="C146">
        <f t="shared" si="7"/>
        <v>957876.6100000008</v>
      </c>
      <c r="D146" s="1">
        <v>44562</v>
      </c>
      <c r="E146">
        <f t="shared" si="8"/>
        <v>11403</v>
      </c>
    </row>
    <row r="147" spans="1:5" x14ac:dyDescent="0.25">
      <c r="A147">
        <v>38</v>
      </c>
      <c r="B147">
        <v>2019</v>
      </c>
      <c r="C147">
        <f t="shared" si="7"/>
        <v>957876.6100000008</v>
      </c>
      <c r="D147" s="1">
        <v>44593</v>
      </c>
      <c r="E147">
        <f t="shared" si="8"/>
        <v>11403</v>
      </c>
    </row>
    <row r="148" spans="1:5" x14ac:dyDescent="0.25">
      <c r="A148">
        <v>39</v>
      </c>
      <c r="B148">
        <v>2019</v>
      </c>
      <c r="C148">
        <f t="shared" si="7"/>
        <v>957876.6100000008</v>
      </c>
      <c r="D148" s="1">
        <v>44621</v>
      </c>
      <c r="E148">
        <f t="shared" si="8"/>
        <v>11403</v>
      </c>
    </row>
    <row r="149" spans="1:5" x14ac:dyDescent="0.25">
      <c r="A149">
        <v>40</v>
      </c>
      <c r="B149">
        <v>2019</v>
      </c>
      <c r="C149">
        <f t="shared" si="7"/>
        <v>957876.6100000008</v>
      </c>
      <c r="D149" s="1">
        <v>44652</v>
      </c>
      <c r="E149">
        <f t="shared" si="8"/>
        <v>11403</v>
      </c>
    </row>
    <row r="150" spans="1:5" x14ac:dyDescent="0.25">
      <c r="A150">
        <v>41</v>
      </c>
      <c r="B150">
        <v>2019</v>
      </c>
      <c r="C150">
        <f t="shared" si="7"/>
        <v>957876.6100000008</v>
      </c>
      <c r="D150" s="1">
        <v>44682</v>
      </c>
      <c r="E150">
        <f t="shared" si="8"/>
        <v>11403</v>
      </c>
    </row>
    <row r="151" spans="1:5" x14ac:dyDescent="0.25">
      <c r="A151">
        <v>42</v>
      </c>
      <c r="B151">
        <v>2019</v>
      </c>
      <c r="C151">
        <f t="shared" si="7"/>
        <v>957876.6100000008</v>
      </c>
      <c r="D151" s="1">
        <v>44713</v>
      </c>
      <c r="E151">
        <f t="shared" si="8"/>
        <v>11403</v>
      </c>
    </row>
    <row r="152" spans="1:5" x14ac:dyDescent="0.25">
      <c r="A152">
        <v>43</v>
      </c>
      <c r="B152">
        <v>2019</v>
      </c>
      <c r="C152">
        <f t="shared" si="7"/>
        <v>957876.6100000008</v>
      </c>
      <c r="D152" s="1">
        <v>44743</v>
      </c>
      <c r="E152">
        <f t="shared" si="8"/>
        <v>11403</v>
      </c>
    </row>
    <row r="153" spans="1:5" x14ac:dyDescent="0.25">
      <c r="A153">
        <v>44</v>
      </c>
      <c r="B153">
        <v>2019</v>
      </c>
      <c r="C153">
        <f t="shared" si="7"/>
        <v>957876.6100000008</v>
      </c>
      <c r="D153" s="1">
        <v>44774</v>
      </c>
      <c r="E153">
        <f t="shared" si="8"/>
        <v>11403</v>
      </c>
    </row>
    <row r="154" spans="1:5" x14ac:dyDescent="0.25">
      <c r="A154">
        <v>45</v>
      </c>
      <c r="B154">
        <v>2019</v>
      </c>
      <c r="C154">
        <f t="shared" si="7"/>
        <v>957876.6100000008</v>
      </c>
      <c r="D154" s="1">
        <v>44805</v>
      </c>
      <c r="E154">
        <f t="shared" si="8"/>
        <v>11403</v>
      </c>
    </row>
    <row r="155" spans="1:5" x14ac:dyDescent="0.25">
      <c r="A155">
        <v>46</v>
      </c>
      <c r="B155">
        <v>2019</v>
      </c>
      <c r="C155">
        <f t="shared" si="7"/>
        <v>957876.6100000008</v>
      </c>
      <c r="D155" s="1">
        <v>44835</v>
      </c>
      <c r="E155">
        <f t="shared" si="8"/>
        <v>11403</v>
      </c>
    </row>
    <row r="156" spans="1:5" x14ac:dyDescent="0.25">
      <c r="A156">
        <v>47</v>
      </c>
      <c r="B156">
        <v>2019</v>
      </c>
      <c r="C156">
        <f t="shared" si="7"/>
        <v>957876.6100000008</v>
      </c>
      <c r="D156" s="1">
        <v>44866</v>
      </c>
      <c r="E156">
        <f t="shared" si="8"/>
        <v>11403</v>
      </c>
    </row>
    <row r="157" spans="1:5" x14ac:dyDescent="0.25">
      <c r="A157">
        <v>48</v>
      </c>
      <c r="B157">
        <v>2019</v>
      </c>
      <c r="C157">
        <f t="shared" si="7"/>
        <v>957876.6100000008</v>
      </c>
      <c r="D157" s="1">
        <v>44896</v>
      </c>
      <c r="E157">
        <f t="shared" si="8"/>
        <v>11403</v>
      </c>
    </row>
    <row r="158" spans="1:5" x14ac:dyDescent="0.25">
      <c r="A158">
        <v>49</v>
      </c>
      <c r="B158">
        <v>2019</v>
      </c>
      <c r="C158">
        <f t="shared" si="7"/>
        <v>957876.6100000008</v>
      </c>
      <c r="D158" s="1">
        <v>44927</v>
      </c>
      <c r="E158">
        <f t="shared" si="8"/>
        <v>11403</v>
      </c>
    </row>
    <row r="159" spans="1:5" x14ac:dyDescent="0.25">
      <c r="A159">
        <v>50</v>
      </c>
      <c r="B159">
        <v>2019</v>
      </c>
      <c r="C159">
        <f t="shared" si="7"/>
        <v>957876.6100000008</v>
      </c>
      <c r="D159" s="1">
        <v>44958</v>
      </c>
      <c r="E159">
        <f t="shared" si="8"/>
        <v>11403</v>
      </c>
    </row>
    <row r="160" spans="1:5" x14ac:dyDescent="0.25">
      <c r="A160">
        <v>51</v>
      </c>
      <c r="B160">
        <v>2019</v>
      </c>
      <c r="C160">
        <f t="shared" si="7"/>
        <v>957876.6100000008</v>
      </c>
      <c r="D160" s="1">
        <v>44986</v>
      </c>
      <c r="E160">
        <f t="shared" si="8"/>
        <v>11403</v>
      </c>
    </row>
    <row r="161" spans="1:5" x14ac:dyDescent="0.25">
      <c r="A161">
        <v>52</v>
      </c>
      <c r="B161">
        <v>2019</v>
      </c>
      <c r="C161">
        <f t="shared" si="7"/>
        <v>957876.6100000008</v>
      </c>
      <c r="D161" s="1">
        <v>45017</v>
      </c>
      <c r="E161">
        <f t="shared" si="8"/>
        <v>11403</v>
      </c>
    </row>
    <row r="162" spans="1:5" x14ac:dyDescent="0.25">
      <c r="A162">
        <v>53</v>
      </c>
      <c r="B162">
        <v>2019</v>
      </c>
      <c r="C162">
        <f t="shared" si="7"/>
        <v>957876.6100000008</v>
      </c>
      <c r="D162" s="1">
        <v>45047</v>
      </c>
      <c r="E162">
        <f t="shared" si="8"/>
        <v>11403</v>
      </c>
    </row>
    <row r="163" spans="1:5" x14ac:dyDescent="0.25">
      <c r="A163">
        <v>54</v>
      </c>
      <c r="B163">
        <v>2019</v>
      </c>
      <c r="C163">
        <f t="shared" si="7"/>
        <v>957876.6100000008</v>
      </c>
      <c r="D163" s="1">
        <v>45078</v>
      </c>
      <c r="E163">
        <f t="shared" si="8"/>
        <v>11403</v>
      </c>
    </row>
    <row r="164" spans="1:5" x14ac:dyDescent="0.25">
      <c r="A164">
        <v>55</v>
      </c>
      <c r="B164">
        <v>2019</v>
      </c>
      <c r="C164">
        <f t="shared" si="7"/>
        <v>957876.6100000008</v>
      </c>
      <c r="D164" s="1">
        <v>45108</v>
      </c>
      <c r="E164">
        <f t="shared" si="8"/>
        <v>11403</v>
      </c>
    </row>
    <row r="165" spans="1:5" x14ac:dyDescent="0.25">
      <c r="A165">
        <v>56</v>
      </c>
      <c r="B165">
        <v>2019</v>
      </c>
      <c r="C165">
        <f t="shared" si="7"/>
        <v>957876.6100000008</v>
      </c>
      <c r="D165" s="1">
        <v>45139</v>
      </c>
      <c r="E165">
        <f t="shared" si="8"/>
        <v>11403</v>
      </c>
    </row>
    <row r="166" spans="1:5" x14ac:dyDescent="0.25">
      <c r="A166">
        <v>57</v>
      </c>
      <c r="B166">
        <v>2019</v>
      </c>
      <c r="C166">
        <f t="shared" si="7"/>
        <v>957876.6100000008</v>
      </c>
      <c r="D166" s="1">
        <v>45170</v>
      </c>
      <c r="E166">
        <f t="shared" si="8"/>
        <v>11403</v>
      </c>
    </row>
    <row r="167" spans="1:5" x14ac:dyDescent="0.25">
      <c r="A167">
        <v>58</v>
      </c>
      <c r="B167">
        <v>2019</v>
      </c>
      <c r="C167">
        <f t="shared" si="7"/>
        <v>957876.6100000008</v>
      </c>
      <c r="D167" s="1">
        <v>45200</v>
      </c>
      <c r="E167">
        <f t="shared" si="8"/>
        <v>11403</v>
      </c>
    </row>
    <row r="168" spans="1:5" x14ac:dyDescent="0.25">
      <c r="A168">
        <v>59</v>
      </c>
      <c r="B168">
        <v>2019</v>
      </c>
      <c r="C168">
        <f t="shared" si="7"/>
        <v>957876.6100000008</v>
      </c>
      <c r="D168" s="1">
        <v>45231</v>
      </c>
      <c r="E168">
        <f t="shared" si="8"/>
        <v>11403</v>
      </c>
    </row>
    <row r="169" spans="1:5" x14ac:dyDescent="0.25">
      <c r="A169">
        <v>60</v>
      </c>
      <c r="B169">
        <v>2019</v>
      </c>
      <c r="C169">
        <f t="shared" si="7"/>
        <v>957876.6100000008</v>
      </c>
      <c r="D169" s="1">
        <v>45261</v>
      </c>
      <c r="E169">
        <f t="shared" si="8"/>
        <v>11403</v>
      </c>
    </row>
    <row r="170" spans="1:5" x14ac:dyDescent="0.25">
      <c r="A170">
        <v>61</v>
      </c>
      <c r="B170">
        <v>2019</v>
      </c>
      <c r="C170">
        <f t="shared" si="7"/>
        <v>957876.6100000008</v>
      </c>
      <c r="D170" s="1">
        <v>45292</v>
      </c>
      <c r="E170">
        <f t="shared" si="8"/>
        <v>11403</v>
      </c>
    </row>
    <row r="171" spans="1:5" x14ac:dyDescent="0.25">
      <c r="A171">
        <v>62</v>
      </c>
      <c r="B171">
        <v>2019</v>
      </c>
      <c r="C171">
        <f t="shared" si="7"/>
        <v>957876.6100000008</v>
      </c>
      <c r="D171" s="1">
        <v>45323</v>
      </c>
      <c r="E171">
        <f t="shared" si="8"/>
        <v>11403</v>
      </c>
    </row>
    <row r="172" spans="1:5" x14ac:dyDescent="0.25">
      <c r="A172">
        <v>63</v>
      </c>
      <c r="B172">
        <v>2019</v>
      </c>
      <c r="C172">
        <f t="shared" si="7"/>
        <v>957876.6100000008</v>
      </c>
      <c r="D172" s="1">
        <v>45352</v>
      </c>
      <c r="E172">
        <f t="shared" si="8"/>
        <v>11403</v>
      </c>
    </row>
    <row r="173" spans="1:5" x14ac:dyDescent="0.25">
      <c r="A173">
        <v>64</v>
      </c>
      <c r="B173">
        <v>2019</v>
      </c>
      <c r="C173">
        <f t="shared" si="7"/>
        <v>957876.6100000008</v>
      </c>
      <c r="D173" s="1">
        <v>45383</v>
      </c>
      <c r="E173">
        <f t="shared" si="8"/>
        <v>11403</v>
      </c>
    </row>
    <row r="174" spans="1:5" x14ac:dyDescent="0.25">
      <c r="A174">
        <v>65</v>
      </c>
      <c r="B174">
        <v>2019</v>
      </c>
      <c r="C174">
        <f t="shared" si="7"/>
        <v>957876.6100000008</v>
      </c>
      <c r="D174" s="1">
        <v>45413</v>
      </c>
      <c r="E174">
        <f t="shared" si="8"/>
        <v>11403</v>
      </c>
    </row>
    <row r="175" spans="1:5" x14ac:dyDescent="0.25">
      <c r="A175">
        <v>66</v>
      </c>
      <c r="B175">
        <v>2019</v>
      </c>
      <c r="C175">
        <f t="shared" si="7"/>
        <v>957876.6100000008</v>
      </c>
      <c r="D175" s="1">
        <v>45444</v>
      </c>
      <c r="E175">
        <f t="shared" si="8"/>
        <v>11403</v>
      </c>
    </row>
    <row r="176" spans="1:5" x14ac:dyDescent="0.25">
      <c r="A176">
        <v>67</v>
      </c>
      <c r="B176">
        <v>2019</v>
      </c>
      <c r="C176">
        <f t="shared" si="7"/>
        <v>957876.6100000008</v>
      </c>
      <c r="D176" s="1">
        <v>45474</v>
      </c>
      <c r="E176">
        <f t="shared" si="8"/>
        <v>11403</v>
      </c>
    </row>
    <row r="177" spans="1:5" x14ac:dyDescent="0.25">
      <c r="A177">
        <v>68</v>
      </c>
      <c r="B177">
        <v>2019</v>
      </c>
      <c r="C177">
        <f t="shared" si="7"/>
        <v>957876.6100000008</v>
      </c>
      <c r="D177" s="1">
        <v>45505</v>
      </c>
      <c r="E177">
        <f t="shared" si="8"/>
        <v>11403</v>
      </c>
    </row>
    <row r="178" spans="1:5" x14ac:dyDescent="0.25">
      <c r="A178">
        <v>69</v>
      </c>
      <c r="B178">
        <v>2019</v>
      </c>
      <c r="C178">
        <f t="shared" si="7"/>
        <v>957876.6100000008</v>
      </c>
      <c r="D178" s="1">
        <v>45536</v>
      </c>
      <c r="E178">
        <f t="shared" si="8"/>
        <v>11403</v>
      </c>
    </row>
    <row r="179" spans="1:5" x14ac:dyDescent="0.25">
      <c r="A179">
        <v>70</v>
      </c>
      <c r="B179">
        <v>2019</v>
      </c>
      <c r="C179">
        <f t="shared" si="7"/>
        <v>957876.6100000008</v>
      </c>
      <c r="D179" s="1">
        <v>45566</v>
      </c>
      <c r="E179">
        <f t="shared" si="8"/>
        <v>11403</v>
      </c>
    </row>
    <row r="180" spans="1:5" x14ac:dyDescent="0.25">
      <c r="A180">
        <v>71</v>
      </c>
      <c r="B180">
        <v>2019</v>
      </c>
      <c r="C180">
        <f t="shared" si="7"/>
        <v>957876.6100000008</v>
      </c>
      <c r="D180" s="1">
        <v>45597</v>
      </c>
      <c r="E180">
        <f t="shared" si="8"/>
        <v>11403</v>
      </c>
    </row>
    <row r="181" spans="1:5" x14ac:dyDescent="0.25">
      <c r="A181">
        <v>72</v>
      </c>
      <c r="B181">
        <v>2019</v>
      </c>
      <c r="C181">
        <f t="shared" si="7"/>
        <v>957876.6100000008</v>
      </c>
      <c r="D181" s="1">
        <v>45627</v>
      </c>
      <c r="E181">
        <f t="shared" si="8"/>
        <v>11403</v>
      </c>
    </row>
    <row r="182" spans="1:5" x14ac:dyDescent="0.25">
      <c r="A182">
        <v>73</v>
      </c>
      <c r="B182">
        <v>2019</v>
      </c>
      <c r="C182">
        <f t="shared" si="7"/>
        <v>957876.6100000008</v>
      </c>
      <c r="D182" s="1">
        <v>45658</v>
      </c>
      <c r="E182">
        <f t="shared" si="8"/>
        <v>11403</v>
      </c>
    </row>
    <row r="183" spans="1:5" x14ac:dyDescent="0.25">
      <c r="A183">
        <v>74</v>
      </c>
      <c r="B183">
        <v>2019</v>
      </c>
      <c r="C183">
        <f t="shared" si="7"/>
        <v>957876.6100000008</v>
      </c>
      <c r="D183" s="1">
        <v>45689</v>
      </c>
      <c r="E183">
        <f t="shared" si="8"/>
        <v>11403</v>
      </c>
    </row>
    <row r="184" spans="1:5" x14ac:dyDescent="0.25">
      <c r="A184">
        <v>75</v>
      </c>
      <c r="B184">
        <v>2019</v>
      </c>
      <c r="C184">
        <f t="shared" si="7"/>
        <v>957876.6100000008</v>
      </c>
      <c r="D184" s="1">
        <v>45717</v>
      </c>
      <c r="E184">
        <f t="shared" si="8"/>
        <v>11403</v>
      </c>
    </row>
    <row r="185" spans="1:5" x14ac:dyDescent="0.25">
      <c r="A185">
        <v>76</v>
      </c>
      <c r="B185">
        <v>2019</v>
      </c>
      <c r="C185">
        <f t="shared" si="7"/>
        <v>957876.6100000008</v>
      </c>
      <c r="D185" s="1">
        <v>45748</v>
      </c>
      <c r="E185">
        <f t="shared" si="8"/>
        <v>11403</v>
      </c>
    </row>
    <row r="186" spans="1:5" x14ac:dyDescent="0.25">
      <c r="A186">
        <v>77</v>
      </c>
      <c r="B186">
        <v>2019</v>
      </c>
      <c r="C186">
        <f t="shared" ref="C186:C193" si="9">C185</f>
        <v>957876.6100000008</v>
      </c>
      <c r="D186" s="1">
        <v>45778</v>
      </c>
      <c r="E186">
        <f t="shared" ref="E186:E193" si="10">ROUND(C186/84,0)</f>
        <v>11403</v>
      </c>
    </row>
    <row r="187" spans="1:5" x14ac:dyDescent="0.25">
      <c r="A187">
        <v>78</v>
      </c>
      <c r="B187">
        <v>2019</v>
      </c>
      <c r="C187">
        <f t="shared" si="9"/>
        <v>957876.6100000008</v>
      </c>
      <c r="D187" s="1">
        <v>45809</v>
      </c>
      <c r="E187">
        <f t="shared" si="10"/>
        <v>11403</v>
      </c>
    </row>
    <row r="188" spans="1:5" x14ac:dyDescent="0.25">
      <c r="A188">
        <v>79</v>
      </c>
      <c r="B188">
        <v>2019</v>
      </c>
      <c r="C188">
        <f t="shared" si="9"/>
        <v>957876.6100000008</v>
      </c>
      <c r="D188" s="1">
        <v>45839</v>
      </c>
      <c r="E188">
        <f t="shared" si="10"/>
        <v>11403</v>
      </c>
    </row>
    <row r="189" spans="1:5" x14ac:dyDescent="0.25">
      <c r="A189">
        <v>80</v>
      </c>
      <c r="B189">
        <v>2019</v>
      </c>
      <c r="C189">
        <f t="shared" si="9"/>
        <v>957876.6100000008</v>
      </c>
      <c r="D189" s="1">
        <v>45870</v>
      </c>
      <c r="E189">
        <f t="shared" si="10"/>
        <v>11403</v>
      </c>
    </row>
    <row r="190" spans="1:5" x14ac:dyDescent="0.25">
      <c r="A190">
        <v>81</v>
      </c>
      <c r="B190">
        <v>2019</v>
      </c>
      <c r="C190">
        <f t="shared" si="9"/>
        <v>957876.6100000008</v>
      </c>
      <c r="D190" s="1">
        <v>45901</v>
      </c>
      <c r="E190">
        <f t="shared" si="10"/>
        <v>11403</v>
      </c>
    </row>
    <row r="191" spans="1:5" x14ac:dyDescent="0.25">
      <c r="A191">
        <v>82</v>
      </c>
      <c r="B191">
        <v>2019</v>
      </c>
      <c r="C191">
        <f t="shared" si="9"/>
        <v>957876.6100000008</v>
      </c>
      <c r="D191" s="1">
        <v>45931</v>
      </c>
      <c r="E191">
        <f t="shared" si="10"/>
        <v>11403</v>
      </c>
    </row>
    <row r="192" spans="1:5" x14ac:dyDescent="0.25">
      <c r="A192">
        <v>83</v>
      </c>
      <c r="B192">
        <v>2019</v>
      </c>
      <c r="C192">
        <f t="shared" si="9"/>
        <v>957876.6100000008</v>
      </c>
      <c r="D192" s="1">
        <v>45962</v>
      </c>
      <c r="E192">
        <f t="shared" si="10"/>
        <v>11403</v>
      </c>
    </row>
    <row r="193" spans="1:6" x14ac:dyDescent="0.25">
      <c r="A193">
        <v>84</v>
      </c>
      <c r="B193">
        <v>2019</v>
      </c>
      <c r="C193">
        <f t="shared" si="9"/>
        <v>957876.6100000008</v>
      </c>
      <c r="D193" s="1">
        <v>45992</v>
      </c>
      <c r="E193">
        <f t="shared" si="10"/>
        <v>11403</v>
      </c>
    </row>
    <row r="194" spans="1:6" x14ac:dyDescent="0.25">
      <c r="A194">
        <v>1</v>
      </c>
      <c r="B194">
        <v>2019</v>
      </c>
      <c r="C194">
        <f>SUM(F194:F205)</f>
        <v>2213324.41</v>
      </c>
      <c r="D194" s="1">
        <v>43466</v>
      </c>
      <c r="E194">
        <f>ROUND(C194/48,0)</f>
        <v>46111</v>
      </c>
      <c r="F194">
        <v>12803.08</v>
      </c>
    </row>
    <row r="195" spans="1:6" x14ac:dyDescent="0.25">
      <c r="A195">
        <v>2</v>
      </c>
      <c r="B195">
        <v>2019</v>
      </c>
      <c r="C195">
        <f>C194</f>
        <v>2213324.41</v>
      </c>
      <c r="D195" s="1">
        <v>43497</v>
      </c>
      <c r="E195">
        <f t="shared" ref="E195:E241" si="11">ROUND(C195/48,0)</f>
        <v>46111</v>
      </c>
      <c r="F195">
        <v>4542.3799999999992</v>
      </c>
    </row>
    <row r="196" spans="1:6" x14ac:dyDescent="0.25">
      <c r="A196">
        <v>3</v>
      </c>
      <c r="B196">
        <v>2019</v>
      </c>
      <c r="C196">
        <f t="shared" ref="C196:C205" si="12">C195</f>
        <v>2213324.41</v>
      </c>
      <c r="D196" s="1">
        <v>43525</v>
      </c>
      <c r="E196">
        <f t="shared" si="11"/>
        <v>46111</v>
      </c>
      <c r="F196">
        <v>122.67000000000031</v>
      </c>
    </row>
    <row r="197" spans="1:6" x14ac:dyDescent="0.25">
      <c r="A197">
        <v>4</v>
      </c>
      <c r="B197">
        <v>2019</v>
      </c>
      <c r="C197">
        <f t="shared" si="12"/>
        <v>2213324.41</v>
      </c>
      <c r="D197" s="1">
        <v>43556</v>
      </c>
      <c r="E197">
        <f t="shared" si="11"/>
        <v>46111</v>
      </c>
      <c r="F197">
        <v>27579.889999999996</v>
      </c>
    </row>
    <row r="198" spans="1:6" x14ac:dyDescent="0.25">
      <c r="A198">
        <v>5</v>
      </c>
      <c r="B198">
        <v>2019</v>
      </c>
      <c r="C198">
        <f t="shared" si="12"/>
        <v>2213324.41</v>
      </c>
      <c r="D198" s="1">
        <v>43586</v>
      </c>
      <c r="E198">
        <f t="shared" si="11"/>
        <v>46111</v>
      </c>
      <c r="F198">
        <v>182.00000000000003</v>
      </c>
    </row>
    <row r="199" spans="1:6" x14ac:dyDescent="0.25">
      <c r="A199">
        <v>6</v>
      </c>
      <c r="B199">
        <v>2019</v>
      </c>
      <c r="C199">
        <f t="shared" si="12"/>
        <v>2213324.41</v>
      </c>
      <c r="D199" s="1">
        <v>43617</v>
      </c>
      <c r="E199">
        <f t="shared" si="11"/>
        <v>46111</v>
      </c>
      <c r="F199">
        <v>17601.609999999997</v>
      </c>
    </row>
    <row r="200" spans="1:6" x14ac:dyDescent="0.25">
      <c r="A200">
        <v>7</v>
      </c>
      <c r="B200">
        <v>2019</v>
      </c>
      <c r="C200">
        <f t="shared" si="12"/>
        <v>2213324.41</v>
      </c>
      <c r="D200" s="1">
        <v>43647</v>
      </c>
      <c r="E200">
        <f t="shared" si="11"/>
        <v>46111</v>
      </c>
      <c r="F200">
        <v>35662.959999999999</v>
      </c>
    </row>
    <row r="201" spans="1:6" x14ac:dyDescent="0.25">
      <c r="A201">
        <v>8</v>
      </c>
      <c r="B201">
        <v>2019</v>
      </c>
      <c r="C201">
        <f t="shared" si="12"/>
        <v>2213324.41</v>
      </c>
      <c r="D201" s="1">
        <v>43678</v>
      </c>
      <c r="E201">
        <f t="shared" si="11"/>
        <v>46111</v>
      </c>
      <c r="F201">
        <v>10206.789999999999</v>
      </c>
    </row>
    <row r="202" spans="1:6" x14ac:dyDescent="0.25">
      <c r="A202">
        <v>9</v>
      </c>
      <c r="B202">
        <v>2019</v>
      </c>
      <c r="C202">
        <f t="shared" si="12"/>
        <v>2213324.41</v>
      </c>
      <c r="D202" s="1">
        <v>43709</v>
      </c>
      <c r="E202">
        <f t="shared" si="11"/>
        <v>46111</v>
      </c>
      <c r="F202">
        <v>1494314.9400000004</v>
      </c>
    </row>
    <row r="203" spans="1:6" x14ac:dyDescent="0.25">
      <c r="A203">
        <v>10</v>
      </c>
      <c r="B203">
        <v>2019</v>
      </c>
      <c r="C203">
        <f t="shared" si="12"/>
        <v>2213324.41</v>
      </c>
      <c r="D203" s="1">
        <v>43739</v>
      </c>
      <c r="E203">
        <f t="shared" si="11"/>
        <v>46111</v>
      </c>
      <c r="F203">
        <v>13948.379999999976</v>
      </c>
    </row>
    <row r="204" spans="1:6" x14ac:dyDescent="0.25">
      <c r="A204">
        <v>11</v>
      </c>
      <c r="B204">
        <v>2019</v>
      </c>
      <c r="C204">
        <f t="shared" si="12"/>
        <v>2213324.41</v>
      </c>
      <c r="D204" s="1">
        <v>43770</v>
      </c>
      <c r="E204">
        <f t="shared" si="11"/>
        <v>46111</v>
      </c>
      <c r="F204">
        <v>35265.86</v>
      </c>
    </row>
    <row r="205" spans="1:6" x14ac:dyDescent="0.25">
      <c r="A205">
        <v>12</v>
      </c>
      <c r="B205">
        <v>2019</v>
      </c>
      <c r="C205">
        <f t="shared" si="12"/>
        <v>2213324.41</v>
      </c>
      <c r="D205" s="1">
        <v>43800</v>
      </c>
      <c r="E205">
        <f t="shared" si="11"/>
        <v>46111</v>
      </c>
      <c r="F205">
        <v>561093.85</v>
      </c>
    </row>
    <row r="206" spans="1:6" x14ac:dyDescent="0.25">
      <c r="A206">
        <v>13</v>
      </c>
      <c r="B206">
        <v>2019</v>
      </c>
      <c r="C206">
        <f t="shared" ref="C206:C226" si="13">C205</f>
        <v>2213324.41</v>
      </c>
      <c r="D206" s="1">
        <v>43831</v>
      </c>
      <c r="E206">
        <f t="shared" si="11"/>
        <v>46111</v>
      </c>
    </row>
    <row r="207" spans="1:6" x14ac:dyDescent="0.25">
      <c r="A207">
        <v>14</v>
      </c>
      <c r="B207">
        <v>2019</v>
      </c>
      <c r="C207">
        <f t="shared" si="13"/>
        <v>2213324.41</v>
      </c>
      <c r="D207" s="1">
        <v>43862</v>
      </c>
      <c r="E207">
        <f t="shared" si="11"/>
        <v>46111</v>
      </c>
    </row>
    <row r="208" spans="1:6" x14ac:dyDescent="0.25">
      <c r="A208">
        <v>15</v>
      </c>
      <c r="B208">
        <v>2019</v>
      </c>
      <c r="C208">
        <f t="shared" si="13"/>
        <v>2213324.41</v>
      </c>
      <c r="D208" s="1">
        <v>43891</v>
      </c>
      <c r="E208">
        <f t="shared" si="11"/>
        <v>46111</v>
      </c>
    </row>
    <row r="209" spans="1:5" x14ac:dyDescent="0.25">
      <c r="A209">
        <v>16</v>
      </c>
      <c r="B209">
        <v>2019</v>
      </c>
      <c r="C209">
        <f t="shared" si="13"/>
        <v>2213324.41</v>
      </c>
      <c r="D209" s="1">
        <v>43922</v>
      </c>
      <c r="E209">
        <f t="shared" si="11"/>
        <v>46111</v>
      </c>
    </row>
    <row r="210" spans="1:5" x14ac:dyDescent="0.25">
      <c r="A210">
        <v>17</v>
      </c>
      <c r="B210">
        <v>2019</v>
      </c>
      <c r="C210">
        <f t="shared" si="13"/>
        <v>2213324.41</v>
      </c>
      <c r="D210" s="1">
        <v>43952</v>
      </c>
      <c r="E210">
        <f t="shared" si="11"/>
        <v>46111</v>
      </c>
    </row>
    <row r="211" spans="1:5" x14ac:dyDescent="0.25">
      <c r="A211">
        <v>18</v>
      </c>
      <c r="B211">
        <v>2019</v>
      </c>
      <c r="C211">
        <f t="shared" si="13"/>
        <v>2213324.41</v>
      </c>
      <c r="D211" s="1">
        <v>43983</v>
      </c>
      <c r="E211">
        <f t="shared" si="11"/>
        <v>46111</v>
      </c>
    </row>
    <row r="212" spans="1:5" x14ac:dyDescent="0.25">
      <c r="A212">
        <v>19</v>
      </c>
      <c r="B212">
        <v>2019</v>
      </c>
      <c r="C212">
        <f t="shared" si="13"/>
        <v>2213324.41</v>
      </c>
      <c r="D212" s="1">
        <v>44013</v>
      </c>
      <c r="E212">
        <f t="shared" si="11"/>
        <v>46111</v>
      </c>
    </row>
    <row r="213" spans="1:5" x14ac:dyDescent="0.25">
      <c r="A213">
        <v>20</v>
      </c>
      <c r="B213">
        <v>2019</v>
      </c>
      <c r="C213">
        <f t="shared" si="13"/>
        <v>2213324.41</v>
      </c>
      <c r="D213" s="1">
        <v>44044</v>
      </c>
      <c r="E213">
        <f t="shared" si="11"/>
        <v>46111</v>
      </c>
    </row>
    <row r="214" spans="1:5" x14ac:dyDescent="0.25">
      <c r="A214">
        <v>21</v>
      </c>
      <c r="B214">
        <v>2019</v>
      </c>
      <c r="C214">
        <f t="shared" si="13"/>
        <v>2213324.41</v>
      </c>
      <c r="D214" s="1">
        <v>44075</v>
      </c>
      <c r="E214">
        <f t="shared" si="11"/>
        <v>46111</v>
      </c>
    </row>
    <row r="215" spans="1:5" x14ac:dyDescent="0.25">
      <c r="A215">
        <v>22</v>
      </c>
      <c r="B215">
        <v>2019</v>
      </c>
      <c r="C215">
        <f t="shared" si="13"/>
        <v>2213324.41</v>
      </c>
      <c r="D215" s="1">
        <v>44105</v>
      </c>
      <c r="E215">
        <f t="shared" si="11"/>
        <v>46111</v>
      </c>
    </row>
    <row r="216" spans="1:5" x14ac:dyDescent="0.25">
      <c r="A216">
        <v>23</v>
      </c>
      <c r="B216">
        <v>2019</v>
      </c>
      <c r="C216">
        <f t="shared" si="13"/>
        <v>2213324.41</v>
      </c>
      <c r="D216" s="1">
        <v>44136</v>
      </c>
      <c r="E216">
        <f t="shared" si="11"/>
        <v>46111</v>
      </c>
    </row>
    <row r="217" spans="1:5" x14ac:dyDescent="0.25">
      <c r="A217">
        <v>24</v>
      </c>
      <c r="B217">
        <v>2019</v>
      </c>
      <c r="C217">
        <f t="shared" si="13"/>
        <v>2213324.41</v>
      </c>
      <c r="D217" s="1">
        <v>44166</v>
      </c>
      <c r="E217">
        <f t="shared" si="11"/>
        <v>46111</v>
      </c>
    </row>
    <row r="218" spans="1:5" x14ac:dyDescent="0.25">
      <c r="A218">
        <v>25</v>
      </c>
      <c r="B218">
        <v>2019</v>
      </c>
      <c r="C218">
        <f t="shared" si="13"/>
        <v>2213324.41</v>
      </c>
      <c r="D218" s="1">
        <v>44197</v>
      </c>
      <c r="E218">
        <f t="shared" si="11"/>
        <v>46111</v>
      </c>
    </row>
    <row r="219" spans="1:5" x14ac:dyDescent="0.25">
      <c r="A219">
        <v>26</v>
      </c>
      <c r="B219">
        <v>2019</v>
      </c>
      <c r="C219">
        <f t="shared" si="13"/>
        <v>2213324.41</v>
      </c>
      <c r="D219" s="1">
        <v>44228</v>
      </c>
      <c r="E219">
        <f t="shared" si="11"/>
        <v>46111</v>
      </c>
    </row>
    <row r="220" spans="1:5" x14ac:dyDescent="0.25">
      <c r="A220">
        <v>27</v>
      </c>
      <c r="B220">
        <v>2019</v>
      </c>
      <c r="C220">
        <f t="shared" si="13"/>
        <v>2213324.41</v>
      </c>
      <c r="D220" s="1">
        <v>44256</v>
      </c>
      <c r="E220">
        <f t="shared" si="11"/>
        <v>46111</v>
      </c>
    </row>
    <row r="221" spans="1:5" x14ac:dyDescent="0.25">
      <c r="A221">
        <v>28</v>
      </c>
      <c r="B221">
        <v>2019</v>
      </c>
      <c r="C221">
        <f t="shared" si="13"/>
        <v>2213324.41</v>
      </c>
      <c r="D221" s="1">
        <v>44287</v>
      </c>
      <c r="E221">
        <f t="shared" si="11"/>
        <v>46111</v>
      </c>
    </row>
    <row r="222" spans="1:5" x14ac:dyDescent="0.25">
      <c r="A222">
        <v>29</v>
      </c>
      <c r="B222">
        <v>2019</v>
      </c>
      <c r="C222">
        <f t="shared" si="13"/>
        <v>2213324.41</v>
      </c>
      <c r="D222" s="1">
        <v>44317</v>
      </c>
      <c r="E222">
        <f t="shared" si="11"/>
        <v>46111</v>
      </c>
    </row>
    <row r="223" spans="1:5" x14ac:dyDescent="0.25">
      <c r="A223">
        <v>30</v>
      </c>
      <c r="B223">
        <v>2019</v>
      </c>
      <c r="C223">
        <f t="shared" si="13"/>
        <v>2213324.41</v>
      </c>
      <c r="D223" s="1">
        <v>44348</v>
      </c>
      <c r="E223">
        <f t="shared" si="11"/>
        <v>46111</v>
      </c>
    </row>
    <row r="224" spans="1:5" x14ac:dyDescent="0.25">
      <c r="A224">
        <v>31</v>
      </c>
      <c r="B224">
        <v>2019</v>
      </c>
      <c r="C224">
        <f t="shared" si="13"/>
        <v>2213324.41</v>
      </c>
      <c r="D224" s="1">
        <v>44378</v>
      </c>
      <c r="E224">
        <f t="shared" si="11"/>
        <v>46111</v>
      </c>
    </row>
    <row r="225" spans="1:5" x14ac:dyDescent="0.25">
      <c r="A225">
        <v>32</v>
      </c>
      <c r="B225">
        <v>2019</v>
      </c>
      <c r="C225">
        <f t="shared" si="13"/>
        <v>2213324.41</v>
      </c>
      <c r="D225" s="1">
        <v>44409</v>
      </c>
      <c r="E225">
        <f t="shared" si="11"/>
        <v>46111</v>
      </c>
    </row>
    <row r="226" spans="1:5" x14ac:dyDescent="0.25">
      <c r="A226">
        <v>33</v>
      </c>
      <c r="B226">
        <v>2019</v>
      </c>
      <c r="C226">
        <f t="shared" si="13"/>
        <v>2213324.41</v>
      </c>
      <c r="D226" s="1">
        <v>44440</v>
      </c>
      <c r="E226">
        <f t="shared" si="11"/>
        <v>46111</v>
      </c>
    </row>
    <row r="227" spans="1:5" x14ac:dyDescent="0.25">
      <c r="A227">
        <v>34</v>
      </c>
      <c r="B227">
        <v>2019</v>
      </c>
      <c r="C227">
        <f t="shared" ref="C227:C241" si="14">C226</f>
        <v>2213324.41</v>
      </c>
      <c r="D227" s="1">
        <v>44470</v>
      </c>
      <c r="E227">
        <f t="shared" si="11"/>
        <v>46111</v>
      </c>
    </row>
    <row r="228" spans="1:5" x14ac:dyDescent="0.25">
      <c r="A228">
        <v>35</v>
      </c>
      <c r="B228">
        <v>2019</v>
      </c>
      <c r="C228">
        <f t="shared" si="14"/>
        <v>2213324.41</v>
      </c>
      <c r="D228" s="1">
        <v>44501</v>
      </c>
      <c r="E228">
        <f t="shared" si="11"/>
        <v>46111</v>
      </c>
    </row>
    <row r="229" spans="1:5" x14ac:dyDescent="0.25">
      <c r="A229">
        <v>36</v>
      </c>
      <c r="B229">
        <v>2019</v>
      </c>
      <c r="C229">
        <f t="shared" si="14"/>
        <v>2213324.41</v>
      </c>
      <c r="D229" s="1">
        <v>44531</v>
      </c>
      <c r="E229">
        <f t="shared" si="11"/>
        <v>46111</v>
      </c>
    </row>
    <row r="230" spans="1:5" x14ac:dyDescent="0.25">
      <c r="A230">
        <v>37</v>
      </c>
      <c r="B230">
        <v>2019</v>
      </c>
      <c r="C230">
        <f t="shared" si="14"/>
        <v>2213324.41</v>
      </c>
      <c r="D230" s="1">
        <v>44562</v>
      </c>
      <c r="E230">
        <f t="shared" si="11"/>
        <v>46111</v>
      </c>
    </row>
    <row r="231" spans="1:5" x14ac:dyDescent="0.25">
      <c r="A231">
        <v>38</v>
      </c>
      <c r="B231">
        <v>2019</v>
      </c>
      <c r="C231">
        <f t="shared" si="14"/>
        <v>2213324.41</v>
      </c>
      <c r="D231" s="1">
        <v>44593</v>
      </c>
      <c r="E231">
        <f t="shared" si="11"/>
        <v>46111</v>
      </c>
    </row>
    <row r="232" spans="1:5" x14ac:dyDescent="0.25">
      <c r="A232">
        <v>39</v>
      </c>
      <c r="B232">
        <v>2019</v>
      </c>
      <c r="C232">
        <f t="shared" si="14"/>
        <v>2213324.41</v>
      </c>
      <c r="D232" s="1">
        <v>44621</v>
      </c>
      <c r="E232">
        <f t="shared" si="11"/>
        <v>46111</v>
      </c>
    </row>
    <row r="233" spans="1:5" x14ac:dyDescent="0.25">
      <c r="A233">
        <v>40</v>
      </c>
      <c r="B233">
        <v>2019</v>
      </c>
      <c r="C233">
        <f t="shared" si="14"/>
        <v>2213324.41</v>
      </c>
      <c r="D233" s="1">
        <v>44652</v>
      </c>
      <c r="E233">
        <f t="shared" si="11"/>
        <v>46111</v>
      </c>
    </row>
    <row r="234" spans="1:5" x14ac:dyDescent="0.25">
      <c r="A234">
        <v>41</v>
      </c>
      <c r="B234">
        <v>2019</v>
      </c>
      <c r="C234">
        <f t="shared" si="14"/>
        <v>2213324.41</v>
      </c>
      <c r="D234" s="1">
        <v>44682</v>
      </c>
      <c r="E234">
        <f t="shared" si="11"/>
        <v>46111</v>
      </c>
    </row>
    <row r="235" spans="1:5" x14ac:dyDescent="0.25">
      <c r="A235">
        <v>42</v>
      </c>
      <c r="B235">
        <v>2019</v>
      </c>
      <c r="C235">
        <f t="shared" si="14"/>
        <v>2213324.41</v>
      </c>
      <c r="D235" s="1">
        <v>44713</v>
      </c>
      <c r="E235">
        <f t="shared" si="11"/>
        <v>46111</v>
      </c>
    </row>
    <row r="236" spans="1:5" x14ac:dyDescent="0.25">
      <c r="A236">
        <v>43</v>
      </c>
      <c r="B236">
        <v>2019</v>
      </c>
      <c r="C236">
        <f t="shared" si="14"/>
        <v>2213324.41</v>
      </c>
      <c r="D236" s="1">
        <v>44743</v>
      </c>
      <c r="E236">
        <f t="shared" si="11"/>
        <v>46111</v>
      </c>
    </row>
    <row r="237" spans="1:5" x14ac:dyDescent="0.25">
      <c r="A237">
        <v>44</v>
      </c>
      <c r="B237">
        <v>2019</v>
      </c>
      <c r="C237">
        <f t="shared" si="14"/>
        <v>2213324.41</v>
      </c>
      <c r="D237" s="1">
        <v>44774</v>
      </c>
      <c r="E237">
        <f t="shared" si="11"/>
        <v>46111</v>
      </c>
    </row>
    <row r="238" spans="1:5" x14ac:dyDescent="0.25">
      <c r="A238">
        <v>45</v>
      </c>
      <c r="B238">
        <v>2019</v>
      </c>
      <c r="C238">
        <f t="shared" si="14"/>
        <v>2213324.41</v>
      </c>
      <c r="D238" s="1">
        <v>44805</v>
      </c>
      <c r="E238">
        <f t="shared" si="11"/>
        <v>46111</v>
      </c>
    </row>
    <row r="239" spans="1:5" x14ac:dyDescent="0.25">
      <c r="A239">
        <v>46</v>
      </c>
      <c r="B239">
        <v>2019</v>
      </c>
      <c r="C239">
        <f t="shared" si="14"/>
        <v>2213324.41</v>
      </c>
      <c r="D239" s="1">
        <v>44835</v>
      </c>
      <c r="E239">
        <f t="shared" si="11"/>
        <v>46111</v>
      </c>
    </row>
    <row r="240" spans="1:5" x14ac:dyDescent="0.25">
      <c r="A240">
        <v>47</v>
      </c>
      <c r="B240">
        <v>2019</v>
      </c>
      <c r="C240">
        <f t="shared" si="14"/>
        <v>2213324.41</v>
      </c>
      <c r="D240" s="1">
        <v>44866</v>
      </c>
      <c r="E240">
        <f t="shared" si="11"/>
        <v>46111</v>
      </c>
    </row>
    <row r="241" spans="1:5" x14ac:dyDescent="0.25">
      <c r="A241">
        <v>48</v>
      </c>
      <c r="B241">
        <v>2019</v>
      </c>
      <c r="C241">
        <f t="shared" si="14"/>
        <v>2213324.41</v>
      </c>
      <c r="D241" s="1">
        <v>44896</v>
      </c>
      <c r="E241">
        <f t="shared" si="11"/>
        <v>46111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44DEFF2-F5EB-491A-B5F3-B9776319281B}"/>
</file>

<file path=customXml/itemProps2.xml><?xml version="1.0" encoding="utf-8"?>
<ds:datastoreItem xmlns:ds="http://schemas.openxmlformats.org/officeDocument/2006/customXml" ds:itemID="{07CA591E-63E4-4009-AD1E-6344BC0FCB55}"/>
</file>

<file path=customXml/itemProps3.xml><?xml version="1.0" encoding="utf-8"?>
<ds:datastoreItem xmlns:ds="http://schemas.openxmlformats.org/officeDocument/2006/customXml" ds:itemID="{949A832A-4BA2-4C32-98E6-59A775FC5E35}"/>
</file>

<file path=customXml/itemProps4.xml><?xml version="1.0" encoding="utf-8"?>
<ds:datastoreItem xmlns:ds="http://schemas.openxmlformats.org/officeDocument/2006/customXml" ds:itemID="{5EB7D8C0-9C58-4934-BE36-A566865491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PF Adj 3.19 REVISED</vt:lpstr>
      <vt:lpstr>2020 Colstrip Overhaul</vt:lpstr>
      <vt:lpstr>PF Adj 3.19 -FILED</vt:lpstr>
      <vt:lpstr>Actual Expense</vt:lpstr>
      <vt:lpstr>Amortization</vt:lpstr>
      <vt:lpstr>Data</vt:lpstr>
      <vt:lpstr>'PF Adj 3.19 -FILED'!Print_Area</vt:lpstr>
      <vt:lpstr>'PF Adj 3.19 REVISED'!Print_Area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2021-02-18T19:02:13Z</cp:lastPrinted>
  <dcterms:created xsi:type="dcterms:W3CDTF">2018-09-28T15:17:03Z</dcterms:created>
  <dcterms:modified xsi:type="dcterms:W3CDTF">2021-02-18T19:02:19Z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