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Data Requests\1) Staff\Ready for Review\"/>
    </mc:Choice>
  </mc:AlternateContent>
  <xr:revisionPtr revIDLastSave="0" documentId="13_ncr:1_{CA13B406-B3C9-4E62-A98D-C6575BE5B08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1_Proposed Colstrip Outage" sheetId="1" r:id="rId1"/>
    <sheet name="Sheet1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F41" i="1"/>
  <c r="J33" i="1" l="1"/>
  <c r="H33" i="1"/>
  <c r="F38" i="1"/>
  <c r="F37" i="1"/>
  <c r="J20" i="1"/>
  <c r="H37" i="1" l="1"/>
  <c r="J37" i="1" s="1"/>
  <c r="J13" i="1"/>
  <c r="H7" i="1" l="1"/>
  <c r="H8" i="1"/>
  <c r="J8" i="1" s="1"/>
  <c r="H9" i="1"/>
  <c r="J9" i="1" s="1"/>
  <c r="H10" i="1"/>
  <c r="J10" i="1" s="1"/>
  <c r="H11" i="1"/>
  <c r="J11" i="1" s="1"/>
  <c r="H12" i="1"/>
  <c r="J12" i="1" s="1"/>
  <c r="H13" i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6" i="1"/>
  <c r="J6" i="1" s="1"/>
  <c r="J7" i="1" l="1"/>
  <c r="J38" i="1" s="1"/>
  <c r="H38" i="1"/>
</calcChain>
</file>

<file path=xl/sharedStrings.xml><?xml version="1.0" encoding="utf-8"?>
<sst xmlns="http://schemas.openxmlformats.org/spreadsheetml/2006/main" count="104" uniqueCount="68">
  <si>
    <t>Colstrip Units 3&amp;4</t>
  </si>
  <si>
    <t>2021 Proposed Capital - DRAFT</t>
  </si>
  <si>
    <t>(000's)</t>
  </si>
  <si>
    <t>Location</t>
  </si>
  <si>
    <t>Status</t>
  </si>
  <si>
    <t>Project ID</t>
  </si>
  <si>
    <t>Index</t>
  </si>
  <si>
    <t>DESCRIPTION</t>
  </si>
  <si>
    <t>Total</t>
  </si>
  <si>
    <t>Turbine</t>
  </si>
  <si>
    <t>Partially Approved</t>
  </si>
  <si>
    <t>Turbine/Generator Base Overhaul (Partially Approved) - Unit 3</t>
  </si>
  <si>
    <t>Medium</t>
  </si>
  <si>
    <t>Must Do</t>
  </si>
  <si>
    <t>TBD</t>
  </si>
  <si>
    <t>Recommended</t>
  </si>
  <si>
    <t>LP Turbine Overhaul *</t>
  </si>
  <si>
    <t>Generator Inspection/Repair  *</t>
  </si>
  <si>
    <t>Auxiliary Turbine Overhaul</t>
  </si>
  <si>
    <t>Boiler</t>
  </si>
  <si>
    <t>Approved</t>
  </si>
  <si>
    <t>Air Preheater Basket Replacement</t>
  </si>
  <si>
    <t>High</t>
  </si>
  <si>
    <t>Boiler Bucket Burner and Aux Air Replacement  *</t>
  </si>
  <si>
    <t xml:space="preserve">Hot Air Gate Replacement-3 </t>
  </si>
  <si>
    <t>Boiler Economizer Tube Replacement</t>
  </si>
  <si>
    <t>Boiler Water Wall Replacement/Maintenance</t>
  </si>
  <si>
    <t>Boiler Coutant Bottom-3</t>
  </si>
  <si>
    <t>Separate Over Fire Air Bucket Replacement-3 *</t>
  </si>
  <si>
    <t>Top Over Fire Air (TOFA)Bucket Replacement-3  *</t>
  </si>
  <si>
    <t>Burner Management System Replacement-BMS</t>
  </si>
  <si>
    <t>Boiler Capital Scaffolding *</t>
  </si>
  <si>
    <t>N/A</t>
  </si>
  <si>
    <t>Air Preheater Seal Replacement</t>
  </si>
  <si>
    <t>Design/Build Dry Waste Disposal System</t>
  </si>
  <si>
    <t>Fire Pump Addition</t>
  </si>
  <si>
    <t>Cooling Tower Fill *</t>
  </si>
  <si>
    <t>Cathodic Protection - River Station/Pipe Lines</t>
  </si>
  <si>
    <t>Scrubber 3-7 Mist Eliminator replacement</t>
  </si>
  <si>
    <t>Scrubber Lime Slaker Replacement</t>
  </si>
  <si>
    <t>Other</t>
  </si>
  <si>
    <t>4-5 Feedwater Heater Replacement</t>
  </si>
  <si>
    <t>Aux Transformer-3</t>
  </si>
  <si>
    <t>Capital Project Support</t>
  </si>
  <si>
    <t>DCS PC/Communication Replacement</t>
  </si>
  <si>
    <t>Boiler Feed Pump Rebuild-3</t>
  </si>
  <si>
    <t>Boiler Feed Booster Pump Rebuild-3</t>
  </si>
  <si>
    <t>PLC to DCS retrofits</t>
  </si>
  <si>
    <t>Condenser Expansion Joint Replacement</t>
  </si>
  <si>
    <t>Avista</t>
  </si>
  <si>
    <t>60/40</t>
  </si>
  <si>
    <t>O&amp;M</t>
  </si>
  <si>
    <t>Avista Capital (Adjusted O&amp;M)</t>
  </si>
  <si>
    <t>O&amp;M
 or
 Capital</t>
  </si>
  <si>
    <t>Building Steel</t>
  </si>
  <si>
    <t>Conveyor/Chutes/Hopper Steel</t>
  </si>
  <si>
    <t>Amount Approved</t>
  </si>
  <si>
    <t>Estimated Date in Service</t>
  </si>
  <si>
    <t>Rev:  2/4/21</t>
  </si>
  <si>
    <t>Note</t>
  </si>
  <si>
    <t>Avista share</t>
  </si>
  <si>
    <t>(blank)</t>
  </si>
  <si>
    <t>Grand Total</t>
  </si>
  <si>
    <t>Sum of Avista Capital (Adjusted O&amp;M)</t>
  </si>
  <si>
    <t>2022 Addition</t>
  </si>
  <si>
    <t>See Staff-DR-107 - 3.19 Attachment B</t>
  </si>
  <si>
    <t xml:space="preserve">Colstrip Approved 2021 Capital Items </t>
  </si>
  <si>
    <t xml:space="preserve"> WA Share / Moved to 7/1/2022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</si>
</sst>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6" fontId="1" fillId="0" borderId="0" xfId="0" applyNumberFormat="1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6" fontId="0" fillId="0" borderId="0" xfId="0" applyNumberFormat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/>
    <xf numFmtId="0" fontId="0" fillId="0" borderId="0" xfId="0" applyFill="1" applyAlignment="1">
      <alignment horizontal="center"/>
    </xf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Border="1"/>
    <xf numFmtId="6" fontId="0" fillId="0" borderId="2" xfId="0" applyNumberFormat="1" applyBorder="1"/>
    <xf numFmtId="0" fontId="1" fillId="2" borderId="0" xfId="0" applyFont="1" applyFill="1" applyBorder="1" applyAlignment="1">
      <alignment wrapText="1"/>
    </xf>
    <xf numFmtId="9" fontId="1" fillId="0" borderId="0" xfId="0" applyNumberFormat="1" applyFont="1" applyFill="1" applyAlignment="1">
      <alignment horizontal="center" wrapText="1"/>
    </xf>
    <xf numFmtId="13" fontId="0" fillId="0" borderId="0" xfId="0" quotePrefix="1" applyNumberFormat="1"/>
    <xf numFmtId="6" fontId="0" fillId="0" borderId="0" xfId="0" quotePrefix="1" applyNumberForma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0" xfId="0" applyFont="1" applyFill="1"/>
    <xf numFmtId="0" fontId="0" fillId="3" borderId="0" xfId="0" applyFill="1" applyAlignment="1">
      <alignment horizontal="right"/>
    </xf>
    <xf numFmtId="0" fontId="1" fillId="0" borderId="0" xfId="0" applyFont="1"/>
    <xf numFmtId="6" fontId="0" fillId="0" borderId="0" xfId="0" applyNumberFormat="1"/>
    <xf numFmtId="0" fontId="0" fillId="4" borderId="0" xfId="0" applyFill="1"/>
    <xf numFmtId="6" fontId="0" fillId="4" borderId="0" xfId="0" applyNumberFormat="1" applyFill="1"/>
    <xf numFmtId="0" fontId="0" fillId="4" borderId="0" xfId="0" applyFill="1" applyAlignment="1">
      <alignment horizontal="right"/>
    </xf>
    <xf numFmtId="0" fontId="0" fillId="0" borderId="0" xfId="0" applyFont="1" applyAlignment="1">
      <alignment horizontal="center"/>
    </xf>
    <xf numFmtId="0" fontId="0" fillId="3" borderId="4" xfId="0" applyFill="1" applyBorder="1" applyAlignment="1">
      <alignment horizontal="right"/>
    </xf>
    <xf numFmtId="6" fontId="0" fillId="3" borderId="4" xfId="0" applyNumberFormat="1" applyFill="1" applyBorder="1"/>
    <xf numFmtId="0" fontId="0" fillId="3" borderId="4" xfId="0" applyFill="1" applyBorder="1"/>
    <xf numFmtId="0" fontId="0" fillId="4" borderId="3" xfId="0" applyFill="1" applyBorder="1" applyAlignment="1">
      <alignment horizontal="right"/>
    </xf>
    <xf numFmtId="6" fontId="0" fillId="4" borderId="3" xfId="0" applyNumberFormat="1" applyFill="1" applyBorder="1"/>
    <xf numFmtId="0" fontId="0" fillId="4" borderId="3" xfId="0" applyFill="1" applyBorder="1"/>
    <xf numFmtId="0" fontId="0" fillId="0" borderId="3" xfId="0" applyBorder="1"/>
    <xf numFmtId="0" fontId="5" fillId="0" borderId="0" xfId="0" applyFont="1" applyFill="1" applyAlignment="1">
      <alignment horizontal="center"/>
    </xf>
    <xf numFmtId="0" fontId="6" fillId="0" borderId="0" xfId="0" applyFont="1"/>
    <xf numFmtId="6" fontId="5" fillId="0" borderId="0" xfId="0" applyNumberFormat="1" applyFont="1"/>
    <xf numFmtId="0" fontId="0" fillId="0" borderId="0" xfId="0" applyFont="1"/>
    <xf numFmtId="17" fontId="0" fillId="0" borderId="0" xfId="0" applyNumberFormat="1"/>
    <xf numFmtId="0" fontId="1" fillId="2" borderId="0" xfId="0" applyFont="1" applyFill="1" applyAlignment="1">
      <alignment horizontal="center" wrapText="1"/>
    </xf>
    <xf numFmtId="17" fontId="0" fillId="5" borderId="0" xfId="0" applyNumberFormat="1" applyFill="1"/>
    <xf numFmtId="17" fontId="0" fillId="6" borderId="0" xfId="0" applyNumberFormat="1" applyFill="1"/>
    <xf numFmtId="0" fontId="0" fillId="0" borderId="0" xfId="0" pivotButton="1"/>
    <xf numFmtId="14" fontId="0" fillId="0" borderId="0" xfId="0" applyNumberFormat="1"/>
    <xf numFmtId="37" fontId="0" fillId="0" borderId="0" xfId="0" applyNumberFormat="1"/>
    <xf numFmtId="6" fontId="1" fillId="3" borderId="4" xfId="0" applyNumberFormat="1" applyFont="1" applyFill="1" applyBorder="1"/>
    <xf numFmtId="8" fontId="7" fillId="0" borderId="0" xfId="0" applyNumberFormat="1" applyFont="1"/>
    <xf numFmtId="6" fontId="1" fillId="0" borderId="0" xfId="0" applyNumberFormat="1" applyFont="1"/>
    <xf numFmtId="17" fontId="1" fillId="0" borderId="0" xfId="0" applyNumberFormat="1" applyFont="1" applyAlignment="1">
      <alignment wrapText="1"/>
    </xf>
    <xf numFmtId="17" fontId="1" fillId="0" borderId="0" xfId="0" applyNumberFormat="1" applyFont="1" applyAlignment="1">
      <alignment horizontal="left" wrapText="1"/>
    </xf>
    <xf numFmtId="6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luth, Jeanne" refreshedDate="44231.489612500001" createdVersion="5" refreshedVersion="5" minRefreshableVersion="3" recordCount="28" xr:uid="{00000000-000A-0000-FFFF-FFFF01000000}">
  <cacheSource type="worksheet">
    <worksheetSource ref="D5:K33" sheet="2021_Proposed Colstrip Outage"/>
  </cacheSource>
  <cacheFields count="8">
    <cacheField name="Index" numFmtId="0">
      <sharedItems containsSemiMixedTypes="0" containsString="0" containsNumber="1" containsInteger="1" minValue="1" maxValue="59"/>
    </cacheField>
    <cacheField name="DESCRIPTION" numFmtId="0">
      <sharedItems/>
    </cacheField>
    <cacheField name="Total" numFmtId="6">
      <sharedItems containsSemiMixedTypes="0" containsString="0" containsNumber="1" minValue="0" maxValue="4677"/>
    </cacheField>
    <cacheField name="Note" numFmtId="6">
      <sharedItems containsBlank="1"/>
    </cacheField>
    <cacheField name="Avista share" numFmtId="6">
      <sharedItems containsSemiMixedTypes="0" containsString="0" containsNumber="1" minValue="0" maxValue="701.55"/>
    </cacheField>
    <cacheField name="O&amp;M_x000a_ or_x000a_ Capital" numFmtId="0">
      <sharedItems containsBlank="1"/>
    </cacheField>
    <cacheField name="Avista Capital (Adjusted O&amp;M)" numFmtId="6">
      <sharedItems containsSemiMixedTypes="0" containsString="0" containsNumber="1" minValue="0" maxValue="525"/>
    </cacheField>
    <cacheField name="Estimated Date in Service" numFmtId="0">
      <sharedItems containsNonDate="0" containsDate="1" containsString="0" containsBlank="1" minDate="2021-03-01T00:00:00" maxDate="2021-06-02T00:00:00" count="3">
        <d v="2021-06-01T00:00:00"/>
        <m/>
        <d v="2021-03-0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n v="1"/>
    <s v="Auxiliary Turbine Overhaul"/>
    <n v="128"/>
    <m/>
    <n v="19.2"/>
    <m/>
    <n v="19.2"/>
    <x v="0"/>
  </r>
  <r>
    <n v="32"/>
    <s v="Boiler Economizer Tube Replacement"/>
    <n v="0"/>
    <s v="High"/>
    <n v="0"/>
    <m/>
    <n v="0"/>
    <x v="1"/>
  </r>
  <r>
    <n v="28"/>
    <s v="Boiler Water Wall Replacement/Maintenance"/>
    <n v="647"/>
    <s v="High"/>
    <n v="97.05"/>
    <m/>
    <n v="97.05"/>
    <x v="0"/>
  </r>
  <r>
    <n v="18"/>
    <s v="Boiler Coutant Bottom-3"/>
    <n v="641"/>
    <s v="Medium"/>
    <n v="96.149999999999991"/>
    <m/>
    <n v="96.149999999999991"/>
    <x v="0"/>
  </r>
  <r>
    <n v="59"/>
    <s v="Capital Project Support"/>
    <n v="1998"/>
    <s v="N/A"/>
    <n v="299.7"/>
    <m/>
    <n v="299.7"/>
    <x v="0"/>
  </r>
  <r>
    <n v="4"/>
    <s v="Turbine/Generator Base Overhaul (Partially Approved) - Unit 3"/>
    <n v="4677"/>
    <s v="Medium"/>
    <n v="701.55"/>
    <s v="60/40"/>
    <n v="280.62"/>
    <x v="0"/>
  </r>
  <r>
    <n v="6"/>
    <s v="LP Turbine Overhaul *"/>
    <n v="1868"/>
    <s v="Medium"/>
    <n v="280.2"/>
    <s v="60/40"/>
    <n v="112.08"/>
    <x v="0"/>
  </r>
  <r>
    <n v="7"/>
    <s v="Generator Inspection/Repair  *"/>
    <n v="1728"/>
    <s v="Medium"/>
    <n v="259.2"/>
    <s v="O&amp;M"/>
    <n v="0"/>
    <x v="0"/>
  </r>
  <r>
    <n v="26"/>
    <s v="Air Preheater Basket Replacement"/>
    <n v="2122"/>
    <s v="High"/>
    <n v="318.3"/>
    <m/>
    <n v="318.3"/>
    <x v="0"/>
  </r>
  <r>
    <n v="21"/>
    <s v="Boiler Bucket Burner and Aux Air Replacement  *"/>
    <n v="2350"/>
    <s v="High"/>
    <n v="352.5"/>
    <m/>
    <n v="352.5"/>
    <x v="0"/>
  </r>
  <r>
    <n v="22"/>
    <s v="Hot Air Gate Replacement-3 "/>
    <n v="1100"/>
    <s v="Medium"/>
    <n v="165"/>
    <m/>
    <n v="165"/>
    <x v="0"/>
  </r>
  <r>
    <n v="29"/>
    <s v="Separate Over Fire Air Bucket Replacement-3 *"/>
    <n v="376"/>
    <m/>
    <n v="56.4"/>
    <m/>
    <n v="56.4"/>
    <x v="0"/>
  </r>
  <r>
    <n v="30"/>
    <s v="Top Over Fire Air (TOFA)Bucket Replacement-3  *"/>
    <n v="268"/>
    <m/>
    <n v="40.199999999999996"/>
    <m/>
    <n v="40.199999999999996"/>
    <x v="0"/>
  </r>
  <r>
    <n v="15"/>
    <s v="Burner Management System Replacement-BMS"/>
    <n v="155"/>
    <m/>
    <n v="23.25"/>
    <m/>
    <n v="23.25"/>
    <x v="0"/>
  </r>
  <r>
    <n v="19"/>
    <s v="Boiler Capital Scaffolding *"/>
    <n v="938"/>
    <s v="N/A"/>
    <n v="140.69999999999999"/>
    <s v="O&amp;M"/>
    <n v="0"/>
    <x v="0"/>
  </r>
  <r>
    <n v="31"/>
    <s v="Air Preheater Seal Replacement"/>
    <n v="515"/>
    <s v="High"/>
    <n v="77.25"/>
    <m/>
    <n v="77.25"/>
    <x v="0"/>
  </r>
  <r>
    <n v="36"/>
    <s v="Cooling Tower Fill *"/>
    <n v="3500"/>
    <s v="Medium"/>
    <n v="525"/>
    <m/>
    <n v="525"/>
    <x v="0"/>
  </r>
  <r>
    <n v="42"/>
    <s v="Cathodic Protection - River Station/Pipe Lines"/>
    <n v="32.78181"/>
    <m/>
    <n v="4.9172715"/>
    <m/>
    <n v="4.9172715"/>
    <x v="0"/>
  </r>
  <r>
    <n v="21"/>
    <s v="Scrubber 3-7 Mist Eliminator replacement"/>
    <n v="550"/>
    <s v="Medium"/>
    <n v="82.5"/>
    <m/>
    <n v="82.5"/>
    <x v="0"/>
  </r>
  <r>
    <n v="52"/>
    <s v="Scrubber Lime Slaker Replacement"/>
    <n v="337"/>
    <m/>
    <n v="50.55"/>
    <m/>
    <n v="50.55"/>
    <x v="0"/>
  </r>
  <r>
    <n v="13"/>
    <s v="4-5 Feedwater Heater Replacement"/>
    <n v="1800"/>
    <s v="High"/>
    <n v="270"/>
    <m/>
    <n v="270"/>
    <x v="0"/>
  </r>
  <r>
    <n v="17"/>
    <s v="Aux Transformer-3"/>
    <n v="250"/>
    <m/>
    <n v="37.5"/>
    <m/>
    <n v="37.5"/>
    <x v="0"/>
  </r>
  <r>
    <n v="10"/>
    <s v="DCS PC/Communication Replacement"/>
    <n v="530"/>
    <s v="High"/>
    <n v="79.5"/>
    <m/>
    <n v="79.5"/>
    <x v="0"/>
  </r>
  <r>
    <n v="3"/>
    <s v="Boiler Feed Pump Rebuild-3"/>
    <n v="414"/>
    <m/>
    <n v="62.099999999999994"/>
    <m/>
    <n v="62.099999999999994"/>
    <x v="0"/>
  </r>
  <r>
    <n v="2"/>
    <s v="Boiler Feed Booster Pump Rebuild-3"/>
    <n v="334"/>
    <m/>
    <n v="50.1"/>
    <m/>
    <n v="50.1"/>
    <x v="0"/>
  </r>
  <r>
    <n v="11"/>
    <s v="PLC to DCS retrofits"/>
    <n v="275"/>
    <m/>
    <n v="41.25"/>
    <m/>
    <n v="41.25"/>
    <x v="0"/>
  </r>
  <r>
    <n v="9"/>
    <s v="Condenser Expansion Joint Replacement"/>
    <n v="180"/>
    <m/>
    <n v="27"/>
    <m/>
    <n v="27"/>
    <x v="0"/>
  </r>
  <r>
    <n v="41"/>
    <s v="Fire Pump Addition"/>
    <n v="250"/>
    <m/>
    <n v="37.5"/>
    <m/>
    <n v="37.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B8" firstHeaderRow="2" firstDataRow="2" firstDataCol="1"/>
  <pivotFields count="8">
    <pivotField compact="0" outline="0" showAll="0"/>
    <pivotField compact="0" outline="0" showAll="0"/>
    <pivotField compact="0" numFmtId="6" outline="0" showAll="0"/>
    <pivotField compact="0" outline="0" showAll="0"/>
    <pivotField compact="0" numFmtId="6" outline="0" showAll="0"/>
    <pivotField compact="0" outline="0" showAll="0"/>
    <pivotField dataField="1" compact="0" numFmtId="6" outline="0" showAll="0"/>
    <pivotField axis="axisRow" compact="0" outline="0" showAll="0">
      <items count="4">
        <item x="2"/>
        <item x="0"/>
        <item x="1"/>
        <item t="default"/>
      </items>
    </pivotField>
  </pivotFields>
  <rowFields count="1">
    <field x="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Avista Capital (Adjusted O&amp;M)" fld="6" baseField="7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9"/>
  <sheetViews>
    <sheetView tabSelected="1" topLeftCell="C1" zoomScaleNormal="100" workbookViewId="0">
      <pane ySplit="5" topLeftCell="A27" activePane="bottomLeft" state="frozen"/>
      <selection activeCell="D1" sqref="D1"/>
      <selection pane="bottomLeft" activeCell="K50" sqref="K50"/>
    </sheetView>
  </sheetViews>
  <sheetFormatPr defaultRowHeight="15" x14ac:dyDescent="0.25"/>
  <cols>
    <col min="1" max="1" width="0" hidden="1" customWidth="1"/>
    <col min="2" max="2" width="22.7109375" hidden="1" customWidth="1"/>
    <col min="3" max="3" width="14.140625" style="2" bestFit="1" customWidth="1"/>
    <col min="4" max="4" width="6.7109375" customWidth="1"/>
    <col min="5" max="5" width="65.5703125" bestFit="1" customWidth="1"/>
    <col min="6" max="6" width="12.5703125" bestFit="1" customWidth="1"/>
    <col min="7" max="9" width="11.5703125" customWidth="1"/>
    <col min="10" max="10" width="14.7109375" style="3" customWidth="1"/>
    <col min="11" max="11" width="27.140625" style="4" customWidth="1"/>
    <col min="12" max="13" width="20.7109375" customWidth="1"/>
    <col min="14" max="14" width="14.7109375" customWidth="1"/>
  </cols>
  <sheetData>
    <row r="1" spans="1:11" ht="21" x14ac:dyDescent="0.35">
      <c r="A1" s="1" t="s">
        <v>0</v>
      </c>
      <c r="D1" s="25"/>
      <c r="E1" s="26" t="s">
        <v>66</v>
      </c>
      <c r="F1" s="25"/>
      <c r="G1" s="25"/>
      <c r="H1" s="25"/>
      <c r="I1" s="25"/>
      <c r="J1" s="25"/>
      <c r="K1" s="27" t="s">
        <v>58</v>
      </c>
    </row>
    <row r="2" spans="1:11" x14ac:dyDescent="0.25">
      <c r="A2" s="1" t="s">
        <v>1</v>
      </c>
      <c r="J2"/>
      <c r="K2"/>
    </row>
    <row r="3" spans="1:11" x14ac:dyDescent="0.25">
      <c r="A3" s="1"/>
      <c r="H3" s="2" t="s">
        <v>49</v>
      </c>
      <c r="K3"/>
    </row>
    <row r="4" spans="1:11" x14ac:dyDescent="0.25">
      <c r="A4" s="1"/>
      <c r="E4" s="1"/>
      <c r="F4" s="5" t="s">
        <v>2</v>
      </c>
      <c r="G4" s="11"/>
      <c r="H4" s="20">
        <v>0.15</v>
      </c>
      <c r="I4" s="11"/>
      <c r="J4" s="11"/>
      <c r="K4" s="11"/>
    </row>
    <row r="5" spans="1:11" ht="46.9" customHeight="1" x14ac:dyDescent="0.25">
      <c r="A5" s="6" t="s">
        <v>3</v>
      </c>
      <c r="B5" s="6" t="s">
        <v>4</v>
      </c>
      <c r="C5" s="7" t="s">
        <v>5</v>
      </c>
      <c r="D5" s="6" t="s">
        <v>6</v>
      </c>
      <c r="E5" s="6" t="s">
        <v>7</v>
      </c>
      <c r="F5" s="6" t="s">
        <v>8</v>
      </c>
      <c r="G5" s="10" t="s">
        <v>59</v>
      </c>
      <c r="H5" s="19" t="s">
        <v>60</v>
      </c>
      <c r="I5" s="24" t="s">
        <v>53</v>
      </c>
      <c r="J5" s="23" t="s">
        <v>52</v>
      </c>
      <c r="K5" s="46" t="s">
        <v>57</v>
      </c>
    </row>
    <row r="6" spans="1:11" ht="21" customHeight="1" x14ac:dyDescent="0.25">
      <c r="A6" s="1"/>
      <c r="B6" s="1"/>
      <c r="C6" s="2" t="s">
        <v>14</v>
      </c>
      <c r="D6" s="13">
        <v>1</v>
      </c>
      <c r="E6" s="12" t="s">
        <v>18</v>
      </c>
      <c r="F6" s="8">
        <v>128</v>
      </c>
      <c r="G6" s="8"/>
      <c r="H6" s="8">
        <f>F6*$H$4</f>
        <v>19.2</v>
      </c>
      <c r="I6" s="21"/>
      <c r="J6" s="8">
        <f>IF(I6="",H6,IF(I6="60/40",H6*0.4,0))</f>
        <v>19.2</v>
      </c>
      <c r="K6" s="45">
        <v>44348</v>
      </c>
    </row>
    <row r="7" spans="1:11" ht="21" customHeight="1" x14ac:dyDescent="0.25">
      <c r="A7" s="1"/>
      <c r="B7" s="1"/>
      <c r="C7" s="2">
        <v>10026978</v>
      </c>
      <c r="D7" s="41">
        <v>32</v>
      </c>
      <c r="E7" s="42" t="s">
        <v>25</v>
      </c>
      <c r="F7" s="43">
        <v>0</v>
      </c>
      <c r="G7" s="43" t="s">
        <v>22</v>
      </c>
      <c r="H7" s="43">
        <f t="shared" ref="H7:H32" si="0">F7*$H$4</f>
        <v>0</v>
      </c>
      <c r="I7" s="43"/>
      <c r="J7" s="43">
        <f t="shared" ref="J7:J32" si="1">IF(I7="",H7,IF(I7="60/40",H7*0.4,0))</f>
        <v>0</v>
      </c>
      <c r="K7" s="44"/>
    </row>
    <row r="8" spans="1:11" ht="21" customHeight="1" x14ac:dyDescent="0.25">
      <c r="A8" s="1"/>
      <c r="B8" s="1"/>
      <c r="C8" s="2">
        <v>10026975</v>
      </c>
      <c r="D8" s="13">
        <v>28</v>
      </c>
      <c r="E8" s="12" t="s">
        <v>26</v>
      </c>
      <c r="F8" s="8">
        <v>647</v>
      </c>
      <c r="G8" s="8" t="s">
        <v>22</v>
      </c>
      <c r="H8" s="8">
        <f t="shared" si="0"/>
        <v>97.05</v>
      </c>
      <c r="I8" s="8"/>
      <c r="J8" s="8">
        <f t="shared" si="1"/>
        <v>97.05</v>
      </c>
      <c r="K8" s="45">
        <v>44348</v>
      </c>
    </row>
    <row r="9" spans="1:11" ht="21" customHeight="1" x14ac:dyDescent="0.25">
      <c r="A9" s="1"/>
      <c r="B9" s="1"/>
      <c r="C9" s="2">
        <v>10026962</v>
      </c>
      <c r="D9" s="13">
        <v>18</v>
      </c>
      <c r="E9" s="12" t="s">
        <v>27</v>
      </c>
      <c r="F9" s="8">
        <v>641</v>
      </c>
      <c r="G9" s="8" t="s">
        <v>12</v>
      </c>
      <c r="H9" s="8">
        <f t="shared" si="0"/>
        <v>96.149999999999991</v>
      </c>
      <c r="I9" s="8"/>
      <c r="J9" s="8">
        <f t="shared" si="1"/>
        <v>96.149999999999991</v>
      </c>
      <c r="K9" s="45">
        <v>44348</v>
      </c>
    </row>
    <row r="10" spans="1:11" ht="21" customHeight="1" x14ac:dyDescent="0.25">
      <c r="A10" s="9"/>
      <c r="B10" s="1" t="s">
        <v>13</v>
      </c>
      <c r="C10" s="2" t="s">
        <v>14</v>
      </c>
      <c r="D10" s="13">
        <v>59</v>
      </c>
      <c r="E10" s="12" t="s">
        <v>43</v>
      </c>
      <c r="F10" s="8">
        <v>1998</v>
      </c>
      <c r="G10" s="8" t="s">
        <v>32</v>
      </c>
      <c r="H10" s="8">
        <f t="shared" si="0"/>
        <v>299.7</v>
      </c>
      <c r="I10" s="8"/>
      <c r="J10" s="8">
        <f t="shared" si="1"/>
        <v>299.7</v>
      </c>
      <c r="K10" s="45">
        <v>44348</v>
      </c>
    </row>
    <row r="11" spans="1:11" ht="21" customHeight="1" x14ac:dyDescent="0.25">
      <c r="A11" s="1" t="s">
        <v>9</v>
      </c>
      <c r="B11" s="1" t="s">
        <v>10</v>
      </c>
      <c r="C11" s="2">
        <v>10026949</v>
      </c>
      <c r="D11" s="13">
        <v>4</v>
      </c>
      <c r="E11" s="12" t="s">
        <v>11</v>
      </c>
      <c r="F11" s="8">
        <v>4677</v>
      </c>
      <c r="G11" s="8" t="s">
        <v>12</v>
      </c>
      <c r="H11" s="8">
        <f t="shared" si="0"/>
        <v>701.55</v>
      </c>
      <c r="I11" s="21" t="s">
        <v>50</v>
      </c>
      <c r="J11" s="8">
        <f t="shared" si="1"/>
        <v>280.62</v>
      </c>
      <c r="K11" s="45">
        <v>44348</v>
      </c>
    </row>
    <row r="12" spans="1:11" ht="21" customHeight="1" x14ac:dyDescent="0.25">
      <c r="A12" s="1"/>
      <c r="B12" s="1"/>
      <c r="C12" s="2" t="s">
        <v>14</v>
      </c>
      <c r="D12" s="13">
        <v>6</v>
      </c>
      <c r="E12" s="12" t="s">
        <v>16</v>
      </c>
      <c r="F12" s="8">
        <v>1868</v>
      </c>
      <c r="G12" s="8" t="s">
        <v>12</v>
      </c>
      <c r="H12" s="8">
        <f t="shared" si="0"/>
        <v>280.2</v>
      </c>
      <c r="I12" s="22" t="s">
        <v>50</v>
      </c>
      <c r="J12" s="8">
        <f t="shared" si="1"/>
        <v>112.08</v>
      </c>
      <c r="K12" s="45">
        <v>44348</v>
      </c>
    </row>
    <row r="13" spans="1:11" ht="21" customHeight="1" x14ac:dyDescent="0.25">
      <c r="A13" s="1"/>
      <c r="B13" s="1"/>
      <c r="C13" s="2" t="s">
        <v>14</v>
      </c>
      <c r="D13" s="13">
        <v>7</v>
      </c>
      <c r="E13" s="12" t="s">
        <v>17</v>
      </c>
      <c r="F13" s="8">
        <v>1728</v>
      </c>
      <c r="G13" s="8" t="s">
        <v>12</v>
      </c>
      <c r="H13" s="8">
        <f t="shared" si="0"/>
        <v>259.2</v>
      </c>
      <c r="I13" s="8" t="s">
        <v>51</v>
      </c>
      <c r="J13" s="8">
        <f t="shared" si="1"/>
        <v>0</v>
      </c>
      <c r="K13" s="45">
        <v>44348</v>
      </c>
    </row>
    <row r="14" spans="1:11" ht="21" customHeight="1" x14ac:dyDescent="0.25">
      <c r="A14" s="1" t="s">
        <v>19</v>
      </c>
      <c r="B14" s="1" t="s">
        <v>20</v>
      </c>
      <c r="C14" s="2">
        <v>10026972</v>
      </c>
      <c r="D14" s="13">
        <v>26</v>
      </c>
      <c r="E14" s="12" t="s">
        <v>21</v>
      </c>
      <c r="F14" s="8">
        <v>2122</v>
      </c>
      <c r="G14" s="8" t="s">
        <v>22</v>
      </c>
      <c r="H14" s="8">
        <f t="shared" si="0"/>
        <v>318.3</v>
      </c>
      <c r="I14" s="8"/>
      <c r="J14" s="8">
        <f t="shared" si="1"/>
        <v>318.3</v>
      </c>
      <c r="K14" s="45">
        <v>44348</v>
      </c>
    </row>
    <row r="15" spans="1:11" ht="21" customHeight="1" x14ac:dyDescent="0.25">
      <c r="A15" s="1"/>
      <c r="B15" s="1"/>
      <c r="C15" s="2">
        <v>10026967</v>
      </c>
      <c r="D15" s="13">
        <v>21</v>
      </c>
      <c r="E15" s="12" t="s">
        <v>23</v>
      </c>
      <c r="F15" s="8">
        <v>2350</v>
      </c>
      <c r="G15" s="8" t="s">
        <v>22</v>
      </c>
      <c r="H15" s="8">
        <f t="shared" si="0"/>
        <v>352.5</v>
      </c>
      <c r="I15" s="8"/>
      <c r="J15" s="8">
        <f t="shared" si="1"/>
        <v>352.5</v>
      </c>
      <c r="K15" s="45">
        <v>44348</v>
      </c>
    </row>
    <row r="16" spans="1:11" ht="21" customHeight="1" x14ac:dyDescent="0.25">
      <c r="A16" s="1"/>
      <c r="B16" s="1"/>
      <c r="C16" s="2">
        <v>10026968</v>
      </c>
      <c r="D16" s="13">
        <v>22</v>
      </c>
      <c r="E16" s="12" t="s">
        <v>24</v>
      </c>
      <c r="F16" s="8">
        <v>1100</v>
      </c>
      <c r="G16" s="8" t="s">
        <v>12</v>
      </c>
      <c r="H16" s="8">
        <f t="shared" si="0"/>
        <v>165</v>
      </c>
      <c r="I16" s="8"/>
      <c r="J16" s="8">
        <f t="shared" si="1"/>
        <v>165</v>
      </c>
      <c r="K16" s="45">
        <v>44348</v>
      </c>
    </row>
    <row r="17" spans="1:11" ht="21" customHeight="1" x14ac:dyDescent="0.25">
      <c r="A17" s="1"/>
      <c r="B17" s="1"/>
      <c r="C17" s="2">
        <v>10026976</v>
      </c>
      <c r="D17" s="13">
        <v>29</v>
      </c>
      <c r="E17" s="12" t="s">
        <v>28</v>
      </c>
      <c r="F17" s="8">
        <v>376</v>
      </c>
      <c r="G17" s="8"/>
      <c r="H17" s="8">
        <f t="shared" si="0"/>
        <v>56.4</v>
      </c>
      <c r="I17" s="8"/>
      <c r="J17" s="8">
        <f t="shared" si="1"/>
        <v>56.4</v>
      </c>
      <c r="K17" s="45">
        <v>44348</v>
      </c>
    </row>
    <row r="18" spans="1:11" ht="21" customHeight="1" x14ac:dyDescent="0.25">
      <c r="A18" s="1"/>
      <c r="B18" s="1"/>
      <c r="C18" s="2">
        <v>10026977</v>
      </c>
      <c r="D18" s="13">
        <v>30</v>
      </c>
      <c r="E18" s="12" t="s">
        <v>29</v>
      </c>
      <c r="F18" s="8">
        <v>268</v>
      </c>
      <c r="G18" s="8"/>
      <c r="H18" s="8">
        <f t="shared" si="0"/>
        <v>40.199999999999996</v>
      </c>
      <c r="I18" s="8"/>
      <c r="J18" s="8">
        <f t="shared" si="1"/>
        <v>40.199999999999996</v>
      </c>
      <c r="K18" s="45">
        <v>44348</v>
      </c>
    </row>
    <row r="19" spans="1:11" ht="21" customHeight="1" x14ac:dyDescent="0.25">
      <c r="A19" s="1"/>
      <c r="B19" s="1"/>
      <c r="C19" s="2" t="s">
        <v>14</v>
      </c>
      <c r="D19" s="13">
        <v>15</v>
      </c>
      <c r="E19" s="12" t="s">
        <v>30</v>
      </c>
      <c r="F19" s="8">
        <v>155</v>
      </c>
      <c r="G19" s="8"/>
      <c r="H19" s="8">
        <f t="shared" si="0"/>
        <v>23.25</v>
      </c>
      <c r="I19" s="8"/>
      <c r="J19" s="8">
        <f t="shared" si="1"/>
        <v>23.25</v>
      </c>
      <c r="K19" s="45">
        <v>44348</v>
      </c>
    </row>
    <row r="20" spans="1:11" ht="21" customHeight="1" x14ac:dyDescent="0.25">
      <c r="A20" s="1"/>
      <c r="B20" s="1" t="s">
        <v>15</v>
      </c>
      <c r="C20" s="2" t="s">
        <v>14</v>
      </c>
      <c r="D20" s="13">
        <v>19</v>
      </c>
      <c r="E20" s="12" t="s">
        <v>31</v>
      </c>
      <c r="F20" s="8">
        <v>938</v>
      </c>
      <c r="G20" s="8" t="s">
        <v>32</v>
      </c>
      <c r="H20" s="8">
        <f t="shared" si="0"/>
        <v>140.69999999999999</v>
      </c>
      <c r="I20" s="8" t="s">
        <v>51</v>
      </c>
      <c r="J20" s="8">
        <f t="shared" si="1"/>
        <v>0</v>
      </c>
      <c r="K20" s="45">
        <v>44348</v>
      </c>
    </row>
    <row r="21" spans="1:11" ht="21" customHeight="1" x14ac:dyDescent="0.25">
      <c r="A21" s="1"/>
      <c r="B21" s="1"/>
      <c r="C21" s="2" t="s">
        <v>14</v>
      </c>
      <c r="D21" s="13">
        <v>31</v>
      </c>
      <c r="E21" s="12" t="s">
        <v>33</v>
      </c>
      <c r="F21" s="8">
        <v>515</v>
      </c>
      <c r="G21" s="8" t="s">
        <v>22</v>
      </c>
      <c r="H21" s="8">
        <f t="shared" si="0"/>
        <v>77.25</v>
      </c>
      <c r="I21" s="8"/>
      <c r="J21" s="8">
        <f t="shared" si="1"/>
        <v>77.25</v>
      </c>
      <c r="K21" s="45">
        <v>44348</v>
      </c>
    </row>
    <row r="22" spans="1:11" ht="21" customHeight="1" x14ac:dyDescent="0.25">
      <c r="A22" s="1"/>
      <c r="B22" s="1" t="s">
        <v>13</v>
      </c>
      <c r="C22" s="2" t="s">
        <v>14</v>
      </c>
      <c r="D22" s="13">
        <v>36</v>
      </c>
      <c r="E22" s="12" t="s">
        <v>36</v>
      </c>
      <c r="F22" s="8">
        <v>3500</v>
      </c>
      <c r="G22" s="8" t="s">
        <v>12</v>
      </c>
      <c r="H22" s="8">
        <f t="shared" si="0"/>
        <v>525</v>
      </c>
      <c r="I22" s="8"/>
      <c r="J22" s="8">
        <f t="shared" si="1"/>
        <v>525</v>
      </c>
      <c r="K22" s="45">
        <v>44348</v>
      </c>
    </row>
    <row r="23" spans="1:11" ht="21" customHeight="1" x14ac:dyDescent="0.25">
      <c r="A23" s="1"/>
      <c r="B23" s="1"/>
      <c r="C23" s="2" t="s">
        <v>14</v>
      </c>
      <c r="D23" s="13">
        <v>42</v>
      </c>
      <c r="E23" s="12" t="s">
        <v>37</v>
      </c>
      <c r="F23" s="8">
        <v>32.78181</v>
      </c>
      <c r="G23" s="8"/>
      <c r="H23" s="8">
        <f t="shared" si="0"/>
        <v>4.9172715</v>
      </c>
      <c r="I23" s="8"/>
      <c r="J23" s="8">
        <f t="shared" si="1"/>
        <v>4.9172715</v>
      </c>
      <c r="K23" s="45">
        <v>44348</v>
      </c>
    </row>
    <row r="24" spans="1:11" ht="21" customHeight="1" x14ac:dyDescent="0.25">
      <c r="A24" s="1"/>
      <c r="B24" s="1"/>
      <c r="C24" s="2" t="s">
        <v>14</v>
      </c>
      <c r="D24" s="13">
        <v>21</v>
      </c>
      <c r="E24" s="12" t="s">
        <v>38</v>
      </c>
      <c r="F24" s="8">
        <v>550</v>
      </c>
      <c r="G24" s="8" t="s">
        <v>12</v>
      </c>
      <c r="H24" s="8">
        <f t="shared" si="0"/>
        <v>82.5</v>
      </c>
      <c r="I24" s="8"/>
      <c r="J24" s="8">
        <f t="shared" si="1"/>
        <v>82.5</v>
      </c>
      <c r="K24" s="45">
        <v>44348</v>
      </c>
    </row>
    <row r="25" spans="1:11" ht="21" customHeight="1" x14ac:dyDescent="0.25">
      <c r="A25" s="1"/>
      <c r="B25" s="1"/>
      <c r="C25" s="2" t="s">
        <v>14</v>
      </c>
      <c r="D25" s="13">
        <v>52</v>
      </c>
      <c r="E25" s="12" t="s">
        <v>39</v>
      </c>
      <c r="F25" s="8">
        <v>337</v>
      </c>
      <c r="G25" s="8"/>
      <c r="H25" s="8">
        <f t="shared" si="0"/>
        <v>50.55</v>
      </c>
      <c r="I25" s="8"/>
      <c r="J25" s="8">
        <f t="shared" si="1"/>
        <v>50.55</v>
      </c>
      <c r="K25" s="45">
        <v>44348</v>
      </c>
    </row>
    <row r="26" spans="1:11" ht="21" customHeight="1" x14ac:dyDescent="0.25">
      <c r="A26" s="1" t="s">
        <v>40</v>
      </c>
      <c r="B26" s="1" t="s">
        <v>20</v>
      </c>
      <c r="C26" s="2">
        <v>10027099</v>
      </c>
      <c r="D26" s="13">
        <v>13</v>
      </c>
      <c r="E26" s="12" t="s">
        <v>41</v>
      </c>
      <c r="F26" s="8">
        <v>1800</v>
      </c>
      <c r="G26" s="8" t="s">
        <v>22</v>
      </c>
      <c r="H26" s="8">
        <f t="shared" si="0"/>
        <v>270</v>
      </c>
      <c r="I26" s="8"/>
      <c r="J26" s="8">
        <f t="shared" si="1"/>
        <v>270</v>
      </c>
      <c r="K26" s="45">
        <v>44348</v>
      </c>
    </row>
    <row r="27" spans="1:11" ht="21" customHeight="1" x14ac:dyDescent="0.25">
      <c r="A27" s="1"/>
      <c r="B27" s="1"/>
      <c r="C27" s="2">
        <v>10026598</v>
      </c>
      <c r="D27" s="13">
        <v>17</v>
      </c>
      <c r="E27" s="12" t="s">
        <v>42</v>
      </c>
      <c r="F27" s="8">
        <v>250</v>
      </c>
      <c r="G27" s="8"/>
      <c r="H27" s="8">
        <f t="shared" si="0"/>
        <v>37.5</v>
      </c>
      <c r="I27" s="8"/>
      <c r="J27" s="8">
        <f t="shared" si="1"/>
        <v>37.5</v>
      </c>
      <c r="K27" s="45">
        <v>44348</v>
      </c>
    </row>
    <row r="28" spans="1:11" ht="21" customHeight="1" x14ac:dyDescent="0.25">
      <c r="A28" s="1"/>
      <c r="B28" s="1"/>
      <c r="C28" s="2" t="s">
        <v>14</v>
      </c>
      <c r="D28" s="13">
        <v>10</v>
      </c>
      <c r="E28" s="12" t="s">
        <v>44</v>
      </c>
      <c r="F28" s="8">
        <v>530</v>
      </c>
      <c r="G28" s="8" t="s">
        <v>22</v>
      </c>
      <c r="H28" s="8">
        <f t="shared" si="0"/>
        <v>79.5</v>
      </c>
      <c r="I28" s="8"/>
      <c r="J28" s="8">
        <f t="shared" si="1"/>
        <v>79.5</v>
      </c>
      <c r="K28" s="45">
        <v>44348</v>
      </c>
    </row>
    <row r="29" spans="1:11" ht="21" customHeight="1" x14ac:dyDescent="0.25">
      <c r="A29" s="9"/>
      <c r="B29" s="1"/>
      <c r="C29" s="2" t="s">
        <v>14</v>
      </c>
      <c r="D29" s="13">
        <v>3</v>
      </c>
      <c r="E29" s="12" t="s">
        <v>45</v>
      </c>
      <c r="F29" s="8">
        <v>414</v>
      </c>
      <c r="G29" s="8"/>
      <c r="H29" s="8">
        <f t="shared" si="0"/>
        <v>62.099999999999994</v>
      </c>
      <c r="I29" s="8"/>
      <c r="J29" s="8">
        <f t="shared" si="1"/>
        <v>62.099999999999994</v>
      </c>
      <c r="K29" s="45">
        <v>44348</v>
      </c>
    </row>
    <row r="30" spans="1:11" ht="21" customHeight="1" x14ac:dyDescent="0.25">
      <c r="A30" s="14"/>
      <c r="B30" s="14"/>
      <c r="C30" s="15" t="s">
        <v>14</v>
      </c>
      <c r="D30" s="16">
        <v>2</v>
      </c>
      <c r="E30" s="17" t="s">
        <v>46</v>
      </c>
      <c r="F30" s="18">
        <v>334</v>
      </c>
      <c r="G30" s="18"/>
      <c r="H30" s="8">
        <f t="shared" si="0"/>
        <v>50.1</v>
      </c>
      <c r="I30" s="18"/>
      <c r="J30" s="8">
        <f t="shared" si="1"/>
        <v>50.1</v>
      </c>
      <c r="K30" s="45">
        <v>44348</v>
      </c>
    </row>
    <row r="31" spans="1:11" ht="21" customHeight="1" x14ac:dyDescent="0.25">
      <c r="A31" s="1"/>
      <c r="B31" s="1"/>
      <c r="C31" s="2" t="s">
        <v>14</v>
      </c>
      <c r="D31" s="13">
        <v>11</v>
      </c>
      <c r="E31" s="12" t="s">
        <v>47</v>
      </c>
      <c r="F31" s="8">
        <v>275</v>
      </c>
      <c r="G31" s="8"/>
      <c r="H31" s="8">
        <f t="shared" si="0"/>
        <v>41.25</v>
      </c>
      <c r="I31" s="8"/>
      <c r="J31" s="8">
        <f t="shared" si="1"/>
        <v>41.25</v>
      </c>
      <c r="K31" s="45">
        <v>44348</v>
      </c>
    </row>
    <row r="32" spans="1:11" ht="21" customHeight="1" x14ac:dyDescent="0.25">
      <c r="A32" s="1"/>
      <c r="B32" s="1"/>
      <c r="C32" s="2" t="s">
        <v>14</v>
      </c>
      <c r="D32" s="13">
        <v>9</v>
      </c>
      <c r="E32" s="12" t="s">
        <v>48</v>
      </c>
      <c r="F32" s="8">
        <v>180</v>
      </c>
      <c r="G32" s="8"/>
      <c r="H32" s="8">
        <f t="shared" si="0"/>
        <v>27</v>
      </c>
      <c r="I32" s="8"/>
      <c r="J32" s="8">
        <f t="shared" si="1"/>
        <v>27</v>
      </c>
      <c r="K32" s="45">
        <v>44348</v>
      </c>
    </row>
    <row r="33" spans="1:12" ht="21" customHeight="1" x14ac:dyDescent="0.25">
      <c r="A33" s="1"/>
      <c r="B33" s="1"/>
      <c r="D33" s="33">
        <v>41</v>
      </c>
      <c r="E33" t="s">
        <v>35</v>
      </c>
      <c r="F33" s="8">
        <v>250</v>
      </c>
      <c r="G33" s="29"/>
      <c r="H33" s="29">
        <f t="shared" ref="H33" si="2">F33*$H$4</f>
        <v>37.5</v>
      </c>
      <c r="I33" s="29"/>
      <c r="J33" s="29">
        <f t="shared" ref="J33" si="3">IF(I33="",H33,IF(I33="60/40",H33*0.4,0))</f>
        <v>37.5</v>
      </c>
      <c r="K33" s="47">
        <v>44256</v>
      </c>
    </row>
    <row r="34" spans="1:12" ht="21" customHeight="1" x14ac:dyDescent="0.25">
      <c r="A34" s="1"/>
      <c r="B34" s="1"/>
      <c r="D34" s="33">
        <v>49</v>
      </c>
      <c r="E34" s="30" t="s">
        <v>34</v>
      </c>
      <c r="F34" s="31">
        <v>37900</v>
      </c>
      <c r="G34" s="31"/>
      <c r="H34" s="31"/>
      <c r="I34" s="31"/>
      <c r="J34" s="30"/>
      <c r="K34" s="48">
        <v>44743</v>
      </c>
      <c r="L34" s="53"/>
    </row>
    <row r="35" spans="1:12" ht="21" customHeight="1" x14ac:dyDescent="0.25">
      <c r="C35"/>
      <c r="D35" s="28"/>
      <c r="E35" s="32" t="s">
        <v>54</v>
      </c>
      <c r="F35" s="31">
        <v>3500</v>
      </c>
      <c r="G35" s="30"/>
      <c r="H35" s="30"/>
      <c r="I35" s="30"/>
      <c r="J35" s="30"/>
      <c r="K35"/>
    </row>
    <row r="36" spans="1:12" ht="21" customHeight="1" x14ac:dyDescent="0.25">
      <c r="C36"/>
      <c r="D36" s="28"/>
      <c r="E36" s="32" t="s">
        <v>55</v>
      </c>
      <c r="F36" s="31">
        <v>500</v>
      </c>
      <c r="G36" s="30"/>
      <c r="H36" s="30"/>
      <c r="I36" s="30"/>
      <c r="J36" s="30"/>
      <c r="K36"/>
    </row>
    <row r="37" spans="1:12" ht="21" customHeight="1" thickBot="1" x14ac:dyDescent="0.3">
      <c r="C37"/>
      <c r="D37" s="40"/>
      <c r="E37" s="37" t="s">
        <v>56</v>
      </c>
      <c r="F37" s="38">
        <f>F35+F36</f>
        <v>4000</v>
      </c>
      <c r="G37" s="39"/>
      <c r="H37" s="38">
        <f t="shared" ref="H37" si="4">F37*$H$4</f>
        <v>600</v>
      </c>
      <c r="I37" s="38"/>
      <c r="J37" s="38">
        <f t="shared" ref="J37" si="5">IF(I37="",H37,IF(I37="60/40",H37*0.4,0))</f>
        <v>600</v>
      </c>
      <c r="K37" s="40"/>
    </row>
    <row r="38" spans="1:12" ht="21" customHeight="1" thickBot="1" x14ac:dyDescent="0.3">
      <c r="C38"/>
      <c r="D38" s="36"/>
      <c r="E38" s="34" t="s">
        <v>8</v>
      </c>
      <c r="F38" s="35">
        <f>SUM(F6:F33)+F36+F35</f>
        <v>31963.78181</v>
      </c>
      <c r="G38" s="36"/>
      <c r="H38" s="35">
        <f>SUM(H6:H37)</f>
        <v>4794.5672715000001</v>
      </c>
      <c r="I38" s="36"/>
      <c r="J38" s="52">
        <f>SUM(J6:J37)</f>
        <v>3805.6172714999998</v>
      </c>
      <c r="K38" s="36"/>
    </row>
    <row r="39" spans="1:12" ht="21" customHeight="1" thickTop="1" x14ac:dyDescent="0.25">
      <c r="C39"/>
      <c r="J39" s="28" t="s">
        <v>65</v>
      </c>
      <c r="K39"/>
    </row>
    <row r="40" spans="1:12" ht="21" customHeight="1" x14ac:dyDescent="0.25">
      <c r="C40"/>
      <c r="J40"/>
      <c r="K40"/>
    </row>
    <row r="41" spans="1:12" ht="21" customHeight="1" x14ac:dyDescent="0.25">
      <c r="C41"/>
      <c r="E41" s="28" t="s">
        <v>64</v>
      </c>
      <c r="F41" s="54">
        <f>F34-F37</f>
        <v>33900</v>
      </c>
      <c r="G41" s="28"/>
      <c r="H41" s="57">
        <f>F41*0.15</f>
        <v>5085</v>
      </c>
      <c r="I41" s="56" t="s">
        <v>67</v>
      </c>
      <c r="J41" s="56"/>
      <c r="K41" s="56"/>
    </row>
    <row r="42" spans="1:12" x14ac:dyDescent="0.25">
      <c r="H42" s="28" t="s">
        <v>65</v>
      </c>
      <c r="I42" s="55"/>
      <c r="K42" s="3"/>
    </row>
    <row r="43" spans="1:12" ht="15" customHeight="1" x14ac:dyDescent="0.25">
      <c r="F43" s="8"/>
      <c r="G43" s="8"/>
      <c r="I43" s="8"/>
    </row>
    <row r="45" spans="1:12" x14ac:dyDescent="0.25">
      <c r="F45" s="8"/>
    </row>
    <row r="46" spans="1:12" x14ac:dyDescent="0.25">
      <c r="F46" s="8"/>
    </row>
    <row r="56" spans="1:15" s="4" customFormat="1" x14ac:dyDescent="0.25">
      <c r="A56"/>
      <c r="B56"/>
      <c r="C56" s="2"/>
      <c r="D56"/>
      <c r="E56"/>
      <c r="F56"/>
      <c r="G56"/>
      <c r="H56"/>
      <c r="I56"/>
      <c r="J56" s="3"/>
      <c r="L56"/>
      <c r="M56"/>
      <c r="N56"/>
      <c r="O56"/>
    </row>
    <row r="57" spans="1:15" s="4" customFormat="1" x14ac:dyDescent="0.25">
      <c r="A57"/>
      <c r="B57"/>
      <c r="C57" s="2"/>
      <c r="D57"/>
      <c r="E57"/>
      <c r="F57"/>
      <c r="G57"/>
      <c r="H57"/>
      <c r="I57"/>
      <c r="J57" s="3"/>
      <c r="L57"/>
      <c r="M57"/>
      <c r="N57"/>
      <c r="O57"/>
    </row>
    <row r="58" spans="1:15" s="4" customFormat="1" x14ac:dyDescent="0.25">
      <c r="A58"/>
      <c r="B58"/>
      <c r="C58" s="2"/>
      <c r="D58"/>
      <c r="E58"/>
      <c r="F58"/>
      <c r="G58"/>
      <c r="H58"/>
      <c r="I58"/>
      <c r="J58" s="3"/>
      <c r="L58"/>
      <c r="M58"/>
      <c r="N58"/>
      <c r="O58"/>
    </row>
    <row r="59" spans="1:15" s="4" customFormat="1" x14ac:dyDescent="0.25">
      <c r="A59"/>
      <c r="B59"/>
      <c r="C59" s="2"/>
      <c r="D59"/>
      <c r="E59"/>
      <c r="F59"/>
      <c r="G59"/>
      <c r="H59"/>
      <c r="I59"/>
      <c r="J59" s="3"/>
      <c r="L59"/>
      <c r="M59"/>
      <c r="N59"/>
      <c r="O59"/>
    </row>
    <row r="60" spans="1:15" s="4" customFormat="1" x14ac:dyDescent="0.25">
      <c r="A60"/>
      <c r="B60"/>
      <c r="C60" s="2"/>
      <c r="D60"/>
      <c r="E60"/>
      <c r="F60"/>
      <c r="G60"/>
      <c r="H60"/>
      <c r="I60"/>
      <c r="J60" s="3"/>
      <c r="L60"/>
      <c r="M60"/>
      <c r="N60"/>
      <c r="O60"/>
    </row>
    <row r="61" spans="1:15" s="4" customFormat="1" x14ac:dyDescent="0.25">
      <c r="A61"/>
      <c r="B61"/>
      <c r="C61" s="2"/>
      <c r="D61"/>
      <c r="E61"/>
      <c r="F61"/>
      <c r="G61"/>
      <c r="H61"/>
      <c r="I61"/>
      <c r="J61" s="3"/>
      <c r="L61"/>
      <c r="M61"/>
      <c r="N61"/>
      <c r="O61"/>
    </row>
    <row r="62" spans="1:15" s="4" customFormat="1" x14ac:dyDescent="0.25">
      <c r="A62"/>
      <c r="B62"/>
      <c r="C62" s="2"/>
      <c r="D62"/>
      <c r="E62"/>
      <c r="F62"/>
      <c r="G62"/>
      <c r="H62"/>
      <c r="I62"/>
      <c r="J62" s="3"/>
      <c r="L62"/>
      <c r="M62"/>
      <c r="N62"/>
      <c r="O62"/>
    </row>
    <row r="63" spans="1:15" s="4" customFormat="1" x14ac:dyDescent="0.25">
      <c r="A63"/>
      <c r="B63"/>
      <c r="C63" s="2"/>
      <c r="D63"/>
      <c r="E63"/>
      <c r="F63"/>
      <c r="G63"/>
      <c r="H63"/>
      <c r="I63"/>
      <c r="J63" s="3"/>
      <c r="L63"/>
      <c r="M63"/>
      <c r="N63"/>
      <c r="O63"/>
    </row>
    <row r="64" spans="1:15" s="4" customFormat="1" x14ac:dyDescent="0.25">
      <c r="A64"/>
      <c r="B64"/>
      <c r="C64" s="2"/>
      <c r="D64"/>
      <c r="E64"/>
      <c r="F64"/>
      <c r="G64"/>
      <c r="H64"/>
      <c r="I64"/>
      <c r="J64" s="3"/>
      <c r="L64"/>
      <c r="M64"/>
      <c r="N64"/>
      <c r="O64"/>
    </row>
    <row r="65" spans="1:15" s="4" customFormat="1" x14ac:dyDescent="0.25">
      <c r="A65"/>
      <c r="B65"/>
      <c r="C65" s="2"/>
      <c r="D65"/>
      <c r="E65"/>
      <c r="F65"/>
      <c r="G65"/>
      <c r="H65"/>
      <c r="I65"/>
      <c r="J65" s="3"/>
      <c r="L65"/>
      <c r="M65"/>
      <c r="N65"/>
      <c r="O65"/>
    </row>
    <row r="66" spans="1:15" s="4" customFormat="1" x14ac:dyDescent="0.25">
      <c r="A66"/>
      <c r="B66"/>
      <c r="C66" s="2"/>
      <c r="D66"/>
      <c r="E66"/>
      <c r="F66"/>
      <c r="G66"/>
      <c r="H66"/>
      <c r="I66"/>
      <c r="J66" s="3"/>
      <c r="L66"/>
      <c r="M66"/>
      <c r="N66"/>
      <c r="O66"/>
    </row>
    <row r="67" spans="1:15" s="4" customFormat="1" x14ac:dyDescent="0.25">
      <c r="A67"/>
      <c r="B67"/>
      <c r="C67" s="2"/>
      <c r="D67"/>
      <c r="E67"/>
      <c r="F67"/>
      <c r="G67"/>
      <c r="H67"/>
      <c r="I67"/>
      <c r="J67" s="3"/>
      <c r="L67"/>
      <c r="M67"/>
      <c r="N67"/>
      <c r="O67"/>
    </row>
    <row r="68" spans="1:15" s="4" customFormat="1" x14ac:dyDescent="0.25">
      <c r="A68"/>
      <c r="B68"/>
      <c r="C68" s="2"/>
      <c r="D68"/>
      <c r="E68"/>
      <c r="F68"/>
      <c r="G68"/>
      <c r="H68"/>
      <c r="I68"/>
      <c r="J68" s="3"/>
      <c r="L68"/>
      <c r="M68"/>
      <c r="N68"/>
      <c r="O68"/>
    </row>
    <row r="69" spans="1:15" s="4" customFormat="1" x14ac:dyDescent="0.25">
      <c r="A69"/>
      <c r="B69"/>
      <c r="C69" s="2"/>
      <c r="D69"/>
      <c r="E69"/>
      <c r="F69"/>
      <c r="G69"/>
      <c r="H69"/>
      <c r="I69"/>
      <c r="J69" s="3"/>
      <c r="L69"/>
      <c r="M69"/>
      <c r="N69"/>
      <c r="O69"/>
    </row>
  </sheetData>
  <sortState xmlns:xlrd2="http://schemas.microsoft.com/office/spreadsheetml/2017/richdata2" ref="A6:K38">
    <sortCondition ref="J6:J38"/>
  </sortState>
  <mergeCells count="1">
    <mergeCell ref="I41:K41"/>
  </mergeCells>
  <pageMargins left="0.25" right="0.25" top="0.75" bottom="0.75" header="0.3" footer="0.3"/>
  <pageSetup scale="76" fitToHeight="0" orientation="landscape" r:id="rId1"/>
  <headerFooter>
    <oddFooter>&amp;C&amp;P of &amp;N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8"/>
  <sheetViews>
    <sheetView workbookViewId="0">
      <selection activeCell="A3" sqref="A3"/>
    </sheetView>
  </sheetViews>
  <sheetFormatPr defaultRowHeight="15" x14ac:dyDescent="0.25"/>
  <cols>
    <col min="1" max="1" width="33.7109375" bestFit="1" customWidth="1"/>
    <col min="2" max="2" width="6.28515625" customWidth="1"/>
  </cols>
  <sheetData>
    <row r="3" spans="1:2" x14ac:dyDescent="0.25">
      <c r="A3" s="49" t="s">
        <v>63</v>
      </c>
    </row>
    <row r="4" spans="1:2" x14ac:dyDescent="0.25">
      <c r="A4" s="49" t="s">
        <v>57</v>
      </c>
      <c r="B4" t="s">
        <v>8</v>
      </c>
    </row>
    <row r="5" spans="1:2" x14ac:dyDescent="0.25">
      <c r="A5" s="50">
        <v>44256</v>
      </c>
      <c r="B5" s="51">
        <v>37.5</v>
      </c>
    </row>
    <row r="6" spans="1:2" x14ac:dyDescent="0.25">
      <c r="A6" s="50">
        <v>44348</v>
      </c>
      <c r="B6" s="51">
        <v>3168.1172714999998</v>
      </c>
    </row>
    <row r="7" spans="1:2" x14ac:dyDescent="0.25">
      <c r="A7" t="s">
        <v>61</v>
      </c>
      <c r="B7" s="51">
        <v>0</v>
      </c>
    </row>
    <row r="8" spans="1:2" x14ac:dyDescent="0.25">
      <c r="A8" t="s">
        <v>62</v>
      </c>
      <c r="B8" s="51">
        <v>3205.6172714999998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107549A-F5F1-41E9-8C8C-4BDBC28FD486}"/>
</file>

<file path=customXml/itemProps2.xml><?xml version="1.0" encoding="utf-8"?>
<ds:datastoreItem xmlns:ds="http://schemas.openxmlformats.org/officeDocument/2006/customXml" ds:itemID="{3E5B416C-E2EB-4771-9529-78E2E764CEB0}"/>
</file>

<file path=customXml/itemProps3.xml><?xml version="1.0" encoding="utf-8"?>
<ds:datastoreItem xmlns:ds="http://schemas.openxmlformats.org/officeDocument/2006/customXml" ds:itemID="{4F95A07A-2FCC-47A1-A779-A43E5F84C65B}"/>
</file>

<file path=customXml/itemProps4.xml><?xml version="1.0" encoding="utf-8"?>
<ds:datastoreItem xmlns:ds="http://schemas.openxmlformats.org/officeDocument/2006/customXml" ds:itemID="{2CD71FCB-301D-459F-9117-34800938F7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2021_Proposed Colstrip Outage</vt:lpstr>
      <vt:lpstr>Sheet1</vt:lpstr>
    </vt:vector>
  </TitlesOfParts>
  <Company>Portland General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Davis</dc:creator>
  <cp:lastModifiedBy>Andrews, Liz</cp:lastModifiedBy>
  <cp:lastPrinted>2021-02-16T00:51:29Z</cp:lastPrinted>
  <dcterms:created xsi:type="dcterms:W3CDTF">2021-01-05T21:27:38Z</dcterms:created>
  <dcterms:modified xsi:type="dcterms:W3CDTF">2021-02-26T21:25:25Z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