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me.utc.wa.gov/sites/ug-200568/Staffs Testimony and Exhibits/"/>
    </mc:Choice>
  </mc:AlternateContent>
  <xr:revisionPtr revIDLastSave="0" documentId="13_ncr:1_{4F33AF4D-7D55-4D89-8D7B-0922C042A467}" xr6:coauthVersionLast="45" xr6:coauthVersionMax="45" xr10:uidLastSave="{00000000-0000-0000-0000-000000000000}"/>
  <bookViews>
    <workbookView xWindow="28680" yWindow="-120" windowWidth="29040" windowHeight="17640" xr2:uid="{694FDE35-DC4F-4521-886D-45A9D36AD108}"/>
  </bookViews>
  <sheets>
    <sheet name="CNG vs Staff Comparison" sheetId="2" r:id="rId1"/>
    <sheet name="Restate &amp; Pro Forma Wage Adjust" sheetId="1" r:id="rId2"/>
  </sheets>
  <externalReferences>
    <externalReference r:id="rId3"/>
  </externalReferences>
  <definedNames>
    <definedName name="first_day">'[1]Historic Data'!$K$3</definedName>
    <definedName name="_xlnm.Print_Area" localSheetId="0">'CNG vs Staff Comparison'!$A$1:$G$44</definedName>
    <definedName name="_xlnm.Print_Area" localSheetId="1">'Restate &amp; Pro Forma Wage Adjust'!$A$1:$Q$118</definedName>
    <definedName name="_xlnm.Print_Titles" localSheetId="1">'Restate &amp; Pro Forma Wage Adjust'!$1:$8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2" l="1"/>
  <c r="G34" i="2"/>
  <c r="G33" i="2"/>
  <c r="G32" i="2"/>
  <c r="G31" i="2"/>
  <c r="G30" i="2"/>
  <c r="G29" i="2"/>
  <c r="G28" i="2"/>
  <c r="G27" i="2"/>
  <c r="G26" i="2"/>
  <c r="G25" i="2"/>
  <c r="G24" i="2"/>
  <c r="G23" i="2"/>
  <c r="G18" i="2"/>
  <c r="F114" i="1" l="1"/>
  <c r="P113" i="1"/>
  <c r="K113" i="1"/>
  <c r="L113" i="1" s="1"/>
  <c r="N113" i="1" s="1"/>
  <c r="Q113" i="1" s="1"/>
  <c r="P112" i="1"/>
  <c r="L112" i="1"/>
  <c r="K112" i="1"/>
  <c r="P111" i="1"/>
  <c r="K111" i="1"/>
  <c r="L111" i="1" s="1"/>
  <c r="N111" i="1" s="1"/>
  <c r="Q111" i="1" s="1"/>
  <c r="P110" i="1"/>
  <c r="L110" i="1"/>
  <c r="K110" i="1"/>
  <c r="P109" i="1"/>
  <c r="K109" i="1"/>
  <c r="L109" i="1" s="1"/>
  <c r="N109" i="1" s="1"/>
  <c r="Q109" i="1" s="1"/>
  <c r="P108" i="1"/>
  <c r="L108" i="1"/>
  <c r="K108" i="1"/>
  <c r="P107" i="1"/>
  <c r="K107" i="1"/>
  <c r="L107" i="1" s="1"/>
  <c r="N107" i="1" s="1"/>
  <c r="Q107" i="1" s="1"/>
  <c r="P106" i="1"/>
  <c r="L106" i="1"/>
  <c r="K106" i="1"/>
  <c r="P105" i="1"/>
  <c r="K105" i="1"/>
  <c r="L105" i="1" s="1"/>
  <c r="N105" i="1" s="1"/>
  <c r="Q105" i="1" s="1"/>
  <c r="P104" i="1"/>
  <c r="L104" i="1"/>
  <c r="K104" i="1"/>
  <c r="P103" i="1"/>
  <c r="K103" i="1"/>
  <c r="L103" i="1" s="1"/>
  <c r="N103" i="1" s="1"/>
  <c r="Q103" i="1" s="1"/>
  <c r="P102" i="1"/>
  <c r="L102" i="1"/>
  <c r="K102" i="1"/>
  <c r="P101" i="1"/>
  <c r="K101" i="1"/>
  <c r="L101" i="1" s="1"/>
  <c r="N101" i="1" s="1"/>
  <c r="Q101" i="1" s="1"/>
  <c r="P100" i="1"/>
  <c r="L100" i="1"/>
  <c r="K100" i="1"/>
  <c r="P99" i="1"/>
  <c r="K99" i="1"/>
  <c r="L99" i="1" s="1"/>
  <c r="N99" i="1" s="1"/>
  <c r="Q99" i="1" s="1"/>
  <c r="P98" i="1"/>
  <c r="L98" i="1"/>
  <c r="K98" i="1"/>
  <c r="P97" i="1"/>
  <c r="K97" i="1"/>
  <c r="L97" i="1" s="1"/>
  <c r="N97" i="1" s="1"/>
  <c r="Q97" i="1" s="1"/>
  <c r="P96" i="1"/>
  <c r="L96" i="1"/>
  <c r="K96" i="1"/>
  <c r="P95" i="1"/>
  <c r="K95" i="1"/>
  <c r="L95" i="1" s="1"/>
  <c r="N95" i="1" s="1"/>
  <c r="Q95" i="1" s="1"/>
  <c r="P94" i="1"/>
  <c r="L94" i="1"/>
  <c r="K94" i="1"/>
  <c r="P93" i="1"/>
  <c r="K93" i="1"/>
  <c r="L93" i="1" s="1"/>
  <c r="N93" i="1" s="1"/>
  <c r="Q93" i="1" s="1"/>
  <c r="P92" i="1"/>
  <c r="L92" i="1"/>
  <c r="K92" i="1"/>
  <c r="P91" i="1"/>
  <c r="K91" i="1"/>
  <c r="L91" i="1" s="1"/>
  <c r="N91" i="1" s="1"/>
  <c r="Q91" i="1" s="1"/>
  <c r="P90" i="1"/>
  <c r="L90" i="1"/>
  <c r="K90" i="1"/>
  <c r="P89" i="1"/>
  <c r="K89" i="1"/>
  <c r="L89" i="1" s="1"/>
  <c r="N89" i="1" s="1"/>
  <c r="Q89" i="1" s="1"/>
  <c r="P88" i="1"/>
  <c r="L88" i="1"/>
  <c r="K88" i="1"/>
  <c r="P87" i="1"/>
  <c r="K87" i="1"/>
  <c r="L87" i="1" s="1"/>
  <c r="N87" i="1" s="1"/>
  <c r="Q87" i="1" s="1"/>
  <c r="P86" i="1"/>
  <c r="L86" i="1"/>
  <c r="K86" i="1"/>
  <c r="P85" i="1"/>
  <c r="K85" i="1"/>
  <c r="L85" i="1" s="1"/>
  <c r="P84" i="1"/>
  <c r="L84" i="1"/>
  <c r="K84" i="1"/>
  <c r="P83" i="1"/>
  <c r="K83" i="1"/>
  <c r="L83" i="1" s="1"/>
  <c r="P82" i="1"/>
  <c r="L82" i="1"/>
  <c r="K82" i="1"/>
  <c r="P81" i="1"/>
  <c r="K81" i="1"/>
  <c r="L81" i="1" s="1"/>
  <c r="P80" i="1"/>
  <c r="L80" i="1"/>
  <c r="K80" i="1"/>
  <c r="P79" i="1"/>
  <c r="P114" i="1" s="1"/>
  <c r="K79" i="1"/>
  <c r="P78" i="1"/>
  <c r="L78" i="1"/>
  <c r="K78" i="1"/>
  <c r="F69" i="1"/>
  <c r="D69" i="1"/>
  <c r="H68" i="1"/>
  <c r="H67" i="1"/>
  <c r="B67" i="1"/>
  <c r="H66" i="1"/>
  <c r="H65" i="1"/>
  <c r="B65" i="1"/>
  <c r="P64" i="1"/>
  <c r="K64" i="1"/>
  <c r="I64" i="1"/>
  <c r="H64" i="1"/>
  <c r="B64" i="1"/>
  <c r="P63" i="1"/>
  <c r="L63" i="1"/>
  <c r="K63" i="1"/>
  <c r="I63" i="1"/>
  <c r="H63" i="1"/>
  <c r="B63" i="1"/>
  <c r="H62" i="1"/>
  <c r="B62" i="1"/>
  <c r="I61" i="1"/>
  <c r="H61" i="1"/>
  <c r="P61" i="1" s="1"/>
  <c r="I60" i="1"/>
  <c r="H60" i="1"/>
  <c r="P60" i="1" s="1"/>
  <c r="B60" i="1"/>
  <c r="P59" i="1"/>
  <c r="I59" i="1"/>
  <c r="H59" i="1"/>
  <c r="P58" i="1"/>
  <c r="I58" i="1"/>
  <c r="H58" i="1"/>
  <c r="B58" i="1"/>
  <c r="P57" i="1"/>
  <c r="L57" i="1"/>
  <c r="K57" i="1"/>
  <c r="I57" i="1"/>
  <c r="H57" i="1"/>
  <c r="P56" i="1"/>
  <c r="K56" i="1"/>
  <c r="L56" i="1" s="1"/>
  <c r="I56" i="1"/>
  <c r="H56" i="1"/>
  <c r="B56" i="1"/>
  <c r="P55" i="1"/>
  <c r="H55" i="1"/>
  <c r="I55" i="1" s="1"/>
  <c r="K55" i="1" s="1"/>
  <c r="L55" i="1" s="1"/>
  <c r="P54" i="1"/>
  <c r="H54" i="1"/>
  <c r="I54" i="1" s="1"/>
  <c r="K54" i="1" s="1"/>
  <c r="P53" i="1"/>
  <c r="I53" i="1"/>
  <c r="H53" i="1"/>
  <c r="P52" i="1"/>
  <c r="I52" i="1"/>
  <c r="K52" i="1" s="1"/>
  <c r="L52" i="1" s="1"/>
  <c r="H52" i="1"/>
  <c r="P51" i="1"/>
  <c r="K51" i="1"/>
  <c r="L51" i="1" s="1"/>
  <c r="I51" i="1"/>
  <c r="H51" i="1"/>
  <c r="P50" i="1"/>
  <c r="I50" i="1"/>
  <c r="H50" i="1"/>
  <c r="B50" i="1"/>
  <c r="H49" i="1"/>
  <c r="I49" i="1" s="1"/>
  <c r="H48" i="1"/>
  <c r="I48" i="1" s="1"/>
  <c r="K48" i="1" s="1"/>
  <c r="L48" i="1" s="1"/>
  <c r="H47" i="1"/>
  <c r="P47" i="1" s="1"/>
  <c r="F45" i="1"/>
  <c r="D45" i="1"/>
  <c r="H44" i="1"/>
  <c r="P44" i="1" s="1"/>
  <c r="H43" i="1"/>
  <c r="P43" i="1" s="1"/>
  <c r="H42" i="1"/>
  <c r="P42" i="1" s="1"/>
  <c r="H41" i="1"/>
  <c r="I41" i="1" s="1"/>
  <c r="H40" i="1"/>
  <c r="P40" i="1" s="1"/>
  <c r="H39" i="1"/>
  <c r="P39" i="1" s="1"/>
  <c r="H38" i="1"/>
  <c r="P38" i="1" s="1"/>
  <c r="H37" i="1"/>
  <c r="I37" i="1" s="1"/>
  <c r="H36" i="1"/>
  <c r="P36" i="1" s="1"/>
  <c r="H35" i="1"/>
  <c r="P35" i="1" s="1"/>
  <c r="H34" i="1"/>
  <c r="P34" i="1" s="1"/>
  <c r="H33" i="1"/>
  <c r="I33" i="1" s="1"/>
  <c r="H32" i="1"/>
  <c r="P32" i="1" s="1"/>
  <c r="H31" i="1"/>
  <c r="P31" i="1" s="1"/>
  <c r="H30" i="1"/>
  <c r="P30" i="1" s="1"/>
  <c r="H29" i="1"/>
  <c r="P29" i="1" s="1"/>
  <c r="H28" i="1"/>
  <c r="P28" i="1" s="1"/>
  <c r="H27" i="1"/>
  <c r="P27" i="1" s="1"/>
  <c r="H26" i="1"/>
  <c r="P26" i="1" s="1"/>
  <c r="H25" i="1"/>
  <c r="P25" i="1" s="1"/>
  <c r="H24" i="1"/>
  <c r="P24" i="1" s="1"/>
  <c r="H23" i="1"/>
  <c r="P23" i="1" s="1"/>
  <c r="D18" i="1"/>
  <c r="F16" i="1"/>
  <c r="H16" i="1" s="1"/>
  <c r="P14" i="1"/>
  <c r="I14" i="1"/>
  <c r="H14" i="1"/>
  <c r="N48" i="1" l="1"/>
  <c r="Q48" i="1" s="1"/>
  <c r="P16" i="1"/>
  <c r="P18" i="1" s="1"/>
  <c r="P20" i="1" s="1"/>
  <c r="I16" i="1"/>
  <c r="L37" i="1"/>
  <c r="N37" i="1" s="1"/>
  <c r="K37" i="1"/>
  <c r="H18" i="1"/>
  <c r="N55" i="1"/>
  <c r="Q55" i="1" s="1"/>
  <c r="N51" i="1"/>
  <c r="Q51" i="1" s="1"/>
  <c r="O51" i="1"/>
  <c r="K33" i="1"/>
  <c r="L33" i="1" s="1"/>
  <c r="N33" i="1" s="1"/>
  <c r="K41" i="1"/>
  <c r="L41" i="1" s="1"/>
  <c r="N41" i="1" s="1"/>
  <c r="N52" i="1"/>
  <c r="Q52" i="1" s="1"/>
  <c r="N56" i="1"/>
  <c r="Q56" i="1" s="1"/>
  <c r="O82" i="1"/>
  <c r="N82" i="1"/>
  <c r="Q82" i="1" s="1"/>
  <c r="P33" i="1"/>
  <c r="P45" i="1" s="1"/>
  <c r="I35" i="1"/>
  <c r="P37" i="1"/>
  <c r="I39" i="1"/>
  <c r="P41" i="1"/>
  <c r="I43" i="1"/>
  <c r="K49" i="1"/>
  <c r="L49" i="1" s="1"/>
  <c r="K50" i="1"/>
  <c r="L50" i="1" s="1"/>
  <c r="N57" i="1"/>
  <c r="Q57" i="1" s="1"/>
  <c r="N85" i="1"/>
  <c r="Q85" i="1" s="1"/>
  <c r="F18" i="1"/>
  <c r="I23" i="1"/>
  <c r="I24" i="1"/>
  <c r="I25" i="1"/>
  <c r="I26" i="1"/>
  <c r="I27" i="1"/>
  <c r="I28" i="1"/>
  <c r="I29" i="1"/>
  <c r="I30" i="1"/>
  <c r="I31" i="1"/>
  <c r="I32" i="1"/>
  <c r="H45" i="1"/>
  <c r="P48" i="1"/>
  <c r="P69" i="1" s="1"/>
  <c r="K53" i="1"/>
  <c r="L53" i="1" s="1"/>
  <c r="K59" i="1"/>
  <c r="L59" i="1" s="1"/>
  <c r="O63" i="1"/>
  <c r="N63" i="1"/>
  <c r="Q63" i="1" s="1"/>
  <c r="P66" i="1"/>
  <c r="I66" i="1"/>
  <c r="O80" i="1"/>
  <c r="N80" i="1"/>
  <c r="Q80" i="1" s="1"/>
  <c r="N84" i="1"/>
  <c r="Q84" i="1" s="1"/>
  <c r="I18" i="1"/>
  <c r="H69" i="1"/>
  <c r="I47" i="1"/>
  <c r="P49" i="1"/>
  <c r="O78" i="1"/>
  <c r="N78" i="1"/>
  <c r="N81" i="1"/>
  <c r="Q81" i="1" s="1"/>
  <c r="O81" i="1"/>
  <c r="I34" i="1"/>
  <c r="I36" i="1"/>
  <c r="I38" i="1"/>
  <c r="I40" i="1"/>
  <c r="I42" i="1"/>
  <c r="I44" i="1"/>
  <c r="L54" i="1"/>
  <c r="K58" i="1"/>
  <c r="L58" i="1" s="1"/>
  <c r="K60" i="1"/>
  <c r="L60" i="1" s="1"/>
  <c r="K61" i="1"/>
  <c r="L61" i="1" s="1"/>
  <c r="P62" i="1"/>
  <c r="I62" i="1"/>
  <c r="L64" i="1"/>
  <c r="P65" i="1"/>
  <c r="I65" i="1"/>
  <c r="L79" i="1"/>
  <c r="K114" i="1"/>
  <c r="N83" i="1"/>
  <c r="Q83" i="1" s="1"/>
  <c r="O88" i="1"/>
  <c r="O96" i="1"/>
  <c r="O104" i="1"/>
  <c r="O112" i="1"/>
  <c r="P67" i="1"/>
  <c r="I67" i="1"/>
  <c r="P68" i="1"/>
  <c r="I68" i="1"/>
  <c r="N86" i="1"/>
  <c r="Q86" i="1" s="1"/>
  <c r="O87" i="1"/>
  <c r="N88" i="1"/>
  <c r="Q88" i="1" s="1"/>
  <c r="O89" i="1"/>
  <c r="N90" i="1"/>
  <c r="Q90" i="1" s="1"/>
  <c r="O91" i="1"/>
  <c r="N92" i="1"/>
  <c r="Q92" i="1" s="1"/>
  <c r="O93" i="1"/>
  <c r="N94" i="1"/>
  <c r="Q94" i="1" s="1"/>
  <c r="O95" i="1"/>
  <c r="N96" i="1"/>
  <c r="Q96" i="1" s="1"/>
  <c r="O97" i="1"/>
  <c r="N98" i="1"/>
  <c r="Q98" i="1" s="1"/>
  <c r="O99" i="1"/>
  <c r="N100" i="1"/>
  <c r="Q100" i="1" s="1"/>
  <c r="O101" i="1"/>
  <c r="N102" i="1"/>
  <c r="Q102" i="1" s="1"/>
  <c r="O103" i="1"/>
  <c r="N104" i="1"/>
  <c r="Q104" i="1" s="1"/>
  <c r="O105" i="1"/>
  <c r="N106" i="1"/>
  <c r="Q106" i="1" s="1"/>
  <c r="O107" i="1"/>
  <c r="N108" i="1"/>
  <c r="Q108" i="1" s="1"/>
  <c r="O109" i="1"/>
  <c r="N110" i="1"/>
  <c r="Q110" i="1" s="1"/>
  <c r="O111" i="1"/>
  <c r="N112" i="1"/>
  <c r="Q112" i="1" s="1"/>
  <c r="O113" i="1"/>
  <c r="Q33" i="1" l="1"/>
  <c r="O33" i="1"/>
  <c r="N61" i="1"/>
  <c r="Q61" i="1" s="1"/>
  <c r="O61" i="1"/>
  <c r="N60" i="1"/>
  <c r="Q60" i="1" s="1"/>
  <c r="N59" i="1"/>
  <c r="Q59" i="1" s="1"/>
  <c r="N49" i="1"/>
  <c r="Q49" i="1" s="1"/>
  <c r="N58" i="1"/>
  <c r="Q58" i="1" s="1"/>
  <c r="O58" i="1"/>
  <c r="N53" i="1"/>
  <c r="Q53" i="1" s="1"/>
  <c r="N50" i="1"/>
  <c r="Q50" i="1" s="1"/>
  <c r="Q41" i="1"/>
  <c r="O41" i="1"/>
  <c r="O106" i="1"/>
  <c r="O98" i="1"/>
  <c r="O90" i="1"/>
  <c r="K27" i="1"/>
  <c r="L27" i="1" s="1"/>
  <c r="N27" i="1" s="1"/>
  <c r="I45" i="1"/>
  <c r="K23" i="1"/>
  <c r="Q37" i="1"/>
  <c r="O37" i="1"/>
  <c r="K68" i="1"/>
  <c r="L68" i="1" s="1"/>
  <c r="N54" i="1"/>
  <c r="Q54" i="1" s="1"/>
  <c r="L38" i="1"/>
  <c r="N38" i="1" s="1"/>
  <c r="K38" i="1"/>
  <c r="K30" i="1"/>
  <c r="L30" i="1"/>
  <c r="N30" i="1" s="1"/>
  <c r="O48" i="1"/>
  <c r="O110" i="1"/>
  <c r="O102" i="1"/>
  <c r="O94" i="1"/>
  <c r="O86" i="1"/>
  <c r="N79" i="1"/>
  <c r="Q79" i="1" s="1"/>
  <c r="K62" i="1"/>
  <c r="L62" i="1"/>
  <c r="L44" i="1"/>
  <c r="N44" i="1" s="1"/>
  <c r="K44" i="1"/>
  <c r="K36" i="1"/>
  <c r="L36" i="1" s="1"/>
  <c r="N36" i="1" s="1"/>
  <c r="N114" i="1"/>
  <c r="Q78" i="1"/>
  <c r="Q114" i="1" s="1"/>
  <c r="K47" i="1"/>
  <c r="L47" i="1"/>
  <c r="I69" i="1"/>
  <c r="O84" i="1"/>
  <c r="K29" i="1"/>
  <c r="L29" i="1"/>
  <c r="N29" i="1" s="1"/>
  <c r="K25" i="1"/>
  <c r="L25" i="1" s="1"/>
  <c r="N25" i="1" s="1"/>
  <c r="O57" i="1"/>
  <c r="O56" i="1"/>
  <c r="L40" i="1"/>
  <c r="N40" i="1" s="1"/>
  <c r="K40" i="1"/>
  <c r="K31" i="1"/>
  <c r="L31" i="1"/>
  <c r="N31" i="1" s="1"/>
  <c r="N64" i="1"/>
  <c r="Q64" i="1" s="1"/>
  <c r="K66" i="1"/>
  <c r="L66" i="1" s="1"/>
  <c r="K26" i="1"/>
  <c r="L26" i="1" s="1"/>
  <c r="N26" i="1" s="1"/>
  <c r="K43" i="1"/>
  <c r="L43" i="1" s="1"/>
  <c r="N43" i="1" s="1"/>
  <c r="L35" i="1"/>
  <c r="N35" i="1" s="1"/>
  <c r="K35" i="1"/>
  <c r="K16" i="1"/>
  <c r="L16" i="1"/>
  <c r="K67" i="1"/>
  <c r="L67" i="1" s="1"/>
  <c r="O108" i="1"/>
  <c r="O100" i="1"/>
  <c r="O92" i="1"/>
  <c r="O83" i="1"/>
  <c r="K65" i="1"/>
  <c r="L65" i="1" s="1"/>
  <c r="L42" i="1"/>
  <c r="N42" i="1" s="1"/>
  <c r="K42" i="1"/>
  <c r="K34" i="1"/>
  <c r="L34" i="1" s="1"/>
  <c r="N34" i="1" s="1"/>
  <c r="L114" i="1"/>
  <c r="K32" i="1"/>
  <c r="L32" i="1"/>
  <c r="N32" i="1" s="1"/>
  <c r="K28" i="1"/>
  <c r="L28" i="1" s="1"/>
  <c r="N28" i="1" s="1"/>
  <c r="K24" i="1"/>
  <c r="L24" i="1"/>
  <c r="N24" i="1" s="1"/>
  <c r="O85" i="1"/>
  <c r="L39" i="1"/>
  <c r="N39" i="1" s="1"/>
  <c r="K39" i="1"/>
  <c r="O52" i="1"/>
  <c r="O55" i="1"/>
  <c r="O28" i="1" l="1"/>
  <c r="Q28" i="1"/>
  <c r="N67" i="1"/>
  <c r="Q67" i="1" s="1"/>
  <c r="Q36" i="1"/>
  <c r="O36" i="1"/>
  <c r="Q43" i="1"/>
  <c r="O43" i="1"/>
  <c r="O26" i="1"/>
  <c r="Q26" i="1"/>
  <c r="Q34" i="1"/>
  <c r="O34" i="1"/>
  <c r="N68" i="1"/>
  <c r="Q68" i="1" s="1"/>
  <c r="O27" i="1"/>
  <c r="Q27" i="1"/>
  <c r="N65" i="1"/>
  <c r="Q65" i="1" s="1"/>
  <c r="N66" i="1"/>
  <c r="Q66" i="1" s="1"/>
  <c r="O66" i="1"/>
  <c r="O25" i="1"/>
  <c r="Q25" i="1"/>
  <c r="O29" i="1"/>
  <c r="Q29" i="1"/>
  <c r="K45" i="1"/>
  <c r="J14" i="1" s="1"/>
  <c r="K14" i="1" s="1"/>
  <c r="Q32" i="1"/>
  <c r="O32" i="1"/>
  <c r="K69" i="1"/>
  <c r="O30" i="1"/>
  <c r="Q30" i="1"/>
  <c r="O53" i="1"/>
  <c r="O64" i="1"/>
  <c r="O79" i="1"/>
  <c r="O114" i="1" s="1"/>
  <c r="O54" i="1"/>
  <c r="O50" i="1"/>
  <c r="O59" i="1"/>
  <c r="N16" i="1"/>
  <c r="Q16" i="1" s="1"/>
  <c r="O31" i="1"/>
  <c r="Q31" i="1"/>
  <c r="L69" i="1"/>
  <c r="O47" i="1"/>
  <c r="N47" i="1"/>
  <c r="N62" i="1"/>
  <c r="Q62" i="1" s="1"/>
  <c r="Q38" i="1"/>
  <c r="O38" i="1"/>
  <c r="O24" i="1"/>
  <c r="Q24" i="1"/>
  <c r="O49" i="1"/>
  <c r="O60" i="1"/>
  <c r="Q39" i="1"/>
  <c r="O39" i="1"/>
  <c r="Q42" i="1"/>
  <c r="O42" i="1"/>
  <c r="Q35" i="1"/>
  <c r="O35" i="1"/>
  <c r="Q40" i="1"/>
  <c r="O40" i="1"/>
  <c r="Q44" i="1"/>
  <c r="O44" i="1"/>
  <c r="L23" i="1"/>
  <c r="O16" i="1" l="1"/>
  <c r="O68" i="1"/>
  <c r="O62" i="1"/>
  <c r="N23" i="1"/>
  <c r="L45" i="1"/>
  <c r="O69" i="1"/>
  <c r="K18" i="1"/>
  <c r="L14" i="1"/>
  <c r="O65" i="1"/>
  <c r="N69" i="1"/>
  <c r="Q47" i="1"/>
  <c r="Q69" i="1" s="1"/>
  <c r="O67" i="1"/>
  <c r="L18" i="1" l="1"/>
  <c r="N14" i="1"/>
  <c r="O14" i="1" s="1"/>
  <c r="O23" i="1"/>
  <c r="O45" i="1" s="1"/>
  <c r="N45" i="1"/>
  <c r="Q23" i="1"/>
  <c r="Q45" i="1" s="1"/>
  <c r="N18" i="1" l="1"/>
  <c r="Q14" i="1"/>
  <c r="Q18" i="1" s="1"/>
  <c r="Q20" i="1" l="1"/>
  <c r="R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Cascade Natural Gas</author>
    <author>Peters, Maryalice</author>
  </authors>
  <commentList>
    <comment ref="J14" authorId="0" shapeId="0" xr:uid="{F5E444A6-ACD7-43B5-8CEA-1732F6D78394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Average of 2017 increases</t>
        </r>
      </text>
    </comment>
    <comment ref="M14" authorId="0" shapeId="0" xr:uid="{407089E3-025A-4E86-AB4D-479D01DD7A67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Average of 2017 increases</t>
        </r>
      </text>
    </comment>
    <comment ref="C68" authorId="1" shapeId="0" xr:uid="{6BD5CA23-6FFF-4AC5-A6D7-A353365B9603}">
      <text>
        <r>
          <rPr>
            <b/>
            <sz val="9"/>
            <color indexed="81"/>
            <rFont val="Tahoma"/>
            <family val="2"/>
          </rPr>
          <t>Peters, Maryalice:</t>
        </r>
        <r>
          <rPr>
            <sz val="9"/>
            <color indexed="81"/>
            <rFont val="Tahoma"/>
            <family val="2"/>
          </rPr>
          <t xml:space="preserve">
Codes to 29320
</t>
        </r>
      </text>
    </comment>
  </commentList>
</comments>
</file>

<file path=xl/sharedStrings.xml><?xml version="1.0" encoding="utf-8"?>
<sst xmlns="http://schemas.openxmlformats.org/spreadsheetml/2006/main" count="218" uniqueCount="184">
  <si>
    <t>Cascade Natural Gas Corporation</t>
  </si>
  <si>
    <t>UG 200568</t>
  </si>
  <si>
    <t>Restate Wage Adjustment R-5</t>
  </si>
  <si>
    <t>Pro Forma Wage Adjustment P-2</t>
  </si>
  <si>
    <t>Twelve Months Ended December 31, 2019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</si>
  <si>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</si>
  <si>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</si>
  <si>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</si>
  <si>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</si>
  <si>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</si>
  <si>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</si>
  <si>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</si>
  <si>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</si>
  <si>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</si>
  <si>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</si>
  <si>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</si>
  <si>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</si>
  <si>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</si>
  <si>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</si>
  <si>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</si>
  <si>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Pro Forma Wage</t>
  </si>
  <si>
    <t>Annual Wages</t>
  </si>
  <si>
    <t>Wage</t>
  </si>
  <si>
    <t>Annual Wage</t>
  </si>
  <si>
    <t>Annualize</t>
  </si>
  <si>
    <t>Total</t>
  </si>
  <si>
    <t>Account</t>
  </si>
  <si>
    <t>2019 [1]</t>
  </si>
  <si>
    <t>Increase</t>
  </si>
  <si>
    <t>Year-to-date [1]</t>
  </si>
  <si>
    <t>[2]</t>
  </si>
  <si>
    <t>2019 wage</t>
  </si>
  <si>
    <t>Total Wages</t>
  </si>
  <si>
    <t>2020 Wage</t>
  </si>
  <si>
    <t xml:space="preserve">2020 Total </t>
  </si>
  <si>
    <t>2021 Wage</t>
  </si>
  <si>
    <t>Restate Wage</t>
  </si>
  <si>
    <t>Line No:</t>
  </si>
  <si>
    <t>Number</t>
  </si>
  <si>
    <t>Non-Capital</t>
  </si>
  <si>
    <t>Date</t>
  </si>
  <si>
    <t>Prior to increase</t>
  </si>
  <si>
    <t>increase</t>
  </si>
  <si>
    <t>Increase [2]</t>
  </si>
  <si>
    <t>Wages</t>
  </si>
  <si>
    <t>Adjustment</t>
  </si>
  <si>
    <t>Non-Union</t>
  </si>
  <si>
    <t>Jan 1 2019</t>
  </si>
  <si>
    <t>Union</t>
  </si>
  <si>
    <t>Apr 1 2019</t>
  </si>
  <si>
    <t>Employer FICA</t>
  </si>
  <si>
    <t>Other Gas Supply</t>
  </si>
  <si>
    <t>28130</t>
  </si>
  <si>
    <t>Operations</t>
  </si>
  <si>
    <t>Operation Supervision &amp; Engineering</t>
  </si>
  <si>
    <t>28700</t>
  </si>
  <si>
    <t>Distribution Load Dispatching</t>
  </si>
  <si>
    <t>28710</t>
  </si>
  <si>
    <t>Routine Main/Service Operation</t>
  </si>
  <si>
    <t>28740</t>
  </si>
  <si>
    <t>Measuring and Regulating-General</t>
  </si>
  <si>
    <t>Other</t>
  </si>
  <si>
    <t>28800</t>
  </si>
  <si>
    <t>Maintenance Supervision &amp; Engineering</t>
  </si>
  <si>
    <t>Mains-Maintenance</t>
  </si>
  <si>
    <t>28870</t>
  </si>
  <si>
    <t>Pipeline</t>
  </si>
  <si>
    <t>28871</t>
  </si>
  <si>
    <t>Station &amp; Odorizer Station</t>
  </si>
  <si>
    <t>Service</t>
  </si>
  <si>
    <t>28920</t>
  </si>
  <si>
    <t>Maintenance of Other</t>
  </si>
  <si>
    <t>Customer Accounting</t>
  </si>
  <si>
    <t>Routine Meter Reading</t>
  </si>
  <si>
    <t>Customer Collection</t>
  </si>
  <si>
    <t>29030</t>
  </si>
  <si>
    <t>Customer Assistance</t>
  </si>
  <si>
    <t>Misc. Customer Service &amp; Information</t>
  </si>
  <si>
    <t>Demonstration</t>
  </si>
  <si>
    <t>Administration &amp; General</t>
  </si>
  <si>
    <t>29200</t>
  </si>
  <si>
    <t>Office Suplies &amp; Expenses</t>
  </si>
  <si>
    <t>Employee Pensions and Benefits</t>
  </si>
  <si>
    <t xml:space="preserve">Compressor Station Operating </t>
  </si>
  <si>
    <t>28720</t>
  </si>
  <si>
    <t>28750</t>
  </si>
  <si>
    <t>Measuring and Regulating-Industrial</t>
  </si>
  <si>
    <t>28760</t>
  </si>
  <si>
    <t>Routine Meter and House Regulator</t>
  </si>
  <si>
    <t>28780</t>
  </si>
  <si>
    <t>Customer Installation</t>
  </si>
  <si>
    <t>28790</t>
  </si>
  <si>
    <t>Compressor Station Maintenance</t>
  </si>
  <si>
    <t>28880</t>
  </si>
  <si>
    <t>28890</t>
  </si>
  <si>
    <t>Maintenance of Measuring &amp; Regulating</t>
  </si>
  <si>
    <t>28900</t>
  </si>
  <si>
    <t>Meter/Regulator Maintenance</t>
  </si>
  <si>
    <t>28930</t>
  </si>
  <si>
    <t>28940</t>
  </si>
  <si>
    <t>29020</t>
  </si>
  <si>
    <t>Maintenance of General Plant</t>
  </si>
  <si>
    <t>29350</t>
  </si>
  <si>
    <t>5110: O&amp;M Straight time allocated to CNG by Business Unit for 2019</t>
  </si>
  <si>
    <t>Line No.</t>
  </si>
  <si>
    <t>4760100 EVP Business Dev./Gas Supply</t>
  </si>
  <si>
    <t>4760300 Dir. Process Imprvmt &amp; Oper. Tech</t>
  </si>
  <si>
    <t>4760500 MDUR Cross Charges to CNGC</t>
  </si>
  <si>
    <t>4760600 Human Resources</t>
  </si>
  <si>
    <t>4760800 Customer Service</t>
  </si>
  <si>
    <t>4761800 VP Safety, Proc. Improv. Tech.</t>
  </si>
  <si>
    <t>4762000 Technical Training</t>
  </si>
  <si>
    <t>4762300 Dir. Operations Policies &amp; Proc.</t>
  </si>
  <si>
    <t>4762500 VP Field Operations</t>
  </si>
  <si>
    <t>4763000 Dir. Quality Control</t>
  </si>
  <si>
    <t>4763400 Enterprised GIS</t>
  </si>
  <si>
    <t>4765800 Dir. Operations Services</t>
  </si>
  <si>
    <t>4766000 VP Operations &amp; Eng. Services</t>
  </si>
  <si>
    <t>4766100 Fleet</t>
  </si>
  <si>
    <t>4766300 Dir. of Construction Services</t>
  </si>
  <si>
    <t>4766400 Mgr. Operations Systems</t>
  </si>
  <si>
    <t>4766500 Dir. Systems Integrity</t>
  </si>
  <si>
    <t>47665WA Dir. Systems Integrity</t>
  </si>
  <si>
    <t>4766600 Safety Mgmt. &amp; Qlty. Assur.</t>
  </si>
  <si>
    <t>4766900 Dir. of Engineering Services</t>
  </si>
  <si>
    <t>4767000 Credit and Collections</t>
  </si>
  <si>
    <t>4767100 Customer Service Director</t>
  </si>
  <si>
    <t>4767200 Meridian Customer Service</t>
  </si>
  <si>
    <t>4767300 Customer Development Service</t>
  </si>
  <si>
    <t>4767400 Scheduling</t>
  </si>
  <si>
    <t>4767500 Compliance Systems &amp; Telecom</t>
  </si>
  <si>
    <t>4767600 Information Tech, Director</t>
  </si>
  <si>
    <t>4767700 Communications</t>
  </si>
  <si>
    <t>4767800 Information Systems</t>
  </si>
  <si>
    <t>4767900 Field Automation</t>
  </si>
  <si>
    <t>4769000 Environmental</t>
  </si>
  <si>
    <t>4769200 EVP Reg Cust Srv</t>
  </si>
  <si>
    <t>4769300 Dir. Gas Supply &amp; Control</t>
  </si>
  <si>
    <t>4769400 Utility Group Controller</t>
  </si>
  <si>
    <t>4769600 President &amp; CEO</t>
  </si>
  <si>
    <t>4769800 Dir. Safety &amp; Technical Training</t>
  </si>
  <si>
    <t>Notes:</t>
  </si>
  <si>
    <t>[1] Provided by Cascade Human Resources Accounting System</t>
  </si>
  <si>
    <t>[2] Union increase from the 2018 Agreement between CNGC and Local No. 121-C of the International Chemical Workers' Union Council/UFCW</t>
  </si>
  <si>
    <t>Cascade Natural Gas</t>
  </si>
  <si>
    <t>Results of Operations Summary Sheet</t>
  </si>
  <si>
    <t>Pro Forma Wage Adjustment Comparison</t>
  </si>
  <si>
    <t>Cascade</t>
  </si>
  <si>
    <t>Staff</t>
  </si>
  <si>
    <t>Difference</t>
  </si>
  <si>
    <t>Proposed</t>
  </si>
  <si>
    <t>Operating Revenues</t>
  </si>
  <si>
    <t>Natural Gas Sales</t>
  </si>
  <si>
    <t>Gas Transportation Revenue</t>
  </si>
  <si>
    <t>Other Operating Revenues</t>
  </si>
  <si>
    <t xml:space="preserve">    REVENUE</t>
  </si>
  <si>
    <t>Operating Expenses</t>
  </si>
  <si>
    <t xml:space="preserve">  Nat. Gas/Production Costs</t>
  </si>
  <si>
    <t xml:space="preserve">  Revenue Taxes</t>
  </si>
  <si>
    <t>Production</t>
  </si>
  <si>
    <t>Distribution</t>
  </si>
  <si>
    <t>Customer Accounts</t>
  </si>
  <si>
    <t>Customer Service</t>
  </si>
  <si>
    <t>Sales</t>
  </si>
  <si>
    <t>Administrative and General</t>
  </si>
  <si>
    <t>Depreciation &amp; Amortization</t>
  </si>
  <si>
    <t>Regulatory Debits</t>
  </si>
  <si>
    <t>Taxes Other Than Income</t>
  </si>
  <si>
    <t>State &amp; Federal Income Taxes</t>
  </si>
  <si>
    <t xml:space="preserve">     Total Operating Expenses </t>
  </si>
  <si>
    <t>Net Operating Income</t>
  </si>
  <si>
    <t>Rate Base</t>
  </si>
  <si>
    <t xml:space="preserve">  Total Plant in Service</t>
  </si>
  <si>
    <t xml:space="preserve">  Total Accumulated Depreciation</t>
  </si>
  <si>
    <t xml:space="preserve">  Customer Adv. For Construction</t>
  </si>
  <si>
    <t>Def. Accumlated Income Taxes</t>
  </si>
  <si>
    <t xml:space="preserve">  Working Capital Allowance</t>
  </si>
  <si>
    <t>TOTAL RATE BASE</t>
  </si>
  <si>
    <t xml:space="preserve">  Revenue Requirement Effect</t>
  </si>
  <si>
    <t>Col.</t>
  </si>
  <si>
    <t>D = C - B</t>
  </si>
  <si>
    <t>Line</t>
  </si>
  <si>
    <t>No.</t>
  </si>
  <si>
    <t xml:space="preserve"> Per UTC Staff DR No. 127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</si>
</sst>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dd\-mmm\-yy"/>
    <numFmt numFmtId="166" formatCode="hh:mm\ AM/PM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44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0" fontId="3" fillId="0" borderId="0"/>
  </cellStyleXfs>
  <cellXfs count="7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2" applyFont="1"/>
    <xf numFmtId="0" fontId="4" fillId="0" borderId="0" xfId="2" quotePrefix="1" applyFont="1"/>
    <xf numFmtId="49" fontId="4" fillId="0" borderId="0" xfId="4" applyNumberFormat="1" applyFont="1" applyFill="1" applyBorder="1" applyAlignment="1"/>
    <xf numFmtId="0" fontId="4" fillId="0" borderId="0" xfId="2" applyFont="1" applyAlignment="1">
      <alignment horizontal="center"/>
    </xf>
    <xf numFmtId="0" fontId="4" fillId="0" borderId="0" xfId="3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8" fontId="2" fillId="0" borderId="0" xfId="0" applyNumberFormat="1" applyFont="1"/>
    <xf numFmtId="10" fontId="2" fillId="0" borderId="0" xfId="0" applyNumberFormat="1" applyFont="1"/>
    <xf numFmtId="164" fontId="2" fillId="0" borderId="0" xfId="0" applyNumberFormat="1" applyFont="1"/>
    <xf numFmtId="8" fontId="2" fillId="0" borderId="1" xfId="0" applyNumberFormat="1" applyFont="1" applyBorder="1"/>
    <xf numFmtId="10" fontId="2" fillId="0" borderId="1" xfId="0" applyNumberFormat="1" applyFont="1" applyBorder="1"/>
    <xf numFmtId="164" fontId="2" fillId="0" borderId="1" xfId="0" applyNumberFormat="1" applyFont="1" applyBorder="1"/>
    <xf numFmtId="8" fontId="7" fillId="0" borderId="0" xfId="0" applyNumberFormat="1" applyFont="1"/>
    <xf numFmtId="8" fontId="8" fillId="0" borderId="2" xfId="0" applyNumberFormat="1" applyFont="1" applyBorder="1"/>
    <xf numFmtId="8" fontId="8" fillId="0" borderId="0" xfId="0" applyNumberFormat="1" applyFont="1"/>
    <xf numFmtId="0" fontId="2" fillId="0" borderId="0" xfId="0" applyFont="1" applyAlignment="1">
      <alignment horizontal="left" indent="1"/>
    </xf>
    <xf numFmtId="43" fontId="2" fillId="0" borderId="0" xfId="0" applyNumberFormat="1" applyFont="1"/>
    <xf numFmtId="43" fontId="2" fillId="0" borderId="3" xfId="0" applyNumberFormat="1" applyFont="1" applyBorder="1"/>
    <xf numFmtId="8" fontId="2" fillId="0" borderId="3" xfId="0" applyNumberFormat="1" applyFont="1" applyBorder="1"/>
    <xf numFmtId="40" fontId="2" fillId="0" borderId="0" xfId="0" applyNumberFormat="1" applyFont="1"/>
    <xf numFmtId="0" fontId="2" fillId="0" borderId="0" xfId="0" applyFont="1" applyAlignment="1">
      <alignment horizontal="left"/>
    </xf>
    <xf numFmtId="43" fontId="5" fillId="0" borderId="0" xfId="0" applyNumberFormat="1" applyFont="1"/>
    <xf numFmtId="0" fontId="2" fillId="0" borderId="3" xfId="0" applyFont="1" applyBorder="1"/>
    <xf numFmtId="43" fontId="5" fillId="0" borderId="3" xfId="0" applyNumberFormat="1" applyFont="1" applyBorder="1"/>
    <xf numFmtId="164" fontId="2" fillId="0" borderId="3" xfId="0" applyNumberFormat="1" applyFont="1" applyBorder="1"/>
    <xf numFmtId="0" fontId="2" fillId="0" borderId="0" xfId="0" quotePrefix="1" applyFont="1"/>
    <xf numFmtId="43" fontId="2" fillId="0" borderId="0" xfId="1" applyFont="1" applyFill="1"/>
    <xf numFmtId="4" fontId="2" fillId="0" borderId="0" xfId="0" applyNumberFormat="1" applyFont="1"/>
    <xf numFmtId="39" fontId="2" fillId="0" borderId="0" xfId="0" applyNumberFormat="1" applyFont="1"/>
    <xf numFmtId="7" fontId="2" fillId="0" borderId="0" xfId="0" applyNumberFormat="1" applyFont="1"/>
    <xf numFmtId="4" fontId="2" fillId="0" borderId="11" xfId="0" applyNumberFormat="1" applyFont="1" applyBorder="1"/>
    <xf numFmtId="0" fontId="2" fillId="0" borderId="0" xfId="0" applyFont="1" applyAlignment="1">
      <alignment horizontal="left" vertical="top"/>
    </xf>
    <xf numFmtId="0" fontId="4" fillId="0" borderId="0" xfId="3" applyFont="1" applyAlignment="1">
      <alignment horizontal="center"/>
    </xf>
    <xf numFmtId="0" fontId="4" fillId="0" borderId="0" xfId="5" applyFont="1" applyAlignment="1">
      <alignment horizontal="left"/>
    </xf>
    <xf numFmtId="0" fontId="4" fillId="0" borderId="0" xfId="5" quotePrefix="1" applyFont="1" applyAlignment="1">
      <alignment horizontal="left"/>
    </xf>
    <xf numFmtId="165" fontId="5" fillId="0" borderId="0" xfId="6" applyNumberFormat="1" applyFont="1"/>
    <xf numFmtId="0" fontId="5" fillId="0" borderId="0" xfId="6" applyFont="1"/>
    <xf numFmtId="0" fontId="11" fillId="0" borderId="0" xfId="5" quotePrefix="1" applyFont="1" applyAlignment="1">
      <alignment horizontal="left"/>
    </xf>
    <xf numFmtId="0" fontId="4" fillId="0" borderId="0" xfId="6" quotePrefix="1" applyFont="1"/>
    <xf numFmtId="37" fontId="5" fillId="0" borderId="0" xfId="6" applyNumberFormat="1" applyFont="1" applyAlignment="1">
      <alignment horizontal="center"/>
    </xf>
    <xf numFmtId="0" fontId="4" fillId="0" borderId="0" xfId="5" applyFont="1"/>
    <xf numFmtId="37" fontId="5" fillId="0" borderId="0" xfId="6" applyNumberFormat="1" applyFont="1"/>
    <xf numFmtId="0" fontId="5" fillId="0" borderId="0" xfId="5" applyFont="1"/>
    <xf numFmtId="37" fontId="5" fillId="0" borderId="0" xfId="7" applyNumberFormat="1" applyFont="1" applyFill="1" applyBorder="1">
      <alignment horizontal="right"/>
    </xf>
    <xf numFmtId="37" fontId="5" fillId="0" borderId="0" xfId="8" applyNumberFormat="1" applyFont="1" applyFill="1" applyBorder="1"/>
    <xf numFmtId="0" fontId="4" fillId="0" borderId="0" xfId="6" applyFont="1"/>
    <xf numFmtId="5" fontId="4" fillId="0" borderId="0" xfId="7" applyNumberFormat="1" applyFont="1" applyFill="1" applyBorder="1">
      <alignment horizontal="right"/>
    </xf>
    <xf numFmtId="0" fontId="5" fillId="0" borderId="0" xfId="9" applyFont="1" applyAlignment="1">
      <alignment horizontal="left" indent="1"/>
    </xf>
    <xf numFmtId="5" fontId="5" fillId="0" borderId="12" xfId="7" applyNumberFormat="1" applyFont="1" applyFill="1" applyBorder="1">
      <alignment horizontal="right"/>
    </xf>
    <xf numFmtId="37" fontId="4" fillId="0" borderId="0" xfId="7" applyNumberFormat="1" applyFont="1" applyFill="1" applyBorder="1">
      <alignment horizontal="right"/>
    </xf>
    <xf numFmtId="5" fontId="4" fillId="0" borderId="13" xfId="6" applyNumberFormat="1" applyFont="1" applyBorder="1"/>
    <xf numFmtId="0" fontId="5" fillId="0" borderId="0" xfId="6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3" applyFont="1" applyAlignment="1">
      <alignment horizontal="center"/>
    </xf>
    <xf numFmtId="166" fontId="5" fillId="0" borderId="0" xfId="6" applyNumberFormat="1" applyFont="1" applyAlignment="1">
      <alignment horizontal="center"/>
    </xf>
    <xf numFmtId="49" fontId="5" fillId="0" borderId="0" xfId="4" applyNumberFormat="1" applyFont="1" applyFill="1" applyBorder="1" applyAlignment="1">
      <alignment horizontal="center"/>
    </xf>
    <xf numFmtId="0" fontId="5" fillId="0" borderId="3" xfId="6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7" fontId="5" fillId="0" borderId="3" xfId="8" applyNumberFormat="1" applyFont="1" applyFill="1" applyBorder="1"/>
    <xf numFmtId="10" fontId="2" fillId="0" borderId="3" xfId="0" applyNumberFormat="1" applyFont="1" applyBorder="1"/>
    <xf numFmtId="5" fontId="5" fillId="0" borderId="12" xfId="8" applyNumberFormat="1" applyFont="1" applyFill="1" applyBorder="1"/>
    <xf numFmtId="0" fontId="2" fillId="0" borderId="12" xfId="0" applyFont="1" applyBorder="1"/>
    <xf numFmtId="10" fontId="2" fillId="0" borderId="12" xfId="0" applyNumberFormat="1" applyFont="1" applyBorder="1"/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0" xfId="3" applyFont="1" applyAlignment="1">
      <alignment horizontal="center"/>
    </xf>
    <xf numFmtId="0" fontId="5" fillId="0" borderId="0" xfId="6" applyFont="1" applyBorder="1" applyAlignment="1">
      <alignment horizontal="center"/>
    </xf>
    <xf numFmtId="0" fontId="11" fillId="0" borderId="0" xfId="5" quotePrefix="1" applyFont="1" applyAlignment="1">
      <alignment horizontal="center"/>
    </xf>
  </cellXfs>
  <cellStyles count="10">
    <cellStyle name="Comma" xfId="1" builtinId="3"/>
    <cellStyle name="Comma 52" xfId="8" xr:uid="{7150AAE1-E16D-4EAE-89E3-F56D4F504580}"/>
    <cellStyle name="Currency 15" xfId="4" xr:uid="{5AA52250-6162-4B2D-8DDC-CD07F9837AE4}"/>
    <cellStyle name="Currency 18" xfId="7" xr:uid="{5A1A9DCA-5E1C-4B0C-9F85-E83B022F185E}"/>
    <cellStyle name="Normal" xfId="0" builtinId="0"/>
    <cellStyle name="Normal 89" xfId="3" xr:uid="{D0258210-2268-4EBE-8191-D6E8DEA93DD9}"/>
    <cellStyle name="Normal 91" xfId="9" xr:uid="{C5115BF5-FF0F-4526-A642-D327E0863B43}"/>
    <cellStyle name="Normal 92" xfId="5" xr:uid="{B41ABE3E-2B55-4D4D-8FFD-785298BB6386}"/>
    <cellStyle name="Normal 94" xfId="2" xr:uid="{079F1158-28CE-440C-B687-A9601A76353A}"/>
    <cellStyle name="Normal 95" xfId="6" xr:uid="{D401FDA6-C8BA-4417-894B-D19803E836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\Rates\WEATHER%20DATA\Weather%20Normalization\2016\WA%2065%20HDD%20NOAA\2016-12%20WA%20Weather%20Normalization%2065%20HDD%20-%20Cop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D Sum "/>
      <sheetName val="Mo Backcast "/>
      <sheetName val="FOR 2012 PGA"/>
      <sheetName val="Historic Data"/>
      <sheetName val="Bell-03"/>
      <sheetName val="Brem-03"/>
      <sheetName val="Walla-03"/>
      <sheetName val="Yak-03"/>
      <sheetName val="Bell-04"/>
      <sheetName val="Brem-04"/>
      <sheetName val="Walla-04"/>
      <sheetName val="Yak-04"/>
      <sheetName val="Bend-01"/>
      <sheetName val="Baker Ont-01"/>
      <sheetName val="Pend-01"/>
      <sheetName val="Bend-04 11 cl2"/>
      <sheetName val="Baker Ont-04 11 cl2"/>
      <sheetName val="Pend-04 11 cl2"/>
    </sheetNames>
    <sheetDataSet>
      <sheetData sheetId="0" refreshError="1"/>
      <sheetData sheetId="1" refreshError="1"/>
      <sheetData sheetId="2"/>
      <sheetData sheetId="3" refreshError="1"/>
      <sheetData sheetId="4">
        <row r="3">
          <cell r="K3">
            <v>42736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25CC8-4538-45BC-B349-3741D554E769}">
  <sheetPr>
    <pageSetUpPr fitToPage="1"/>
  </sheetPr>
  <dimension ref="A1:R44"/>
  <sheetViews>
    <sheetView tabSelected="1" zoomScaleNormal="100" workbookViewId="0">
      <selection activeCell="F44" sqref="F44"/>
    </sheetView>
  </sheetViews>
  <sheetFormatPr defaultRowHeight="14.5" x14ac:dyDescent="0.35"/>
  <cols>
    <col min="1" max="1" width="4.453125" bestFit="1" customWidth="1"/>
    <col min="2" max="2" width="31" bestFit="1" customWidth="1"/>
    <col min="3" max="4" width="8.7265625" customWidth="1"/>
    <col min="5" max="5" width="26.36328125" customWidth="1"/>
    <col min="6" max="6" width="15.7265625" customWidth="1"/>
    <col min="7" max="7" width="19" customWidth="1"/>
  </cols>
  <sheetData>
    <row r="1" spans="1:18" ht="15.5" x14ac:dyDescent="0.35">
      <c r="B1" s="37" t="s">
        <v>144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5.5" x14ac:dyDescent="0.35">
      <c r="B2" s="37" t="s">
        <v>145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15.5" x14ac:dyDescent="0.35">
      <c r="B3" s="38" t="s">
        <v>4</v>
      </c>
      <c r="C3" s="38"/>
      <c r="D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5" spans="1:18" ht="17.5" x14ac:dyDescent="0.35">
      <c r="B5" s="39"/>
      <c r="C5" s="40"/>
      <c r="D5" s="40"/>
      <c r="E5" s="78" t="s">
        <v>146</v>
      </c>
      <c r="F5" s="78"/>
      <c r="G5" s="78"/>
    </row>
    <row r="6" spans="1:18" ht="17.5" x14ac:dyDescent="0.35">
      <c r="B6" s="39"/>
      <c r="C6" s="40"/>
      <c r="D6" s="40"/>
      <c r="E6" s="41"/>
      <c r="F6" s="41"/>
      <c r="G6" s="41"/>
    </row>
    <row r="7" spans="1:18" ht="15.5" x14ac:dyDescent="0.35">
      <c r="A7" t="s">
        <v>179</v>
      </c>
      <c r="B7" s="58" t="s">
        <v>5</v>
      </c>
      <c r="C7" s="55"/>
      <c r="D7" s="55"/>
      <c r="E7" s="55" t="s">
        <v>6</v>
      </c>
      <c r="F7" s="56" t="s">
        <v>7</v>
      </c>
      <c r="G7" s="55" t="s">
        <v>180</v>
      </c>
    </row>
    <row r="8" spans="1:18" ht="15.5" x14ac:dyDescent="0.35">
      <c r="B8" s="40"/>
      <c r="C8" s="40"/>
      <c r="D8" s="40"/>
      <c r="E8" s="55" t="s">
        <v>147</v>
      </c>
      <c r="F8" s="55" t="s">
        <v>148</v>
      </c>
      <c r="G8" s="55"/>
    </row>
    <row r="9" spans="1:18" ht="15.5" x14ac:dyDescent="0.35">
      <c r="B9" s="40"/>
      <c r="C9" s="40"/>
      <c r="D9" s="40"/>
      <c r="E9" s="77" t="s">
        <v>150</v>
      </c>
      <c r="F9" s="77" t="s">
        <v>150</v>
      </c>
      <c r="G9" s="77" t="s">
        <v>149</v>
      </c>
    </row>
    <row r="10" spans="1:18" ht="15.5" x14ac:dyDescent="0.35">
      <c r="B10" s="40"/>
      <c r="C10" s="40"/>
      <c r="D10" s="40"/>
      <c r="E10" s="60" t="s">
        <v>183</v>
      </c>
      <c r="F10" s="60"/>
      <c r="G10" s="60"/>
    </row>
    <row r="11" spans="1:18" ht="15.5" x14ac:dyDescent="0.35">
      <c r="B11" s="40"/>
      <c r="C11" s="40"/>
      <c r="D11" s="40"/>
      <c r="E11" s="55"/>
      <c r="F11" s="55"/>
      <c r="G11" s="55"/>
    </row>
    <row r="12" spans="1:18" ht="15.5" x14ac:dyDescent="0.35">
      <c r="A12" t="s">
        <v>181</v>
      </c>
      <c r="B12" s="40"/>
      <c r="C12" s="40"/>
      <c r="D12" s="40"/>
      <c r="E12" s="55"/>
      <c r="F12" s="55"/>
      <c r="G12" s="55"/>
    </row>
    <row r="13" spans="1:18" ht="15.5" x14ac:dyDescent="0.35">
      <c r="A13" t="s">
        <v>182</v>
      </c>
      <c r="B13" s="42"/>
      <c r="C13" s="40"/>
      <c r="D13" s="40"/>
      <c r="E13" s="43"/>
      <c r="F13" s="43"/>
      <c r="G13" s="43"/>
    </row>
    <row r="14" spans="1:18" ht="15.5" x14ac:dyDescent="0.35">
      <c r="A14">
        <v>1</v>
      </c>
      <c r="B14" s="44" t="s">
        <v>151</v>
      </c>
      <c r="C14" s="40"/>
      <c r="D14" s="40"/>
      <c r="E14" s="45"/>
      <c r="F14" s="45"/>
      <c r="G14" s="45"/>
    </row>
    <row r="15" spans="1:18" ht="15.5" x14ac:dyDescent="0.35">
      <c r="A15">
        <v>2</v>
      </c>
      <c r="B15" s="46" t="s">
        <v>152</v>
      </c>
      <c r="C15" s="40"/>
      <c r="D15" s="40"/>
      <c r="E15" s="47"/>
      <c r="F15" s="47"/>
      <c r="G15" s="47"/>
    </row>
    <row r="16" spans="1:18" ht="15.5" x14ac:dyDescent="0.35">
      <c r="A16">
        <v>3</v>
      </c>
      <c r="B16" s="46" t="s">
        <v>153</v>
      </c>
      <c r="C16" s="40"/>
      <c r="D16" s="40"/>
      <c r="E16" s="48"/>
      <c r="F16" s="48"/>
      <c r="G16" s="48"/>
    </row>
    <row r="17" spans="1:7" ht="15.5" x14ac:dyDescent="0.35">
      <c r="A17">
        <v>4</v>
      </c>
      <c r="B17" s="46" t="s">
        <v>154</v>
      </c>
      <c r="C17" s="40"/>
      <c r="D17" s="40"/>
      <c r="E17" s="62"/>
      <c r="F17" s="62"/>
      <c r="G17" s="62"/>
    </row>
    <row r="18" spans="1:7" ht="15.5" x14ac:dyDescent="0.35">
      <c r="A18">
        <v>5</v>
      </c>
      <c r="B18" s="44" t="s">
        <v>155</v>
      </c>
      <c r="C18" s="49"/>
      <c r="D18" s="49"/>
      <c r="E18" s="50">
        <v>0</v>
      </c>
      <c r="F18" s="50">
        <v>0</v>
      </c>
      <c r="G18" s="50">
        <f>+E18-F18</f>
        <v>0</v>
      </c>
    </row>
    <row r="19" spans="1:7" ht="15.5" x14ac:dyDescent="0.35">
      <c r="B19" s="44"/>
      <c r="C19" s="49"/>
      <c r="D19" s="49"/>
      <c r="E19" s="50"/>
      <c r="F19" s="50"/>
      <c r="G19" s="50"/>
    </row>
    <row r="20" spans="1:7" ht="15.5" x14ac:dyDescent="0.35">
      <c r="A20">
        <v>6</v>
      </c>
      <c r="B20" s="44" t="s">
        <v>156</v>
      </c>
      <c r="C20" s="49"/>
      <c r="D20" s="49"/>
      <c r="E20" s="50"/>
      <c r="F20" s="50"/>
      <c r="G20" s="50"/>
    </row>
    <row r="21" spans="1:7" ht="15.5" x14ac:dyDescent="0.35">
      <c r="A21">
        <v>7</v>
      </c>
      <c r="B21" s="46" t="s">
        <v>157</v>
      </c>
      <c r="C21" s="40"/>
      <c r="D21" s="40"/>
      <c r="E21" s="48"/>
      <c r="F21" s="48"/>
      <c r="G21" s="48"/>
    </row>
    <row r="22" spans="1:7" ht="15.5" x14ac:dyDescent="0.35">
      <c r="A22">
        <v>8</v>
      </c>
      <c r="B22" s="46" t="s">
        <v>158</v>
      </c>
      <c r="C22" s="40"/>
      <c r="D22" s="40"/>
      <c r="E22" s="48"/>
      <c r="F22" s="48"/>
      <c r="G22" s="48"/>
    </row>
    <row r="23" spans="1:7" ht="15.5" x14ac:dyDescent="0.35">
      <c r="A23">
        <v>9</v>
      </c>
      <c r="B23" s="51" t="s">
        <v>159</v>
      </c>
      <c r="C23" s="40"/>
      <c r="D23" s="40"/>
      <c r="E23" s="48">
        <v>13282.7868</v>
      </c>
      <c r="F23" s="48">
        <v>4883.3774999999996</v>
      </c>
      <c r="G23" s="48">
        <f t="shared" ref="G23:G44" si="0">+E23-F23</f>
        <v>8399.4092999999993</v>
      </c>
    </row>
    <row r="24" spans="1:7" ht="15.5" x14ac:dyDescent="0.35">
      <c r="A24">
        <v>10</v>
      </c>
      <c r="B24" s="51" t="s">
        <v>160</v>
      </c>
      <c r="C24" s="40"/>
      <c r="D24" s="40"/>
      <c r="E24" s="48">
        <v>904453.37531963992</v>
      </c>
      <c r="F24" s="48">
        <v>401920.07338800002</v>
      </c>
      <c r="G24" s="48">
        <f t="shared" si="0"/>
        <v>502533.3019316399</v>
      </c>
    </row>
    <row r="25" spans="1:7" ht="15.5" x14ac:dyDescent="0.35">
      <c r="A25">
        <v>11</v>
      </c>
      <c r="B25" s="51" t="s">
        <v>161</v>
      </c>
      <c r="C25" s="40"/>
      <c r="D25" s="40"/>
      <c r="E25" s="47">
        <v>231211.06368114002</v>
      </c>
      <c r="F25" s="47">
        <v>88415.020338000002</v>
      </c>
      <c r="G25" s="47">
        <f t="shared" si="0"/>
        <v>142796.04334314002</v>
      </c>
    </row>
    <row r="26" spans="1:7" ht="15.5" x14ac:dyDescent="0.35">
      <c r="A26">
        <v>12</v>
      </c>
      <c r="B26" s="51" t="s">
        <v>162</v>
      </c>
      <c r="C26" s="40"/>
      <c r="D26" s="40"/>
      <c r="E26" s="47">
        <v>57097.4784</v>
      </c>
      <c r="F26" s="47">
        <v>20991.72</v>
      </c>
      <c r="G26" s="47">
        <f t="shared" si="0"/>
        <v>36105.758399999999</v>
      </c>
    </row>
    <row r="27" spans="1:7" ht="15.5" x14ac:dyDescent="0.35">
      <c r="A27">
        <v>13</v>
      </c>
      <c r="B27" s="51" t="s">
        <v>163</v>
      </c>
      <c r="C27" s="40"/>
      <c r="D27" s="40"/>
      <c r="E27" s="48"/>
      <c r="F27" s="48">
        <v>80.16</v>
      </c>
      <c r="G27" s="48">
        <f t="shared" si="0"/>
        <v>-80.16</v>
      </c>
    </row>
    <row r="28" spans="1:7" ht="15.5" x14ac:dyDescent="0.35">
      <c r="A28">
        <v>14</v>
      </c>
      <c r="B28" s="51" t="s">
        <v>164</v>
      </c>
      <c r="C28" s="49"/>
      <c r="D28" s="49"/>
      <c r="E28" s="48">
        <v>705685.45852716023</v>
      </c>
      <c r="F28" s="48">
        <v>259646.82760199998</v>
      </c>
      <c r="G28" s="48">
        <f t="shared" si="0"/>
        <v>446038.63092516025</v>
      </c>
    </row>
    <row r="29" spans="1:7" ht="15.5" x14ac:dyDescent="0.35">
      <c r="A29">
        <v>15</v>
      </c>
      <c r="B29" s="51" t="s">
        <v>165</v>
      </c>
      <c r="C29" s="40"/>
      <c r="D29" s="40"/>
      <c r="E29" s="48"/>
      <c r="F29" s="48"/>
      <c r="G29" s="48">
        <f t="shared" si="0"/>
        <v>0</v>
      </c>
    </row>
    <row r="30" spans="1:7" ht="15.5" x14ac:dyDescent="0.35">
      <c r="A30">
        <v>16</v>
      </c>
      <c r="B30" s="51" t="s">
        <v>166</v>
      </c>
      <c r="C30" s="40"/>
      <c r="D30" s="40"/>
      <c r="E30" s="48"/>
      <c r="F30" s="48"/>
      <c r="G30" s="48">
        <f t="shared" si="0"/>
        <v>0</v>
      </c>
    </row>
    <row r="31" spans="1:7" ht="15.5" x14ac:dyDescent="0.35">
      <c r="A31">
        <v>17</v>
      </c>
      <c r="B31" s="51" t="s">
        <v>167</v>
      </c>
      <c r="C31" s="40"/>
      <c r="D31" s="40"/>
      <c r="E31" s="48">
        <v>108841.00287307221</v>
      </c>
      <c r="F31" s="48">
        <v>45974.304078056994</v>
      </c>
      <c r="G31" s="48">
        <f t="shared" si="0"/>
        <v>62866.698795015218</v>
      </c>
    </row>
    <row r="32" spans="1:7" ht="15.5" x14ac:dyDescent="0.35">
      <c r="A32">
        <v>18</v>
      </c>
      <c r="B32" s="51" t="s">
        <v>168</v>
      </c>
      <c r="C32" s="40"/>
      <c r="D32" s="40"/>
      <c r="E32" s="48">
        <v>-424365.73216821259</v>
      </c>
      <c r="F32" s="48">
        <v>-172601.41141027192</v>
      </c>
      <c r="G32" s="48">
        <f t="shared" si="0"/>
        <v>-251764.32075794067</v>
      </c>
    </row>
    <row r="33" spans="1:7" ht="15.5" x14ac:dyDescent="0.35">
      <c r="A33">
        <v>19</v>
      </c>
      <c r="B33" s="44" t="s">
        <v>169</v>
      </c>
      <c r="C33" s="40"/>
      <c r="D33" s="40"/>
      <c r="E33" s="48">
        <v>1596205.4334327995</v>
      </c>
      <c r="F33" s="48">
        <v>649310.07149578491</v>
      </c>
      <c r="G33" s="48">
        <f t="shared" si="0"/>
        <v>946895.36193701462</v>
      </c>
    </row>
    <row r="34" spans="1:7" ht="16" thickBot="1" x14ac:dyDescent="0.4">
      <c r="A34">
        <v>20</v>
      </c>
      <c r="B34" s="44" t="s">
        <v>170</v>
      </c>
      <c r="C34" s="40"/>
      <c r="D34" s="40"/>
      <c r="E34" s="52">
        <v>-1596205.4334327995</v>
      </c>
      <c r="F34" s="52">
        <v>-649310.07149578491</v>
      </c>
      <c r="G34" s="52">
        <f t="shared" si="0"/>
        <v>-946895.36193701462</v>
      </c>
    </row>
    <row r="35" spans="1:7" ht="16" thickTop="1" x14ac:dyDescent="0.35">
      <c r="B35" s="44"/>
      <c r="C35" s="40"/>
      <c r="D35" s="40"/>
      <c r="E35" s="48"/>
      <c r="F35" s="48"/>
      <c r="G35" s="48"/>
    </row>
    <row r="36" spans="1:7" ht="15.5" x14ac:dyDescent="0.35">
      <c r="A36">
        <v>21</v>
      </c>
      <c r="B36" s="44" t="s">
        <v>171</v>
      </c>
      <c r="C36" s="40"/>
      <c r="D36" s="40"/>
      <c r="E36" s="48"/>
      <c r="F36" s="48"/>
      <c r="G36" s="48"/>
    </row>
    <row r="37" spans="1:7" ht="15.5" x14ac:dyDescent="0.35">
      <c r="A37">
        <v>22</v>
      </c>
      <c r="B37" s="46" t="s">
        <v>172</v>
      </c>
      <c r="C37" s="40"/>
      <c r="D37" s="40"/>
      <c r="E37" s="48"/>
      <c r="F37" s="48"/>
      <c r="G37" s="48"/>
    </row>
    <row r="38" spans="1:7" ht="15.5" x14ac:dyDescent="0.35">
      <c r="A38">
        <v>23</v>
      </c>
      <c r="B38" s="46" t="s">
        <v>173</v>
      </c>
      <c r="C38" s="40"/>
      <c r="D38" s="40"/>
      <c r="E38" s="48"/>
      <c r="F38" s="48"/>
      <c r="G38" s="48"/>
    </row>
    <row r="39" spans="1:7" ht="15.5" x14ac:dyDescent="0.35">
      <c r="A39">
        <v>24</v>
      </c>
      <c r="B39" s="46" t="s">
        <v>174</v>
      </c>
      <c r="C39" s="40"/>
      <c r="D39" s="40"/>
      <c r="E39" s="48"/>
      <c r="F39" s="48"/>
      <c r="G39" s="48"/>
    </row>
    <row r="40" spans="1:7" ht="15.5" x14ac:dyDescent="0.35">
      <c r="A40">
        <v>25</v>
      </c>
      <c r="B40" s="46" t="s">
        <v>175</v>
      </c>
      <c r="C40" s="40"/>
      <c r="D40" s="40"/>
      <c r="E40" s="48"/>
      <c r="F40" s="48"/>
      <c r="G40" s="48"/>
    </row>
    <row r="41" spans="1:7" ht="15.5" x14ac:dyDescent="0.35">
      <c r="A41">
        <v>26</v>
      </c>
      <c r="B41" s="46" t="s">
        <v>176</v>
      </c>
      <c r="C41" s="40"/>
      <c r="D41" s="40"/>
      <c r="E41" s="62"/>
      <c r="F41" s="62"/>
      <c r="G41" s="62"/>
    </row>
    <row r="42" spans="1:7" ht="16" thickBot="1" x14ac:dyDescent="0.4">
      <c r="A42">
        <v>27</v>
      </c>
      <c r="B42" s="44" t="s">
        <v>177</v>
      </c>
      <c r="C42" s="40"/>
      <c r="D42" s="40"/>
      <c r="E42" s="64">
        <v>0</v>
      </c>
      <c r="F42" s="64">
        <v>0</v>
      </c>
      <c r="G42" s="64">
        <v>0</v>
      </c>
    </row>
    <row r="43" spans="1:7" ht="16" thickTop="1" x14ac:dyDescent="0.35">
      <c r="B43" s="49"/>
      <c r="C43" s="49"/>
      <c r="D43" s="49"/>
      <c r="E43" s="53"/>
      <c r="F43" s="53"/>
      <c r="G43" s="53"/>
    </row>
    <row r="44" spans="1:7" ht="15.5" x14ac:dyDescent="0.35">
      <c r="A44">
        <v>28</v>
      </c>
      <c r="B44" s="49" t="s">
        <v>178</v>
      </c>
      <c r="C44" s="49"/>
      <c r="D44" s="49"/>
      <c r="E44" s="54">
        <v>2114701.7773870537</v>
      </c>
      <c r="F44" s="54">
        <v>860225.84155378328</v>
      </c>
      <c r="G44" s="54">
        <f t="shared" si="0"/>
        <v>1254475.9358332704</v>
      </c>
    </row>
  </sheetData>
  <mergeCells count="1">
    <mergeCell ref="E5:G5"/>
  </mergeCells>
  <pageMargins left="0.7" right="0.7" top="0.75" bottom="0.75" header="0.3" footer="0.3"/>
  <pageSetup scale="79" fitToHeight="0" orientation="portrait" r:id="rId1"/>
  <headerFooter>
    <oddHeader>&amp;RExh. JH-2
Docket UG-200568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31FDD-F327-4EAE-97ED-1553031EE7FE}">
  <sheetPr>
    <pageSetUpPr fitToPage="1"/>
  </sheetPr>
  <dimension ref="A1:R118"/>
  <sheetViews>
    <sheetView view="pageLayout" topLeftCell="C1" zoomScaleNormal="100" zoomScaleSheetLayoutView="80" workbookViewId="0">
      <selection activeCell="E4" sqref="E4:L4"/>
    </sheetView>
  </sheetViews>
  <sheetFormatPr defaultColWidth="9.1796875" defaultRowHeight="15.5" x14ac:dyDescent="0.35"/>
  <cols>
    <col min="1" max="1" width="5.36328125" style="1" customWidth="1"/>
    <col min="2" max="2" width="43.7265625" style="2" bestFit="1" customWidth="1"/>
    <col min="3" max="3" width="9.54296875" style="2" bestFit="1" customWidth="1"/>
    <col min="4" max="4" width="16.1796875" style="2" bestFit="1" customWidth="1"/>
    <col min="5" max="5" width="12.7265625" style="2" bestFit="1" customWidth="1"/>
    <col min="6" max="6" width="19" style="2" bestFit="1" customWidth="1"/>
    <col min="7" max="7" width="9" style="2" customWidth="1"/>
    <col min="8" max="8" width="17.54296875" style="2" customWidth="1"/>
    <col min="9" max="9" width="19" style="2" customWidth="1"/>
    <col min="10" max="10" width="13.26953125" style="2" customWidth="1"/>
    <col min="11" max="11" width="19.54296875" style="2" customWidth="1"/>
    <col min="12" max="12" width="18.453125" style="2" customWidth="1"/>
    <col min="13" max="13" width="8.81640625" style="2" bestFit="1" customWidth="1"/>
    <col min="14" max="14" width="19" style="2" bestFit="1" customWidth="1"/>
    <col min="15" max="15" width="17.81640625" style="2" bestFit="1" customWidth="1"/>
    <col min="16" max="16" width="17.81640625" style="2" customWidth="1"/>
    <col min="17" max="17" width="22.1796875" style="2" bestFit="1" customWidth="1"/>
    <col min="18" max="18" width="14.1796875" style="2" bestFit="1" customWidth="1"/>
    <col min="19" max="16384" width="9.1796875" style="2"/>
  </cols>
  <sheetData>
    <row r="1" spans="1:17" x14ac:dyDescent="0.35">
      <c r="C1" s="3"/>
      <c r="D1" s="3"/>
      <c r="E1" s="76" t="s">
        <v>0</v>
      </c>
      <c r="F1" s="76"/>
      <c r="G1" s="76"/>
      <c r="H1" s="76"/>
      <c r="I1" s="76"/>
      <c r="J1" s="76"/>
      <c r="K1" s="76"/>
      <c r="L1" s="76"/>
      <c r="N1" s="3"/>
      <c r="O1" s="3"/>
      <c r="P1" s="3"/>
      <c r="Q1" s="3"/>
    </row>
    <row r="2" spans="1:17" x14ac:dyDescent="0.35">
      <c r="C2" s="4"/>
      <c r="D2" s="4"/>
      <c r="E2" s="76" t="s">
        <v>1</v>
      </c>
      <c r="F2" s="76"/>
      <c r="G2" s="76"/>
      <c r="H2" s="76"/>
      <c r="I2" s="76"/>
      <c r="J2" s="76"/>
      <c r="K2" s="76"/>
      <c r="L2" s="76"/>
      <c r="N2" s="4"/>
      <c r="O2" s="4"/>
      <c r="P2" s="4"/>
      <c r="Q2" s="4"/>
    </row>
    <row r="3" spans="1:17" x14ac:dyDescent="0.35">
      <c r="C3" s="4"/>
      <c r="D3" s="4"/>
      <c r="E3" s="76" t="s">
        <v>2</v>
      </c>
      <c r="F3" s="76"/>
      <c r="G3" s="76"/>
      <c r="H3" s="76"/>
      <c r="I3" s="76"/>
      <c r="J3" s="76"/>
      <c r="K3" s="76"/>
      <c r="L3" s="76"/>
      <c r="N3" s="4"/>
      <c r="O3" s="4"/>
      <c r="P3" s="4"/>
      <c r="Q3" s="4"/>
    </row>
    <row r="4" spans="1:17" x14ac:dyDescent="0.35">
      <c r="C4" s="4"/>
      <c r="D4" s="4"/>
      <c r="E4" s="76" t="s">
        <v>3</v>
      </c>
      <c r="F4" s="76"/>
      <c r="G4" s="76"/>
      <c r="H4" s="76"/>
      <c r="I4" s="76"/>
      <c r="J4" s="76"/>
      <c r="K4" s="76"/>
      <c r="L4" s="76"/>
      <c r="N4" s="4"/>
      <c r="O4" s="4"/>
      <c r="P4" s="4"/>
      <c r="Q4" s="4"/>
    </row>
    <row r="5" spans="1:17" x14ac:dyDescent="0.35">
      <c r="C5" s="5"/>
      <c r="D5" s="5"/>
      <c r="E5" s="76" t="s">
        <v>4</v>
      </c>
      <c r="F5" s="76"/>
      <c r="G5" s="76"/>
      <c r="H5" s="76"/>
      <c r="I5" s="76"/>
      <c r="J5" s="76"/>
      <c r="K5" s="76"/>
      <c r="L5" s="76"/>
      <c r="N5" s="6"/>
      <c r="O5" s="6"/>
      <c r="P5" s="6"/>
      <c r="Q5" s="6"/>
    </row>
    <row r="6" spans="1:17" x14ac:dyDescent="0.35">
      <c r="C6" s="5"/>
      <c r="D6" s="5"/>
      <c r="E6" s="36"/>
      <c r="F6" s="36"/>
      <c r="G6" s="36"/>
      <c r="H6" s="36"/>
      <c r="I6" s="36"/>
      <c r="J6" s="36"/>
      <c r="K6" s="36"/>
      <c r="L6" s="36"/>
      <c r="N6" s="6"/>
      <c r="O6" s="6"/>
      <c r="P6" s="6"/>
      <c r="Q6" s="6"/>
    </row>
    <row r="7" spans="1:17" x14ac:dyDescent="0.35">
      <c r="A7" s="1" t="s">
        <v>179</v>
      </c>
      <c r="B7" s="1" t="s">
        <v>5</v>
      </c>
      <c r="C7" s="59"/>
      <c r="D7" s="59"/>
      <c r="E7" s="59" t="s">
        <v>6</v>
      </c>
      <c r="F7" s="57" t="s">
        <v>7</v>
      </c>
      <c r="G7" s="57" t="s">
        <v>180</v>
      </c>
      <c r="H7" s="7"/>
      <c r="I7" s="7"/>
      <c r="J7" s="7"/>
      <c r="K7" s="7"/>
      <c r="L7" s="7"/>
      <c r="M7" s="7"/>
      <c r="N7" s="6"/>
      <c r="O7" s="6"/>
      <c r="P7" s="6"/>
      <c r="Q7" s="6"/>
    </row>
    <row r="8" spans="1:17" s="1" customFormat="1" x14ac:dyDescent="0.35">
      <c r="B8" s="1" t="s">
        <v>5</v>
      </c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</row>
    <row r="9" spans="1:17" x14ac:dyDescent="0.35">
      <c r="D9" s="2" t="s">
        <v>21</v>
      </c>
      <c r="E9" s="26" t="s">
        <v>22</v>
      </c>
      <c r="F9" s="26" t="s">
        <v>23</v>
      </c>
      <c r="G9" s="61"/>
      <c r="H9" s="2" t="s">
        <v>24</v>
      </c>
      <c r="P9" s="2" t="s">
        <v>25</v>
      </c>
      <c r="Q9" s="2" t="s">
        <v>25</v>
      </c>
    </row>
    <row r="10" spans="1:17" x14ac:dyDescent="0.35">
      <c r="G10" s="1"/>
    </row>
    <row r="11" spans="1:17" x14ac:dyDescent="0.35">
      <c r="A11" s="1" t="s">
        <v>181</v>
      </c>
      <c r="G11" s="1"/>
    </row>
    <row r="12" spans="1:17" x14ac:dyDescent="0.35">
      <c r="A12" s="1" t="s">
        <v>182</v>
      </c>
      <c r="C12" s="2" t="s">
        <v>26</v>
      </c>
      <c r="D12" s="1" t="s">
        <v>27</v>
      </c>
      <c r="E12" s="2" t="s">
        <v>28</v>
      </c>
      <c r="F12" s="2" t="s">
        <v>29</v>
      </c>
      <c r="G12" s="1" t="s">
        <v>30</v>
      </c>
      <c r="H12" s="2" t="s">
        <v>31</v>
      </c>
      <c r="I12" s="2" t="s">
        <v>32</v>
      </c>
      <c r="J12" s="2" t="s">
        <v>33</v>
      </c>
      <c r="K12" s="2" t="s">
        <v>33</v>
      </c>
      <c r="L12" s="2" t="s">
        <v>34</v>
      </c>
      <c r="N12" s="2" t="s">
        <v>35</v>
      </c>
      <c r="O12" s="2" t="s">
        <v>35</v>
      </c>
      <c r="P12" s="2" t="s">
        <v>36</v>
      </c>
      <c r="Q12" s="2" t="s">
        <v>20</v>
      </c>
    </row>
    <row r="13" spans="1:17" x14ac:dyDescent="0.35">
      <c r="A13" s="9">
        <v>1</v>
      </c>
      <c r="C13" s="2" t="s">
        <v>38</v>
      </c>
      <c r="D13" s="2" t="s">
        <v>39</v>
      </c>
      <c r="E13" s="2" t="s">
        <v>40</v>
      </c>
      <c r="F13" s="2" t="s">
        <v>41</v>
      </c>
      <c r="H13" s="2" t="s">
        <v>42</v>
      </c>
      <c r="J13" s="2" t="s">
        <v>43</v>
      </c>
      <c r="K13" s="2" t="s">
        <v>28</v>
      </c>
      <c r="L13" s="2" t="s">
        <v>44</v>
      </c>
      <c r="N13" s="2" t="s">
        <v>28</v>
      </c>
      <c r="O13" s="2" t="s">
        <v>44</v>
      </c>
      <c r="P13" s="2" t="s">
        <v>45</v>
      </c>
      <c r="Q13" s="2" t="s">
        <v>45</v>
      </c>
    </row>
    <row r="14" spans="1:17" x14ac:dyDescent="0.35">
      <c r="A14" s="1">
        <v>2</v>
      </c>
      <c r="B14" s="2" t="s">
        <v>46</v>
      </c>
      <c r="D14" s="10">
        <v>9796448.2300000004</v>
      </c>
      <c r="E14" s="2" t="s">
        <v>47</v>
      </c>
      <c r="F14" s="10">
        <v>0</v>
      </c>
      <c r="G14" s="11">
        <v>0.04</v>
      </c>
      <c r="H14" s="10">
        <f>+F14*G14</f>
        <v>0</v>
      </c>
      <c r="I14" s="10">
        <f>+D14+H14</f>
        <v>9796448.2300000004</v>
      </c>
      <c r="J14" s="11">
        <f>K45/I45</f>
        <v>3.0000000000000013E-2</v>
      </c>
      <c r="K14" s="10">
        <f>+I14*J14</f>
        <v>293893.44690000016</v>
      </c>
      <c r="L14" s="10">
        <f>+I14+K14</f>
        <v>10090341.676900001</v>
      </c>
      <c r="M14" s="11">
        <v>0</v>
      </c>
      <c r="N14" s="12">
        <f>+L14*M14</f>
        <v>0</v>
      </c>
      <c r="O14" s="12">
        <f>+L14+N14</f>
        <v>10090341.676900001</v>
      </c>
      <c r="P14" s="12">
        <f>+H14</f>
        <v>0</v>
      </c>
      <c r="Q14" s="10">
        <f>+N14+K14</f>
        <v>293893.44690000016</v>
      </c>
    </row>
    <row r="15" spans="1:17" x14ac:dyDescent="0.35">
      <c r="A15" s="1">
        <v>3</v>
      </c>
      <c r="D15" s="10"/>
      <c r="F15" s="10"/>
      <c r="G15" s="11"/>
      <c r="H15" s="10"/>
      <c r="I15" s="10"/>
      <c r="J15" s="11"/>
      <c r="K15" s="10"/>
      <c r="L15" s="10"/>
      <c r="M15" s="11"/>
      <c r="N15" s="12"/>
    </row>
    <row r="16" spans="1:17" ht="16" thickBot="1" x14ac:dyDescent="0.4">
      <c r="A16" s="1">
        <v>4</v>
      </c>
      <c r="B16" s="2" t="s">
        <v>48</v>
      </c>
      <c r="D16" s="13">
        <v>10155364.93</v>
      </c>
      <c r="E16" s="26" t="s">
        <v>49</v>
      </c>
      <c r="F16" s="22">
        <f>+F69</f>
        <v>2685444.8200000008</v>
      </c>
      <c r="G16" s="63">
        <v>0.03</v>
      </c>
      <c r="H16" s="13">
        <f>+F16*G16</f>
        <v>80563.344600000026</v>
      </c>
      <c r="I16" s="13">
        <f>+D16+H16</f>
        <v>10235928.274599999</v>
      </c>
      <c r="J16" s="14">
        <v>0.03</v>
      </c>
      <c r="K16" s="13">
        <f>+I16*J16</f>
        <v>307077.84823799995</v>
      </c>
      <c r="L16" s="13">
        <f>+I16+K16</f>
        <v>10543006.122838</v>
      </c>
      <c r="M16" s="14">
        <v>0</v>
      </c>
      <c r="N16" s="15">
        <f>+L16*M16</f>
        <v>0</v>
      </c>
      <c r="O16" s="15">
        <f>+L16+N16</f>
        <v>10543006.122838</v>
      </c>
      <c r="P16" s="15">
        <f>+H16</f>
        <v>80563.344600000026</v>
      </c>
      <c r="Q16" s="13">
        <f>+N16+K16</f>
        <v>307077.84823799995</v>
      </c>
    </row>
    <row r="17" spans="1:18" x14ac:dyDescent="0.35">
      <c r="A17" s="1">
        <v>5</v>
      </c>
      <c r="D17" s="10"/>
      <c r="F17" s="10"/>
      <c r="G17" s="11"/>
      <c r="H17" s="10"/>
      <c r="I17" s="10"/>
      <c r="J17" s="11"/>
      <c r="K17" s="10"/>
      <c r="L17" s="10"/>
      <c r="M17" s="11"/>
      <c r="N17" s="12"/>
    </row>
    <row r="18" spans="1:18" ht="16" thickBot="1" x14ac:dyDescent="0.4">
      <c r="A18" s="1">
        <v>5</v>
      </c>
      <c r="D18" s="10">
        <f>+D16+D14</f>
        <v>19951813.16</v>
      </c>
      <c r="F18" s="10">
        <f>+F16+F14</f>
        <v>2685444.8200000008</v>
      </c>
      <c r="G18" s="11"/>
      <c r="H18" s="16">
        <f>+H14+H16</f>
        <v>80563.344600000026</v>
      </c>
      <c r="I18" s="10">
        <f>+I14+I16</f>
        <v>20032376.5046</v>
      </c>
      <c r="J18" s="11"/>
      <c r="K18" s="16">
        <f>+K14+K16</f>
        <v>600971.29513800004</v>
      </c>
      <c r="L18" s="10">
        <f>+L14+L16</f>
        <v>20633347.799738001</v>
      </c>
      <c r="N18" s="16">
        <f>+N14+N16</f>
        <v>0</v>
      </c>
      <c r="P18" s="17">
        <f>+P14+P16</f>
        <v>80563.344600000026</v>
      </c>
      <c r="Q18" s="17">
        <f>+Q14+Q16</f>
        <v>600971.29513800004</v>
      </c>
    </row>
    <row r="19" spans="1:18" ht="16" thickTop="1" x14ac:dyDescent="0.35">
      <c r="A19" s="1">
        <v>6</v>
      </c>
      <c r="D19" s="10"/>
      <c r="F19" s="10"/>
      <c r="G19" s="11"/>
      <c r="H19" s="16"/>
      <c r="I19" s="10"/>
      <c r="J19" s="11"/>
      <c r="K19" s="16"/>
      <c r="L19" s="10"/>
      <c r="N19" s="16"/>
      <c r="Q19" s="18"/>
      <c r="R19" s="10">
        <f>Q18+Q20+Q114</f>
        <v>821911.48341605696</v>
      </c>
    </row>
    <row r="20" spans="1:18" x14ac:dyDescent="0.35">
      <c r="A20" s="1">
        <v>7</v>
      </c>
      <c r="B20" s="2" t="s">
        <v>50</v>
      </c>
      <c r="D20" s="10"/>
      <c r="F20" s="10"/>
      <c r="G20" s="11"/>
      <c r="H20" s="16"/>
      <c r="I20" s="10"/>
      <c r="J20" s="11"/>
      <c r="K20" s="16"/>
      <c r="L20" s="10"/>
      <c r="N20" s="16"/>
      <c r="O20" s="11">
        <v>7.6499999999999999E-2</v>
      </c>
      <c r="P20" s="18">
        <f>+P18*O20</f>
        <v>6163.0958619000021</v>
      </c>
      <c r="Q20" s="18">
        <f>+Q18*O20</f>
        <v>45974.304078057001</v>
      </c>
    </row>
    <row r="21" spans="1:18" x14ac:dyDescent="0.35">
      <c r="A21" s="1">
        <v>8</v>
      </c>
      <c r="D21" s="10"/>
      <c r="G21" s="11"/>
      <c r="K21" s="10"/>
      <c r="L21" s="10"/>
      <c r="N21" s="12"/>
    </row>
    <row r="22" spans="1:18" x14ac:dyDescent="0.35">
      <c r="A22" s="1">
        <v>9</v>
      </c>
      <c r="B22" s="2" t="s">
        <v>46</v>
      </c>
    </row>
    <row r="23" spans="1:18" x14ac:dyDescent="0.35">
      <c r="A23" s="1">
        <v>10</v>
      </c>
      <c r="B23" s="2" t="s">
        <v>51</v>
      </c>
      <c r="C23" s="19" t="s">
        <v>52</v>
      </c>
      <c r="D23" s="20">
        <v>162147.76999999999</v>
      </c>
      <c r="G23" s="11"/>
      <c r="H23" s="10">
        <f t="shared" ref="H23:H44" si="0">+F23*G23</f>
        <v>0</v>
      </c>
      <c r="I23" s="10">
        <f t="shared" ref="I23:I44" si="1">+D23+H23</f>
        <v>162147.76999999999</v>
      </c>
      <c r="J23" s="11">
        <v>0.03</v>
      </c>
      <c r="K23" s="10">
        <f>+I23*J23</f>
        <v>4864.4330999999993</v>
      </c>
      <c r="L23" s="10">
        <f>+I23+K23</f>
        <v>167012.20309999998</v>
      </c>
      <c r="M23" s="11">
        <v>0</v>
      </c>
      <c r="N23" s="12">
        <f t="shared" ref="N23:N44" si="2">+L23*M23</f>
        <v>0</v>
      </c>
      <c r="O23" s="10">
        <f>+N23+L23</f>
        <v>167012.20309999998</v>
      </c>
      <c r="P23" s="10">
        <f>+H23</f>
        <v>0</v>
      </c>
      <c r="Q23" s="10">
        <f>+N23+K23</f>
        <v>4864.4330999999993</v>
      </c>
    </row>
    <row r="24" spans="1:18" x14ac:dyDescent="0.35">
      <c r="A24" s="1">
        <v>11</v>
      </c>
      <c r="B24" s="2" t="s">
        <v>53</v>
      </c>
      <c r="C24" s="19">
        <v>28410</v>
      </c>
      <c r="D24" s="20">
        <v>631.48</v>
      </c>
      <c r="G24" s="11"/>
      <c r="H24" s="10">
        <f t="shared" si="0"/>
        <v>0</v>
      </c>
      <c r="I24" s="10">
        <f t="shared" si="1"/>
        <v>631.48</v>
      </c>
      <c r="J24" s="11">
        <v>0.03</v>
      </c>
      <c r="K24" s="10">
        <f>+I24*J24</f>
        <v>18.944399999999998</v>
      </c>
      <c r="L24" s="10">
        <f t="shared" ref="L24:L44" si="3">+I24+K24</f>
        <v>650.42439999999999</v>
      </c>
      <c r="M24" s="11">
        <v>0</v>
      </c>
      <c r="N24" s="12">
        <f t="shared" si="2"/>
        <v>0</v>
      </c>
      <c r="O24" s="10">
        <f t="shared" ref="O24:O44" si="4">+N24+L24</f>
        <v>650.42439999999999</v>
      </c>
      <c r="P24" s="10">
        <f t="shared" ref="P24:P44" si="5">+H24</f>
        <v>0</v>
      </c>
      <c r="Q24" s="10">
        <f t="shared" ref="Q24:Q44" si="6">+N24+K24</f>
        <v>18.944399999999998</v>
      </c>
    </row>
    <row r="25" spans="1:18" x14ac:dyDescent="0.35">
      <c r="A25" s="1">
        <v>12</v>
      </c>
      <c r="B25" s="2" t="s">
        <v>54</v>
      </c>
      <c r="C25" s="19" t="s">
        <v>55</v>
      </c>
      <c r="D25" s="20">
        <v>1680934.36</v>
      </c>
      <c r="G25" s="11"/>
      <c r="H25" s="10">
        <f t="shared" si="0"/>
        <v>0</v>
      </c>
      <c r="I25" s="10">
        <f t="shared" si="1"/>
        <v>1680934.36</v>
      </c>
      <c r="J25" s="11">
        <v>0.03</v>
      </c>
      <c r="K25" s="10">
        <f t="shared" ref="K25:K27" si="7">+I25*J25</f>
        <v>50428.0308</v>
      </c>
      <c r="L25" s="10">
        <f t="shared" si="3"/>
        <v>1731362.3908000002</v>
      </c>
      <c r="M25" s="11">
        <v>0</v>
      </c>
      <c r="N25" s="12">
        <f t="shared" si="2"/>
        <v>0</v>
      </c>
      <c r="O25" s="10">
        <f t="shared" si="4"/>
        <v>1731362.3908000002</v>
      </c>
      <c r="P25" s="10">
        <f t="shared" si="5"/>
        <v>0</v>
      </c>
      <c r="Q25" s="10">
        <f t="shared" si="6"/>
        <v>50428.0308</v>
      </c>
    </row>
    <row r="26" spans="1:18" x14ac:dyDescent="0.35">
      <c r="A26" s="1">
        <v>13</v>
      </c>
      <c r="B26" s="2" t="s">
        <v>56</v>
      </c>
      <c r="C26" s="19" t="s">
        <v>57</v>
      </c>
      <c r="D26" s="20">
        <v>206774.76</v>
      </c>
      <c r="G26" s="11"/>
      <c r="H26" s="10">
        <f t="shared" si="0"/>
        <v>0</v>
      </c>
      <c r="I26" s="10">
        <f t="shared" si="1"/>
        <v>206774.76</v>
      </c>
      <c r="J26" s="11">
        <v>0.03</v>
      </c>
      <c r="K26" s="10">
        <f t="shared" si="7"/>
        <v>6203.2428</v>
      </c>
      <c r="L26" s="10">
        <f t="shared" si="3"/>
        <v>212978.00280000002</v>
      </c>
      <c r="M26" s="11">
        <v>0</v>
      </c>
      <c r="N26" s="12">
        <f t="shared" si="2"/>
        <v>0</v>
      </c>
      <c r="O26" s="10">
        <f t="shared" si="4"/>
        <v>212978.00280000002</v>
      </c>
      <c r="P26" s="10">
        <f t="shared" si="5"/>
        <v>0</v>
      </c>
      <c r="Q26" s="10">
        <f t="shared" si="6"/>
        <v>6203.2428</v>
      </c>
    </row>
    <row r="27" spans="1:18" x14ac:dyDescent="0.35">
      <c r="A27" s="1">
        <v>14</v>
      </c>
      <c r="B27" s="2" t="s">
        <v>58</v>
      </c>
      <c r="C27" s="19" t="s">
        <v>59</v>
      </c>
      <c r="D27" s="20">
        <v>353792.99</v>
      </c>
      <c r="G27" s="11"/>
      <c r="H27" s="10">
        <f t="shared" si="0"/>
        <v>0</v>
      </c>
      <c r="I27" s="10">
        <f t="shared" si="1"/>
        <v>353792.99</v>
      </c>
      <c r="J27" s="11">
        <v>0.03</v>
      </c>
      <c r="K27" s="10">
        <f t="shared" si="7"/>
        <v>10613.789699999999</v>
      </c>
      <c r="L27" s="10">
        <f t="shared" si="3"/>
        <v>364406.77970000001</v>
      </c>
      <c r="M27" s="11">
        <v>0</v>
      </c>
      <c r="N27" s="12">
        <f t="shared" si="2"/>
        <v>0</v>
      </c>
      <c r="O27" s="10">
        <f t="shared" si="4"/>
        <v>364406.77970000001</v>
      </c>
      <c r="P27" s="10">
        <f t="shared" si="5"/>
        <v>0</v>
      </c>
      <c r="Q27" s="10">
        <f t="shared" si="6"/>
        <v>10613.789699999999</v>
      </c>
    </row>
    <row r="28" spans="1:18" x14ac:dyDescent="0.35">
      <c r="A28" s="1">
        <v>15</v>
      </c>
      <c r="B28" s="2" t="s">
        <v>60</v>
      </c>
      <c r="C28" s="19">
        <v>28750</v>
      </c>
      <c r="D28" s="20">
        <v>367.8</v>
      </c>
      <c r="G28" s="11"/>
      <c r="H28" s="10">
        <f t="shared" si="0"/>
        <v>0</v>
      </c>
      <c r="I28" s="10">
        <f t="shared" si="1"/>
        <v>367.8</v>
      </c>
      <c r="J28" s="11">
        <v>0.03</v>
      </c>
      <c r="K28" s="10">
        <f>+I28*J28</f>
        <v>11.034000000000001</v>
      </c>
      <c r="L28" s="10">
        <f t="shared" si="3"/>
        <v>378.834</v>
      </c>
      <c r="M28" s="11">
        <v>0</v>
      </c>
      <c r="N28" s="12">
        <f t="shared" si="2"/>
        <v>0</v>
      </c>
      <c r="O28" s="10">
        <f t="shared" si="4"/>
        <v>378.834</v>
      </c>
      <c r="P28" s="10">
        <f t="shared" si="5"/>
        <v>0</v>
      </c>
      <c r="Q28" s="10">
        <f t="shared" si="6"/>
        <v>11.034000000000001</v>
      </c>
    </row>
    <row r="29" spans="1:18" x14ac:dyDescent="0.35">
      <c r="A29" s="1">
        <v>16</v>
      </c>
      <c r="B29" s="2" t="s">
        <v>61</v>
      </c>
      <c r="C29" s="19" t="s">
        <v>62</v>
      </c>
      <c r="D29" s="20">
        <v>415608.43</v>
      </c>
      <c r="G29" s="11"/>
      <c r="H29" s="10">
        <f t="shared" si="0"/>
        <v>0</v>
      </c>
      <c r="I29" s="10">
        <f t="shared" si="1"/>
        <v>415608.43</v>
      </c>
      <c r="J29" s="11">
        <v>0.03</v>
      </c>
      <c r="K29" s="10">
        <f t="shared" ref="K29:K44" si="8">+I29*J29</f>
        <v>12468.252899999999</v>
      </c>
      <c r="L29" s="10">
        <f t="shared" si="3"/>
        <v>428076.68290000001</v>
      </c>
      <c r="M29" s="11">
        <v>0</v>
      </c>
      <c r="N29" s="12">
        <f t="shared" si="2"/>
        <v>0</v>
      </c>
      <c r="O29" s="10">
        <f t="shared" si="4"/>
        <v>428076.68290000001</v>
      </c>
      <c r="P29" s="10">
        <f t="shared" si="5"/>
        <v>0</v>
      </c>
      <c r="Q29" s="10">
        <f t="shared" si="6"/>
        <v>12468.252899999999</v>
      </c>
    </row>
    <row r="30" spans="1:18" x14ac:dyDescent="0.35">
      <c r="A30" s="1">
        <v>17</v>
      </c>
      <c r="B30" s="2" t="s">
        <v>63</v>
      </c>
      <c r="C30" s="19">
        <v>28850</v>
      </c>
      <c r="D30" s="20">
        <v>899501.76</v>
      </c>
      <c r="G30" s="11"/>
      <c r="H30" s="10">
        <f t="shared" si="0"/>
        <v>0</v>
      </c>
      <c r="I30" s="10">
        <f t="shared" si="1"/>
        <v>899501.76</v>
      </c>
      <c r="J30" s="11">
        <v>0.03</v>
      </c>
      <c r="K30" s="10">
        <f t="shared" si="8"/>
        <v>26985.052799999998</v>
      </c>
      <c r="L30" s="10">
        <f t="shared" si="3"/>
        <v>926486.81279999996</v>
      </c>
      <c r="M30" s="11">
        <v>0</v>
      </c>
      <c r="N30" s="12">
        <f t="shared" si="2"/>
        <v>0</v>
      </c>
      <c r="O30" s="10">
        <f t="shared" si="4"/>
        <v>926486.81279999996</v>
      </c>
      <c r="P30" s="10">
        <f t="shared" si="5"/>
        <v>0</v>
      </c>
      <c r="Q30" s="10">
        <f t="shared" si="6"/>
        <v>26985.052799999998</v>
      </c>
    </row>
    <row r="31" spans="1:18" x14ac:dyDescent="0.35">
      <c r="A31" s="1">
        <v>18</v>
      </c>
      <c r="B31" s="2" t="s">
        <v>64</v>
      </c>
      <c r="C31" s="19" t="s">
        <v>65</v>
      </c>
      <c r="D31" s="20">
        <v>4395.5</v>
      </c>
      <c r="G31" s="11"/>
      <c r="H31" s="10">
        <f t="shared" si="0"/>
        <v>0</v>
      </c>
      <c r="I31" s="10">
        <f t="shared" si="1"/>
        <v>4395.5</v>
      </c>
      <c r="J31" s="11">
        <v>0.03</v>
      </c>
      <c r="K31" s="10">
        <f t="shared" si="8"/>
        <v>131.86500000000001</v>
      </c>
      <c r="L31" s="10">
        <f t="shared" si="3"/>
        <v>4527.3649999999998</v>
      </c>
      <c r="M31" s="11">
        <v>0</v>
      </c>
      <c r="N31" s="12">
        <f t="shared" si="2"/>
        <v>0</v>
      </c>
      <c r="O31" s="10">
        <f t="shared" si="4"/>
        <v>4527.3649999999998</v>
      </c>
      <c r="P31" s="10">
        <f t="shared" si="5"/>
        <v>0</v>
      </c>
      <c r="Q31" s="10">
        <f t="shared" si="6"/>
        <v>131.86500000000001</v>
      </c>
    </row>
    <row r="32" spans="1:18" x14ac:dyDescent="0.35">
      <c r="A32" s="1">
        <v>19</v>
      </c>
      <c r="B32" s="2" t="s">
        <v>66</v>
      </c>
      <c r="C32" s="19" t="s">
        <v>67</v>
      </c>
      <c r="D32" s="20">
        <v>3604.92</v>
      </c>
      <c r="G32" s="11"/>
      <c r="H32" s="10">
        <f t="shared" si="0"/>
        <v>0</v>
      </c>
      <c r="I32" s="10">
        <f t="shared" si="1"/>
        <v>3604.92</v>
      </c>
      <c r="J32" s="11">
        <v>0.03</v>
      </c>
      <c r="K32" s="10">
        <f t="shared" si="8"/>
        <v>108.1476</v>
      </c>
      <c r="L32" s="10">
        <f t="shared" si="3"/>
        <v>3713.0675999999999</v>
      </c>
      <c r="M32" s="11">
        <v>0</v>
      </c>
      <c r="N32" s="12">
        <f t="shared" si="2"/>
        <v>0</v>
      </c>
      <c r="O32" s="10">
        <f t="shared" si="4"/>
        <v>3713.0675999999999</v>
      </c>
      <c r="P32" s="10">
        <f t="shared" si="5"/>
        <v>0</v>
      </c>
      <c r="Q32" s="10">
        <f t="shared" si="6"/>
        <v>108.1476</v>
      </c>
    </row>
    <row r="33" spans="1:17" x14ac:dyDescent="0.35">
      <c r="A33" s="1">
        <v>20</v>
      </c>
      <c r="B33" s="2" t="s">
        <v>68</v>
      </c>
      <c r="C33" s="19">
        <v>28890</v>
      </c>
      <c r="D33" s="20">
        <v>1386.53</v>
      </c>
      <c r="G33" s="11"/>
      <c r="H33" s="10">
        <f t="shared" si="0"/>
        <v>0</v>
      </c>
      <c r="I33" s="10">
        <f t="shared" si="1"/>
        <v>1386.53</v>
      </c>
      <c r="J33" s="11">
        <v>0.03</v>
      </c>
      <c r="K33" s="10">
        <f t="shared" si="8"/>
        <v>41.5959</v>
      </c>
      <c r="L33" s="10">
        <f t="shared" si="3"/>
        <v>1428.1259</v>
      </c>
      <c r="M33" s="11">
        <v>0</v>
      </c>
      <c r="N33" s="12">
        <f t="shared" si="2"/>
        <v>0</v>
      </c>
      <c r="O33" s="10">
        <f t="shared" si="4"/>
        <v>1428.1259</v>
      </c>
      <c r="P33" s="10">
        <f t="shared" si="5"/>
        <v>0</v>
      </c>
      <c r="Q33" s="10">
        <f t="shared" si="6"/>
        <v>41.5959</v>
      </c>
    </row>
    <row r="34" spans="1:17" x14ac:dyDescent="0.35">
      <c r="A34" s="1">
        <v>21</v>
      </c>
      <c r="B34" s="2" t="s">
        <v>69</v>
      </c>
      <c r="C34" s="19" t="s">
        <v>70</v>
      </c>
      <c r="D34" s="20">
        <v>51071.97</v>
      </c>
      <c r="G34" s="11"/>
      <c r="H34" s="10">
        <f t="shared" si="0"/>
        <v>0</v>
      </c>
      <c r="I34" s="10">
        <f t="shared" si="1"/>
        <v>51071.97</v>
      </c>
      <c r="J34" s="11">
        <v>0.03</v>
      </c>
      <c r="K34" s="10">
        <f t="shared" si="8"/>
        <v>1532.1591000000001</v>
      </c>
      <c r="L34" s="10">
        <f t="shared" si="3"/>
        <v>52604.129099999998</v>
      </c>
      <c r="M34" s="11">
        <v>0</v>
      </c>
      <c r="N34" s="12">
        <f t="shared" si="2"/>
        <v>0</v>
      </c>
      <c r="O34" s="10">
        <f t="shared" si="4"/>
        <v>52604.129099999998</v>
      </c>
      <c r="P34" s="10">
        <f t="shared" si="5"/>
        <v>0</v>
      </c>
      <c r="Q34" s="10">
        <f t="shared" si="6"/>
        <v>1532.1591000000001</v>
      </c>
    </row>
    <row r="35" spans="1:17" x14ac:dyDescent="0.35">
      <c r="A35" s="1">
        <v>21</v>
      </c>
      <c r="B35" s="2" t="s">
        <v>71</v>
      </c>
      <c r="C35" s="19">
        <v>28940</v>
      </c>
      <c r="D35" s="20">
        <v>18930.04</v>
      </c>
      <c r="G35" s="11"/>
      <c r="H35" s="10">
        <f t="shared" si="0"/>
        <v>0</v>
      </c>
      <c r="I35" s="10">
        <f t="shared" si="1"/>
        <v>18930.04</v>
      </c>
      <c r="J35" s="11">
        <v>0.03</v>
      </c>
      <c r="K35" s="10">
        <f t="shared" si="8"/>
        <v>567.90120000000002</v>
      </c>
      <c r="L35" s="10">
        <f t="shared" si="3"/>
        <v>19497.941200000001</v>
      </c>
      <c r="M35" s="11">
        <v>0</v>
      </c>
      <c r="N35" s="12">
        <f t="shared" si="2"/>
        <v>0</v>
      </c>
      <c r="O35" s="10">
        <f t="shared" si="4"/>
        <v>19497.941200000001</v>
      </c>
      <c r="P35" s="10">
        <f t="shared" si="5"/>
        <v>0</v>
      </c>
      <c r="Q35" s="10">
        <f t="shared" si="6"/>
        <v>567.90120000000002</v>
      </c>
    </row>
    <row r="36" spans="1:17" x14ac:dyDescent="0.35">
      <c r="A36" s="1">
        <v>22</v>
      </c>
      <c r="B36" s="2" t="s">
        <v>72</v>
      </c>
      <c r="C36" s="19">
        <v>29010</v>
      </c>
      <c r="D36" s="20">
        <v>93952.320000000007</v>
      </c>
      <c r="G36" s="11"/>
      <c r="H36" s="10">
        <f t="shared" si="0"/>
        <v>0</v>
      </c>
      <c r="I36" s="10">
        <f t="shared" si="1"/>
        <v>93952.320000000007</v>
      </c>
      <c r="J36" s="11">
        <v>0.03</v>
      </c>
      <c r="K36" s="10">
        <f t="shared" si="8"/>
        <v>2818.5696000000003</v>
      </c>
      <c r="L36" s="10">
        <f t="shared" si="3"/>
        <v>96770.88960000001</v>
      </c>
      <c r="M36" s="11">
        <v>0</v>
      </c>
      <c r="N36" s="12">
        <f t="shared" si="2"/>
        <v>0</v>
      </c>
      <c r="O36" s="10">
        <f t="shared" si="4"/>
        <v>96770.88960000001</v>
      </c>
      <c r="P36" s="10">
        <f t="shared" si="5"/>
        <v>0</v>
      </c>
      <c r="Q36" s="10">
        <f t="shared" si="6"/>
        <v>2818.5696000000003</v>
      </c>
    </row>
    <row r="37" spans="1:17" x14ac:dyDescent="0.35">
      <c r="A37" s="1">
        <v>23</v>
      </c>
      <c r="B37" s="2" t="s">
        <v>73</v>
      </c>
      <c r="C37" s="19">
        <v>29020</v>
      </c>
      <c r="D37" s="20">
        <v>91331.83</v>
      </c>
      <c r="G37" s="11"/>
      <c r="H37" s="10">
        <f t="shared" si="0"/>
        <v>0</v>
      </c>
      <c r="I37" s="10">
        <f t="shared" si="1"/>
        <v>91331.83</v>
      </c>
      <c r="J37" s="11">
        <v>0.03</v>
      </c>
      <c r="K37" s="10">
        <f t="shared" si="8"/>
        <v>2739.9548999999997</v>
      </c>
      <c r="L37" s="10">
        <f t="shared" si="3"/>
        <v>94071.784899999999</v>
      </c>
      <c r="M37" s="11">
        <v>0</v>
      </c>
      <c r="N37" s="12">
        <f t="shared" si="2"/>
        <v>0</v>
      </c>
      <c r="O37" s="10">
        <f t="shared" si="4"/>
        <v>94071.784899999999</v>
      </c>
      <c r="P37" s="10">
        <f t="shared" si="5"/>
        <v>0</v>
      </c>
      <c r="Q37" s="10">
        <f t="shared" si="6"/>
        <v>2739.9548999999997</v>
      </c>
    </row>
    <row r="38" spans="1:17" x14ac:dyDescent="0.35">
      <c r="A38" s="1">
        <v>24</v>
      </c>
      <c r="B38" s="2" t="s">
        <v>74</v>
      </c>
      <c r="C38" s="19" t="s">
        <v>75</v>
      </c>
      <c r="D38" s="20">
        <v>2313680.7000000002</v>
      </c>
      <c r="G38" s="11"/>
      <c r="H38" s="10">
        <f t="shared" si="0"/>
        <v>0</v>
      </c>
      <c r="I38" s="10">
        <f t="shared" si="1"/>
        <v>2313680.7000000002</v>
      </c>
      <c r="J38" s="11">
        <v>0.03</v>
      </c>
      <c r="K38" s="10">
        <f t="shared" si="8"/>
        <v>69410.421000000002</v>
      </c>
      <c r="L38" s="10">
        <f t="shared" si="3"/>
        <v>2383091.1210000003</v>
      </c>
      <c r="M38" s="11">
        <v>0</v>
      </c>
      <c r="N38" s="12">
        <f t="shared" si="2"/>
        <v>0</v>
      </c>
      <c r="O38" s="10">
        <f t="shared" si="4"/>
        <v>2383091.1210000003</v>
      </c>
      <c r="P38" s="10">
        <f t="shared" si="5"/>
        <v>0</v>
      </c>
      <c r="Q38" s="10">
        <f t="shared" si="6"/>
        <v>69410.421000000002</v>
      </c>
    </row>
    <row r="39" spans="1:17" x14ac:dyDescent="0.35">
      <c r="A39" s="1">
        <v>25</v>
      </c>
      <c r="B39" s="2" t="s">
        <v>76</v>
      </c>
      <c r="C39" s="19">
        <v>29080</v>
      </c>
      <c r="D39" s="20">
        <v>461845.34</v>
      </c>
      <c r="G39" s="11"/>
      <c r="H39" s="10">
        <f t="shared" si="0"/>
        <v>0</v>
      </c>
      <c r="I39" s="10">
        <f t="shared" si="1"/>
        <v>461845.34</v>
      </c>
      <c r="J39" s="11">
        <v>0.03</v>
      </c>
      <c r="K39" s="10">
        <f t="shared" si="8"/>
        <v>13855.360200000001</v>
      </c>
      <c r="L39" s="10">
        <f t="shared" si="3"/>
        <v>475700.70020000002</v>
      </c>
      <c r="M39" s="11">
        <v>0</v>
      </c>
      <c r="N39" s="12">
        <f t="shared" si="2"/>
        <v>0</v>
      </c>
      <c r="O39" s="10">
        <f t="shared" si="4"/>
        <v>475700.70020000002</v>
      </c>
      <c r="P39" s="10">
        <f t="shared" si="5"/>
        <v>0</v>
      </c>
      <c r="Q39" s="10">
        <f t="shared" si="6"/>
        <v>13855.360200000001</v>
      </c>
    </row>
    <row r="40" spans="1:17" x14ac:dyDescent="0.35">
      <c r="A40" s="1">
        <v>26</v>
      </c>
      <c r="B40" s="2" t="s">
        <v>77</v>
      </c>
      <c r="C40" s="19">
        <v>29100</v>
      </c>
      <c r="D40" s="20">
        <v>237878.66</v>
      </c>
      <c r="E40" s="26"/>
      <c r="F40" s="26"/>
      <c r="G40" s="63"/>
      <c r="H40" s="10">
        <f t="shared" si="0"/>
        <v>0</v>
      </c>
      <c r="I40" s="10">
        <f t="shared" si="1"/>
        <v>237878.66</v>
      </c>
      <c r="J40" s="11">
        <v>0.03</v>
      </c>
      <c r="K40" s="10">
        <f t="shared" si="8"/>
        <v>7136.3598000000002</v>
      </c>
      <c r="L40" s="10">
        <f t="shared" si="3"/>
        <v>245015.01980000001</v>
      </c>
      <c r="M40" s="11">
        <v>0</v>
      </c>
      <c r="N40" s="12">
        <f t="shared" si="2"/>
        <v>0</v>
      </c>
      <c r="O40" s="10">
        <f t="shared" si="4"/>
        <v>245015.01980000001</v>
      </c>
      <c r="P40" s="10">
        <f t="shared" si="5"/>
        <v>0</v>
      </c>
      <c r="Q40" s="10">
        <f t="shared" si="6"/>
        <v>7136.3598000000002</v>
      </c>
    </row>
    <row r="41" spans="1:17" ht="16" thickBot="1" x14ac:dyDescent="0.4">
      <c r="A41" s="1">
        <v>27</v>
      </c>
      <c r="B41" s="2" t="s">
        <v>78</v>
      </c>
      <c r="C41" s="19">
        <v>29120</v>
      </c>
      <c r="D41" s="20">
        <v>2672</v>
      </c>
      <c r="E41" s="65">
        <v>0</v>
      </c>
      <c r="F41" s="65">
        <v>0</v>
      </c>
      <c r="G41" s="66">
        <v>0</v>
      </c>
      <c r="H41" s="10">
        <f t="shared" si="0"/>
        <v>0</v>
      </c>
      <c r="I41" s="10">
        <f t="shared" si="1"/>
        <v>2672</v>
      </c>
      <c r="J41" s="11">
        <v>0.03</v>
      </c>
      <c r="K41" s="10">
        <f t="shared" si="8"/>
        <v>80.16</v>
      </c>
      <c r="L41" s="10">
        <f t="shared" si="3"/>
        <v>2752.16</v>
      </c>
      <c r="M41" s="11">
        <v>0</v>
      </c>
      <c r="N41" s="12">
        <f t="shared" si="2"/>
        <v>0</v>
      </c>
      <c r="O41" s="10">
        <f t="shared" si="4"/>
        <v>2752.16</v>
      </c>
      <c r="P41" s="10">
        <f t="shared" si="5"/>
        <v>0</v>
      </c>
      <c r="Q41" s="10">
        <f t="shared" si="6"/>
        <v>80.16</v>
      </c>
    </row>
    <row r="42" spans="1:17" ht="16" thickTop="1" x14ac:dyDescent="0.35">
      <c r="A42" s="1">
        <v>29</v>
      </c>
      <c r="B42" s="2" t="s">
        <v>79</v>
      </c>
      <c r="C42" s="19" t="s">
        <v>80</v>
      </c>
      <c r="D42" s="20">
        <v>2791420.733</v>
      </c>
      <c r="G42" s="11"/>
      <c r="H42" s="10">
        <f t="shared" si="0"/>
        <v>0</v>
      </c>
      <c r="I42" s="10">
        <f t="shared" si="1"/>
        <v>2791420.733</v>
      </c>
      <c r="J42" s="11">
        <v>0.03</v>
      </c>
      <c r="K42" s="10">
        <f t="shared" si="8"/>
        <v>83742.62199</v>
      </c>
      <c r="L42" s="10">
        <f t="shared" si="3"/>
        <v>2875163.3549899999</v>
      </c>
      <c r="M42" s="11">
        <v>0</v>
      </c>
      <c r="N42" s="12">
        <f t="shared" si="2"/>
        <v>0</v>
      </c>
      <c r="O42" s="10">
        <f t="shared" si="4"/>
        <v>2875163.3549899999</v>
      </c>
      <c r="P42" s="10">
        <f t="shared" si="5"/>
        <v>0</v>
      </c>
      <c r="Q42" s="10">
        <f t="shared" si="6"/>
        <v>83742.62199</v>
      </c>
    </row>
    <row r="43" spans="1:17" x14ac:dyDescent="0.35">
      <c r="A43" s="1">
        <v>28</v>
      </c>
      <c r="B43" s="2" t="s">
        <v>81</v>
      </c>
      <c r="C43" s="19">
        <v>29210</v>
      </c>
      <c r="D43" s="20">
        <v>371.45</v>
      </c>
      <c r="G43" s="11"/>
      <c r="H43" s="10">
        <f t="shared" si="0"/>
        <v>0</v>
      </c>
      <c r="I43" s="10">
        <f t="shared" si="1"/>
        <v>371.45</v>
      </c>
      <c r="J43" s="11">
        <v>0.03</v>
      </c>
      <c r="K43" s="10">
        <f t="shared" si="8"/>
        <v>11.1435</v>
      </c>
      <c r="L43" s="10">
        <f t="shared" si="3"/>
        <v>382.59350000000001</v>
      </c>
      <c r="M43" s="11">
        <v>0</v>
      </c>
      <c r="N43" s="12">
        <f t="shared" si="2"/>
        <v>0</v>
      </c>
      <c r="O43" s="10">
        <f t="shared" si="4"/>
        <v>382.59350000000001</v>
      </c>
      <c r="P43" s="10">
        <f t="shared" si="5"/>
        <v>0</v>
      </c>
      <c r="Q43" s="10">
        <f t="shared" si="6"/>
        <v>11.1435</v>
      </c>
    </row>
    <row r="44" spans="1:17" x14ac:dyDescent="0.35">
      <c r="A44" s="1">
        <v>31</v>
      </c>
      <c r="B44" s="2" t="s">
        <v>82</v>
      </c>
      <c r="C44" s="19">
        <v>29260</v>
      </c>
      <c r="D44" s="21">
        <v>4146.87</v>
      </c>
      <c r="G44" s="11"/>
      <c r="H44" s="10">
        <f t="shared" si="0"/>
        <v>0</v>
      </c>
      <c r="I44" s="22">
        <f t="shared" si="1"/>
        <v>4146.87</v>
      </c>
      <c r="J44" s="11">
        <v>0.03</v>
      </c>
      <c r="K44" s="10">
        <f t="shared" si="8"/>
        <v>124.4061</v>
      </c>
      <c r="L44" s="10">
        <f t="shared" si="3"/>
        <v>4271.2761</v>
      </c>
      <c r="M44" s="11">
        <v>0</v>
      </c>
      <c r="N44" s="12">
        <f t="shared" si="2"/>
        <v>0</v>
      </c>
      <c r="O44" s="10">
        <f t="shared" si="4"/>
        <v>4271.2761</v>
      </c>
      <c r="P44" s="10">
        <f t="shared" si="5"/>
        <v>0</v>
      </c>
      <c r="Q44" s="10">
        <f t="shared" si="6"/>
        <v>124.4061</v>
      </c>
    </row>
    <row r="45" spans="1:17" x14ac:dyDescent="0.35">
      <c r="A45" s="1">
        <v>32</v>
      </c>
      <c r="D45" s="23">
        <f>SUM(D23:D44)</f>
        <v>9796448.2129999977</v>
      </c>
      <c r="F45" s="23">
        <f>SUM(F23:F44)</f>
        <v>0</v>
      </c>
      <c r="H45" s="23">
        <f>SUM(H23:H44)</f>
        <v>0</v>
      </c>
      <c r="I45" s="23">
        <f>SUM(I23:I44)</f>
        <v>9796448.2129999977</v>
      </c>
      <c r="K45" s="23">
        <f>SUM(K23:K44)</f>
        <v>293893.44639000006</v>
      </c>
      <c r="L45" s="23">
        <f>SUM(L23:L44)</f>
        <v>10090341.659390001</v>
      </c>
      <c r="N45" s="23">
        <f>SUM(N23:N44)</f>
        <v>0</v>
      </c>
      <c r="O45" s="23">
        <f>SUM(O23:O44)</f>
        <v>10090341.659390001</v>
      </c>
      <c r="P45" s="23">
        <f>SUM(P23:P44)</f>
        <v>0</v>
      </c>
      <c r="Q45" s="23">
        <f>SUM(Q23:Q44)</f>
        <v>293893.44639000006</v>
      </c>
    </row>
    <row r="46" spans="1:17" x14ac:dyDescent="0.35">
      <c r="A46" s="1" t="s">
        <v>37</v>
      </c>
      <c r="B46" s="2" t="s">
        <v>48</v>
      </c>
    </row>
    <row r="47" spans="1:17" x14ac:dyDescent="0.35">
      <c r="A47" s="1">
        <v>33</v>
      </c>
      <c r="B47" s="2" t="s">
        <v>54</v>
      </c>
      <c r="C47" s="24">
        <v>28700</v>
      </c>
      <c r="D47" s="23">
        <v>1287.03</v>
      </c>
      <c r="F47" s="2">
        <v>0</v>
      </c>
      <c r="G47" s="11">
        <v>0.03</v>
      </c>
      <c r="H47" s="10">
        <f t="shared" ref="H47:H68" si="9">+F47*G47</f>
        <v>0</v>
      </c>
      <c r="I47" s="10">
        <f t="shared" ref="I47:I68" si="10">+D47+H47</f>
        <v>1287.03</v>
      </c>
      <c r="J47" s="11">
        <v>0.03</v>
      </c>
      <c r="K47" s="10">
        <f t="shared" ref="K47:K68" si="11">+I47*J47</f>
        <v>38.610900000000001</v>
      </c>
      <c r="L47" s="10">
        <f t="shared" ref="L47:L67" si="12">+I47+K47</f>
        <v>1325.6408999999999</v>
      </c>
      <c r="M47" s="11">
        <v>0</v>
      </c>
      <c r="N47" s="12">
        <f t="shared" ref="N47:N67" si="13">+L47*M47</f>
        <v>0</v>
      </c>
      <c r="O47" s="12">
        <f>+L47+N47</f>
        <v>1325.6408999999999</v>
      </c>
      <c r="P47" s="10">
        <f t="shared" ref="P47:P68" si="14">+H47</f>
        <v>0</v>
      </c>
      <c r="Q47" s="10">
        <f>+N47+K47</f>
        <v>38.610900000000001</v>
      </c>
    </row>
    <row r="48" spans="1:17" x14ac:dyDescent="0.35">
      <c r="A48" s="1">
        <v>34</v>
      </c>
      <c r="B48" s="2" t="s">
        <v>56</v>
      </c>
      <c r="C48" s="24" t="s">
        <v>57</v>
      </c>
      <c r="D48" s="20">
        <v>48252.92</v>
      </c>
      <c r="F48" s="25">
        <v>19377.68</v>
      </c>
      <c r="G48" s="11">
        <v>0.03</v>
      </c>
      <c r="H48" s="10">
        <f t="shared" si="9"/>
        <v>581.33039999999994</v>
      </c>
      <c r="I48" s="10">
        <f t="shared" si="10"/>
        <v>48834.250399999997</v>
      </c>
      <c r="J48" s="11">
        <v>0.03</v>
      </c>
      <c r="K48" s="10">
        <f t="shared" si="11"/>
        <v>1465.0275119999999</v>
      </c>
      <c r="L48" s="10">
        <f t="shared" si="12"/>
        <v>50299.277911999998</v>
      </c>
      <c r="M48" s="11">
        <v>0</v>
      </c>
      <c r="N48" s="12">
        <f t="shared" si="13"/>
        <v>0</v>
      </c>
      <c r="O48" s="12">
        <f>+L48+N48</f>
        <v>50299.277911999998</v>
      </c>
      <c r="P48" s="10">
        <f t="shared" si="14"/>
        <v>581.33039999999994</v>
      </c>
      <c r="Q48" s="10">
        <f>+N48+K48</f>
        <v>1465.0275119999999</v>
      </c>
    </row>
    <row r="49" spans="1:17" x14ac:dyDescent="0.35">
      <c r="A49" s="1">
        <v>35</v>
      </c>
      <c r="B49" s="2" t="s">
        <v>83</v>
      </c>
      <c r="C49" s="24" t="s">
        <v>84</v>
      </c>
      <c r="D49" s="20">
        <v>21804.45</v>
      </c>
      <c r="F49" s="25">
        <v>4790.26</v>
      </c>
      <c r="G49" s="11">
        <v>0.03</v>
      </c>
      <c r="H49" s="10">
        <f t="shared" si="9"/>
        <v>143.70779999999999</v>
      </c>
      <c r="I49" s="10">
        <f t="shared" si="10"/>
        <v>21948.157800000001</v>
      </c>
      <c r="J49" s="11">
        <v>0.03</v>
      </c>
      <c r="K49" s="10">
        <f t="shared" si="11"/>
        <v>658.44473400000004</v>
      </c>
      <c r="L49" s="10">
        <f t="shared" si="12"/>
        <v>22606.602534000001</v>
      </c>
      <c r="M49" s="11">
        <v>0</v>
      </c>
      <c r="N49" s="12">
        <f t="shared" si="13"/>
        <v>0</v>
      </c>
      <c r="O49" s="12">
        <f t="shared" ref="O49:O64" si="15">+L49+N49</f>
        <v>22606.602534000001</v>
      </c>
      <c r="P49" s="10">
        <f t="shared" si="14"/>
        <v>143.70779999999999</v>
      </c>
      <c r="Q49" s="10">
        <f t="shared" ref="Q49:Q68" si="16">+N49+K49</f>
        <v>658.44473400000004</v>
      </c>
    </row>
    <row r="50" spans="1:17" x14ac:dyDescent="0.35">
      <c r="A50" s="1">
        <v>36</v>
      </c>
      <c r="B50" s="2" t="str">
        <f>+B27</f>
        <v>Routine Main/Service Operation</v>
      </c>
      <c r="C50" s="24" t="s">
        <v>59</v>
      </c>
      <c r="D50" s="20">
        <v>2108300.17</v>
      </c>
      <c r="F50" s="25">
        <v>519275.66</v>
      </c>
      <c r="G50" s="11">
        <v>0.03</v>
      </c>
      <c r="H50" s="10">
        <f t="shared" si="9"/>
        <v>15578.269799999998</v>
      </c>
      <c r="I50" s="10">
        <f t="shared" si="10"/>
        <v>2123878.4397999998</v>
      </c>
      <c r="J50" s="11">
        <v>0.03</v>
      </c>
      <c r="K50" s="10">
        <f t="shared" si="11"/>
        <v>63716.353193999996</v>
      </c>
      <c r="L50" s="10">
        <f t="shared" si="12"/>
        <v>2187594.792994</v>
      </c>
      <c r="M50" s="11">
        <v>0</v>
      </c>
      <c r="N50" s="12">
        <f t="shared" si="13"/>
        <v>0</v>
      </c>
      <c r="O50" s="12">
        <f t="shared" si="15"/>
        <v>2187594.792994</v>
      </c>
      <c r="P50" s="10">
        <f t="shared" si="14"/>
        <v>15578.269799999998</v>
      </c>
      <c r="Q50" s="10">
        <f t="shared" si="16"/>
        <v>63716.353193999996</v>
      </c>
    </row>
    <row r="51" spans="1:17" x14ac:dyDescent="0.35">
      <c r="A51" s="1">
        <v>37</v>
      </c>
      <c r="B51" s="2" t="s">
        <v>60</v>
      </c>
      <c r="C51" s="24" t="s">
        <v>85</v>
      </c>
      <c r="D51" s="20">
        <v>166198.94</v>
      </c>
      <c r="F51" s="25">
        <v>50169.81</v>
      </c>
      <c r="G51" s="11">
        <v>0.03</v>
      </c>
      <c r="H51" s="10">
        <f t="shared" si="9"/>
        <v>1505.0943</v>
      </c>
      <c r="I51" s="10">
        <f t="shared" si="10"/>
        <v>167704.0343</v>
      </c>
      <c r="J51" s="11">
        <v>0.03</v>
      </c>
      <c r="K51" s="10">
        <f t="shared" si="11"/>
        <v>5031.1210289999999</v>
      </c>
      <c r="L51" s="10">
        <f t="shared" si="12"/>
        <v>172735.155329</v>
      </c>
      <c r="M51" s="11">
        <v>0</v>
      </c>
      <c r="N51" s="12">
        <f t="shared" si="13"/>
        <v>0</v>
      </c>
      <c r="O51" s="12">
        <f t="shared" si="15"/>
        <v>172735.155329</v>
      </c>
      <c r="P51" s="10">
        <f t="shared" si="14"/>
        <v>1505.0943</v>
      </c>
      <c r="Q51" s="10">
        <f t="shared" si="16"/>
        <v>5031.1210289999999</v>
      </c>
    </row>
    <row r="52" spans="1:17" x14ac:dyDescent="0.35">
      <c r="A52" s="1">
        <v>38</v>
      </c>
      <c r="B52" s="2" t="s">
        <v>86</v>
      </c>
      <c r="C52" s="24" t="s">
        <v>87</v>
      </c>
      <c r="D52" s="20">
        <v>87276.54</v>
      </c>
      <c r="F52" s="25">
        <v>23467.43</v>
      </c>
      <c r="G52" s="11">
        <v>0.03</v>
      </c>
      <c r="H52" s="10">
        <f t="shared" si="9"/>
        <v>704.02289999999994</v>
      </c>
      <c r="I52" s="10">
        <f t="shared" si="10"/>
        <v>87980.56289999999</v>
      </c>
      <c r="J52" s="11">
        <v>0.03</v>
      </c>
      <c r="K52" s="10">
        <f t="shared" si="11"/>
        <v>2639.4168869999994</v>
      </c>
      <c r="L52" s="10">
        <f t="shared" si="12"/>
        <v>90619.979786999989</v>
      </c>
      <c r="M52" s="11">
        <v>0</v>
      </c>
      <c r="N52" s="12">
        <f t="shared" si="13"/>
        <v>0</v>
      </c>
      <c r="O52" s="12">
        <f t="shared" si="15"/>
        <v>90619.979786999989</v>
      </c>
      <c r="P52" s="10">
        <f t="shared" si="14"/>
        <v>704.02289999999994</v>
      </c>
      <c r="Q52" s="10">
        <f t="shared" si="16"/>
        <v>2639.4168869999994</v>
      </c>
    </row>
    <row r="53" spans="1:17" x14ac:dyDescent="0.35">
      <c r="A53" s="1">
        <v>39</v>
      </c>
      <c r="B53" s="2" t="s">
        <v>88</v>
      </c>
      <c r="C53" s="24" t="s">
        <v>89</v>
      </c>
      <c r="D53" s="20">
        <v>915293.16</v>
      </c>
      <c r="F53" s="25">
        <v>229776.52</v>
      </c>
      <c r="G53" s="11">
        <v>0.03</v>
      </c>
      <c r="H53" s="10">
        <f t="shared" si="9"/>
        <v>6893.2955999999995</v>
      </c>
      <c r="I53" s="10">
        <f t="shared" si="10"/>
        <v>922186.45559999999</v>
      </c>
      <c r="J53" s="11">
        <v>0.03</v>
      </c>
      <c r="K53" s="10">
        <f t="shared" si="11"/>
        <v>27665.593667999998</v>
      </c>
      <c r="L53" s="10">
        <f t="shared" si="12"/>
        <v>949852.04926799994</v>
      </c>
      <c r="M53" s="11">
        <v>0</v>
      </c>
      <c r="N53" s="12">
        <f t="shared" si="13"/>
        <v>0</v>
      </c>
      <c r="O53" s="12">
        <f t="shared" si="15"/>
        <v>949852.04926799994</v>
      </c>
      <c r="P53" s="10">
        <f t="shared" si="14"/>
        <v>6893.2955999999995</v>
      </c>
      <c r="Q53" s="10">
        <f t="shared" si="16"/>
        <v>27665.593667999998</v>
      </c>
    </row>
    <row r="54" spans="1:17" x14ac:dyDescent="0.35">
      <c r="A54" s="1">
        <v>40</v>
      </c>
      <c r="B54" s="2" t="s">
        <v>90</v>
      </c>
      <c r="C54" s="24" t="s">
        <v>91</v>
      </c>
      <c r="D54" s="20">
        <v>615370.34</v>
      </c>
      <c r="F54" s="25">
        <v>179612.83</v>
      </c>
      <c r="G54" s="11">
        <v>0.03</v>
      </c>
      <c r="H54" s="10">
        <f t="shared" si="9"/>
        <v>5388.3848999999991</v>
      </c>
      <c r="I54" s="10">
        <f t="shared" si="10"/>
        <v>620758.72489999991</v>
      </c>
      <c r="J54" s="11">
        <v>0.03</v>
      </c>
      <c r="K54" s="10">
        <f t="shared" si="11"/>
        <v>18622.761746999997</v>
      </c>
      <c r="L54" s="10">
        <f t="shared" si="12"/>
        <v>639381.48664699995</v>
      </c>
      <c r="M54" s="11">
        <v>0</v>
      </c>
      <c r="N54" s="12">
        <f t="shared" si="13"/>
        <v>0</v>
      </c>
      <c r="O54" s="12">
        <f t="shared" si="15"/>
        <v>639381.48664699995</v>
      </c>
      <c r="P54" s="10">
        <f t="shared" si="14"/>
        <v>5388.3848999999991</v>
      </c>
      <c r="Q54" s="10">
        <f t="shared" si="16"/>
        <v>18622.761746999997</v>
      </c>
    </row>
    <row r="55" spans="1:17" x14ac:dyDescent="0.35">
      <c r="A55" s="1">
        <v>41</v>
      </c>
      <c r="B55" s="2" t="s">
        <v>61</v>
      </c>
      <c r="C55" s="24" t="s">
        <v>62</v>
      </c>
      <c r="D55" s="20">
        <v>2535799.42</v>
      </c>
      <c r="F55" s="25">
        <v>706560.89</v>
      </c>
      <c r="G55" s="11">
        <v>0.03</v>
      </c>
      <c r="H55" s="10">
        <f t="shared" si="9"/>
        <v>21196.826700000001</v>
      </c>
      <c r="I55" s="10">
        <f t="shared" si="10"/>
        <v>2556996.2467</v>
      </c>
      <c r="J55" s="11">
        <v>0.03</v>
      </c>
      <c r="K55" s="10">
        <f t="shared" si="11"/>
        <v>76709.887401</v>
      </c>
      <c r="L55" s="10">
        <f t="shared" si="12"/>
        <v>2633706.1341010001</v>
      </c>
      <c r="M55" s="11">
        <v>0</v>
      </c>
      <c r="N55" s="12">
        <f t="shared" si="13"/>
        <v>0</v>
      </c>
      <c r="O55" s="12">
        <f t="shared" si="15"/>
        <v>2633706.1341010001</v>
      </c>
      <c r="P55" s="10">
        <f t="shared" si="14"/>
        <v>21196.826700000001</v>
      </c>
      <c r="Q55" s="10">
        <f t="shared" si="16"/>
        <v>76709.887401</v>
      </c>
    </row>
    <row r="56" spans="1:17" x14ac:dyDescent="0.35">
      <c r="A56" s="1">
        <v>42</v>
      </c>
      <c r="B56" s="2" t="str">
        <f>+B31</f>
        <v>Mains-Maintenance</v>
      </c>
      <c r="C56" s="24" t="s">
        <v>65</v>
      </c>
      <c r="D56" s="20">
        <v>525265.23</v>
      </c>
      <c r="F56" s="25">
        <v>126660.95</v>
      </c>
      <c r="G56" s="11">
        <v>0.03</v>
      </c>
      <c r="H56" s="10">
        <f t="shared" si="9"/>
        <v>3799.8284999999996</v>
      </c>
      <c r="I56" s="10">
        <f t="shared" si="10"/>
        <v>529065.05849999993</v>
      </c>
      <c r="J56" s="11">
        <v>0.03</v>
      </c>
      <c r="K56" s="10">
        <f t="shared" si="11"/>
        <v>15871.951754999996</v>
      </c>
      <c r="L56" s="10">
        <f t="shared" si="12"/>
        <v>544937.01025499997</v>
      </c>
      <c r="M56" s="11">
        <v>0</v>
      </c>
      <c r="N56" s="12">
        <f t="shared" si="13"/>
        <v>0</v>
      </c>
      <c r="O56" s="12">
        <f t="shared" si="15"/>
        <v>544937.01025499997</v>
      </c>
      <c r="P56" s="10">
        <f t="shared" si="14"/>
        <v>3799.8284999999996</v>
      </c>
      <c r="Q56" s="10">
        <f t="shared" si="16"/>
        <v>15871.951754999996</v>
      </c>
    </row>
    <row r="57" spans="1:17" x14ac:dyDescent="0.35">
      <c r="A57" s="1">
        <v>43</v>
      </c>
      <c r="B57" s="2" t="s">
        <v>92</v>
      </c>
      <c r="C57" s="24" t="s">
        <v>93</v>
      </c>
      <c r="D57" s="20">
        <v>56815.88</v>
      </c>
      <c r="F57" s="25">
        <v>13653.52</v>
      </c>
      <c r="G57" s="11">
        <v>0.03</v>
      </c>
      <c r="H57" s="10">
        <f t="shared" si="9"/>
        <v>409.60559999999998</v>
      </c>
      <c r="I57" s="10">
        <f t="shared" si="10"/>
        <v>57225.4856</v>
      </c>
      <c r="J57" s="11">
        <v>0.03</v>
      </c>
      <c r="K57" s="10">
        <f t="shared" si="11"/>
        <v>1716.7645679999998</v>
      </c>
      <c r="L57" s="10">
        <f t="shared" si="12"/>
        <v>58942.250167999999</v>
      </c>
      <c r="M57" s="11">
        <v>0</v>
      </c>
      <c r="N57" s="12">
        <f t="shared" si="13"/>
        <v>0</v>
      </c>
      <c r="O57" s="12">
        <f t="shared" si="15"/>
        <v>58942.250167999999</v>
      </c>
      <c r="P57" s="10">
        <f t="shared" si="14"/>
        <v>409.60559999999998</v>
      </c>
      <c r="Q57" s="10">
        <f t="shared" si="16"/>
        <v>1716.7645679999998</v>
      </c>
    </row>
    <row r="58" spans="1:17" x14ac:dyDescent="0.35">
      <c r="A58" s="1">
        <v>44</v>
      </c>
      <c r="B58" s="2" t="str">
        <f>+B33</f>
        <v>Station &amp; Odorizer Station</v>
      </c>
      <c r="C58" s="24" t="s">
        <v>94</v>
      </c>
      <c r="D58" s="20">
        <v>235823.44</v>
      </c>
      <c r="F58" s="25">
        <v>71401.27</v>
      </c>
      <c r="G58" s="11">
        <v>0.03</v>
      </c>
      <c r="H58" s="10">
        <f t="shared" si="9"/>
        <v>2142.0381000000002</v>
      </c>
      <c r="I58" s="10">
        <f t="shared" si="10"/>
        <v>237965.47810000001</v>
      </c>
      <c r="J58" s="11">
        <v>0.03</v>
      </c>
      <c r="K58" s="10">
        <f t="shared" si="11"/>
        <v>7138.9643429999996</v>
      </c>
      <c r="L58" s="10">
        <f t="shared" si="12"/>
        <v>245104.44244300001</v>
      </c>
      <c r="M58" s="11">
        <v>0</v>
      </c>
      <c r="N58" s="12">
        <f t="shared" si="13"/>
        <v>0</v>
      </c>
      <c r="O58" s="12">
        <f t="shared" si="15"/>
        <v>245104.44244300001</v>
      </c>
      <c r="P58" s="10">
        <f t="shared" si="14"/>
        <v>2142.0381000000002</v>
      </c>
      <c r="Q58" s="10">
        <f t="shared" si="16"/>
        <v>7138.9643429999996</v>
      </c>
    </row>
    <row r="59" spans="1:17" x14ac:dyDescent="0.35">
      <c r="A59" s="1">
        <v>45</v>
      </c>
      <c r="B59" s="2" t="s">
        <v>95</v>
      </c>
      <c r="C59" s="24" t="s">
        <v>96</v>
      </c>
      <c r="D59" s="20">
        <v>25640.68</v>
      </c>
      <c r="F59" s="25">
        <v>3020.59</v>
      </c>
      <c r="G59" s="11">
        <v>0.03</v>
      </c>
      <c r="H59" s="10">
        <f t="shared" si="9"/>
        <v>90.617699999999999</v>
      </c>
      <c r="I59" s="10">
        <f t="shared" si="10"/>
        <v>25731.297699999999</v>
      </c>
      <c r="J59" s="11">
        <v>0.03</v>
      </c>
      <c r="K59" s="10">
        <f t="shared" si="11"/>
        <v>771.93893099999991</v>
      </c>
      <c r="L59" s="10">
        <f t="shared" si="12"/>
        <v>26503.236631</v>
      </c>
      <c r="M59" s="11">
        <v>0</v>
      </c>
      <c r="N59" s="12">
        <f t="shared" si="13"/>
        <v>0</v>
      </c>
      <c r="O59" s="12">
        <f t="shared" si="15"/>
        <v>26503.236631</v>
      </c>
      <c r="P59" s="10">
        <f t="shared" si="14"/>
        <v>90.617699999999999</v>
      </c>
      <c r="Q59" s="10">
        <f t="shared" si="16"/>
        <v>771.93893099999991</v>
      </c>
    </row>
    <row r="60" spans="1:17" x14ac:dyDescent="0.35">
      <c r="A60" s="1">
        <v>46</v>
      </c>
      <c r="B60" s="2" t="str">
        <f>+B34</f>
        <v>Service</v>
      </c>
      <c r="C60" s="24" t="s">
        <v>70</v>
      </c>
      <c r="D60" s="20">
        <v>793387.64</v>
      </c>
      <c r="F60" s="25">
        <v>204008.03</v>
      </c>
      <c r="G60" s="11">
        <v>0.03</v>
      </c>
      <c r="H60" s="10">
        <f t="shared" si="9"/>
        <v>6120.2408999999998</v>
      </c>
      <c r="I60" s="10">
        <f t="shared" si="10"/>
        <v>799507.88089999999</v>
      </c>
      <c r="J60" s="11">
        <v>0.03</v>
      </c>
      <c r="K60" s="10">
        <f t="shared" si="11"/>
        <v>23985.236427</v>
      </c>
      <c r="L60" s="10">
        <f t="shared" si="12"/>
        <v>823493.11732700001</v>
      </c>
      <c r="M60" s="11">
        <v>0</v>
      </c>
      <c r="N60" s="12">
        <f t="shared" si="13"/>
        <v>0</v>
      </c>
      <c r="O60" s="12">
        <f t="shared" si="15"/>
        <v>823493.11732700001</v>
      </c>
      <c r="P60" s="10">
        <f t="shared" si="14"/>
        <v>6120.2408999999998</v>
      </c>
      <c r="Q60" s="10">
        <f t="shared" si="16"/>
        <v>23985.236427</v>
      </c>
    </row>
    <row r="61" spans="1:17" x14ac:dyDescent="0.35">
      <c r="A61" s="1">
        <v>47</v>
      </c>
      <c r="B61" s="2" t="s">
        <v>97</v>
      </c>
      <c r="C61" s="24" t="s">
        <v>98</v>
      </c>
      <c r="D61" s="20">
        <v>689855.71</v>
      </c>
      <c r="F61" s="25">
        <v>170799.2</v>
      </c>
      <c r="G61" s="11">
        <v>0.03</v>
      </c>
      <c r="H61" s="10">
        <f t="shared" si="9"/>
        <v>5123.9760000000006</v>
      </c>
      <c r="I61" s="10">
        <f t="shared" si="10"/>
        <v>694979.68599999999</v>
      </c>
      <c r="J61" s="11">
        <v>0.03</v>
      </c>
      <c r="K61" s="10">
        <f t="shared" si="11"/>
        <v>20849.390579999999</v>
      </c>
      <c r="L61" s="10">
        <f t="shared" si="12"/>
        <v>715829.07657999999</v>
      </c>
      <c r="M61" s="11">
        <v>0</v>
      </c>
      <c r="N61" s="12">
        <f t="shared" si="13"/>
        <v>0</v>
      </c>
      <c r="O61" s="12">
        <f t="shared" si="15"/>
        <v>715829.07657999999</v>
      </c>
      <c r="P61" s="10">
        <f t="shared" si="14"/>
        <v>5123.9760000000006</v>
      </c>
      <c r="Q61" s="10">
        <f t="shared" si="16"/>
        <v>20849.390579999999</v>
      </c>
    </row>
    <row r="62" spans="1:17" x14ac:dyDescent="0.35">
      <c r="A62" s="1">
        <v>48</v>
      </c>
      <c r="B62" s="2" t="str">
        <f>+B35</f>
        <v>Maintenance of Other</v>
      </c>
      <c r="C62" s="24" t="s">
        <v>99</v>
      </c>
      <c r="D62" s="20">
        <v>857430.33</v>
      </c>
      <c r="F62" s="25">
        <v>249586.68</v>
      </c>
      <c r="G62" s="11">
        <v>0.03</v>
      </c>
      <c r="H62" s="10">
        <f t="shared" si="9"/>
        <v>7487.6003999999994</v>
      </c>
      <c r="I62" s="10">
        <f t="shared" si="10"/>
        <v>864917.93039999995</v>
      </c>
      <c r="J62" s="11">
        <v>0.03</v>
      </c>
      <c r="K62" s="10">
        <f t="shared" si="11"/>
        <v>25947.537911999996</v>
      </c>
      <c r="L62" s="10">
        <f t="shared" si="12"/>
        <v>890865.46831199992</v>
      </c>
      <c r="M62" s="11">
        <v>0</v>
      </c>
      <c r="N62" s="12">
        <f t="shared" si="13"/>
        <v>0</v>
      </c>
      <c r="O62" s="12">
        <f t="shared" si="15"/>
        <v>890865.46831199992</v>
      </c>
      <c r="P62" s="10">
        <f t="shared" si="14"/>
        <v>7487.6003999999994</v>
      </c>
      <c r="Q62" s="10">
        <f t="shared" si="16"/>
        <v>25947.537911999996</v>
      </c>
    </row>
    <row r="63" spans="1:17" x14ac:dyDescent="0.35">
      <c r="A63" s="1">
        <v>49</v>
      </c>
      <c r="B63" s="2" t="str">
        <f>+B37</f>
        <v>Routine Meter Reading</v>
      </c>
      <c r="C63" s="24" t="s">
        <v>100</v>
      </c>
      <c r="D63" s="20">
        <v>346337.29</v>
      </c>
      <c r="F63" s="25">
        <v>89063.33</v>
      </c>
      <c r="G63" s="11">
        <v>0.03</v>
      </c>
      <c r="H63" s="10">
        <f t="shared" si="9"/>
        <v>2671.8998999999999</v>
      </c>
      <c r="I63" s="10">
        <f t="shared" si="10"/>
        <v>349009.1899</v>
      </c>
      <c r="J63" s="11">
        <v>0.03</v>
      </c>
      <c r="K63" s="10">
        <f t="shared" si="11"/>
        <v>10470.275696999999</v>
      </c>
      <c r="L63" s="10">
        <f t="shared" si="12"/>
        <v>359479.46559699997</v>
      </c>
      <c r="M63" s="11">
        <v>0</v>
      </c>
      <c r="N63" s="12">
        <f t="shared" si="13"/>
        <v>0</v>
      </c>
      <c r="O63" s="12">
        <f t="shared" si="15"/>
        <v>359479.46559699997</v>
      </c>
      <c r="P63" s="10">
        <f t="shared" si="14"/>
        <v>2671.8998999999999</v>
      </c>
      <c r="Q63" s="10">
        <f t="shared" si="16"/>
        <v>10470.275696999999</v>
      </c>
    </row>
    <row r="64" spans="1:17" x14ac:dyDescent="0.35">
      <c r="A64" s="1">
        <v>50</v>
      </c>
      <c r="B64" s="2" t="str">
        <f>+B38</f>
        <v>Customer Collection</v>
      </c>
      <c r="C64" s="24" t="s">
        <v>75</v>
      </c>
      <c r="D64" s="20">
        <v>98505.75</v>
      </c>
      <c r="F64" s="25">
        <v>22918.49</v>
      </c>
      <c r="G64" s="11">
        <v>0.03</v>
      </c>
      <c r="H64" s="10">
        <f>+F64*G64</f>
        <v>687.55470000000003</v>
      </c>
      <c r="I64" s="10">
        <f t="shared" si="10"/>
        <v>99193.304699999993</v>
      </c>
      <c r="J64" s="11">
        <v>0.03</v>
      </c>
      <c r="K64" s="10">
        <f t="shared" si="11"/>
        <v>2975.7991409999995</v>
      </c>
      <c r="L64" s="10">
        <f t="shared" si="12"/>
        <v>102169.10384099999</v>
      </c>
      <c r="M64" s="11">
        <v>0</v>
      </c>
      <c r="N64" s="12">
        <f t="shared" si="13"/>
        <v>0</v>
      </c>
      <c r="O64" s="12">
        <f t="shared" si="15"/>
        <v>102169.10384099999</v>
      </c>
      <c r="P64" s="10">
        <f t="shared" si="14"/>
        <v>687.55470000000003</v>
      </c>
      <c r="Q64" s="10">
        <f t="shared" si="16"/>
        <v>2975.7991409999995</v>
      </c>
    </row>
    <row r="65" spans="1:17" x14ac:dyDescent="0.35">
      <c r="A65" s="1">
        <v>51</v>
      </c>
      <c r="B65" s="2" t="str">
        <f>+B42</f>
        <v>Administration &amp; General</v>
      </c>
      <c r="C65" s="24" t="s">
        <v>80</v>
      </c>
      <c r="D65" s="20">
        <v>691.57</v>
      </c>
      <c r="F65" s="25">
        <v>0</v>
      </c>
      <c r="G65" s="11">
        <v>0.03</v>
      </c>
      <c r="H65" s="10">
        <f t="shared" si="9"/>
        <v>0</v>
      </c>
      <c r="I65" s="10">
        <f t="shared" si="10"/>
        <v>691.57</v>
      </c>
      <c r="J65" s="11">
        <v>0.03</v>
      </c>
      <c r="K65" s="10">
        <f t="shared" si="11"/>
        <v>20.7471</v>
      </c>
      <c r="L65" s="10">
        <f t="shared" si="12"/>
        <v>712.3171000000001</v>
      </c>
      <c r="M65" s="11">
        <v>0</v>
      </c>
      <c r="N65" s="12">
        <f t="shared" si="13"/>
        <v>0</v>
      </c>
      <c r="O65" s="12">
        <f>+L65+N65</f>
        <v>712.3171000000001</v>
      </c>
      <c r="P65" s="10">
        <f>+H65</f>
        <v>0</v>
      </c>
      <c r="Q65" s="10">
        <f t="shared" si="16"/>
        <v>20.7471</v>
      </c>
    </row>
    <row r="66" spans="1:17" x14ac:dyDescent="0.35">
      <c r="A66" s="1">
        <v>52</v>
      </c>
      <c r="B66" s="2" t="s">
        <v>81</v>
      </c>
      <c r="C66" s="24">
        <v>29210</v>
      </c>
      <c r="D66" s="20">
        <v>361.65</v>
      </c>
      <c r="F66" s="25">
        <v>0</v>
      </c>
      <c r="G66" s="11">
        <v>0.03</v>
      </c>
      <c r="H66" s="10">
        <f t="shared" si="9"/>
        <v>0</v>
      </c>
      <c r="I66" s="10">
        <f t="shared" si="10"/>
        <v>361.65</v>
      </c>
      <c r="J66" s="11">
        <v>0.03</v>
      </c>
      <c r="K66" s="10">
        <f t="shared" si="11"/>
        <v>10.849499999999999</v>
      </c>
      <c r="L66" s="10">
        <f t="shared" si="12"/>
        <v>372.49949999999995</v>
      </c>
      <c r="M66" s="11">
        <v>0</v>
      </c>
      <c r="N66" s="12">
        <f t="shared" si="13"/>
        <v>0</v>
      </c>
      <c r="O66" s="12">
        <f>+L66+N66</f>
        <v>372.49949999999995</v>
      </c>
      <c r="P66" s="10">
        <f t="shared" si="14"/>
        <v>0</v>
      </c>
      <c r="Q66" s="10">
        <f t="shared" si="16"/>
        <v>10.849499999999999</v>
      </c>
    </row>
    <row r="67" spans="1:17" x14ac:dyDescent="0.35">
      <c r="A67" s="1">
        <v>53</v>
      </c>
      <c r="B67" s="2" t="str">
        <f>+B44</f>
        <v>Employee Pensions and Benefits</v>
      </c>
      <c r="C67" s="24">
        <v>29260</v>
      </c>
      <c r="D67" s="20">
        <v>23110.23</v>
      </c>
      <c r="F67" s="25">
        <v>0</v>
      </c>
      <c r="G67" s="11">
        <v>0.03</v>
      </c>
      <c r="H67" s="10">
        <f t="shared" si="9"/>
        <v>0</v>
      </c>
      <c r="I67" s="10">
        <f t="shared" si="10"/>
        <v>23110.23</v>
      </c>
      <c r="J67" s="11">
        <v>0.03</v>
      </c>
      <c r="K67" s="10">
        <f t="shared" si="11"/>
        <v>693.30689999999993</v>
      </c>
      <c r="L67" s="10">
        <f t="shared" si="12"/>
        <v>23803.536899999999</v>
      </c>
      <c r="M67" s="11">
        <v>0</v>
      </c>
      <c r="N67" s="12">
        <f t="shared" si="13"/>
        <v>0</v>
      </c>
      <c r="O67" s="12">
        <f>+L67+N67</f>
        <v>23803.536899999999</v>
      </c>
      <c r="P67" s="10">
        <f t="shared" si="14"/>
        <v>0</v>
      </c>
      <c r="Q67" s="10">
        <f t="shared" si="16"/>
        <v>693.30689999999993</v>
      </c>
    </row>
    <row r="68" spans="1:17" x14ac:dyDescent="0.35">
      <c r="A68" s="1">
        <v>54</v>
      </c>
      <c r="B68" s="2" t="s">
        <v>101</v>
      </c>
      <c r="C68" s="24" t="s">
        <v>102</v>
      </c>
      <c r="D68" s="21">
        <v>2556.56</v>
      </c>
      <c r="E68" s="26"/>
      <c r="F68" s="27">
        <v>1301.68</v>
      </c>
      <c r="G68" s="11">
        <v>0.03</v>
      </c>
      <c r="H68" s="22">
        <f t="shared" si="9"/>
        <v>39.050400000000003</v>
      </c>
      <c r="I68" s="22">
        <f t="shared" si="10"/>
        <v>2595.6104</v>
      </c>
      <c r="J68" s="11">
        <v>0.03</v>
      </c>
      <c r="K68" s="22">
        <f t="shared" si="11"/>
        <v>77.868312000000003</v>
      </c>
      <c r="L68" s="22">
        <f>+I68+K68</f>
        <v>2673.4787120000001</v>
      </c>
      <c r="M68" s="11">
        <v>0</v>
      </c>
      <c r="N68" s="28">
        <f>+L68*M68</f>
        <v>0</v>
      </c>
      <c r="O68" s="28">
        <f>+L68+N68</f>
        <v>2673.4787120000001</v>
      </c>
      <c r="P68" s="22">
        <f t="shared" si="14"/>
        <v>39.050400000000003</v>
      </c>
      <c r="Q68" s="22">
        <f t="shared" si="16"/>
        <v>77.868312000000003</v>
      </c>
    </row>
    <row r="69" spans="1:17" x14ac:dyDescent="0.35">
      <c r="A69" s="1">
        <v>55</v>
      </c>
      <c r="D69" s="23">
        <f>SUM(D47:D68)</f>
        <v>10155364.93</v>
      </c>
      <c r="F69" s="23">
        <f>SUM(F47:F68)</f>
        <v>2685444.8200000008</v>
      </c>
      <c r="H69" s="23">
        <f>SUM(H47:H68)</f>
        <v>80563.344599999982</v>
      </c>
      <c r="I69" s="23">
        <f>SUM(I47:I68)</f>
        <v>10235928.274600001</v>
      </c>
      <c r="K69" s="23">
        <f>SUM(K47:K68)</f>
        <v>307077.84823800001</v>
      </c>
      <c r="L69" s="23">
        <f>SUM(L47:L68)</f>
        <v>10543006.122838002</v>
      </c>
      <c r="N69" s="23">
        <f>SUM(N47:N68)</f>
        <v>0</v>
      </c>
      <c r="O69" s="23">
        <f>SUM(O47:O68)</f>
        <v>10543006.122838002</v>
      </c>
      <c r="P69" s="23">
        <f>SUM(P47:P68)</f>
        <v>80563.344599999982</v>
      </c>
      <c r="Q69" s="23">
        <f>SUM(Q47:Q68)</f>
        <v>307077.84823800001</v>
      </c>
    </row>
    <row r="72" spans="1:17" ht="16" thickBot="1" x14ac:dyDescent="0.4"/>
    <row r="73" spans="1:17" x14ac:dyDescent="0.35">
      <c r="B73" s="67" t="s">
        <v>103</v>
      </c>
      <c r="C73" s="68"/>
      <c r="D73" s="68"/>
      <c r="E73" s="69"/>
    </row>
    <row r="74" spans="1:17" x14ac:dyDescent="0.35">
      <c r="B74" s="70"/>
      <c r="C74" s="71"/>
      <c r="D74" s="71"/>
      <c r="E74" s="72"/>
    </row>
    <row r="75" spans="1:17" x14ac:dyDescent="0.35">
      <c r="B75" s="70"/>
      <c r="C75" s="71"/>
      <c r="D75" s="71"/>
      <c r="E75" s="72"/>
    </row>
    <row r="76" spans="1:17" ht="16" thickBot="1" x14ac:dyDescent="0.4">
      <c r="B76" s="73"/>
      <c r="C76" s="74"/>
      <c r="D76" s="74"/>
      <c r="E76" s="75"/>
    </row>
    <row r="77" spans="1:17" x14ac:dyDescent="0.35">
      <c r="A77" s="9" t="s">
        <v>104</v>
      </c>
    </row>
    <row r="78" spans="1:17" x14ac:dyDescent="0.35">
      <c r="A78" s="1">
        <v>56</v>
      </c>
      <c r="B78" s="29" t="s">
        <v>105</v>
      </c>
      <c r="F78" s="30">
        <v>87053.82</v>
      </c>
      <c r="J78" s="11">
        <v>0.03</v>
      </c>
      <c r="K78" s="31">
        <f>+F78*J78</f>
        <v>2611.6146000000003</v>
      </c>
      <c r="L78" s="31">
        <f>+F78+K78</f>
        <v>89665.434600000008</v>
      </c>
      <c r="M78" s="11">
        <v>0</v>
      </c>
      <c r="N78" s="30">
        <f>+L78*M78</f>
        <v>0</v>
      </c>
      <c r="O78" s="31">
        <f>+L78+N78</f>
        <v>89665.434600000008</v>
      </c>
      <c r="P78" s="10">
        <f t="shared" ref="P78:P113" si="17">+H78</f>
        <v>0</v>
      </c>
      <c r="Q78" s="10">
        <f t="shared" ref="Q78:Q113" si="18">+N78+K78</f>
        <v>2611.6146000000003</v>
      </c>
    </row>
    <row r="79" spans="1:17" x14ac:dyDescent="0.35">
      <c r="A79" s="1">
        <v>57</v>
      </c>
      <c r="B79" s="29" t="s">
        <v>106</v>
      </c>
      <c r="F79" s="30">
        <v>17105.599999999999</v>
      </c>
      <c r="J79" s="11">
        <v>0.03</v>
      </c>
      <c r="K79" s="31">
        <f>+F79*J79</f>
        <v>513.16799999999989</v>
      </c>
      <c r="L79" s="31">
        <f t="shared" ref="L79:L113" si="19">+F79+K79</f>
        <v>17618.768</v>
      </c>
      <c r="M79" s="11">
        <v>0</v>
      </c>
      <c r="N79" s="30">
        <f t="shared" ref="N79:N113" si="20">+L79*M79</f>
        <v>0</v>
      </c>
      <c r="O79" s="31">
        <f t="shared" ref="O79:O113" si="21">+L79+N79</f>
        <v>17618.768</v>
      </c>
      <c r="P79" s="10">
        <f t="shared" si="17"/>
        <v>0</v>
      </c>
      <c r="Q79" s="10">
        <f t="shared" si="18"/>
        <v>513.16799999999989</v>
      </c>
    </row>
    <row r="80" spans="1:17" x14ac:dyDescent="0.35">
      <c r="A80" s="1">
        <v>58</v>
      </c>
      <c r="B80" s="29" t="s">
        <v>107</v>
      </c>
      <c r="F80" s="30">
        <v>1790432.89</v>
      </c>
      <c r="J80" s="11">
        <v>0.03</v>
      </c>
      <c r="K80" s="31">
        <f t="shared" ref="K80:K113" si="22">+F80*J80</f>
        <v>53712.986699999994</v>
      </c>
      <c r="L80" s="31">
        <f t="shared" si="19"/>
        <v>1844145.8766999999</v>
      </c>
      <c r="M80" s="11">
        <v>0</v>
      </c>
      <c r="N80" s="30">
        <f t="shared" si="20"/>
        <v>0</v>
      </c>
      <c r="O80" s="31">
        <f t="shared" si="21"/>
        <v>1844145.8766999999</v>
      </c>
      <c r="P80" s="10">
        <f t="shared" si="17"/>
        <v>0</v>
      </c>
      <c r="Q80" s="10">
        <f t="shared" si="18"/>
        <v>53712.986699999994</v>
      </c>
    </row>
    <row r="81" spans="1:17" x14ac:dyDescent="0.35">
      <c r="A81" s="1">
        <v>59</v>
      </c>
      <c r="B81" s="29" t="s">
        <v>108</v>
      </c>
      <c r="F81" s="30">
        <v>63503.67</v>
      </c>
      <c r="J81" s="11">
        <v>0.03</v>
      </c>
      <c r="K81" s="31">
        <f t="shared" si="22"/>
        <v>1905.1100999999999</v>
      </c>
      <c r="L81" s="31">
        <f t="shared" si="19"/>
        <v>65408.780099999996</v>
      </c>
      <c r="M81" s="11">
        <v>0</v>
      </c>
      <c r="N81" s="30">
        <f t="shared" si="20"/>
        <v>0</v>
      </c>
      <c r="O81" s="31">
        <f t="shared" si="21"/>
        <v>65408.780099999996</v>
      </c>
      <c r="P81" s="10">
        <f t="shared" si="17"/>
        <v>0</v>
      </c>
      <c r="Q81" s="10">
        <f t="shared" si="18"/>
        <v>1905.1100999999999</v>
      </c>
    </row>
    <row r="82" spans="1:17" x14ac:dyDescent="0.35">
      <c r="A82" s="1">
        <v>60</v>
      </c>
      <c r="B82" s="29" t="s">
        <v>109</v>
      </c>
      <c r="F82" s="30">
        <v>46296.31</v>
      </c>
      <c r="J82" s="11">
        <v>0.03</v>
      </c>
      <c r="K82" s="31">
        <f t="shared" si="22"/>
        <v>1388.8892999999998</v>
      </c>
      <c r="L82" s="31">
        <f t="shared" si="19"/>
        <v>47685.1993</v>
      </c>
      <c r="M82" s="11">
        <v>0</v>
      </c>
      <c r="N82" s="30">
        <f t="shared" si="20"/>
        <v>0</v>
      </c>
      <c r="O82" s="31">
        <f t="shared" si="21"/>
        <v>47685.1993</v>
      </c>
      <c r="P82" s="10">
        <f t="shared" si="17"/>
        <v>0</v>
      </c>
      <c r="Q82" s="10">
        <f t="shared" si="18"/>
        <v>1388.8892999999998</v>
      </c>
    </row>
    <row r="83" spans="1:17" x14ac:dyDescent="0.35">
      <c r="A83" s="1">
        <v>61</v>
      </c>
      <c r="B83" s="29" t="s">
        <v>110</v>
      </c>
      <c r="F83" s="30">
        <v>44262.68</v>
      </c>
      <c r="J83" s="11">
        <v>0.03</v>
      </c>
      <c r="K83" s="31">
        <f t="shared" si="22"/>
        <v>1327.8804</v>
      </c>
      <c r="L83" s="31">
        <f t="shared" si="19"/>
        <v>45590.560400000002</v>
      </c>
      <c r="M83" s="11">
        <v>0</v>
      </c>
      <c r="N83" s="30">
        <f t="shared" si="20"/>
        <v>0</v>
      </c>
      <c r="O83" s="31">
        <f t="shared" si="21"/>
        <v>45590.560400000002</v>
      </c>
      <c r="P83" s="10">
        <f t="shared" si="17"/>
        <v>0</v>
      </c>
      <c r="Q83" s="10">
        <f t="shared" si="18"/>
        <v>1327.8804</v>
      </c>
    </row>
    <row r="84" spans="1:17" x14ac:dyDescent="0.35">
      <c r="A84" s="1">
        <v>62</v>
      </c>
      <c r="B84" s="29" t="s">
        <v>111</v>
      </c>
      <c r="F84" s="30">
        <v>178815.01</v>
      </c>
      <c r="J84" s="11">
        <v>0.03</v>
      </c>
      <c r="K84" s="31">
        <f t="shared" si="22"/>
        <v>5364.4503000000004</v>
      </c>
      <c r="L84" s="31">
        <f t="shared" si="19"/>
        <v>184179.46030000001</v>
      </c>
      <c r="M84" s="11">
        <v>0</v>
      </c>
      <c r="N84" s="30">
        <f t="shared" si="20"/>
        <v>0</v>
      </c>
      <c r="O84" s="31">
        <f t="shared" si="21"/>
        <v>184179.46030000001</v>
      </c>
      <c r="P84" s="10">
        <f t="shared" si="17"/>
        <v>0</v>
      </c>
      <c r="Q84" s="10">
        <f t="shared" si="18"/>
        <v>5364.4503000000004</v>
      </c>
    </row>
    <row r="85" spans="1:17" x14ac:dyDescent="0.35">
      <c r="A85" s="1">
        <v>63</v>
      </c>
      <c r="B85" s="29" t="s">
        <v>112</v>
      </c>
      <c r="F85" s="30">
        <v>164017.69</v>
      </c>
      <c r="J85" s="11">
        <v>0.03</v>
      </c>
      <c r="K85" s="31">
        <f t="shared" si="22"/>
        <v>4920.5307000000003</v>
      </c>
      <c r="L85" s="31">
        <f t="shared" si="19"/>
        <v>168938.22070000001</v>
      </c>
      <c r="M85" s="11">
        <v>0</v>
      </c>
      <c r="N85" s="30">
        <f t="shared" si="20"/>
        <v>0</v>
      </c>
      <c r="O85" s="31">
        <f t="shared" si="21"/>
        <v>168938.22070000001</v>
      </c>
      <c r="P85" s="10">
        <f t="shared" si="17"/>
        <v>0</v>
      </c>
      <c r="Q85" s="10">
        <f t="shared" si="18"/>
        <v>4920.5307000000003</v>
      </c>
    </row>
    <row r="86" spans="1:17" x14ac:dyDescent="0.35">
      <c r="A86" s="1">
        <v>64</v>
      </c>
      <c r="B86" s="29" t="s">
        <v>113</v>
      </c>
      <c r="F86" s="30">
        <v>50438.05</v>
      </c>
      <c r="J86" s="11">
        <v>0.03</v>
      </c>
      <c r="K86" s="31">
        <f t="shared" si="22"/>
        <v>1513.1415</v>
      </c>
      <c r="L86" s="31">
        <f t="shared" si="19"/>
        <v>51951.191500000001</v>
      </c>
      <c r="M86" s="11">
        <v>0</v>
      </c>
      <c r="N86" s="30">
        <f t="shared" si="20"/>
        <v>0</v>
      </c>
      <c r="O86" s="31">
        <f t="shared" si="21"/>
        <v>51951.191500000001</v>
      </c>
      <c r="P86" s="10">
        <f t="shared" si="17"/>
        <v>0</v>
      </c>
      <c r="Q86" s="10">
        <f t="shared" si="18"/>
        <v>1513.1415</v>
      </c>
    </row>
    <row r="87" spans="1:17" x14ac:dyDescent="0.35">
      <c r="A87" s="1">
        <v>65</v>
      </c>
      <c r="B87" s="29" t="s">
        <v>114</v>
      </c>
      <c r="F87" s="30">
        <v>152593.38</v>
      </c>
      <c r="J87" s="11">
        <v>0.03</v>
      </c>
      <c r="K87" s="31">
        <f t="shared" si="22"/>
        <v>4577.8014000000003</v>
      </c>
      <c r="L87" s="31">
        <f t="shared" si="19"/>
        <v>157171.1814</v>
      </c>
      <c r="M87" s="11">
        <v>0</v>
      </c>
      <c r="N87" s="30">
        <f t="shared" si="20"/>
        <v>0</v>
      </c>
      <c r="O87" s="31">
        <f t="shared" si="21"/>
        <v>157171.1814</v>
      </c>
      <c r="P87" s="10">
        <f t="shared" si="17"/>
        <v>0</v>
      </c>
      <c r="Q87" s="10">
        <f t="shared" si="18"/>
        <v>4577.8014000000003</v>
      </c>
    </row>
    <row r="88" spans="1:17" x14ac:dyDescent="0.35">
      <c r="A88" s="1">
        <v>66</v>
      </c>
      <c r="B88" s="29" t="s">
        <v>115</v>
      </c>
      <c r="F88" s="30">
        <v>57821.919999999998</v>
      </c>
      <c r="J88" s="11">
        <v>0.03</v>
      </c>
      <c r="K88" s="31">
        <f t="shared" si="22"/>
        <v>1734.6575999999998</v>
      </c>
      <c r="L88" s="31">
        <f t="shared" si="19"/>
        <v>59556.577599999997</v>
      </c>
      <c r="M88" s="11">
        <v>0</v>
      </c>
      <c r="N88" s="30">
        <f t="shared" si="20"/>
        <v>0</v>
      </c>
      <c r="O88" s="31">
        <f t="shared" si="21"/>
        <v>59556.577599999997</v>
      </c>
      <c r="P88" s="10">
        <f t="shared" si="17"/>
        <v>0</v>
      </c>
      <c r="Q88" s="10">
        <f t="shared" si="18"/>
        <v>1734.6575999999998</v>
      </c>
    </row>
    <row r="89" spans="1:17" x14ac:dyDescent="0.35">
      <c r="A89" s="1">
        <v>67</v>
      </c>
      <c r="B89" s="29" t="s">
        <v>116</v>
      </c>
      <c r="F89" s="30">
        <v>219071.45</v>
      </c>
      <c r="J89" s="11">
        <v>0.03</v>
      </c>
      <c r="K89" s="31">
        <f t="shared" si="22"/>
        <v>6572.1435000000001</v>
      </c>
      <c r="L89" s="31">
        <f t="shared" si="19"/>
        <v>225643.59350000002</v>
      </c>
      <c r="M89" s="11">
        <v>0</v>
      </c>
      <c r="N89" s="30">
        <f t="shared" si="20"/>
        <v>0</v>
      </c>
      <c r="O89" s="31">
        <f t="shared" si="21"/>
        <v>225643.59350000002</v>
      </c>
      <c r="P89" s="10">
        <f t="shared" si="17"/>
        <v>0</v>
      </c>
      <c r="Q89" s="10">
        <f t="shared" si="18"/>
        <v>6572.1435000000001</v>
      </c>
    </row>
    <row r="90" spans="1:17" x14ac:dyDescent="0.35">
      <c r="A90" s="1">
        <v>68</v>
      </c>
      <c r="B90" s="29" t="s">
        <v>117</v>
      </c>
      <c r="F90" s="30">
        <v>51766.03</v>
      </c>
      <c r="J90" s="11">
        <v>0.03</v>
      </c>
      <c r="K90" s="31">
        <f t="shared" si="22"/>
        <v>1552.9809</v>
      </c>
      <c r="L90" s="31">
        <f t="shared" si="19"/>
        <v>53319.010900000001</v>
      </c>
      <c r="M90" s="11">
        <v>0</v>
      </c>
      <c r="N90" s="30">
        <f t="shared" si="20"/>
        <v>0</v>
      </c>
      <c r="O90" s="31">
        <f t="shared" si="21"/>
        <v>53319.010900000001</v>
      </c>
      <c r="P90" s="10">
        <f t="shared" si="17"/>
        <v>0</v>
      </c>
      <c r="Q90" s="10">
        <f t="shared" si="18"/>
        <v>1552.9809</v>
      </c>
    </row>
    <row r="91" spans="1:17" x14ac:dyDescent="0.35">
      <c r="A91" s="1">
        <v>69</v>
      </c>
      <c r="B91" s="29" t="s">
        <v>118</v>
      </c>
      <c r="F91" s="30">
        <v>1.13686837721616E-13</v>
      </c>
      <c r="J91" s="11">
        <v>0.03</v>
      </c>
      <c r="K91" s="31">
        <f t="shared" si="22"/>
        <v>3.41060513164848E-15</v>
      </c>
      <c r="L91" s="31">
        <f t="shared" si="19"/>
        <v>1.1709744285326449E-13</v>
      </c>
      <c r="M91" s="11">
        <v>0</v>
      </c>
      <c r="N91" s="30">
        <f t="shared" si="20"/>
        <v>0</v>
      </c>
      <c r="O91" s="31">
        <f t="shared" si="21"/>
        <v>1.1709744285326449E-13</v>
      </c>
      <c r="P91" s="10">
        <f t="shared" si="17"/>
        <v>0</v>
      </c>
      <c r="Q91" s="10">
        <f t="shared" si="18"/>
        <v>3.41060513164848E-15</v>
      </c>
    </row>
    <row r="92" spans="1:17" x14ac:dyDescent="0.35">
      <c r="A92" s="1">
        <v>70</v>
      </c>
      <c r="B92" s="29" t="s">
        <v>119</v>
      </c>
      <c r="F92" s="30">
        <v>186138.97</v>
      </c>
      <c r="J92" s="11">
        <v>0.03</v>
      </c>
      <c r="K92" s="31">
        <f t="shared" si="22"/>
        <v>5584.1691000000001</v>
      </c>
      <c r="L92" s="31">
        <f t="shared" si="19"/>
        <v>191723.1391</v>
      </c>
      <c r="M92" s="11">
        <v>0</v>
      </c>
      <c r="N92" s="30">
        <f t="shared" si="20"/>
        <v>0</v>
      </c>
      <c r="O92" s="31">
        <f t="shared" si="21"/>
        <v>191723.1391</v>
      </c>
      <c r="P92" s="10">
        <f t="shared" si="17"/>
        <v>0</v>
      </c>
      <c r="Q92" s="10">
        <f t="shared" si="18"/>
        <v>5584.1691000000001</v>
      </c>
    </row>
    <row r="93" spans="1:17" x14ac:dyDescent="0.35">
      <c r="A93" s="1">
        <v>71</v>
      </c>
      <c r="B93" s="29" t="s">
        <v>120</v>
      </c>
      <c r="F93" s="30">
        <v>3655.78</v>
      </c>
      <c r="J93" s="11">
        <v>0.03</v>
      </c>
      <c r="K93" s="32">
        <f t="shared" si="22"/>
        <v>109.6734</v>
      </c>
      <c r="L93" s="32">
        <f t="shared" si="19"/>
        <v>3765.4534000000003</v>
      </c>
      <c r="M93" s="11">
        <v>0</v>
      </c>
      <c r="N93" s="30">
        <f t="shared" si="20"/>
        <v>0</v>
      </c>
      <c r="O93" s="32">
        <f t="shared" si="21"/>
        <v>3765.4534000000003</v>
      </c>
      <c r="P93" s="10">
        <f t="shared" si="17"/>
        <v>0</v>
      </c>
      <c r="Q93" s="33">
        <f t="shared" si="18"/>
        <v>109.6734</v>
      </c>
    </row>
    <row r="94" spans="1:17" x14ac:dyDescent="0.35">
      <c r="A94" s="1">
        <v>72</v>
      </c>
      <c r="B94" s="29" t="s">
        <v>121</v>
      </c>
      <c r="F94" s="30">
        <v>65210.96</v>
      </c>
      <c r="J94" s="11">
        <v>0.03</v>
      </c>
      <c r="K94" s="31">
        <f t="shared" si="22"/>
        <v>1956.3288</v>
      </c>
      <c r="L94" s="31">
        <f t="shared" si="19"/>
        <v>67167.288799999995</v>
      </c>
      <c r="M94" s="11">
        <v>0</v>
      </c>
      <c r="N94" s="30">
        <f t="shared" si="20"/>
        <v>0</v>
      </c>
      <c r="O94" s="31">
        <f t="shared" si="21"/>
        <v>67167.288799999995</v>
      </c>
      <c r="P94" s="10">
        <f t="shared" si="17"/>
        <v>0</v>
      </c>
      <c r="Q94" s="10">
        <f t="shared" si="18"/>
        <v>1956.3288</v>
      </c>
    </row>
    <row r="95" spans="1:17" x14ac:dyDescent="0.35">
      <c r="A95" s="1">
        <v>73</v>
      </c>
      <c r="B95" s="29" t="s">
        <v>122</v>
      </c>
      <c r="F95" s="30">
        <v>956.7</v>
      </c>
      <c r="J95" s="11">
        <v>0.03</v>
      </c>
      <c r="K95" s="31">
        <f t="shared" si="22"/>
        <v>28.701000000000001</v>
      </c>
      <c r="L95" s="31">
        <f t="shared" si="19"/>
        <v>985.40100000000007</v>
      </c>
      <c r="M95" s="11">
        <v>0</v>
      </c>
      <c r="N95" s="30">
        <f t="shared" si="20"/>
        <v>0</v>
      </c>
      <c r="O95" s="31">
        <f t="shared" si="21"/>
        <v>985.40100000000007</v>
      </c>
      <c r="P95" s="10">
        <f t="shared" si="17"/>
        <v>0</v>
      </c>
      <c r="Q95" s="10">
        <f t="shared" si="18"/>
        <v>28.701000000000001</v>
      </c>
    </row>
    <row r="96" spans="1:17" x14ac:dyDescent="0.35">
      <c r="A96" s="1">
        <v>74</v>
      </c>
      <c r="B96" s="29" t="s">
        <v>123</v>
      </c>
      <c r="F96" s="30">
        <v>124549.92</v>
      </c>
      <c r="J96" s="11">
        <v>0.03</v>
      </c>
      <c r="K96" s="31">
        <f t="shared" si="22"/>
        <v>3736.4975999999997</v>
      </c>
      <c r="L96" s="31">
        <f t="shared" si="19"/>
        <v>128286.4176</v>
      </c>
      <c r="M96" s="11">
        <v>0</v>
      </c>
      <c r="N96" s="30">
        <f t="shared" si="20"/>
        <v>0</v>
      </c>
      <c r="O96" s="31">
        <f t="shared" si="21"/>
        <v>128286.4176</v>
      </c>
      <c r="P96" s="10">
        <f t="shared" si="17"/>
        <v>0</v>
      </c>
      <c r="Q96" s="10">
        <f t="shared" si="18"/>
        <v>3736.4975999999997</v>
      </c>
    </row>
    <row r="97" spans="1:17" x14ac:dyDescent="0.35">
      <c r="A97" s="1">
        <v>75</v>
      </c>
      <c r="B97" s="29" t="s">
        <v>124</v>
      </c>
      <c r="F97" s="30">
        <v>141164.45000000001</v>
      </c>
      <c r="J97" s="11">
        <v>0.03</v>
      </c>
      <c r="K97" s="31">
        <f t="shared" si="22"/>
        <v>4234.9335000000001</v>
      </c>
      <c r="L97" s="31">
        <f t="shared" si="19"/>
        <v>145399.38350000003</v>
      </c>
      <c r="M97" s="11">
        <v>0</v>
      </c>
      <c r="N97" s="30">
        <f t="shared" si="20"/>
        <v>0</v>
      </c>
      <c r="O97" s="31">
        <f t="shared" si="21"/>
        <v>145399.38350000003</v>
      </c>
      <c r="P97" s="10">
        <f t="shared" si="17"/>
        <v>0</v>
      </c>
      <c r="Q97" s="10">
        <f t="shared" si="18"/>
        <v>4234.9335000000001</v>
      </c>
    </row>
    <row r="98" spans="1:17" x14ac:dyDescent="0.35">
      <c r="A98" s="1">
        <v>76</v>
      </c>
      <c r="B98" s="29" t="s">
        <v>125</v>
      </c>
      <c r="F98" s="30">
        <v>159195.79999999999</v>
      </c>
      <c r="J98" s="11">
        <v>0.03</v>
      </c>
      <c r="K98" s="31">
        <f t="shared" si="22"/>
        <v>4775.8739999999998</v>
      </c>
      <c r="L98" s="31">
        <f t="shared" si="19"/>
        <v>163971.674</v>
      </c>
      <c r="M98" s="11">
        <v>0</v>
      </c>
      <c r="N98" s="30">
        <f t="shared" si="20"/>
        <v>0</v>
      </c>
      <c r="O98" s="31">
        <f t="shared" si="21"/>
        <v>163971.674</v>
      </c>
      <c r="P98" s="10">
        <f t="shared" si="17"/>
        <v>0</v>
      </c>
      <c r="Q98" s="10">
        <f t="shared" si="18"/>
        <v>4775.8739999999998</v>
      </c>
    </row>
    <row r="99" spans="1:17" x14ac:dyDescent="0.35">
      <c r="A99" s="1">
        <v>77</v>
      </c>
      <c r="B99" s="29" t="s">
        <v>126</v>
      </c>
      <c r="F99" s="30">
        <v>85072.95</v>
      </c>
      <c r="J99" s="11">
        <v>0.03</v>
      </c>
      <c r="K99" s="31">
        <f t="shared" si="22"/>
        <v>2552.1884999999997</v>
      </c>
      <c r="L99" s="31">
        <f t="shared" si="19"/>
        <v>87625.138500000001</v>
      </c>
      <c r="M99" s="11">
        <v>0</v>
      </c>
      <c r="N99" s="30">
        <f t="shared" si="20"/>
        <v>0</v>
      </c>
      <c r="O99" s="31">
        <f t="shared" si="21"/>
        <v>87625.138500000001</v>
      </c>
      <c r="P99" s="10">
        <f t="shared" si="17"/>
        <v>0</v>
      </c>
      <c r="Q99" s="10">
        <f t="shared" si="18"/>
        <v>2552.1884999999997</v>
      </c>
    </row>
    <row r="100" spans="1:17" x14ac:dyDescent="0.35">
      <c r="A100" s="1">
        <v>78</v>
      </c>
      <c r="B100" s="29" t="s">
        <v>127</v>
      </c>
      <c r="F100" s="30">
        <v>875917.72</v>
      </c>
      <c r="J100" s="11">
        <v>0.03</v>
      </c>
      <c r="K100" s="31">
        <f t="shared" si="22"/>
        <v>26277.531599999998</v>
      </c>
      <c r="L100" s="31">
        <f t="shared" si="19"/>
        <v>902195.25159999996</v>
      </c>
      <c r="M100" s="11">
        <v>0</v>
      </c>
      <c r="N100" s="30">
        <f t="shared" si="20"/>
        <v>0</v>
      </c>
      <c r="O100" s="31">
        <f t="shared" si="21"/>
        <v>902195.25159999996</v>
      </c>
      <c r="P100" s="10">
        <f t="shared" si="17"/>
        <v>0</v>
      </c>
      <c r="Q100" s="10">
        <f t="shared" si="18"/>
        <v>26277.531599999998</v>
      </c>
    </row>
    <row r="101" spans="1:17" x14ac:dyDescent="0.35">
      <c r="A101" s="1">
        <v>79</v>
      </c>
      <c r="B101" s="29" t="s">
        <v>128</v>
      </c>
      <c r="F101" s="30">
        <v>287512.96999999997</v>
      </c>
      <c r="J101" s="11">
        <v>0.03</v>
      </c>
      <c r="K101" s="31">
        <f t="shared" si="22"/>
        <v>8625.3890999999985</v>
      </c>
      <c r="L101" s="31">
        <f t="shared" si="19"/>
        <v>296138.35909999994</v>
      </c>
      <c r="M101" s="11">
        <v>0</v>
      </c>
      <c r="N101" s="30">
        <f t="shared" si="20"/>
        <v>0</v>
      </c>
      <c r="O101" s="31">
        <f t="shared" si="21"/>
        <v>296138.35909999994</v>
      </c>
      <c r="P101" s="10">
        <f t="shared" si="17"/>
        <v>0</v>
      </c>
      <c r="Q101" s="10">
        <f t="shared" si="18"/>
        <v>8625.3890999999985</v>
      </c>
    </row>
    <row r="102" spans="1:17" x14ac:dyDescent="0.35">
      <c r="A102" s="1">
        <v>80</v>
      </c>
      <c r="B102" s="29" t="s">
        <v>129</v>
      </c>
      <c r="F102" s="30">
        <v>203880.66</v>
      </c>
      <c r="J102" s="11">
        <v>0.03</v>
      </c>
      <c r="K102" s="31">
        <f t="shared" si="22"/>
        <v>6116.4197999999997</v>
      </c>
      <c r="L102" s="31">
        <f t="shared" si="19"/>
        <v>209997.07980000001</v>
      </c>
      <c r="M102" s="11">
        <v>0</v>
      </c>
      <c r="N102" s="30">
        <f t="shared" si="20"/>
        <v>0</v>
      </c>
      <c r="O102" s="31">
        <f t="shared" si="21"/>
        <v>209997.07980000001</v>
      </c>
      <c r="P102" s="10">
        <f t="shared" si="17"/>
        <v>0</v>
      </c>
      <c r="Q102" s="10">
        <f t="shared" si="18"/>
        <v>6116.4197999999997</v>
      </c>
    </row>
    <row r="103" spans="1:17" x14ac:dyDescent="0.35">
      <c r="A103" s="1">
        <v>81</v>
      </c>
      <c r="B103" s="29" t="s">
        <v>130</v>
      </c>
      <c r="F103" s="30">
        <v>17020.080000000002</v>
      </c>
      <c r="J103" s="11">
        <v>0.03</v>
      </c>
      <c r="K103" s="31">
        <f t="shared" si="22"/>
        <v>510.60240000000005</v>
      </c>
      <c r="L103" s="31">
        <f t="shared" si="19"/>
        <v>17530.682400000002</v>
      </c>
      <c r="M103" s="11">
        <v>0</v>
      </c>
      <c r="N103" s="30">
        <f t="shared" si="20"/>
        <v>0</v>
      </c>
      <c r="O103" s="31">
        <f t="shared" si="21"/>
        <v>17530.682400000002</v>
      </c>
      <c r="P103" s="10">
        <f t="shared" si="17"/>
        <v>0</v>
      </c>
      <c r="Q103" s="10">
        <f t="shared" si="18"/>
        <v>510.60240000000005</v>
      </c>
    </row>
    <row r="104" spans="1:17" x14ac:dyDescent="0.35">
      <c r="A104" s="1">
        <v>82</v>
      </c>
      <c r="B104" s="29" t="s">
        <v>131</v>
      </c>
      <c r="F104" s="30">
        <v>35070.400000000001</v>
      </c>
      <c r="J104" s="11">
        <v>0.03</v>
      </c>
      <c r="K104" s="31">
        <f t="shared" si="22"/>
        <v>1052.1120000000001</v>
      </c>
      <c r="L104" s="31">
        <f t="shared" si="19"/>
        <v>36122.512000000002</v>
      </c>
      <c r="M104" s="11">
        <v>0</v>
      </c>
      <c r="N104" s="30">
        <f t="shared" si="20"/>
        <v>0</v>
      </c>
      <c r="O104" s="31">
        <f t="shared" si="21"/>
        <v>36122.512000000002</v>
      </c>
      <c r="P104" s="10">
        <f t="shared" si="17"/>
        <v>0</v>
      </c>
      <c r="Q104" s="10">
        <f t="shared" si="18"/>
        <v>1052.1120000000001</v>
      </c>
    </row>
    <row r="105" spans="1:17" x14ac:dyDescent="0.35">
      <c r="A105" s="1">
        <v>83</v>
      </c>
      <c r="B105" s="29" t="s">
        <v>132</v>
      </c>
      <c r="F105" s="30">
        <v>787.94</v>
      </c>
      <c r="J105" s="11">
        <v>0.03</v>
      </c>
      <c r="K105" s="31">
        <f t="shared" si="22"/>
        <v>23.638200000000001</v>
      </c>
      <c r="L105" s="31">
        <f t="shared" si="19"/>
        <v>811.57820000000004</v>
      </c>
      <c r="M105" s="11">
        <v>0</v>
      </c>
      <c r="N105" s="30">
        <f t="shared" si="20"/>
        <v>0</v>
      </c>
      <c r="O105" s="31">
        <f t="shared" si="21"/>
        <v>811.57820000000004</v>
      </c>
      <c r="P105" s="10">
        <f t="shared" si="17"/>
        <v>0</v>
      </c>
      <c r="Q105" s="10">
        <f t="shared" si="18"/>
        <v>23.638200000000001</v>
      </c>
    </row>
    <row r="106" spans="1:17" x14ac:dyDescent="0.35">
      <c r="A106" s="1">
        <v>84</v>
      </c>
      <c r="B106" s="29" t="s">
        <v>133</v>
      </c>
      <c r="F106" s="30">
        <v>66933.38</v>
      </c>
      <c r="J106" s="11">
        <v>0.03</v>
      </c>
      <c r="K106" s="31">
        <f t="shared" si="22"/>
        <v>2008.0014000000001</v>
      </c>
      <c r="L106" s="31">
        <f t="shared" si="19"/>
        <v>68941.381399999998</v>
      </c>
      <c r="M106" s="11">
        <v>0</v>
      </c>
      <c r="N106" s="30">
        <f t="shared" si="20"/>
        <v>0</v>
      </c>
      <c r="O106" s="31">
        <f t="shared" si="21"/>
        <v>68941.381399999998</v>
      </c>
      <c r="P106" s="10">
        <f t="shared" si="17"/>
        <v>0</v>
      </c>
      <c r="Q106" s="10">
        <f t="shared" si="18"/>
        <v>2008.0014000000001</v>
      </c>
    </row>
    <row r="107" spans="1:17" x14ac:dyDescent="0.35">
      <c r="A107" s="1">
        <v>85</v>
      </c>
      <c r="B107" s="29" t="s">
        <v>134</v>
      </c>
      <c r="F107" s="30">
        <v>73862.3</v>
      </c>
      <c r="J107" s="11">
        <v>0.03</v>
      </c>
      <c r="K107" s="31">
        <f t="shared" si="22"/>
        <v>2215.8690000000001</v>
      </c>
      <c r="L107" s="31">
        <f t="shared" si="19"/>
        <v>76078.169000000009</v>
      </c>
      <c r="M107" s="11">
        <v>0</v>
      </c>
      <c r="N107" s="30">
        <f t="shared" si="20"/>
        <v>0</v>
      </c>
      <c r="O107" s="31">
        <f t="shared" si="21"/>
        <v>76078.169000000009</v>
      </c>
      <c r="P107" s="10">
        <f t="shared" si="17"/>
        <v>0</v>
      </c>
      <c r="Q107" s="10">
        <f t="shared" si="18"/>
        <v>2215.8690000000001</v>
      </c>
    </row>
    <row r="108" spans="1:17" x14ac:dyDescent="0.35">
      <c r="A108" s="1">
        <v>86</v>
      </c>
      <c r="B108" s="29" t="s">
        <v>135</v>
      </c>
      <c r="F108" s="30">
        <v>69084.19</v>
      </c>
      <c r="J108" s="11">
        <v>0.03</v>
      </c>
      <c r="K108" s="31">
        <f t="shared" si="22"/>
        <v>2072.5257000000001</v>
      </c>
      <c r="L108" s="31">
        <f t="shared" si="19"/>
        <v>71156.715700000001</v>
      </c>
      <c r="M108" s="11">
        <v>0</v>
      </c>
      <c r="N108" s="30">
        <f t="shared" si="20"/>
        <v>0</v>
      </c>
      <c r="O108" s="31">
        <f t="shared" si="21"/>
        <v>71156.715700000001</v>
      </c>
      <c r="P108" s="10">
        <f t="shared" si="17"/>
        <v>0</v>
      </c>
      <c r="Q108" s="10">
        <f t="shared" si="18"/>
        <v>2072.5257000000001</v>
      </c>
    </row>
    <row r="109" spans="1:17" x14ac:dyDescent="0.35">
      <c r="A109" s="1">
        <v>87</v>
      </c>
      <c r="B109" s="29" t="s">
        <v>136</v>
      </c>
      <c r="F109" s="30">
        <v>72895.600000000006</v>
      </c>
      <c r="J109" s="11">
        <v>0.03</v>
      </c>
      <c r="K109" s="31">
        <f t="shared" si="22"/>
        <v>2186.8679999999999</v>
      </c>
      <c r="L109" s="31">
        <f t="shared" si="19"/>
        <v>75082.468000000008</v>
      </c>
      <c r="M109" s="11">
        <v>0</v>
      </c>
      <c r="N109" s="30">
        <f t="shared" si="20"/>
        <v>0</v>
      </c>
      <c r="O109" s="31">
        <f t="shared" si="21"/>
        <v>75082.468000000008</v>
      </c>
      <c r="P109" s="10">
        <f t="shared" si="17"/>
        <v>0</v>
      </c>
      <c r="Q109" s="10">
        <f t="shared" si="18"/>
        <v>2186.8679999999999</v>
      </c>
    </row>
    <row r="110" spans="1:17" x14ac:dyDescent="0.35">
      <c r="A110" s="1">
        <v>88</v>
      </c>
      <c r="B110" s="29" t="s">
        <v>137</v>
      </c>
      <c r="F110" s="30">
        <v>108215.66</v>
      </c>
      <c r="J110" s="11">
        <v>0.03</v>
      </c>
      <c r="K110" s="31">
        <f t="shared" si="22"/>
        <v>3246.4697999999999</v>
      </c>
      <c r="L110" s="31">
        <f t="shared" si="19"/>
        <v>111462.12980000001</v>
      </c>
      <c r="M110" s="11">
        <v>0</v>
      </c>
      <c r="N110" s="30">
        <f t="shared" si="20"/>
        <v>0</v>
      </c>
      <c r="O110" s="31">
        <f t="shared" si="21"/>
        <v>111462.12980000001</v>
      </c>
      <c r="P110" s="10">
        <f t="shared" si="17"/>
        <v>0</v>
      </c>
      <c r="Q110" s="10">
        <f t="shared" si="18"/>
        <v>3246.4697999999999</v>
      </c>
    </row>
    <row r="111" spans="1:17" x14ac:dyDescent="0.35">
      <c r="A111" s="1">
        <v>89</v>
      </c>
      <c r="B111" s="29" t="s">
        <v>138</v>
      </c>
      <c r="F111" s="30">
        <v>234155.51999999999</v>
      </c>
      <c r="J111" s="11">
        <v>0.03</v>
      </c>
      <c r="K111" s="31">
        <f t="shared" si="22"/>
        <v>7024.6655999999994</v>
      </c>
      <c r="L111" s="31">
        <f t="shared" si="19"/>
        <v>241180.1856</v>
      </c>
      <c r="M111" s="11">
        <v>0</v>
      </c>
      <c r="N111" s="30">
        <f t="shared" si="20"/>
        <v>0</v>
      </c>
      <c r="O111" s="31">
        <f t="shared" si="21"/>
        <v>241180.1856</v>
      </c>
      <c r="P111" s="10">
        <f t="shared" si="17"/>
        <v>0</v>
      </c>
      <c r="Q111" s="10">
        <f t="shared" si="18"/>
        <v>7024.6655999999994</v>
      </c>
    </row>
    <row r="112" spans="1:17" x14ac:dyDescent="0.35">
      <c r="A112" s="1">
        <v>90</v>
      </c>
      <c r="B112" s="29" t="s">
        <v>139</v>
      </c>
      <c r="F112" s="30">
        <v>97059.16</v>
      </c>
      <c r="J112" s="11">
        <v>0.03</v>
      </c>
      <c r="K112" s="31">
        <f t="shared" si="22"/>
        <v>2911.7748000000001</v>
      </c>
      <c r="L112" s="31">
        <f t="shared" si="19"/>
        <v>99970.934800000003</v>
      </c>
      <c r="M112" s="11">
        <v>0</v>
      </c>
      <c r="N112" s="30">
        <f t="shared" si="20"/>
        <v>0</v>
      </c>
      <c r="O112" s="31">
        <f t="shared" si="21"/>
        <v>99970.934800000003</v>
      </c>
      <c r="P112" s="10">
        <f t="shared" si="17"/>
        <v>0</v>
      </c>
      <c r="Q112" s="10">
        <f t="shared" si="18"/>
        <v>2911.7748000000001</v>
      </c>
    </row>
    <row r="113" spans="1:17" x14ac:dyDescent="0.35">
      <c r="A113" s="1">
        <v>91</v>
      </c>
      <c r="B113" s="29" t="s">
        <v>140</v>
      </c>
      <c r="F113" s="30">
        <v>676.53</v>
      </c>
      <c r="J113" s="11">
        <v>0.03</v>
      </c>
      <c r="K113" s="31">
        <f t="shared" si="22"/>
        <v>20.2959</v>
      </c>
      <c r="L113" s="31">
        <f t="shared" si="19"/>
        <v>696.82589999999993</v>
      </c>
      <c r="M113" s="11">
        <v>0</v>
      </c>
      <c r="N113" s="30">
        <f t="shared" si="20"/>
        <v>0</v>
      </c>
      <c r="O113" s="31">
        <f t="shared" si="21"/>
        <v>696.82589999999993</v>
      </c>
      <c r="P113" s="10">
        <f t="shared" si="17"/>
        <v>0</v>
      </c>
      <c r="Q113" s="10">
        <f t="shared" si="18"/>
        <v>20.2959</v>
      </c>
    </row>
    <row r="114" spans="1:17" x14ac:dyDescent="0.35">
      <c r="A114" s="1">
        <v>92</v>
      </c>
      <c r="F114" s="34">
        <f>SUM(F78:F113)</f>
        <v>5832196.1399999997</v>
      </c>
      <c r="K114" s="34">
        <f>SUM(K78:K113)</f>
        <v>174965.8842</v>
      </c>
      <c r="L114" s="34">
        <f>SUM(L78:L113)</f>
        <v>6007162.0242000008</v>
      </c>
      <c r="N114" s="34">
        <f>SUM(N78:N113)</f>
        <v>0</v>
      </c>
      <c r="O114" s="34">
        <f>SUM(O78:O113)</f>
        <v>6007162.0242000008</v>
      </c>
      <c r="P114" s="34">
        <f>SUM(P78:P113)</f>
        <v>0</v>
      </c>
      <c r="Q114" s="34">
        <f>SUM(Q78:Q113)</f>
        <v>174965.8842</v>
      </c>
    </row>
    <row r="115" spans="1:17" x14ac:dyDescent="0.35">
      <c r="K115" s="31"/>
    </row>
    <row r="116" spans="1:17" x14ac:dyDescent="0.35">
      <c r="A116" s="35" t="s">
        <v>141</v>
      </c>
    </row>
    <row r="117" spans="1:17" x14ac:dyDescent="0.35">
      <c r="A117" s="35" t="s">
        <v>142</v>
      </c>
    </row>
    <row r="118" spans="1:17" x14ac:dyDescent="0.35">
      <c r="A118" s="35" t="s">
        <v>143</v>
      </c>
    </row>
  </sheetData>
  <mergeCells count="6">
    <mergeCell ref="B73:E76"/>
    <mergeCell ref="E1:L1"/>
    <mergeCell ref="E2:L2"/>
    <mergeCell ref="E3:L3"/>
    <mergeCell ref="E4:L4"/>
    <mergeCell ref="E5:L5"/>
  </mergeCells>
  <printOptions horizontalCentered="1"/>
  <pageMargins left="0.2" right="0.2" top="0.75" bottom="0.5" header="0.3" footer="0.3"/>
  <pageSetup scale="46" fitToHeight="0" orientation="landscape" r:id="rId1"/>
  <headerFooter scaleWithDoc="0" alignWithMargins="0">
    <oddHeader xml:space="preserve">&amp;RExh. JH-2
Docket UG-200568
Page &amp;P of &amp;N
</oddHeader>
    <oddFooter>&amp;LElectronic Tab Name:&amp;A</oddFooter>
  </headerFooter>
  <rowBreaks count="2" manualBreakCount="2">
    <brk id="45" max="16" man="1"/>
    <brk id="71" max="16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B141868A9DE943AC0520515758323A" ma:contentTypeVersion="44" ma:contentTypeDescription="" ma:contentTypeScope="" ma:versionID="495a5c5da9dc688e04dc96aba61080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2020-06-19T07:00:00+00:00</OpenedDate>
    <Date1 xmlns="dc463f71-b30c-4ab2-9473-d307f9d35888">2020-11-19T22:53:30+00:00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200568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05DA0E5-CDCC-49E6-AC09-32B074A44ABD}"/>
</file>

<file path=customXml/itemProps2.xml><?xml version="1.0" encoding="utf-8"?>
<ds:datastoreItem xmlns:ds="http://schemas.openxmlformats.org/officeDocument/2006/customXml" ds:itemID="{21254BCD-AA7D-4C83-9B98-3574742D112C}">
  <ds:schemaRefs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a0689114-bdb9-4146-803a-240f5368dce0"/>
    <ds:schemaRef ds:uri="http://www.w3.org/XML/1998/namespace"/>
    <ds:schemaRef ds:uri="http://schemas.microsoft.com/office/infopath/2007/PartnerControls"/>
    <ds:schemaRef ds:uri="2d10405b-6e64-46d4-af35-f785298c0577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6A2A760-2F4E-47F2-A1C5-210617E8B1E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AB03AD0-415D-4F5F-9EA8-21B95A2D00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CNG vs Staff Comparison</vt:lpstr>
      <vt:lpstr>Restate &amp; Pro Forma Wage Adjust</vt:lpstr>
      <vt:lpstr>'CNG vs Staff Comparison'!Print_Area</vt:lpstr>
      <vt:lpstr>'Restate &amp; Pro Forma Wage Adjust'!Print_Area</vt:lpstr>
      <vt:lpstr>'Restate &amp; Pro Forma Wage Adjust'!Print_Titles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Huang, Joanna (UTC)</dc:creator>
  <cp:lastModifiedBy>Erdahl, Betty Ann (UTC)</cp:lastModifiedBy>
  <cp:lastPrinted>2020-11-06T18:59:01Z</cp:lastPrinted>
  <dcterms:created xsi:type="dcterms:W3CDTF">2020-11-02T18:50:22Z</dcterms:created>
  <dcterms:modified xsi:type="dcterms:W3CDTF">2020-11-10T23:13:05Z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0x0101006E56B4D1795A2E4DB2F0B01679ED314A00A9B141868A9DE943AC0520515758323A</vt:lpwstr>
  </property>
  <property fmtid="{D5CDD505-2E9C-101B-9397-08002B2CF9AE}" pid="4" name="EfsecDocumentType">
    <vt:lpwstr>Documents</vt:lpwstr>
  </property>
  <property fmtid="{D5CDD505-2E9C-101B-9397-08002B2CF9AE}" pid="10" name="IsOfficialRecord">
    <vt:bool>false</vt:bool>
  </property>
  <property fmtid="{D5CDD505-2E9C-101B-9397-08002B2CF9AE}" pid="11" name="IsVisibleToEfsecCouncil">
    <vt:bool>false</vt:bool>
  </property>
  <property fmtid="{D5CDD505-2E9C-101B-9397-08002B2CF9AE}" pid="18" name="_docset_NoMedatataSyncRequired">
    <vt:lpwstr>False</vt:lpwstr>
  </property>
  <property fmtid="{D5CDD505-2E9C-101B-9397-08002B2CF9AE}" pid="19" name="IsEFSEC">
    <vt:bool>false</vt:bool>
  </property>
</Properties>
</file>