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Q:\My Documents\Rates\GRC\2020 WA GRC\Data Requests\Staff DR 107\"/>
    </mc:Choice>
  </mc:AlternateContent>
  <xr:revisionPtr revIDLastSave="0" documentId="13_ncr:1_{A5A6572B-9573-4779-B407-CA9E8C3409EF}" xr6:coauthVersionLast="44" xr6:coauthVersionMax="44" xr10:uidLastSave="{00000000-0000-0000-0000-000000000000}"/>
  <bookViews>
    <workbookView xWindow="28680" yWindow="-120" windowWidth="29040" windowHeight="15840" xr2:uid="{3C5D0A57-936D-478D-9E73-A2965131B929}"/>
  </bookViews>
  <sheets>
    <sheet name="E-CAP SUMMARY" sheetId="46" r:id="rId1"/>
    <sheet name="G-CAP SUMMARY" sheetId="47" r:id="rId2"/>
    <sheet name="E-CAP 20 - Depr" sheetId="45" r:id="rId3"/>
    <sheet name="E-CAP 20.1 - Depreciation" sheetId="44" r:id="rId4"/>
    <sheet name="G-CAP 20 - Depr" sheetId="15" r:id="rId5"/>
    <sheet name="G-CAP 20.1 - Depreciation" sheetId="24" r:id="rId6"/>
    <sheet name="CAP 20.2 - 2020 Forecasted TTP" sheetId="25" r:id="rId7"/>
    <sheet name="CAP 20.3 - ER Level Summary" sheetId="56" r:id="rId8"/>
    <sheet name="CAP 20.4 - Retirements" sheetId="42" r:id="rId9"/>
    <sheet name="CAP 20.5 - Ret Allocation" sheetId="55" r:id="rId10"/>
  </sheets>
  <externalReferences>
    <externalReference r:id="rId11"/>
    <externalReference r:id="rId12"/>
    <externalReference r:id="rId13"/>
    <externalReference r:id="rId14"/>
  </externalReferences>
  <definedNames>
    <definedName name="_xlnm._FilterDatabase" localSheetId="6" hidden="1">'CAP 20.2 - 2020 Forecasted TTP'!$A$4:$CV$285</definedName>
    <definedName name="_xlnm._FilterDatabase" localSheetId="2" hidden="1">'E-CAP 20 - Depr'!$A$13:$A$13</definedName>
    <definedName name="_xlnm._FilterDatabase" localSheetId="4" hidden="1">'G-CAP 20 - Depr'!$A$13:$A$13</definedName>
    <definedName name="a">#REF!,#REF!</definedName>
    <definedName name="Allocation_Categories">OFFSET('[1]Allocation Factors'!$A$4,0,0,COUNTA('[1]Allocation Factors'!$A:$A)-COUNTA('[1]Allocation Factors'!$A$1:$A$3),1)</definedName>
    <definedName name="Allocators">'[2]OR-ALL'!$C$8:$J$97</definedName>
    <definedName name="_xlnm.Auto_Open" localSheetId="2">#REF!</definedName>
    <definedName name="_xlnm.Auto_Open" localSheetId="4">#REF!</definedName>
    <definedName name="_xlnm.Auto_Open">#REF!</definedName>
    <definedName name="C_">#REF!,#REF!</definedName>
    <definedName name="C_AAM_Titles">#REF!,#REF!</definedName>
    <definedName name="C_ADP_Titles">#REF!,#REF!</definedName>
    <definedName name="C_DTX_Titles">#REF!,#REF!</definedName>
    <definedName name="C_GPL_Titles">#REF!,#REF!</definedName>
    <definedName name="C_IPL_Titles">#REF!,#REF!</definedName>
    <definedName name="_xlnm.Database">[3]!_xlnm.Database</definedName>
    <definedName name="E_903_Titles">#REF!,#REF!</definedName>
    <definedName name="E_908_Titles">#REF!,#REF!</definedName>
    <definedName name="E_928_Titles">#REF!,#REF!</definedName>
    <definedName name="E_ADP_Titles">#REF!,#REF!</definedName>
    <definedName name="E_ALL_Titles">#REF!,#REF!</definedName>
    <definedName name="E_APL_Titles">#REF!,#REF!</definedName>
    <definedName name="E_CAM_Titles">#REF!,#REF!</definedName>
    <definedName name="E_DTE_Titles">#REF!,#REF!</definedName>
    <definedName name="E_FIT_Titles">#REF!,#REF!</definedName>
    <definedName name="E_OPS_Titles">#REF!,#REF!</definedName>
    <definedName name="E_OTX_Titles">#REF!,#REF!</definedName>
    <definedName name="E_PLT_Titles">#REF!,#REF!</definedName>
    <definedName name="E_ROR_Titles">#REF!,#REF!</definedName>
    <definedName name="E_SCM_Titles">#REF!,#REF!</definedName>
    <definedName name="G_804_Titles">#REF!,#REF!</definedName>
    <definedName name="G_807_Titles">#REF!,#REF!</definedName>
    <definedName name="G_928_Titles">#REF!,#REF!</definedName>
    <definedName name="G_ADP_Titles">#REF!,#REF!</definedName>
    <definedName name="G_ALL_Titles">#REF!,#REF!</definedName>
    <definedName name="G_APL_Titles">#REF!,#REF!</definedName>
    <definedName name="G_CAM_Titles">#REF!,#REF!</definedName>
    <definedName name="G_DTE_Titles">#REF!,#REF!</definedName>
    <definedName name="G_FIT_Titles">#REF!,#REF!</definedName>
    <definedName name="G_OPS_Titles">#REF!,#REF!</definedName>
    <definedName name="G_OTX_Titles">#REF!,#REF!</definedName>
    <definedName name="G_PLT_Titles">#REF!,#REF!</definedName>
    <definedName name="G_ROR_Titles">#REF!,#REF!</definedName>
    <definedName name="G_SCM_Titles">#REF!,#REF!</definedName>
    <definedName name="ID_Elec">#REF!</definedName>
    <definedName name="ID_Gas">'[4]DEBT CALC'!#REF!</definedName>
    <definedName name="Macro1" localSheetId="2">#REF!</definedName>
    <definedName name="Macro1" localSheetId="4">#REF!</definedName>
    <definedName name="Macro1">#REF!</definedName>
    <definedName name="Macro2" localSheetId="2">#REF!</definedName>
    <definedName name="Macro2" localSheetId="4">#REF!</definedName>
    <definedName name="Macro2">#REF!</definedName>
    <definedName name="Macro3" localSheetId="2">#REF!</definedName>
    <definedName name="Macro3" localSheetId="4">#REF!</definedName>
    <definedName name="Macro3">#REF!</definedName>
    <definedName name="Macro4" localSheetId="2">#REF!</definedName>
    <definedName name="Macro4" localSheetId="4">#REF!</definedName>
    <definedName name="Macro4">#REF!</definedName>
    <definedName name="Macro5" localSheetId="2">#REF!</definedName>
    <definedName name="Macro5" localSheetId="4">#REF!</definedName>
    <definedName name="Macro5">#REF!</definedName>
    <definedName name="Macro6" localSheetId="2">#REF!</definedName>
    <definedName name="Macro6" localSheetId="4">#REF!</definedName>
    <definedName name="Macro6">#REF!</definedName>
    <definedName name="Macro7" localSheetId="2">#REF!</definedName>
    <definedName name="Macro7" localSheetId="4">#REF!</definedName>
    <definedName name="Macro7">#REF!</definedName>
    <definedName name="Macro8" localSheetId="2">#REF!</definedName>
    <definedName name="Macro8" localSheetId="4">#REF!</definedName>
    <definedName name="Macro8">#REF!</definedName>
    <definedName name="months">[2]DATA!$H$2</definedName>
    <definedName name="_xlnm.Print_Area" localSheetId="6">'CAP 20.2 - 2020 Forecasted TTP'!$A$4:$CV$326</definedName>
    <definedName name="_xlnm.Print_Area" localSheetId="7">'CAP 20.3 - ER Level Summary'!$B$1:$E$75</definedName>
    <definedName name="_xlnm.Print_Area" localSheetId="9">'CAP 20.5 - Ret Allocation'!$B$1:$N$17</definedName>
    <definedName name="_xlnm.Print_Area" localSheetId="2">'E-CAP 20 - Depr'!$A$1:$Y$41</definedName>
    <definedName name="_xlnm.Print_Area" localSheetId="3">'E-CAP 20.1 - Depreciation'!$A$1:$F$40</definedName>
    <definedName name="_xlnm.Print_Area" localSheetId="0">'E-CAP SUMMARY'!$A$2:$R$77</definedName>
    <definedName name="_xlnm.Print_Area" localSheetId="4">'G-CAP 20 - Depr'!$A$1:$Y$35</definedName>
    <definedName name="_xlnm.Print_Area" localSheetId="5">'G-CAP 20.1 - Depreciation'!$A$1:$F$32</definedName>
    <definedName name="_xlnm.Print_Area" localSheetId="1">'G-CAP SUMMARY'!$A$2:$R$54</definedName>
    <definedName name="Print_for_Checking">'[4]ADJ SUMMARY'!#REF!:'[4]ADJ SUMMARY'!#REF!</definedName>
    <definedName name="_xlnm.Print_Titles" localSheetId="6">'CAP 20.2 - 2020 Forecasted TTP'!$F:$F,'CAP 20.2 - 2020 Forecasted TTP'!$4:$4</definedName>
    <definedName name="_xlnm.Print_Titles" localSheetId="8">'CAP 20.4 - Retirements'!$A:$A</definedName>
    <definedName name="_xlnm.Print_Titles" localSheetId="0">'E-CAP SUMMARY'!$A:$D,'E-CAP SUMMARY'!$2:$7</definedName>
    <definedName name="_xlnm.Print_Titles" localSheetId="1">'G-CAP SUMMARY'!$A:$D,'G-CAP SUMMARY'!$2:$7</definedName>
    <definedName name="rbcalc">[2]DATA!$H$3</definedName>
    <definedName name="rbcalc_heading">[2]DATA!$H$5</definedName>
    <definedName name="Recover" localSheetId="2">#REF!</definedName>
    <definedName name="Recover" localSheetId="4">#REF!</definedName>
    <definedName name="Recover">#REF!</definedName>
    <definedName name="RRC_Adjustment_Print">#REF!</definedName>
    <definedName name="RRC_Rate_Print">#REF!</definedName>
    <definedName name="Summary">#REF!</definedName>
    <definedName name="TableName">"Dummy"</definedName>
    <definedName name="tp_heading">[2]DATA!$H$4</definedName>
    <definedName name="W_804_Titles">#REF!,#REF!</definedName>
    <definedName name="W_805_Titles">#REF!,#REF!</definedName>
    <definedName name="W_807_Titles">#REF!,#REF!</definedName>
    <definedName name="W_808_Titles">#REF!,#REF!</definedName>
    <definedName name="W_903">#REF!</definedName>
    <definedName name="W_903_Area">#REF!</definedName>
    <definedName name="W_903_Titles">#REF!,#REF!</definedName>
    <definedName name="W_928_Titles">#REF!,#REF!</definedName>
    <definedName name="W_ALL_Titles">#REF!,#REF!</definedName>
    <definedName name="W_APL_Titles">#REF!,#REF!</definedName>
    <definedName name="W_ARR_Titles">#REF!,#REF!</definedName>
    <definedName name="W_DTE_Titles">#REF!,#REF!</definedName>
    <definedName name="W_FIT_Titles">#REF!,#REF!</definedName>
    <definedName name="W_OPS">#REF!</definedName>
    <definedName name="W_OPS_Area">#REF!</definedName>
    <definedName name="W_OPS_Titles">#REF!,#REF!</definedName>
    <definedName name="W_OTX_Titles">#REF!,#REF!</definedName>
    <definedName name="W_PLT">#REF!</definedName>
    <definedName name="W_PLT_Titles">#REF!,#REF!</definedName>
    <definedName name="W_ROR_Titles">#REF!,#REF!</definedName>
    <definedName name="W_SCM_Titles">#REF!,#REF!</definedName>
    <definedName name="WA_Elec">#REF!</definedName>
    <definedName name="WA_Gas">'[4]DEBT CALC'!#REF!</definedName>
    <definedName name="wrn.All._.Sheets." hidden="1">{"IncSt",#N/A,FALSE,"IS";"BalSht",#N/A,FALSE,"BS";"IntCash",#N/A,FALSE,"Int. Cash";"Stats",#N/A,FALSE,"Stats"}</definedName>
    <definedName name="Z_6E1B8C45_B07F_11D2_B0DC_0000832CDFF0_.wvu.Cols" localSheetId="0" hidden="1">'E-CAP SUMMARY'!#REF!,'E-CAP SUMMARY'!#REF!</definedName>
    <definedName name="Z_6E1B8C45_B07F_11D2_B0DC_0000832CDFF0_.wvu.Cols" localSheetId="1" hidden="1">'G-CAP SUMMARY'!#REF!,'G-CAP SUMMARY'!#REF!</definedName>
    <definedName name="Z_6E1B8C45_B07F_11D2_B0DC_0000832CDFF0_.wvu.PrintArea" localSheetId="0" hidden="1">'E-CAP SUMMARY'!#REF!</definedName>
    <definedName name="Z_6E1B8C45_B07F_11D2_B0DC_0000832CDFF0_.wvu.PrintArea" localSheetId="1" hidden="1">'G-CAP SUMMARY'!#REF!</definedName>
    <definedName name="Z_6E1B8C45_B07F_11D2_B0DC_0000832CDFF0_.wvu.PrintTitles" localSheetId="0" hidden="1">'E-CAP SUMMARY'!$A:$D,'E-CAP SUMMARY'!$2:$7</definedName>
    <definedName name="Z_6E1B8C45_B07F_11D2_B0DC_0000832CDFF0_.wvu.PrintTitles" localSheetId="1" hidden="1">'G-CAP SUMMARY'!$A:$D,'G-CAP SUMMARY'!$2:$7</definedName>
    <definedName name="Z_A15D1962_B049_11D2_8670_0000832CEEE8_.wvu.Cols" localSheetId="0" hidden="1">'E-CAP SUMMARY'!#REF!</definedName>
    <definedName name="Z_A15D1962_B049_11D2_8670_0000832CEEE8_.wvu.Cols" localSheetId="1" hidden="1">'G-CAP SUMMARY'!#REF!</definedName>
  </definedNames>
  <calcPr calcId="191029"/>
  <pivotCaches>
    <pivotCache cacheId="5" r:id="rId15"/>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50" i="47" l="1"/>
  <c r="P43" i="47"/>
  <c r="P14" i="47"/>
  <c r="P53" i="46"/>
  <c r="P46" i="46"/>
  <c r="P15" i="46"/>
  <c r="Y33" i="15" l="1"/>
  <c r="Y28" i="15"/>
  <c r="Y24" i="15"/>
  <c r="Y23" i="15"/>
  <c r="Y18" i="15"/>
  <c r="Y15" i="15"/>
  <c r="X15" i="15"/>
  <c r="Y39" i="45"/>
  <c r="Y34" i="45"/>
  <c r="Y30" i="45"/>
  <c r="Y29" i="45"/>
  <c r="Y24" i="45"/>
  <c r="Y21" i="45"/>
  <c r="Y18" i="45"/>
  <c r="Y17" i="45"/>
  <c r="Y16" i="45"/>
  <c r="CG284" i="25" l="1"/>
  <c r="CF284" i="25"/>
  <c r="CE284" i="25"/>
  <c r="CD284" i="25"/>
  <c r="CC284" i="25"/>
  <c r="CB284" i="25"/>
  <c r="CA284" i="25"/>
  <c r="BZ284" i="25"/>
  <c r="BY284" i="25"/>
  <c r="BX284" i="25"/>
  <c r="BW284" i="25"/>
  <c r="BV284" i="25"/>
  <c r="BE284" i="25"/>
  <c r="BD284" i="25"/>
  <c r="BC284" i="25"/>
  <c r="BB284" i="25"/>
  <c r="BA284" i="25"/>
  <c r="AZ284" i="25"/>
  <c r="AY284" i="25"/>
  <c r="AX284" i="25"/>
  <c r="AW284" i="25"/>
  <c r="AV284" i="25"/>
  <c r="AU284" i="25"/>
  <c r="AT284" i="25"/>
  <c r="AQ284" i="25"/>
  <c r="AP284" i="25"/>
  <c r="AO284" i="25"/>
  <c r="AN284" i="25"/>
  <c r="AM284" i="25"/>
  <c r="AL284" i="25"/>
  <c r="AK284" i="25"/>
  <c r="AJ284" i="25"/>
  <c r="AI284" i="25"/>
  <c r="AH284" i="25"/>
  <c r="AG284" i="25"/>
  <c r="AF284" i="25"/>
  <c r="AD284" i="25"/>
  <c r="Q284" i="25" s="1"/>
  <c r="M284" i="25"/>
  <c r="CG233" i="25"/>
  <c r="CF233" i="25"/>
  <c r="CE233" i="25"/>
  <c r="CD233" i="25"/>
  <c r="CC233" i="25"/>
  <c r="CB233" i="25"/>
  <c r="CA233" i="25"/>
  <c r="BZ233" i="25"/>
  <c r="BY233" i="25"/>
  <c r="BX233" i="25"/>
  <c r="BW233" i="25"/>
  <c r="BV233" i="25"/>
  <c r="BE233" i="25"/>
  <c r="BD233" i="25"/>
  <c r="BC233" i="25"/>
  <c r="BB233" i="25"/>
  <c r="BA233" i="25"/>
  <c r="AZ233" i="25"/>
  <c r="AY233" i="25"/>
  <c r="AX233" i="25"/>
  <c r="AW233" i="25"/>
  <c r="AV233" i="25"/>
  <c r="AU233" i="25"/>
  <c r="AT233" i="25"/>
  <c r="AQ233" i="25"/>
  <c r="AP233" i="25"/>
  <c r="AO233" i="25"/>
  <c r="AN233" i="25"/>
  <c r="AM233" i="25"/>
  <c r="AL233" i="25"/>
  <c r="AK233" i="25"/>
  <c r="AJ233" i="25"/>
  <c r="AI233" i="25"/>
  <c r="AH233" i="25"/>
  <c r="AG233" i="25"/>
  <c r="AF233" i="25"/>
  <c r="AD233" i="25"/>
  <c r="Q233" i="25" s="1"/>
  <c r="P233" i="25"/>
  <c r="M233" i="25"/>
  <c r="CG223" i="25"/>
  <c r="CF223" i="25"/>
  <c r="CE223" i="25"/>
  <c r="CD223" i="25"/>
  <c r="CC223" i="25"/>
  <c r="CB223" i="25"/>
  <c r="CA223" i="25"/>
  <c r="BZ223" i="25"/>
  <c r="BY223" i="25"/>
  <c r="BX223" i="25"/>
  <c r="BW223" i="25"/>
  <c r="BV223" i="25"/>
  <c r="BE223" i="25"/>
  <c r="BD223" i="25"/>
  <c r="BC223" i="25"/>
  <c r="BB223" i="25"/>
  <c r="BA223" i="25"/>
  <c r="AZ223" i="25"/>
  <c r="AY223" i="25"/>
  <c r="AX223" i="25"/>
  <c r="AW223" i="25"/>
  <c r="AV223" i="25"/>
  <c r="AU223" i="25"/>
  <c r="AT223" i="25"/>
  <c r="AQ223" i="25"/>
  <c r="AP223" i="25"/>
  <c r="AO223" i="25"/>
  <c r="AN223" i="25"/>
  <c r="AM223" i="25"/>
  <c r="AL223" i="25"/>
  <c r="AK223" i="25"/>
  <c r="AJ223" i="25"/>
  <c r="AI223" i="25"/>
  <c r="AH223" i="25"/>
  <c r="AG223" i="25"/>
  <c r="AF223" i="25"/>
  <c r="AD223" i="25"/>
  <c r="Q223" i="25" s="1"/>
  <c r="M223" i="25"/>
  <c r="CG210" i="25"/>
  <c r="CF210" i="25"/>
  <c r="CE210" i="25"/>
  <c r="CD210" i="25"/>
  <c r="CC210" i="25"/>
  <c r="CB210" i="25"/>
  <c r="CA210" i="25"/>
  <c r="BZ210" i="25"/>
  <c r="BY210" i="25"/>
  <c r="BX210" i="25"/>
  <c r="BW210" i="25"/>
  <c r="BV210" i="25"/>
  <c r="BE210" i="25"/>
  <c r="BD210" i="25"/>
  <c r="BC210" i="25"/>
  <c r="BB210" i="25"/>
  <c r="BA210" i="25"/>
  <c r="AZ210" i="25"/>
  <c r="AY210" i="25"/>
  <c r="AX210" i="25"/>
  <c r="AW210" i="25"/>
  <c r="AV210" i="25"/>
  <c r="AU210" i="25"/>
  <c r="AT210" i="25"/>
  <c r="AQ210" i="25"/>
  <c r="AP210" i="25"/>
  <c r="AO210" i="25"/>
  <c r="AN210" i="25"/>
  <c r="AM210" i="25"/>
  <c r="AL210" i="25"/>
  <c r="AK210" i="25"/>
  <c r="AJ210" i="25"/>
  <c r="AI210" i="25"/>
  <c r="AH210" i="25"/>
  <c r="AG210" i="25"/>
  <c r="AF210" i="25"/>
  <c r="AD210" i="25"/>
  <c r="Q210" i="25" s="1"/>
  <c r="M210" i="25"/>
  <c r="CG206" i="25"/>
  <c r="CF206" i="25"/>
  <c r="CE206" i="25"/>
  <c r="CD206" i="25"/>
  <c r="CC206" i="25"/>
  <c r="CB206" i="25"/>
  <c r="CA206" i="25"/>
  <c r="BZ206" i="25"/>
  <c r="BY206" i="25"/>
  <c r="BX206" i="25"/>
  <c r="BW206" i="25"/>
  <c r="BV206" i="25"/>
  <c r="BE206" i="25"/>
  <c r="BD206" i="25"/>
  <c r="BC206" i="25"/>
  <c r="BB206" i="25"/>
  <c r="BA206" i="25"/>
  <c r="AZ206" i="25"/>
  <c r="AY206" i="25"/>
  <c r="AX206" i="25"/>
  <c r="AW206" i="25"/>
  <c r="AV206" i="25"/>
  <c r="AU206" i="25"/>
  <c r="AT206" i="25"/>
  <c r="AQ206" i="25"/>
  <c r="AP206" i="25"/>
  <c r="AO206" i="25"/>
  <c r="AN206" i="25"/>
  <c r="AM206" i="25"/>
  <c r="AL206" i="25"/>
  <c r="AK206" i="25"/>
  <c r="AJ206" i="25"/>
  <c r="AI206" i="25"/>
  <c r="AH206" i="25"/>
  <c r="AG206" i="25"/>
  <c r="AF206" i="25"/>
  <c r="AD206" i="25"/>
  <c r="Q206" i="25" s="1"/>
  <c r="M206" i="25"/>
  <c r="CG198" i="25"/>
  <c r="CF198" i="25"/>
  <c r="CE198" i="25"/>
  <c r="CD198" i="25"/>
  <c r="CC198" i="25"/>
  <c r="CB198" i="25"/>
  <c r="CA198" i="25"/>
  <c r="BZ198" i="25"/>
  <c r="BY198" i="25"/>
  <c r="BX198" i="25"/>
  <c r="BW198" i="25"/>
  <c r="BV198" i="25"/>
  <c r="BE198" i="25"/>
  <c r="BD198" i="25"/>
  <c r="BC198" i="25"/>
  <c r="BB198" i="25"/>
  <c r="BA198" i="25"/>
  <c r="AZ198" i="25"/>
  <c r="AY198" i="25"/>
  <c r="AX198" i="25"/>
  <c r="AW198" i="25"/>
  <c r="AV198" i="25"/>
  <c r="AU198" i="25"/>
  <c r="AT198" i="25"/>
  <c r="AQ198" i="25"/>
  <c r="AP198" i="25"/>
  <c r="AO198" i="25"/>
  <c r="AN198" i="25"/>
  <c r="AM198" i="25"/>
  <c r="AL198" i="25"/>
  <c r="AK198" i="25"/>
  <c r="AJ198" i="25"/>
  <c r="AI198" i="25"/>
  <c r="AH198" i="25"/>
  <c r="AG198" i="25"/>
  <c r="AF198" i="25"/>
  <c r="AD198" i="25"/>
  <c r="Q198" i="25" s="1"/>
  <c r="M198" i="25"/>
  <c r="CG187" i="25"/>
  <c r="CF187" i="25"/>
  <c r="CE187" i="25"/>
  <c r="CD187" i="25"/>
  <c r="CC187" i="25"/>
  <c r="CB187" i="25"/>
  <c r="CA187" i="25"/>
  <c r="BZ187" i="25"/>
  <c r="BY187" i="25"/>
  <c r="BX187" i="25"/>
  <c r="BW187" i="25"/>
  <c r="BV187" i="25"/>
  <c r="BE187" i="25"/>
  <c r="BD187" i="25"/>
  <c r="BC187" i="25"/>
  <c r="BB187" i="25"/>
  <c r="BA187" i="25"/>
  <c r="AZ187" i="25"/>
  <c r="AY187" i="25"/>
  <c r="AX187" i="25"/>
  <c r="AW187" i="25"/>
  <c r="AV187" i="25"/>
  <c r="AU187" i="25"/>
  <c r="AT187" i="25"/>
  <c r="AQ187" i="25"/>
  <c r="AP187" i="25"/>
  <c r="AO187" i="25"/>
  <c r="AN187" i="25"/>
  <c r="AM187" i="25"/>
  <c r="AL187" i="25"/>
  <c r="AK187" i="25"/>
  <c r="AJ187" i="25"/>
  <c r="AI187" i="25"/>
  <c r="AH187" i="25"/>
  <c r="AG187" i="25"/>
  <c r="AF187" i="25"/>
  <c r="AD187" i="25"/>
  <c r="Q187" i="25" s="1"/>
  <c r="M187" i="25"/>
  <c r="AC299" i="25"/>
  <c r="AB299" i="25"/>
  <c r="AA299" i="25"/>
  <c r="Z299" i="25"/>
  <c r="Y299" i="25"/>
  <c r="X299" i="25"/>
  <c r="W299" i="25"/>
  <c r="V299" i="25"/>
  <c r="U299" i="25"/>
  <c r="T299" i="25"/>
  <c r="S299" i="25"/>
  <c r="R299" i="25"/>
  <c r="AQ20" i="42"/>
  <c r="AR20" i="42"/>
  <c r="AS20" i="42"/>
  <c r="AT20" i="42"/>
  <c r="AP20" i="42"/>
  <c r="AQ19" i="42"/>
  <c r="AR19" i="42"/>
  <c r="AS19" i="42"/>
  <c r="AT19" i="42"/>
  <c r="AQ18" i="42"/>
  <c r="AR18" i="42"/>
  <c r="AS18" i="42"/>
  <c r="AT18" i="42"/>
  <c r="AP18" i="42"/>
  <c r="AQ16" i="42"/>
  <c r="AR16" i="42"/>
  <c r="AS16" i="42"/>
  <c r="AT16" i="42"/>
  <c r="AP16" i="42"/>
  <c r="AQ12" i="42"/>
  <c r="AR12" i="42"/>
  <c r="AS12" i="42"/>
  <c r="AT12" i="42"/>
  <c r="AK20" i="42"/>
  <c r="AL20" i="42"/>
  <c r="AM20" i="42"/>
  <c r="AN20" i="42"/>
  <c r="AJ20" i="42"/>
  <c r="AK19" i="42"/>
  <c r="AL19" i="42"/>
  <c r="AM19" i="42"/>
  <c r="AN19" i="42"/>
  <c r="AK18" i="42"/>
  <c r="AL18" i="42"/>
  <c r="AM18" i="42"/>
  <c r="AN18" i="42"/>
  <c r="AJ18" i="42"/>
  <c r="AK16" i="42"/>
  <c r="AL16" i="42"/>
  <c r="AM16" i="42"/>
  <c r="AN16" i="42"/>
  <c r="AJ16" i="42"/>
  <c r="AK10" i="42"/>
  <c r="AL10" i="42"/>
  <c r="AM10" i="42"/>
  <c r="AN10" i="42"/>
  <c r="AK8" i="42"/>
  <c r="AL8" i="42"/>
  <c r="AM8" i="42"/>
  <c r="AN8" i="42"/>
  <c r="AK5" i="42"/>
  <c r="AL5" i="42"/>
  <c r="AM5" i="42"/>
  <c r="AN5" i="42"/>
  <c r="AK6" i="42"/>
  <c r="AL6" i="42"/>
  <c r="AM6" i="42"/>
  <c r="AN6" i="42"/>
  <c r="AJ6" i="42"/>
  <c r="AJ5" i="42"/>
  <c r="AE20" i="42"/>
  <c r="X24" i="15" s="1"/>
  <c r="AF20" i="42"/>
  <c r="AG20" i="42"/>
  <c r="AH20" i="42"/>
  <c r="AD20" i="42"/>
  <c r="AE19" i="42"/>
  <c r="AF19" i="42"/>
  <c r="AG19" i="42"/>
  <c r="AH19" i="42"/>
  <c r="AE18" i="42"/>
  <c r="X23" i="15" s="1"/>
  <c r="AF18" i="42"/>
  <c r="AG18" i="42"/>
  <c r="AH18" i="42"/>
  <c r="AD18" i="42"/>
  <c r="AE16" i="42"/>
  <c r="X28" i="15" s="1"/>
  <c r="AF16" i="42"/>
  <c r="AG16" i="42"/>
  <c r="AH16" i="42"/>
  <c r="AD16" i="42"/>
  <c r="AE14" i="42"/>
  <c r="AF14" i="42"/>
  <c r="AG14" i="42"/>
  <c r="AH14" i="42"/>
  <c r="AE12" i="42"/>
  <c r="X18" i="15" s="1"/>
  <c r="AF12" i="42"/>
  <c r="AG12" i="42"/>
  <c r="AH12" i="42"/>
  <c r="Y20" i="42"/>
  <c r="X30" i="45" s="1"/>
  <c r="Z20" i="42"/>
  <c r="AA20" i="42"/>
  <c r="AB20" i="42"/>
  <c r="X20" i="42"/>
  <c r="Y18" i="42"/>
  <c r="Z18" i="42"/>
  <c r="AA18" i="42"/>
  <c r="AB18" i="42"/>
  <c r="X18" i="42"/>
  <c r="Y16" i="42"/>
  <c r="X34" i="45" s="1"/>
  <c r="X35" i="45" s="1"/>
  <c r="Z16" i="42"/>
  <c r="AA16" i="42"/>
  <c r="AB16" i="42"/>
  <c r="X16" i="42"/>
  <c r="Y10" i="42"/>
  <c r="X24" i="45" s="1"/>
  <c r="X27" i="45" s="1"/>
  <c r="Z10" i="42"/>
  <c r="AA10" i="42"/>
  <c r="AB10" i="42"/>
  <c r="Y8" i="42"/>
  <c r="X21" i="45" s="1"/>
  <c r="Z8" i="42"/>
  <c r="AA8" i="42"/>
  <c r="AB8" i="42"/>
  <c r="Y5" i="42"/>
  <c r="X17" i="45" s="1"/>
  <c r="Z5" i="42"/>
  <c r="AA5" i="42"/>
  <c r="AB5" i="42"/>
  <c r="Y6" i="42"/>
  <c r="X18" i="45" s="1"/>
  <c r="Z6" i="42"/>
  <c r="AA6" i="42"/>
  <c r="AB6" i="42"/>
  <c r="X6" i="42"/>
  <c r="X5" i="42"/>
  <c r="R4" i="42"/>
  <c r="P284" i="25" l="1"/>
  <c r="CS284" i="25"/>
  <c r="AR284" i="25"/>
  <c r="BR284" i="25"/>
  <c r="CR284" i="25"/>
  <c r="CK284" i="25"/>
  <c r="BF284" i="25"/>
  <c r="BK284" i="25"/>
  <c r="BO284" i="25"/>
  <c r="BS284" i="25"/>
  <c r="CO284" i="25"/>
  <c r="BH284" i="25"/>
  <c r="BL284" i="25"/>
  <c r="BP284" i="25"/>
  <c r="CL284" i="25"/>
  <c r="CP284" i="25"/>
  <c r="CT284" i="25"/>
  <c r="BI284" i="25"/>
  <c r="BM284" i="25"/>
  <c r="BQ284" i="25"/>
  <c r="CH284" i="25"/>
  <c r="CM284" i="25"/>
  <c r="CQ284" i="25"/>
  <c r="CU284" i="25"/>
  <c r="BJ284" i="25"/>
  <c r="BN284" i="25"/>
  <c r="CJ284" i="25"/>
  <c r="CN284" i="25"/>
  <c r="P206" i="25"/>
  <c r="CS233" i="25"/>
  <c r="AR233" i="25"/>
  <c r="BR233" i="25"/>
  <c r="CR233" i="25"/>
  <c r="CK233" i="25"/>
  <c r="BF233" i="25"/>
  <c r="BK233" i="25"/>
  <c r="BO233" i="25"/>
  <c r="BS233" i="25"/>
  <c r="CO233" i="25"/>
  <c r="BH233" i="25"/>
  <c r="BL233" i="25"/>
  <c r="BP233" i="25"/>
  <c r="CL233" i="25"/>
  <c r="CP233" i="25"/>
  <c r="CT233" i="25"/>
  <c r="BI233" i="25"/>
  <c r="BM233" i="25"/>
  <c r="BQ233" i="25"/>
  <c r="CH233" i="25"/>
  <c r="CM233" i="25"/>
  <c r="CQ233" i="25"/>
  <c r="CU233" i="25"/>
  <c r="BJ233" i="25"/>
  <c r="BN233" i="25"/>
  <c r="CJ233" i="25"/>
  <c r="CN233" i="25"/>
  <c r="P223" i="25"/>
  <c r="CO223" i="25"/>
  <c r="AR223" i="25"/>
  <c r="BR223" i="25"/>
  <c r="CR223" i="25"/>
  <c r="CK223" i="25"/>
  <c r="BK223" i="25"/>
  <c r="BS223" i="25"/>
  <c r="CS223" i="25"/>
  <c r="BH223" i="25"/>
  <c r="BL223" i="25"/>
  <c r="BP223" i="25"/>
  <c r="CL223" i="25"/>
  <c r="CP223" i="25"/>
  <c r="CT223" i="25"/>
  <c r="BI223" i="25"/>
  <c r="BM223" i="25"/>
  <c r="BQ223" i="25"/>
  <c r="CH223" i="25"/>
  <c r="CM223" i="25"/>
  <c r="CQ223" i="25"/>
  <c r="CU223" i="25"/>
  <c r="BF223" i="25"/>
  <c r="BO223" i="25"/>
  <c r="BJ223" i="25"/>
  <c r="BN223" i="25"/>
  <c r="CJ223" i="25"/>
  <c r="CN223" i="25"/>
  <c r="P187" i="25"/>
  <c r="P210" i="25"/>
  <c r="CO210" i="25"/>
  <c r="AR210" i="25"/>
  <c r="BR210" i="25"/>
  <c r="CR210" i="25"/>
  <c r="CK210" i="25"/>
  <c r="BK210" i="25"/>
  <c r="BS210" i="25"/>
  <c r="CS210" i="25"/>
  <c r="BH210" i="25"/>
  <c r="BL210" i="25"/>
  <c r="BP210" i="25"/>
  <c r="CL210" i="25"/>
  <c r="CP210" i="25"/>
  <c r="CT210" i="25"/>
  <c r="BO210" i="25"/>
  <c r="BI210" i="25"/>
  <c r="BM210" i="25"/>
  <c r="BQ210" i="25"/>
  <c r="CH210" i="25"/>
  <c r="CM210" i="25"/>
  <c r="CQ210" i="25"/>
  <c r="CU210" i="25"/>
  <c r="BF210" i="25"/>
  <c r="BJ210" i="25"/>
  <c r="BN210" i="25"/>
  <c r="CJ210" i="25"/>
  <c r="CN210" i="25"/>
  <c r="CS206" i="25"/>
  <c r="AR206" i="25"/>
  <c r="BR206" i="25"/>
  <c r="CR206" i="25"/>
  <c r="CK206" i="25"/>
  <c r="BF206" i="25"/>
  <c r="BK206" i="25"/>
  <c r="BO206" i="25"/>
  <c r="BS206" i="25"/>
  <c r="CO206" i="25"/>
  <c r="BH206" i="25"/>
  <c r="BL206" i="25"/>
  <c r="BP206" i="25"/>
  <c r="CL206" i="25"/>
  <c r="CP206" i="25"/>
  <c r="CT206" i="25"/>
  <c r="BI206" i="25"/>
  <c r="BM206" i="25"/>
  <c r="BQ206" i="25"/>
  <c r="CH206" i="25"/>
  <c r="CM206" i="25"/>
  <c r="CQ206" i="25"/>
  <c r="CU206" i="25"/>
  <c r="BJ206" i="25"/>
  <c r="BN206" i="25"/>
  <c r="CJ206" i="25"/>
  <c r="CN206" i="25"/>
  <c r="P198" i="25"/>
  <c r="CO198" i="25"/>
  <c r="AR198" i="25"/>
  <c r="BR198" i="25"/>
  <c r="CR198" i="25"/>
  <c r="CK198" i="25"/>
  <c r="BF198" i="25"/>
  <c r="BO198" i="25"/>
  <c r="CS198" i="25"/>
  <c r="BH198" i="25"/>
  <c r="BL198" i="25"/>
  <c r="BP198" i="25"/>
  <c r="CL198" i="25"/>
  <c r="CP198" i="25"/>
  <c r="CT198" i="25"/>
  <c r="BK198" i="25"/>
  <c r="BS198" i="25"/>
  <c r="BI198" i="25"/>
  <c r="BM198" i="25"/>
  <c r="BQ198" i="25"/>
  <c r="CH198" i="25"/>
  <c r="CM198" i="25"/>
  <c r="CQ198" i="25"/>
  <c r="CU198" i="25"/>
  <c r="BJ198" i="25"/>
  <c r="BN198" i="25"/>
  <c r="CJ198" i="25"/>
  <c r="CN198" i="25"/>
  <c r="AR187" i="25"/>
  <c r="CS187" i="25"/>
  <c r="BR187" i="25"/>
  <c r="CR187" i="25"/>
  <c r="CK187" i="25"/>
  <c r="BH187" i="25"/>
  <c r="BL187" i="25"/>
  <c r="BP187" i="25"/>
  <c r="CL187" i="25"/>
  <c r="CP187" i="25"/>
  <c r="CT187" i="25"/>
  <c r="BI187" i="25"/>
  <c r="BM187" i="25"/>
  <c r="BQ187" i="25"/>
  <c r="CH187" i="25"/>
  <c r="CM187" i="25"/>
  <c r="CQ187" i="25"/>
  <c r="CU187" i="25"/>
  <c r="BF187" i="25"/>
  <c r="BK187" i="25"/>
  <c r="BO187" i="25"/>
  <c r="BS187" i="25"/>
  <c r="CO187" i="25"/>
  <c r="BJ187" i="25"/>
  <c r="BN187" i="25"/>
  <c r="CJ187" i="25"/>
  <c r="CN187" i="25"/>
  <c r="CG57" i="25"/>
  <c r="CF57" i="25"/>
  <c r="CE57" i="25"/>
  <c r="CD57" i="25"/>
  <c r="CC57" i="25"/>
  <c r="CB57" i="25"/>
  <c r="CA57" i="25"/>
  <c r="BZ57" i="25"/>
  <c r="BY57" i="25"/>
  <c r="BX57" i="25"/>
  <c r="BW57" i="25"/>
  <c r="BV57" i="25"/>
  <c r="BE57" i="25"/>
  <c r="BD57" i="25"/>
  <c r="BC57" i="25"/>
  <c r="BB57" i="25"/>
  <c r="BA57" i="25"/>
  <c r="AZ57" i="25"/>
  <c r="AY57" i="25"/>
  <c r="AX57" i="25"/>
  <c r="AW57" i="25"/>
  <c r="AV57" i="25"/>
  <c r="AU57" i="25"/>
  <c r="AT57" i="25"/>
  <c r="AQ57" i="25"/>
  <c r="AP57" i="25"/>
  <c r="AO57" i="25"/>
  <c r="AN57" i="25"/>
  <c r="AM57" i="25"/>
  <c r="AL57" i="25"/>
  <c r="AK57" i="25"/>
  <c r="AJ57" i="25"/>
  <c r="AI57" i="25"/>
  <c r="AH57" i="25"/>
  <c r="AG57" i="25"/>
  <c r="AF57" i="25"/>
  <c r="AD57" i="25"/>
  <c r="Q57" i="25" s="1"/>
  <c r="M57" i="25"/>
  <c r="CG56" i="25"/>
  <c r="CF56" i="25"/>
  <c r="CE56" i="25"/>
  <c r="CD56" i="25"/>
  <c r="CC56" i="25"/>
  <c r="CB56" i="25"/>
  <c r="CA56" i="25"/>
  <c r="BZ56" i="25"/>
  <c r="BY56" i="25"/>
  <c r="BX56" i="25"/>
  <c r="BW56" i="25"/>
  <c r="BV56" i="25"/>
  <c r="BE56" i="25"/>
  <c r="BD56" i="25"/>
  <c r="BC56" i="25"/>
  <c r="BB56" i="25"/>
  <c r="BA56" i="25"/>
  <c r="AZ56" i="25"/>
  <c r="AY56" i="25"/>
  <c r="AX56" i="25"/>
  <c r="AW56" i="25"/>
  <c r="AV56" i="25"/>
  <c r="AU56" i="25"/>
  <c r="AT56" i="25"/>
  <c r="BH56" i="25" s="1"/>
  <c r="AQ56" i="25"/>
  <c r="AP56" i="25"/>
  <c r="AO56" i="25"/>
  <c r="AN56" i="25"/>
  <c r="AM56" i="25"/>
  <c r="AL56" i="25"/>
  <c r="AK56" i="25"/>
  <c r="AJ56" i="25"/>
  <c r="AI56" i="25"/>
  <c r="AH56" i="25"/>
  <c r="AG56" i="25"/>
  <c r="AF56" i="25"/>
  <c r="AD56" i="25"/>
  <c r="Q56" i="25" s="1"/>
  <c r="M56" i="25"/>
  <c r="CG55" i="25"/>
  <c r="CF55" i="25"/>
  <c r="CE55" i="25"/>
  <c r="CD55" i="25"/>
  <c r="CC55" i="25"/>
  <c r="CB55" i="25"/>
  <c r="CA55" i="25"/>
  <c r="BZ55" i="25"/>
  <c r="BY55" i="25"/>
  <c r="BX55" i="25"/>
  <c r="BW55" i="25"/>
  <c r="BV55" i="25"/>
  <c r="BE55" i="25"/>
  <c r="BD55" i="25"/>
  <c r="BC55" i="25"/>
  <c r="BB55" i="25"/>
  <c r="BA55" i="25"/>
  <c r="AZ55" i="25"/>
  <c r="AY55" i="25"/>
  <c r="AX55" i="25"/>
  <c r="AW55" i="25"/>
  <c r="AV55" i="25"/>
  <c r="AU55" i="25"/>
  <c r="AT55" i="25"/>
  <c r="AQ55" i="25"/>
  <c r="AP55" i="25"/>
  <c r="AO55" i="25"/>
  <c r="AN55" i="25"/>
  <c r="AM55" i="25"/>
  <c r="AL55" i="25"/>
  <c r="AK55" i="25"/>
  <c r="AJ55" i="25"/>
  <c r="AI55" i="25"/>
  <c r="AH55" i="25"/>
  <c r="AG55" i="25"/>
  <c r="AF55" i="25"/>
  <c r="AD55" i="25"/>
  <c r="P55" i="25" s="1"/>
  <c r="M55" i="25"/>
  <c r="CG54" i="25"/>
  <c r="CF54" i="25"/>
  <c r="CE54" i="25"/>
  <c r="CD54" i="25"/>
  <c r="CC54" i="25"/>
  <c r="CB54" i="25"/>
  <c r="CA54" i="25"/>
  <c r="BZ54" i="25"/>
  <c r="BY54" i="25"/>
  <c r="BX54" i="25"/>
  <c r="BW54" i="25"/>
  <c r="BV54" i="25"/>
  <c r="BE54" i="25"/>
  <c r="BD54" i="25"/>
  <c r="BC54" i="25"/>
  <c r="BB54" i="25"/>
  <c r="BA54" i="25"/>
  <c r="AZ54" i="25"/>
  <c r="AY54" i="25"/>
  <c r="AX54" i="25"/>
  <c r="AW54" i="25"/>
  <c r="AV54" i="25"/>
  <c r="AU54" i="25"/>
  <c r="AT54" i="25"/>
  <c r="AQ54" i="25"/>
  <c r="AP54" i="25"/>
  <c r="AO54" i="25"/>
  <c r="AN54" i="25"/>
  <c r="AM54" i="25"/>
  <c r="AL54" i="25"/>
  <c r="AK54" i="25"/>
  <c r="AJ54" i="25"/>
  <c r="AI54" i="25"/>
  <c r="AH54" i="25"/>
  <c r="AG54" i="25"/>
  <c r="AF54" i="25"/>
  <c r="AD54" i="25"/>
  <c r="M54" i="25"/>
  <c r="CG53" i="25"/>
  <c r="CF53" i="25"/>
  <c r="CE53" i="25"/>
  <c r="CD53" i="25"/>
  <c r="CC53" i="25"/>
  <c r="CB53" i="25"/>
  <c r="CA53" i="25"/>
  <c r="BZ53" i="25"/>
  <c r="BY53" i="25"/>
  <c r="BX53" i="25"/>
  <c r="BW53" i="25"/>
  <c r="BV53" i="25"/>
  <c r="BE53" i="25"/>
  <c r="BD53" i="25"/>
  <c r="BC53" i="25"/>
  <c r="BB53" i="25"/>
  <c r="BA53" i="25"/>
  <c r="AZ53" i="25"/>
  <c r="AY53" i="25"/>
  <c r="AX53" i="25"/>
  <c r="AW53" i="25"/>
  <c r="AV53" i="25"/>
  <c r="AU53" i="25"/>
  <c r="AT53" i="25"/>
  <c r="AQ53" i="25"/>
  <c r="AP53" i="25"/>
  <c r="AO53" i="25"/>
  <c r="AN53" i="25"/>
  <c r="AM53" i="25"/>
  <c r="AL53" i="25"/>
  <c r="AK53" i="25"/>
  <c r="AJ53" i="25"/>
  <c r="AI53" i="25"/>
  <c r="AH53" i="25"/>
  <c r="AG53" i="25"/>
  <c r="AF53" i="25"/>
  <c r="AD53" i="25"/>
  <c r="Q53" i="25" s="1"/>
  <c r="M53" i="25"/>
  <c r="CG52" i="25"/>
  <c r="CF52" i="25"/>
  <c r="CE52" i="25"/>
  <c r="CD52" i="25"/>
  <c r="CC52" i="25"/>
  <c r="CB52" i="25"/>
  <c r="CA52" i="25"/>
  <c r="BZ52" i="25"/>
  <c r="BY52" i="25"/>
  <c r="BX52" i="25"/>
  <c r="BW52" i="25"/>
  <c r="BV52" i="25"/>
  <c r="BE52" i="25"/>
  <c r="BD52" i="25"/>
  <c r="BC52" i="25"/>
  <c r="BB52" i="25"/>
  <c r="BA52" i="25"/>
  <c r="AZ52" i="25"/>
  <c r="AY52" i="25"/>
  <c r="AX52" i="25"/>
  <c r="AW52" i="25"/>
  <c r="AV52" i="25"/>
  <c r="AU52" i="25"/>
  <c r="AT52" i="25"/>
  <c r="BH52" i="25" s="1"/>
  <c r="AQ52" i="25"/>
  <c r="AP52" i="25"/>
  <c r="AO52" i="25"/>
  <c r="AN52" i="25"/>
  <c r="AM52" i="25"/>
  <c r="AL52" i="25"/>
  <c r="AK52" i="25"/>
  <c r="AJ52" i="25"/>
  <c r="AI52" i="25"/>
  <c r="AH52" i="25"/>
  <c r="AG52" i="25"/>
  <c r="AF52" i="25"/>
  <c r="AD52" i="25"/>
  <c r="P52" i="25" s="1"/>
  <c r="M52" i="25"/>
  <c r="CG51" i="25"/>
  <c r="CF51" i="25"/>
  <c r="CE51" i="25"/>
  <c r="CD51" i="25"/>
  <c r="CC51" i="25"/>
  <c r="CB51" i="25"/>
  <c r="CA51" i="25"/>
  <c r="BZ51" i="25"/>
  <c r="BY51" i="25"/>
  <c r="BX51" i="25"/>
  <c r="BW51" i="25"/>
  <c r="BV51" i="25"/>
  <c r="BE51" i="25"/>
  <c r="BD51" i="25"/>
  <c r="BC51" i="25"/>
  <c r="BB51" i="25"/>
  <c r="BA51" i="25"/>
  <c r="AZ51" i="25"/>
  <c r="AY51" i="25"/>
  <c r="AX51" i="25"/>
  <c r="AW51" i="25"/>
  <c r="AV51" i="25"/>
  <c r="AU51" i="25"/>
  <c r="AT51" i="25"/>
  <c r="BH51" i="25" s="1"/>
  <c r="AQ51" i="25"/>
  <c r="AP51" i="25"/>
  <c r="AO51" i="25"/>
  <c r="AN51" i="25"/>
  <c r="AM51" i="25"/>
  <c r="AL51" i="25"/>
  <c r="AK51" i="25"/>
  <c r="AJ51" i="25"/>
  <c r="AI51" i="25"/>
  <c r="AH51" i="25"/>
  <c r="AG51" i="25"/>
  <c r="AF51" i="25"/>
  <c r="AD51" i="25"/>
  <c r="P51" i="25" s="1"/>
  <c r="M51" i="25"/>
  <c r="BB11" i="25"/>
  <c r="CG12" i="25"/>
  <c r="CF12" i="25"/>
  <c r="CE12" i="25"/>
  <c r="CD12" i="25"/>
  <c r="CC12" i="25"/>
  <c r="CB12" i="25"/>
  <c r="CA12" i="25"/>
  <c r="BZ12" i="25"/>
  <c r="BY12" i="25"/>
  <c r="BX12" i="25"/>
  <c r="BW12" i="25"/>
  <c r="BV12" i="25"/>
  <c r="BE12" i="25"/>
  <c r="BD12" i="25"/>
  <c r="BC12" i="25"/>
  <c r="BB12" i="25"/>
  <c r="BA12" i="25"/>
  <c r="AZ12" i="25"/>
  <c r="AY12" i="25"/>
  <c r="AX12" i="25"/>
  <c r="AW12" i="25"/>
  <c r="AV12" i="25"/>
  <c r="AU12" i="25"/>
  <c r="AT12" i="25"/>
  <c r="AQ12" i="25"/>
  <c r="AP12" i="25"/>
  <c r="AO12" i="25"/>
  <c r="AN12" i="25"/>
  <c r="AM12" i="25"/>
  <c r="AL12" i="25"/>
  <c r="AK12" i="25"/>
  <c r="AJ12" i="25"/>
  <c r="AI12" i="25"/>
  <c r="AH12" i="25"/>
  <c r="AG12" i="25"/>
  <c r="AF12" i="25"/>
  <c r="AD12" i="25"/>
  <c r="Q12" i="25" s="1"/>
  <c r="M12" i="25"/>
  <c r="CG11" i="25"/>
  <c r="CF11" i="25"/>
  <c r="CE11" i="25"/>
  <c r="CD11" i="25"/>
  <c r="CC11" i="25"/>
  <c r="CB11" i="25"/>
  <c r="CA11" i="25"/>
  <c r="BZ11" i="25"/>
  <c r="BY11" i="25"/>
  <c r="BX11" i="25"/>
  <c r="BW11" i="25"/>
  <c r="BV11" i="25"/>
  <c r="BE11" i="25"/>
  <c r="BD11" i="25"/>
  <c r="BC11" i="25"/>
  <c r="BA11" i="25"/>
  <c r="AZ11" i="25"/>
  <c r="AY11" i="25"/>
  <c r="AX11" i="25"/>
  <c r="AW11" i="25"/>
  <c r="AV11" i="25"/>
  <c r="AU11" i="25"/>
  <c r="AT11" i="25"/>
  <c r="AO11" i="25"/>
  <c r="AM11" i="25"/>
  <c r="AL11" i="25"/>
  <c r="AK11" i="25"/>
  <c r="AJ11" i="25"/>
  <c r="AI11" i="25"/>
  <c r="AH11" i="25"/>
  <c r="AG11" i="25"/>
  <c r="AF11" i="25"/>
  <c r="M11" i="25"/>
  <c r="CG10" i="25"/>
  <c r="CF10" i="25"/>
  <c r="CE10" i="25"/>
  <c r="CD10" i="25"/>
  <c r="CC10" i="25"/>
  <c r="CB10" i="25"/>
  <c r="CA10" i="25"/>
  <c r="BZ10" i="25"/>
  <c r="BY10" i="25"/>
  <c r="BX10" i="25"/>
  <c r="BW10" i="25"/>
  <c r="BV10" i="25"/>
  <c r="BE10" i="25"/>
  <c r="BD10" i="25"/>
  <c r="BC10" i="25"/>
  <c r="BB10" i="25"/>
  <c r="BA10" i="25"/>
  <c r="AZ10" i="25"/>
  <c r="AY10" i="25"/>
  <c r="AX10" i="25"/>
  <c r="AW10" i="25"/>
  <c r="AV10" i="25"/>
  <c r="AU10" i="25"/>
  <c r="AT10" i="25"/>
  <c r="AQ10" i="25"/>
  <c r="AP10" i="25"/>
  <c r="AO10" i="25"/>
  <c r="AN10" i="25"/>
  <c r="AM10" i="25"/>
  <c r="AL10" i="25"/>
  <c r="AK10" i="25"/>
  <c r="AJ10" i="25"/>
  <c r="AI10" i="25"/>
  <c r="AH10" i="25"/>
  <c r="AG10" i="25"/>
  <c r="AF10" i="25"/>
  <c r="AD10" i="25"/>
  <c r="Q10" i="25" s="1"/>
  <c r="M10" i="25"/>
  <c r="BT284" i="25" l="1"/>
  <c r="CV284" i="25"/>
  <c r="BT233" i="25"/>
  <c r="CV233" i="25"/>
  <c r="CV223" i="25"/>
  <c r="BT223" i="25"/>
  <c r="BT210" i="25"/>
  <c r="CV210" i="25"/>
  <c r="BT206" i="25"/>
  <c r="CV206" i="25"/>
  <c r="BT198" i="25"/>
  <c r="CV198" i="25"/>
  <c r="BT187" i="25"/>
  <c r="CV187" i="25"/>
  <c r="BK57" i="25"/>
  <c r="CO57" i="25"/>
  <c r="BS55" i="25"/>
  <c r="CT56" i="25"/>
  <c r="P56" i="25"/>
  <c r="P57" i="25"/>
  <c r="AR51" i="25"/>
  <c r="P53" i="25"/>
  <c r="CT53" i="25"/>
  <c r="BK56" i="25"/>
  <c r="BS57" i="25"/>
  <c r="Q52" i="25"/>
  <c r="CM54" i="25"/>
  <c r="BQ54" i="25"/>
  <c r="CU54" i="25"/>
  <c r="CO53" i="25"/>
  <c r="BJ54" i="25"/>
  <c r="CN54" i="25"/>
  <c r="CK56" i="25"/>
  <c r="CM52" i="25"/>
  <c r="BN54" i="25"/>
  <c r="CL56" i="25"/>
  <c r="BN51" i="25"/>
  <c r="BK53" i="25"/>
  <c r="AR54" i="25"/>
  <c r="BR54" i="25"/>
  <c r="BP55" i="25"/>
  <c r="CS56" i="25"/>
  <c r="BN57" i="25"/>
  <c r="BH55" i="25"/>
  <c r="BM55" i="25"/>
  <c r="CU57" i="25"/>
  <c r="CJ57" i="25"/>
  <c r="BR51" i="25"/>
  <c r="BK52" i="25"/>
  <c r="CH52" i="25"/>
  <c r="AR53" i="25"/>
  <c r="CU53" i="25"/>
  <c r="CJ53" i="25"/>
  <c r="BP54" i="25"/>
  <c r="BI54" i="25"/>
  <c r="AR55" i="25"/>
  <c r="AR57" i="25"/>
  <c r="CR57" i="25"/>
  <c r="BJ51" i="25"/>
  <c r="CS51" i="25"/>
  <c r="CO51" i="25"/>
  <c r="CK51" i="25"/>
  <c r="CN51" i="25"/>
  <c r="BM52" i="25"/>
  <c r="BP53" i="25"/>
  <c r="CS55" i="25"/>
  <c r="CO55" i="25"/>
  <c r="CK55" i="25"/>
  <c r="CR55" i="25"/>
  <c r="CN55" i="25"/>
  <c r="CJ55" i="25"/>
  <c r="BL51" i="25"/>
  <c r="CJ51" i="25"/>
  <c r="CU51" i="25"/>
  <c r="BO52" i="25"/>
  <c r="CS52" i="25"/>
  <c r="BQ53" i="25"/>
  <c r="BM53" i="25"/>
  <c r="BI53" i="25"/>
  <c r="BL53" i="25"/>
  <c r="CK53" i="25"/>
  <c r="CP53" i="25"/>
  <c r="CT55" i="25"/>
  <c r="BS56" i="25"/>
  <c r="BM51" i="25"/>
  <c r="CL51" i="25"/>
  <c r="AR52" i="25"/>
  <c r="BP52" i="25"/>
  <c r="BH53" i="25"/>
  <c r="BS53" i="25"/>
  <c r="CL53" i="25"/>
  <c r="CR53" i="25"/>
  <c r="Q54" i="25"/>
  <c r="P54" i="25"/>
  <c r="BM54" i="25"/>
  <c r="CT54" i="25"/>
  <c r="CP54" i="25"/>
  <c r="CL54" i="25"/>
  <c r="CS54" i="25"/>
  <c r="CO54" i="25"/>
  <c r="CK54" i="25"/>
  <c r="CH54" i="25"/>
  <c r="CQ54" i="25"/>
  <c r="BR55" i="25"/>
  <c r="BN55" i="25"/>
  <c r="BJ55" i="25"/>
  <c r="BI55" i="25"/>
  <c r="BQ55" i="25"/>
  <c r="CM55" i="25"/>
  <c r="CU55" i="25"/>
  <c r="AR56" i="25"/>
  <c r="BL56" i="25"/>
  <c r="CP56" i="25"/>
  <c r="BQ57" i="25"/>
  <c r="BM57" i="25"/>
  <c r="BI57" i="25"/>
  <c r="BP57" i="25"/>
  <c r="BL57" i="25"/>
  <c r="BH57" i="25"/>
  <c r="BF57" i="25"/>
  <c r="BO57" i="25"/>
  <c r="CT57" i="25"/>
  <c r="CP57" i="25"/>
  <c r="CL57" i="25"/>
  <c r="CK57" i="25"/>
  <c r="CS57" i="25"/>
  <c r="BP51" i="25"/>
  <c r="CH51" i="25"/>
  <c r="CT51" i="25"/>
  <c r="BS52" i="25"/>
  <c r="CL52" i="25"/>
  <c r="CQ52" i="25"/>
  <c r="CH55" i="25"/>
  <c r="CQ55" i="25"/>
  <c r="BP56" i="25"/>
  <c r="BQ51" i="25"/>
  <c r="CP51" i="25"/>
  <c r="BI52" i="25"/>
  <c r="BF53" i="25"/>
  <c r="BR53" i="25"/>
  <c r="CL55" i="25"/>
  <c r="CO56" i="25"/>
  <c r="BS51" i="25"/>
  <c r="CQ51" i="25"/>
  <c r="CR52" i="25"/>
  <c r="CN52" i="25"/>
  <c r="CJ52" i="25"/>
  <c r="CO52" i="25"/>
  <c r="CT52" i="25"/>
  <c r="BN53" i="25"/>
  <c r="Q51" i="25"/>
  <c r="BI51" i="25"/>
  <c r="CM51" i="25"/>
  <c r="CR51" i="25"/>
  <c r="BR52" i="25"/>
  <c r="BN52" i="25"/>
  <c r="BJ52" i="25"/>
  <c r="BF52" i="25"/>
  <c r="BL52" i="25"/>
  <c r="BQ52" i="25"/>
  <c r="CK52" i="25"/>
  <c r="CP52" i="25"/>
  <c r="CU52" i="25"/>
  <c r="BJ53" i="25"/>
  <c r="BO53" i="25"/>
  <c r="CN53" i="25"/>
  <c r="CS53" i="25"/>
  <c r="CJ54" i="25"/>
  <c r="CR54" i="25"/>
  <c r="Q55" i="25"/>
  <c r="BL55" i="25"/>
  <c r="CP55" i="25"/>
  <c r="BR56" i="25"/>
  <c r="BN56" i="25"/>
  <c r="BJ56" i="25"/>
  <c r="BQ56" i="25"/>
  <c r="BM56" i="25"/>
  <c r="BI56" i="25"/>
  <c r="BF56" i="25"/>
  <c r="BO56" i="25"/>
  <c r="CR56" i="25"/>
  <c r="BJ57" i="25"/>
  <c r="BR57" i="25"/>
  <c r="CN57" i="25"/>
  <c r="BF54" i="25"/>
  <c r="BK54" i="25"/>
  <c r="BO54" i="25"/>
  <c r="BS54" i="25"/>
  <c r="CH56" i="25"/>
  <c r="CM56" i="25"/>
  <c r="CQ56" i="25"/>
  <c r="CU56" i="25"/>
  <c r="BF51" i="25"/>
  <c r="BK51" i="25"/>
  <c r="BO51" i="25"/>
  <c r="CH53" i="25"/>
  <c r="CM53" i="25"/>
  <c r="CQ53" i="25"/>
  <c r="BH54" i="25"/>
  <c r="BL54" i="25"/>
  <c r="BF55" i="25"/>
  <c r="BK55" i="25"/>
  <c r="BO55" i="25"/>
  <c r="CJ56" i="25"/>
  <c r="CN56" i="25"/>
  <c r="CH57" i="25"/>
  <c r="CM57" i="25"/>
  <c r="CQ57" i="25"/>
  <c r="AR12" i="25"/>
  <c r="CR11" i="25"/>
  <c r="AR10" i="25"/>
  <c r="BL11" i="25"/>
  <c r="BS10" i="25"/>
  <c r="BH10" i="25"/>
  <c r="CL11" i="25"/>
  <c r="BP10" i="25"/>
  <c r="BI10" i="25"/>
  <c r="AD11" i="25"/>
  <c r="AQ11" i="25"/>
  <c r="CS11" i="25"/>
  <c r="CK11" i="25"/>
  <c r="AP11" i="25"/>
  <c r="BR12" i="25"/>
  <c r="CR12" i="25"/>
  <c r="CK12" i="25"/>
  <c r="BQ10" i="25"/>
  <c r="CT10" i="25"/>
  <c r="AN11" i="25"/>
  <c r="BS11" i="25"/>
  <c r="BH11" i="25"/>
  <c r="CT11" i="25"/>
  <c r="P12" i="25"/>
  <c r="CS12" i="25"/>
  <c r="CH10" i="25"/>
  <c r="CU10" i="25"/>
  <c r="BP11" i="25"/>
  <c r="CP11" i="25"/>
  <c r="BK12" i="25"/>
  <c r="BO12" i="25"/>
  <c r="BS12" i="25"/>
  <c r="CO12" i="25"/>
  <c r="BJ10" i="25"/>
  <c r="BN10" i="25"/>
  <c r="BR10" i="25"/>
  <c r="CJ10" i="25"/>
  <c r="CN10" i="25"/>
  <c r="CR10" i="25"/>
  <c r="BI11" i="25"/>
  <c r="BM11" i="25"/>
  <c r="BQ11" i="25"/>
  <c r="CH11" i="25"/>
  <c r="CM11" i="25"/>
  <c r="CQ11" i="25"/>
  <c r="CU11" i="25"/>
  <c r="BH12" i="25"/>
  <c r="BL12" i="25"/>
  <c r="BP12" i="25"/>
  <c r="CL12" i="25"/>
  <c r="CP12" i="25"/>
  <c r="CT12" i="25"/>
  <c r="BM10" i="25"/>
  <c r="CQ10" i="25"/>
  <c r="P10" i="25"/>
  <c r="BF10" i="25"/>
  <c r="BK10" i="25"/>
  <c r="BO10" i="25"/>
  <c r="CK10" i="25"/>
  <c r="CO10" i="25"/>
  <c r="CS10" i="25"/>
  <c r="BJ11" i="25"/>
  <c r="BN11" i="25"/>
  <c r="BR11" i="25"/>
  <c r="CJ11" i="25"/>
  <c r="CN11" i="25"/>
  <c r="BI12" i="25"/>
  <c r="BM12" i="25"/>
  <c r="BQ12" i="25"/>
  <c r="CH12" i="25"/>
  <c r="CM12" i="25"/>
  <c r="CQ12" i="25"/>
  <c r="CU12" i="25"/>
  <c r="CM10" i="25"/>
  <c r="BF12" i="25"/>
  <c r="BL10" i="25"/>
  <c r="CL10" i="25"/>
  <c r="CP10" i="25"/>
  <c r="BF11" i="25"/>
  <c r="BK11" i="25"/>
  <c r="BO11" i="25"/>
  <c r="CO11" i="25"/>
  <c r="BJ12" i="25"/>
  <c r="BN12" i="25"/>
  <c r="CJ12" i="25"/>
  <c r="CN12" i="25"/>
  <c r="AR11" i="25" l="1"/>
  <c r="CV57" i="25"/>
  <c r="CV53" i="25"/>
  <c r="CV54" i="25"/>
  <c r="BT57" i="25"/>
  <c r="BT55" i="25"/>
  <c r="BT54" i="25"/>
  <c r="CV56" i="25"/>
  <c r="BT56" i="25"/>
  <c r="CV52" i="25"/>
  <c r="BT51" i="25"/>
  <c r="BT52" i="25"/>
  <c r="CV55" i="25"/>
  <c r="BT53" i="25"/>
  <c r="CV51" i="25"/>
  <c r="BT10" i="25"/>
  <c r="Q11" i="25"/>
  <c r="P11" i="25"/>
  <c r="BT11" i="25"/>
  <c r="CV12" i="25"/>
  <c r="BT12" i="25"/>
  <c r="CV10" i="25"/>
  <c r="CV11" i="25"/>
  <c r="AC323" i="25" l="1"/>
  <c r="AB323" i="25"/>
  <c r="AA323" i="25"/>
  <c r="Z323" i="25"/>
  <c r="Y323" i="25"/>
  <c r="X323" i="25"/>
  <c r="W323" i="25"/>
  <c r="V323" i="25"/>
  <c r="U323" i="25"/>
  <c r="T323" i="25"/>
  <c r="S323" i="25"/>
  <c r="R323" i="25"/>
  <c r="AC322" i="25"/>
  <c r="AB322" i="25"/>
  <c r="AA322" i="25"/>
  <c r="Z322" i="25"/>
  <c r="Y322" i="25"/>
  <c r="X322" i="25"/>
  <c r="W322" i="25"/>
  <c r="V322" i="25"/>
  <c r="U322" i="25"/>
  <c r="T322" i="25"/>
  <c r="S322" i="25"/>
  <c r="R322" i="25"/>
  <c r="AC321" i="25"/>
  <c r="AB321" i="25"/>
  <c r="AA321" i="25"/>
  <c r="Z321" i="25"/>
  <c r="Y321" i="25"/>
  <c r="X321" i="25"/>
  <c r="W321" i="25"/>
  <c r="V321" i="25"/>
  <c r="U321" i="25"/>
  <c r="T321" i="25"/>
  <c r="S321" i="25"/>
  <c r="R321" i="25"/>
  <c r="AC320" i="25"/>
  <c r="AB320" i="25"/>
  <c r="AA320" i="25"/>
  <c r="Z320" i="25"/>
  <c r="Y320" i="25"/>
  <c r="X320" i="25"/>
  <c r="W320" i="25"/>
  <c r="V320" i="25"/>
  <c r="U320" i="25"/>
  <c r="T320" i="25"/>
  <c r="S320" i="25"/>
  <c r="R320" i="25"/>
  <c r="AC319" i="25"/>
  <c r="AC324" i="25" s="1"/>
  <c r="AC326" i="25" s="1"/>
  <c r="AB319" i="25"/>
  <c r="AA319" i="25"/>
  <c r="Z319" i="25"/>
  <c r="Y319" i="25"/>
  <c r="Y324" i="25" s="1"/>
  <c r="Y326" i="25" s="1"/>
  <c r="X319" i="25"/>
  <c r="X324" i="25" s="1"/>
  <c r="X326" i="25" s="1"/>
  <c r="W319" i="25"/>
  <c r="W324" i="25" s="1"/>
  <c r="W326" i="25" s="1"/>
  <c r="V319" i="25"/>
  <c r="U319" i="25"/>
  <c r="T319" i="25"/>
  <c r="T324" i="25" s="1"/>
  <c r="T326" i="25" s="1"/>
  <c r="S319" i="25"/>
  <c r="R319" i="25"/>
  <c r="AC312" i="25"/>
  <c r="AB312" i="25"/>
  <c r="AA312" i="25"/>
  <c r="Z312" i="25"/>
  <c r="Y312" i="25"/>
  <c r="X312" i="25"/>
  <c r="W312" i="25"/>
  <c r="V312" i="25"/>
  <c r="U312" i="25"/>
  <c r="T312" i="25"/>
  <c r="S312" i="25"/>
  <c r="R312" i="25"/>
  <c r="AC311" i="25"/>
  <c r="AB311" i="25"/>
  <c r="AA311" i="25"/>
  <c r="Z311" i="25"/>
  <c r="Y311" i="25"/>
  <c r="X311" i="25"/>
  <c r="W311" i="25"/>
  <c r="V311" i="25"/>
  <c r="U311" i="25"/>
  <c r="T311" i="25"/>
  <c r="S311" i="25"/>
  <c r="R311" i="25"/>
  <c r="AC310" i="25"/>
  <c r="AB310" i="25"/>
  <c r="AA310" i="25"/>
  <c r="Z310" i="25"/>
  <c r="Y310" i="25"/>
  <c r="X310" i="25"/>
  <c r="W310" i="25"/>
  <c r="V310" i="25"/>
  <c r="U310" i="25"/>
  <c r="T310" i="25"/>
  <c r="S310" i="25"/>
  <c r="R310" i="25"/>
  <c r="AC309" i="25"/>
  <c r="AB309" i="25"/>
  <c r="AA309" i="25"/>
  <c r="Z309" i="25"/>
  <c r="Y309" i="25"/>
  <c r="X309" i="25"/>
  <c r="W309" i="25"/>
  <c r="V309" i="25"/>
  <c r="U309" i="25"/>
  <c r="T309" i="25"/>
  <c r="S309" i="25"/>
  <c r="R309" i="25"/>
  <c r="AC308" i="25"/>
  <c r="AB308" i="25"/>
  <c r="AA308" i="25"/>
  <c r="Z308" i="25"/>
  <c r="Y308" i="25"/>
  <c r="X308" i="25"/>
  <c r="W308" i="25"/>
  <c r="V308" i="25"/>
  <c r="U308" i="25"/>
  <c r="T308" i="25"/>
  <c r="S308" i="25"/>
  <c r="R308" i="25"/>
  <c r="AC307" i="25"/>
  <c r="AB307" i="25"/>
  <c r="AA307" i="25"/>
  <c r="Z307" i="25"/>
  <c r="Y307" i="25"/>
  <c r="X307" i="25"/>
  <c r="W307" i="25"/>
  <c r="V307" i="25"/>
  <c r="U307" i="25"/>
  <c r="T307" i="25"/>
  <c r="S307" i="25"/>
  <c r="R307" i="25"/>
  <c r="AC306" i="25"/>
  <c r="AB306" i="25"/>
  <c r="AB313" i="25" s="1"/>
  <c r="AB315" i="25" s="1"/>
  <c r="AA306" i="25"/>
  <c r="AA313" i="25" s="1"/>
  <c r="AA315" i="25" s="1"/>
  <c r="Z306" i="25"/>
  <c r="Y306" i="25"/>
  <c r="X306" i="25"/>
  <c r="X313" i="25" s="1"/>
  <c r="X315" i="25" s="1"/>
  <c r="W306" i="25"/>
  <c r="W313" i="25" s="1"/>
  <c r="W315" i="25" s="1"/>
  <c r="V306" i="25"/>
  <c r="U306" i="25"/>
  <c r="T306" i="25"/>
  <c r="T313" i="25" s="1"/>
  <c r="T315" i="25" s="1"/>
  <c r="S306" i="25"/>
  <c r="S313" i="25" s="1"/>
  <c r="S315" i="25" s="1"/>
  <c r="R306" i="25"/>
  <c r="AC300" i="25"/>
  <c r="AB300" i="25"/>
  <c r="AA300" i="25"/>
  <c r="Z300" i="25"/>
  <c r="Y300" i="25"/>
  <c r="X300" i="25"/>
  <c r="W300" i="25"/>
  <c r="V300" i="25"/>
  <c r="U300" i="25"/>
  <c r="T300" i="25"/>
  <c r="S300" i="25"/>
  <c r="R300" i="25"/>
  <c r="AC298" i="25"/>
  <c r="AB298" i="25"/>
  <c r="AA298" i="25"/>
  <c r="Z298" i="25"/>
  <c r="Y298" i="25"/>
  <c r="X298" i="25"/>
  <c r="W298" i="25"/>
  <c r="V298" i="25"/>
  <c r="U298" i="25"/>
  <c r="T298" i="25"/>
  <c r="S298" i="25"/>
  <c r="R298" i="25"/>
  <c r="AC297" i="25"/>
  <c r="AB297" i="25"/>
  <c r="AA297" i="25"/>
  <c r="Z297" i="25"/>
  <c r="Y297" i="25"/>
  <c r="X297" i="25"/>
  <c r="W297" i="25"/>
  <c r="V297" i="25"/>
  <c r="U297" i="25"/>
  <c r="T297" i="25"/>
  <c r="S297" i="25"/>
  <c r="R297" i="25"/>
  <c r="AC296" i="25"/>
  <c r="AB296" i="25"/>
  <c r="AA296" i="25"/>
  <c r="Z296" i="25"/>
  <c r="Y296" i="25"/>
  <c r="X296" i="25"/>
  <c r="W296" i="25"/>
  <c r="V296" i="25"/>
  <c r="U296" i="25"/>
  <c r="T296" i="25"/>
  <c r="S296" i="25"/>
  <c r="R296" i="25"/>
  <c r="AC295" i="25"/>
  <c r="AB295" i="25"/>
  <c r="AA295" i="25"/>
  <c r="Z295" i="25"/>
  <c r="Y295" i="25"/>
  <c r="X295" i="25"/>
  <c r="W295" i="25"/>
  <c r="V295" i="25"/>
  <c r="U295" i="25"/>
  <c r="T295" i="25"/>
  <c r="S295" i="25"/>
  <c r="R295" i="25"/>
  <c r="AC294" i="25"/>
  <c r="AB294" i="25"/>
  <c r="AA294" i="25"/>
  <c r="Z294" i="25"/>
  <c r="Y294" i="25"/>
  <c r="X294" i="25"/>
  <c r="W294" i="25"/>
  <c r="V294" i="25"/>
  <c r="U294" i="25"/>
  <c r="T294" i="25"/>
  <c r="S294" i="25"/>
  <c r="R294" i="25"/>
  <c r="AC293" i="25"/>
  <c r="AB293" i="25"/>
  <c r="AA293" i="25"/>
  <c r="Z293" i="25"/>
  <c r="Y293" i="25"/>
  <c r="X293" i="25"/>
  <c r="W293" i="25"/>
  <c r="V293" i="25"/>
  <c r="U293" i="25"/>
  <c r="T293" i="25"/>
  <c r="S293" i="25"/>
  <c r="R293" i="25"/>
  <c r="AC292" i="25"/>
  <c r="AB292" i="25"/>
  <c r="AA292" i="25"/>
  <c r="Z292" i="25"/>
  <c r="Y292" i="25"/>
  <c r="X292" i="25"/>
  <c r="W292" i="25"/>
  <c r="V292" i="25"/>
  <c r="U292" i="25"/>
  <c r="T292" i="25"/>
  <c r="S292" i="25"/>
  <c r="R292" i="25"/>
  <c r="AC291" i="25"/>
  <c r="AB291" i="25"/>
  <c r="AA291" i="25"/>
  <c r="Z291" i="25"/>
  <c r="Y291" i="25"/>
  <c r="X291" i="25"/>
  <c r="W291" i="25"/>
  <c r="V291" i="25"/>
  <c r="U291" i="25"/>
  <c r="T291" i="25"/>
  <c r="S291" i="25"/>
  <c r="R291" i="25"/>
  <c r="AC290" i="25"/>
  <c r="AB290" i="25"/>
  <c r="AA290" i="25"/>
  <c r="Z290" i="25"/>
  <c r="Y290" i="25"/>
  <c r="X290" i="25"/>
  <c r="W290" i="25"/>
  <c r="V290" i="25"/>
  <c r="U290" i="25"/>
  <c r="T290" i="25"/>
  <c r="S290" i="25"/>
  <c r="R290" i="25"/>
  <c r="AC289" i="25"/>
  <c r="AB289" i="25"/>
  <c r="AB301" i="25" s="1"/>
  <c r="AB303" i="25" s="1"/>
  <c r="AA289" i="25"/>
  <c r="Z289" i="25"/>
  <c r="Y289" i="25"/>
  <c r="X289" i="25"/>
  <c r="X301" i="25" s="1"/>
  <c r="X303" i="25" s="1"/>
  <c r="W289" i="25"/>
  <c r="V289" i="25"/>
  <c r="U289" i="25"/>
  <c r="T289" i="25"/>
  <c r="S289" i="25"/>
  <c r="R289" i="25"/>
  <c r="CG285" i="25"/>
  <c r="CG294" i="25" s="1"/>
  <c r="CF285" i="25"/>
  <c r="CF294" i="25" s="1"/>
  <c r="CE285" i="25"/>
  <c r="CE294" i="25" s="1"/>
  <c r="CD285" i="25"/>
  <c r="CD294" i="25" s="1"/>
  <c r="CC285" i="25"/>
  <c r="CC294" i="25" s="1"/>
  <c r="CB285" i="25"/>
  <c r="CB294" i="25" s="1"/>
  <c r="CA285" i="25"/>
  <c r="CA294" i="25" s="1"/>
  <c r="BZ285" i="25"/>
  <c r="BZ294" i="25" s="1"/>
  <c r="BY285" i="25"/>
  <c r="BY294" i="25" s="1"/>
  <c r="BX285" i="25"/>
  <c r="BX294" i="25" s="1"/>
  <c r="BW285" i="25"/>
  <c r="BW294" i="25" s="1"/>
  <c r="BV285" i="25"/>
  <c r="BE285" i="25"/>
  <c r="BE294" i="25" s="1"/>
  <c r="BD285" i="25"/>
  <c r="BD294" i="25" s="1"/>
  <c r="BC285" i="25"/>
  <c r="BC294" i="25" s="1"/>
  <c r="BB285" i="25"/>
  <c r="BB294" i="25" s="1"/>
  <c r="BA285" i="25"/>
  <c r="BA294" i="25" s="1"/>
  <c r="AZ285" i="25"/>
  <c r="AZ294" i="25" s="1"/>
  <c r="AY285" i="25"/>
  <c r="AY294" i="25" s="1"/>
  <c r="AX285" i="25"/>
  <c r="AX294" i="25" s="1"/>
  <c r="AW285" i="25"/>
  <c r="AW294" i="25" s="1"/>
  <c r="AV285" i="25"/>
  <c r="AV294" i="25" s="1"/>
  <c r="AU285" i="25"/>
  <c r="AT285" i="25"/>
  <c r="BH285" i="25" s="1"/>
  <c r="BH294" i="25" s="1"/>
  <c r="AQ285" i="25"/>
  <c r="AP285" i="25"/>
  <c r="AP294" i="25" s="1"/>
  <c r="AO285" i="25"/>
  <c r="AO294" i="25" s="1"/>
  <c r="AN285" i="25"/>
  <c r="AN294" i="25" s="1"/>
  <c r="AM285" i="25"/>
  <c r="AM294" i="25" s="1"/>
  <c r="AL285" i="25"/>
  <c r="AL294" i="25" s="1"/>
  <c r="AK285" i="25"/>
  <c r="AK294" i="25" s="1"/>
  <c r="AJ285" i="25"/>
  <c r="AJ294" i="25" s="1"/>
  <c r="AI285" i="25"/>
  <c r="AI294" i="25" s="1"/>
  <c r="AH285" i="25"/>
  <c r="AH294" i="25" s="1"/>
  <c r="AG285" i="25"/>
  <c r="AG294" i="25" s="1"/>
  <c r="AF285" i="25"/>
  <c r="AF294" i="25" s="1"/>
  <c r="AD285" i="25"/>
  <c r="Q285" i="25" s="1"/>
  <c r="M285" i="25"/>
  <c r="CG283" i="25"/>
  <c r="CF283" i="25"/>
  <c r="CE283" i="25"/>
  <c r="CD283" i="25"/>
  <c r="CC283" i="25"/>
  <c r="CB283" i="25"/>
  <c r="CA283" i="25"/>
  <c r="BZ283" i="25"/>
  <c r="BY283" i="25"/>
  <c r="BX283" i="25"/>
  <c r="BW283" i="25"/>
  <c r="BV283" i="25"/>
  <c r="CJ283" i="25" s="1"/>
  <c r="BE283" i="25"/>
  <c r="BD283" i="25"/>
  <c r="BC283" i="25"/>
  <c r="BB283" i="25"/>
  <c r="BA283" i="25"/>
  <c r="AZ283" i="25"/>
  <c r="AY283" i="25"/>
  <c r="AX283" i="25"/>
  <c r="AW283" i="25"/>
  <c r="AV283" i="25"/>
  <c r="AU283" i="25"/>
  <c r="AT283" i="25"/>
  <c r="AQ283" i="25"/>
  <c r="AP283" i="25"/>
  <c r="AO283" i="25"/>
  <c r="AN283" i="25"/>
  <c r="AM283" i="25"/>
  <c r="AL283" i="25"/>
  <c r="AK283" i="25"/>
  <c r="AJ283" i="25"/>
  <c r="AI283" i="25"/>
  <c r="AH283" i="25"/>
  <c r="AG283" i="25"/>
  <c r="AF283" i="25"/>
  <c r="AD283" i="25"/>
  <c r="Q283" i="25" s="1"/>
  <c r="M283" i="25"/>
  <c r="CG282" i="25"/>
  <c r="CF282" i="25"/>
  <c r="CE282" i="25"/>
  <c r="CD282" i="25"/>
  <c r="CC282" i="25"/>
  <c r="CB282" i="25"/>
  <c r="CA282" i="25"/>
  <c r="BZ282" i="25"/>
  <c r="BY282" i="25"/>
  <c r="BX282" i="25"/>
  <c r="BW282" i="25"/>
  <c r="BV282" i="25"/>
  <c r="CJ282" i="25" s="1"/>
  <c r="BE282" i="25"/>
  <c r="BD282" i="25"/>
  <c r="BC282" i="25"/>
  <c r="BB282" i="25"/>
  <c r="BA282" i="25"/>
  <c r="AZ282" i="25"/>
  <c r="AY282" i="25"/>
  <c r="AX282" i="25"/>
  <c r="AW282" i="25"/>
  <c r="AV282" i="25"/>
  <c r="AU282" i="25"/>
  <c r="AT282" i="25"/>
  <c r="AQ282" i="25"/>
  <c r="AP282" i="25"/>
  <c r="AO282" i="25"/>
  <c r="AN282" i="25"/>
  <c r="AM282" i="25"/>
  <c r="AL282" i="25"/>
  <c r="AK282" i="25"/>
  <c r="AJ282" i="25"/>
  <c r="AI282" i="25"/>
  <c r="AH282" i="25"/>
  <c r="AG282" i="25"/>
  <c r="AF282" i="25"/>
  <c r="AD282" i="25"/>
  <c r="Q282" i="25" s="1"/>
  <c r="M282" i="25"/>
  <c r="CG281" i="25"/>
  <c r="CF281" i="25"/>
  <c r="CE281" i="25"/>
  <c r="CD281" i="25"/>
  <c r="CC281" i="25"/>
  <c r="CB281" i="25"/>
  <c r="CA281" i="25"/>
  <c r="BZ281" i="25"/>
  <c r="BY281" i="25"/>
  <c r="BX281" i="25"/>
  <c r="BW281" i="25"/>
  <c r="BV281" i="25"/>
  <c r="BE281" i="25"/>
  <c r="BD281" i="25"/>
  <c r="BC281" i="25"/>
  <c r="BB281" i="25"/>
  <c r="BA281" i="25"/>
  <c r="AZ281" i="25"/>
  <c r="AY281" i="25"/>
  <c r="AX281" i="25"/>
  <c r="AW281" i="25"/>
  <c r="AV281" i="25"/>
  <c r="AU281" i="25"/>
  <c r="AT281" i="25"/>
  <c r="AQ281" i="25"/>
  <c r="AP281" i="25"/>
  <c r="AO281" i="25"/>
  <c r="AN281" i="25"/>
  <c r="AM281" i="25"/>
  <c r="AL281" i="25"/>
  <c r="AK281" i="25"/>
  <c r="AJ281" i="25"/>
  <c r="AI281" i="25"/>
  <c r="AH281" i="25"/>
  <c r="AG281" i="25"/>
  <c r="AF281" i="25"/>
  <c r="AD281" i="25"/>
  <c r="M281" i="25"/>
  <c r="CG280" i="25"/>
  <c r="CF280" i="25"/>
  <c r="CE280" i="25"/>
  <c r="CD280" i="25"/>
  <c r="CC280" i="25"/>
  <c r="CB280" i="25"/>
  <c r="CA280" i="25"/>
  <c r="BZ280" i="25"/>
  <c r="BY280" i="25"/>
  <c r="BX280" i="25"/>
  <c r="BW280" i="25"/>
  <c r="BV280" i="25"/>
  <c r="BE280" i="25"/>
  <c r="BD280" i="25"/>
  <c r="BC280" i="25"/>
  <c r="BB280" i="25"/>
  <c r="BA280" i="25"/>
  <c r="AZ280" i="25"/>
  <c r="AY280" i="25"/>
  <c r="AX280" i="25"/>
  <c r="AW280" i="25"/>
  <c r="AV280" i="25"/>
  <c r="AU280" i="25"/>
  <c r="AT280" i="25"/>
  <c r="AQ280" i="25"/>
  <c r="AP280" i="25"/>
  <c r="AO280" i="25"/>
  <c r="AN280" i="25"/>
  <c r="AM280" i="25"/>
  <c r="AL280" i="25"/>
  <c r="AK280" i="25"/>
  <c r="AJ280" i="25"/>
  <c r="AI280" i="25"/>
  <c r="AH280" i="25"/>
  <c r="AG280" i="25"/>
  <c r="AF280" i="25"/>
  <c r="AD280" i="25"/>
  <c r="M280" i="25"/>
  <c r="CG279" i="25"/>
  <c r="CF279" i="25"/>
  <c r="CE279" i="25"/>
  <c r="CD279" i="25"/>
  <c r="CC279" i="25"/>
  <c r="CB279" i="25"/>
  <c r="CA279" i="25"/>
  <c r="BZ279" i="25"/>
  <c r="BY279" i="25"/>
  <c r="BX279" i="25"/>
  <c r="BW279" i="25"/>
  <c r="BV279" i="25"/>
  <c r="BE279" i="25"/>
  <c r="BD279" i="25"/>
  <c r="BC279" i="25"/>
  <c r="BB279" i="25"/>
  <c r="BA279" i="25"/>
  <c r="AZ279" i="25"/>
  <c r="AY279" i="25"/>
  <c r="AX279" i="25"/>
  <c r="AW279" i="25"/>
  <c r="AV279" i="25"/>
  <c r="AU279" i="25"/>
  <c r="AT279" i="25"/>
  <c r="BH279" i="25" s="1"/>
  <c r="AQ279" i="25"/>
  <c r="AP279" i="25"/>
  <c r="AO279" i="25"/>
  <c r="AN279" i="25"/>
  <c r="AM279" i="25"/>
  <c r="AL279" i="25"/>
  <c r="AK279" i="25"/>
  <c r="AJ279" i="25"/>
  <c r="AI279" i="25"/>
  <c r="AH279" i="25"/>
  <c r="AG279" i="25"/>
  <c r="AF279" i="25"/>
  <c r="AD279" i="25"/>
  <c r="M279" i="25"/>
  <c r="CG278" i="25"/>
  <c r="CF278" i="25"/>
  <c r="CE278" i="25"/>
  <c r="CD278" i="25"/>
  <c r="CC278" i="25"/>
  <c r="CB278" i="25"/>
  <c r="CA278" i="25"/>
  <c r="BZ278" i="25"/>
  <c r="BY278" i="25"/>
  <c r="BX278" i="25"/>
  <c r="BW278" i="25"/>
  <c r="BV278" i="25"/>
  <c r="CJ278" i="25" s="1"/>
  <c r="BE278" i="25"/>
  <c r="BD278" i="25"/>
  <c r="BC278" i="25"/>
  <c r="BB278" i="25"/>
  <c r="BA278" i="25"/>
  <c r="AZ278" i="25"/>
  <c r="AY278" i="25"/>
  <c r="AX278" i="25"/>
  <c r="AW278" i="25"/>
  <c r="AV278" i="25"/>
  <c r="AU278" i="25"/>
  <c r="AT278" i="25"/>
  <c r="AQ278" i="25"/>
  <c r="AP278" i="25"/>
  <c r="AO278" i="25"/>
  <c r="AN278" i="25"/>
  <c r="AM278" i="25"/>
  <c r="AL278" i="25"/>
  <c r="AK278" i="25"/>
  <c r="AJ278" i="25"/>
  <c r="AI278" i="25"/>
  <c r="AH278" i="25"/>
  <c r="AG278" i="25"/>
  <c r="AF278" i="25"/>
  <c r="AD278" i="25"/>
  <c r="M278" i="25"/>
  <c r="CG277" i="25"/>
  <c r="CF277" i="25"/>
  <c r="CE277" i="25"/>
  <c r="CD277" i="25"/>
  <c r="CC277" i="25"/>
  <c r="CB277" i="25"/>
  <c r="CA277" i="25"/>
  <c r="BZ277" i="25"/>
  <c r="BY277" i="25"/>
  <c r="BX277" i="25"/>
  <c r="BW277" i="25"/>
  <c r="BV277" i="25"/>
  <c r="CJ277" i="25" s="1"/>
  <c r="BE277" i="25"/>
  <c r="BD277" i="25"/>
  <c r="BC277" i="25"/>
  <c r="BB277" i="25"/>
  <c r="BA277" i="25"/>
  <c r="AZ277" i="25"/>
  <c r="AY277" i="25"/>
  <c r="AX277" i="25"/>
  <c r="AW277" i="25"/>
  <c r="AV277" i="25"/>
  <c r="AU277" i="25"/>
  <c r="AT277" i="25"/>
  <c r="AQ277" i="25"/>
  <c r="AP277" i="25"/>
  <c r="AO277" i="25"/>
  <c r="AN277" i="25"/>
  <c r="AM277" i="25"/>
  <c r="AL277" i="25"/>
  <c r="AK277" i="25"/>
  <c r="AJ277" i="25"/>
  <c r="AI277" i="25"/>
  <c r="AH277" i="25"/>
  <c r="AG277" i="25"/>
  <c r="AF277" i="25"/>
  <c r="AD277" i="25"/>
  <c r="Q277" i="25" s="1"/>
  <c r="M277" i="25"/>
  <c r="CG276" i="25"/>
  <c r="CF276" i="25"/>
  <c r="CE276" i="25"/>
  <c r="CD276" i="25"/>
  <c r="CC276" i="25"/>
  <c r="CB276" i="25"/>
  <c r="CA276" i="25"/>
  <c r="BZ276" i="25"/>
  <c r="BY276" i="25"/>
  <c r="BX276" i="25"/>
  <c r="BW276" i="25"/>
  <c r="BV276" i="25"/>
  <c r="BE276" i="25"/>
  <c r="BD276" i="25"/>
  <c r="BC276" i="25"/>
  <c r="BB276" i="25"/>
  <c r="BA276" i="25"/>
  <c r="AZ276" i="25"/>
  <c r="AY276" i="25"/>
  <c r="AX276" i="25"/>
  <c r="AW276" i="25"/>
  <c r="AV276" i="25"/>
  <c r="AU276" i="25"/>
  <c r="AT276" i="25"/>
  <c r="AQ276" i="25"/>
  <c r="AP276" i="25"/>
  <c r="AO276" i="25"/>
  <c r="AN276" i="25"/>
  <c r="AM276" i="25"/>
  <c r="AL276" i="25"/>
  <c r="AK276" i="25"/>
  <c r="AJ276" i="25"/>
  <c r="AI276" i="25"/>
  <c r="AH276" i="25"/>
  <c r="AG276" i="25"/>
  <c r="AF276" i="25"/>
  <c r="AD276" i="25"/>
  <c r="M276" i="25"/>
  <c r="CG275" i="25"/>
  <c r="CF275" i="25"/>
  <c r="CE275" i="25"/>
  <c r="CD275" i="25"/>
  <c r="CC275" i="25"/>
  <c r="CB275" i="25"/>
  <c r="CA275" i="25"/>
  <c r="BZ275" i="25"/>
  <c r="BY275" i="25"/>
  <c r="BX275" i="25"/>
  <c r="BW275" i="25"/>
  <c r="BV275" i="25"/>
  <c r="BE275" i="25"/>
  <c r="BD275" i="25"/>
  <c r="BC275" i="25"/>
  <c r="BB275" i="25"/>
  <c r="BA275" i="25"/>
  <c r="AZ275" i="25"/>
  <c r="AY275" i="25"/>
  <c r="AX275" i="25"/>
  <c r="AW275" i="25"/>
  <c r="AV275" i="25"/>
  <c r="AU275" i="25"/>
  <c r="AT275" i="25"/>
  <c r="BH275" i="25" s="1"/>
  <c r="AQ275" i="25"/>
  <c r="AP275" i="25"/>
  <c r="AO275" i="25"/>
  <c r="AN275" i="25"/>
  <c r="AM275" i="25"/>
  <c r="AL275" i="25"/>
  <c r="AK275" i="25"/>
  <c r="AJ275" i="25"/>
  <c r="AI275" i="25"/>
  <c r="AH275" i="25"/>
  <c r="AG275" i="25"/>
  <c r="AF275" i="25"/>
  <c r="AD275" i="25"/>
  <c r="M275" i="25"/>
  <c r="CG274" i="25"/>
  <c r="CF274" i="25"/>
  <c r="CE274" i="25"/>
  <c r="CD274" i="25"/>
  <c r="CC274" i="25"/>
  <c r="CB274" i="25"/>
  <c r="CA274" i="25"/>
  <c r="BZ274" i="25"/>
  <c r="BY274" i="25"/>
  <c r="BX274" i="25"/>
  <c r="BW274" i="25"/>
  <c r="BV274" i="25"/>
  <c r="BE274" i="25"/>
  <c r="BD274" i="25"/>
  <c r="BC274" i="25"/>
  <c r="BB274" i="25"/>
  <c r="BA274" i="25"/>
  <c r="AZ274" i="25"/>
  <c r="AY274" i="25"/>
  <c r="AX274" i="25"/>
  <c r="AW274" i="25"/>
  <c r="AV274" i="25"/>
  <c r="AU274" i="25"/>
  <c r="AT274" i="25"/>
  <c r="AQ274" i="25"/>
  <c r="AP274" i="25"/>
  <c r="AO274" i="25"/>
  <c r="AN274" i="25"/>
  <c r="AM274" i="25"/>
  <c r="AL274" i="25"/>
  <c r="AK274" i="25"/>
  <c r="AJ274" i="25"/>
  <c r="AI274" i="25"/>
  <c r="AH274" i="25"/>
  <c r="AG274" i="25"/>
  <c r="AF274" i="25"/>
  <c r="AD274" i="25"/>
  <c r="M274" i="25"/>
  <c r="CG273" i="25"/>
  <c r="CF273" i="25"/>
  <c r="CE273" i="25"/>
  <c r="CD273" i="25"/>
  <c r="CC273" i="25"/>
  <c r="CB273" i="25"/>
  <c r="CA273" i="25"/>
  <c r="BZ273" i="25"/>
  <c r="BY273" i="25"/>
  <c r="BX273" i="25"/>
  <c r="BW273" i="25"/>
  <c r="BV273" i="25"/>
  <c r="BE273" i="25"/>
  <c r="BD273" i="25"/>
  <c r="BC273" i="25"/>
  <c r="BB273" i="25"/>
  <c r="BA273" i="25"/>
  <c r="AZ273" i="25"/>
  <c r="AY273" i="25"/>
  <c r="AX273" i="25"/>
  <c r="AW273" i="25"/>
  <c r="AV273" i="25"/>
  <c r="AU273" i="25"/>
  <c r="AT273" i="25"/>
  <c r="AQ273" i="25"/>
  <c r="AP273" i="25"/>
  <c r="AO273" i="25"/>
  <c r="AN273" i="25"/>
  <c r="AM273" i="25"/>
  <c r="AL273" i="25"/>
  <c r="AK273" i="25"/>
  <c r="AJ273" i="25"/>
  <c r="AI273" i="25"/>
  <c r="AH273" i="25"/>
  <c r="AG273" i="25"/>
  <c r="AF273" i="25"/>
  <c r="AD273" i="25"/>
  <c r="M273" i="25"/>
  <c r="CG272" i="25"/>
  <c r="CF272" i="25"/>
  <c r="CE272" i="25"/>
  <c r="CD272" i="25"/>
  <c r="CC272" i="25"/>
  <c r="CB272" i="25"/>
  <c r="CA272" i="25"/>
  <c r="BZ272" i="25"/>
  <c r="BY272" i="25"/>
  <c r="BX272" i="25"/>
  <c r="BW272" i="25"/>
  <c r="BV272" i="25"/>
  <c r="BE272" i="25"/>
  <c r="BD272" i="25"/>
  <c r="BC272" i="25"/>
  <c r="BB272" i="25"/>
  <c r="BA272" i="25"/>
  <c r="AZ272" i="25"/>
  <c r="AY272" i="25"/>
  <c r="AX272" i="25"/>
  <c r="AW272" i="25"/>
  <c r="AV272" i="25"/>
  <c r="AU272" i="25"/>
  <c r="AT272" i="25"/>
  <c r="AQ272" i="25"/>
  <c r="AP272" i="25"/>
  <c r="AO272" i="25"/>
  <c r="AN272" i="25"/>
  <c r="AM272" i="25"/>
  <c r="AL272" i="25"/>
  <c r="AK272" i="25"/>
  <c r="AJ272" i="25"/>
  <c r="AI272" i="25"/>
  <c r="AH272" i="25"/>
  <c r="AG272" i="25"/>
  <c r="AF272" i="25"/>
  <c r="AD272" i="25"/>
  <c r="M272" i="25"/>
  <c r="CG271" i="25"/>
  <c r="CF271" i="25"/>
  <c r="CE271" i="25"/>
  <c r="CD271" i="25"/>
  <c r="CC271" i="25"/>
  <c r="CB271" i="25"/>
  <c r="CA271" i="25"/>
  <c r="BZ271" i="25"/>
  <c r="BY271" i="25"/>
  <c r="BX271" i="25"/>
  <c r="BW271" i="25"/>
  <c r="BV271" i="25"/>
  <c r="BE271" i="25"/>
  <c r="BD271" i="25"/>
  <c r="BC271" i="25"/>
  <c r="BB271" i="25"/>
  <c r="BA271" i="25"/>
  <c r="AZ271" i="25"/>
  <c r="AY271" i="25"/>
  <c r="AX271" i="25"/>
  <c r="AW271" i="25"/>
  <c r="AV271" i="25"/>
  <c r="AU271" i="25"/>
  <c r="AT271" i="25"/>
  <c r="AQ271" i="25"/>
  <c r="AP271" i="25"/>
  <c r="AO271" i="25"/>
  <c r="AN271" i="25"/>
  <c r="AM271" i="25"/>
  <c r="AL271" i="25"/>
  <c r="AK271" i="25"/>
  <c r="AJ271" i="25"/>
  <c r="AI271" i="25"/>
  <c r="AH271" i="25"/>
  <c r="AG271" i="25"/>
  <c r="AF271" i="25"/>
  <c r="AD271" i="25"/>
  <c r="P271" i="25" s="1"/>
  <c r="M271" i="25"/>
  <c r="CG270" i="25"/>
  <c r="CF270" i="25"/>
  <c r="CE270" i="25"/>
  <c r="CD270" i="25"/>
  <c r="CC270" i="25"/>
  <c r="CB270" i="25"/>
  <c r="CA270" i="25"/>
  <c r="BZ270" i="25"/>
  <c r="BY270" i="25"/>
  <c r="BX270" i="25"/>
  <c r="BW270" i="25"/>
  <c r="BV270" i="25"/>
  <c r="BE270" i="25"/>
  <c r="BD270" i="25"/>
  <c r="BC270" i="25"/>
  <c r="BB270" i="25"/>
  <c r="BA270" i="25"/>
  <c r="AZ270" i="25"/>
  <c r="AY270" i="25"/>
  <c r="AX270" i="25"/>
  <c r="AW270" i="25"/>
  <c r="AV270" i="25"/>
  <c r="AU270" i="25"/>
  <c r="AT270" i="25"/>
  <c r="AQ270" i="25"/>
  <c r="AP270" i="25"/>
  <c r="AO270" i="25"/>
  <c r="AN270" i="25"/>
  <c r="AM270" i="25"/>
  <c r="AL270" i="25"/>
  <c r="AK270" i="25"/>
  <c r="AJ270" i="25"/>
  <c r="AI270" i="25"/>
  <c r="AH270" i="25"/>
  <c r="AG270" i="25"/>
  <c r="AF270" i="25"/>
  <c r="AD270" i="25"/>
  <c r="Q270" i="25" s="1"/>
  <c r="M270" i="25"/>
  <c r="CG269" i="25"/>
  <c r="CF269" i="25"/>
  <c r="CE269" i="25"/>
  <c r="CD269" i="25"/>
  <c r="CC269" i="25"/>
  <c r="CB269" i="25"/>
  <c r="CA269" i="25"/>
  <c r="BZ269" i="25"/>
  <c r="BY269" i="25"/>
  <c r="BX269" i="25"/>
  <c r="BW269" i="25"/>
  <c r="BV269" i="25"/>
  <c r="CJ269" i="25" s="1"/>
  <c r="BE269" i="25"/>
  <c r="BD269" i="25"/>
  <c r="BC269" i="25"/>
  <c r="BB269" i="25"/>
  <c r="BA269" i="25"/>
  <c r="AZ269" i="25"/>
  <c r="AY269" i="25"/>
  <c r="AX269" i="25"/>
  <c r="AW269" i="25"/>
  <c r="AV269" i="25"/>
  <c r="AU269" i="25"/>
  <c r="AT269" i="25"/>
  <c r="AQ269" i="25"/>
  <c r="AP269" i="25"/>
  <c r="AO269" i="25"/>
  <c r="AN269" i="25"/>
  <c r="AM269" i="25"/>
  <c r="AL269" i="25"/>
  <c r="AK269" i="25"/>
  <c r="AJ269" i="25"/>
  <c r="AI269" i="25"/>
  <c r="AH269" i="25"/>
  <c r="AG269" i="25"/>
  <c r="AF269" i="25"/>
  <c r="AD269" i="25"/>
  <c r="M269" i="25"/>
  <c r="CG268" i="25"/>
  <c r="CF268" i="25"/>
  <c r="CE268" i="25"/>
  <c r="CD268" i="25"/>
  <c r="CC268" i="25"/>
  <c r="CB268" i="25"/>
  <c r="CA268" i="25"/>
  <c r="BZ268" i="25"/>
  <c r="BY268" i="25"/>
  <c r="BX268" i="25"/>
  <c r="BW268" i="25"/>
  <c r="BV268" i="25"/>
  <c r="BE268" i="25"/>
  <c r="BD268" i="25"/>
  <c r="BC268" i="25"/>
  <c r="BB268" i="25"/>
  <c r="BA268" i="25"/>
  <c r="AZ268" i="25"/>
  <c r="AY268" i="25"/>
  <c r="AX268" i="25"/>
  <c r="AW268" i="25"/>
  <c r="AV268" i="25"/>
  <c r="AU268" i="25"/>
  <c r="AT268" i="25"/>
  <c r="AQ268" i="25"/>
  <c r="AP268" i="25"/>
  <c r="AO268" i="25"/>
  <c r="AN268" i="25"/>
  <c r="AM268" i="25"/>
  <c r="AL268" i="25"/>
  <c r="AK268" i="25"/>
  <c r="AJ268" i="25"/>
  <c r="AI268" i="25"/>
  <c r="AH268" i="25"/>
  <c r="AG268" i="25"/>
  <c r="AF268" i="25"/>
  <c r="AD268" i="25"/>
  <c r="P268" i="25" s="1"/>
  <c r="M268" i="25"/>
  <c r="CG267" i="25"/>
  <c r="CF267" i="25"/>
  <c r="CE267" i="25"/>
  <c r="CD267" i="25"/>
  <c r="CC267" i="25"/>
  <c r="CB267" i="25"/>
  <c r="CA267" i="25"/>
  <c r="BZ267" i="25"/>
  <c r="BY267" i="25"/>
  <c r="BX267" i="25"/>
  <c r="BW267" i="25"/>
  <c r="BV267" i="25"/>
  <c r="BE267" i="25"/>
  <c r="BD267" i="25"/>
  <c r="BC267" i="25"/>
  <c r="BB267" i="25"/>
  <c r="BA267" i="25"/>
  <c r="AZ267" i="25"/>
  <c r="AY267" i="25"/>
  <c r="AX267" i="25"/>
  <c r="AW267" i="25"/>
  <c r="AV267" i="25"/>
  <c r="AU267" i="25"/>
  <c r="AT267" i="25"/>
  <c r="BH267" i="25" s="1"/>
  <c r="AQ267" i="25"/>
  <c r="AP267" i="25"/>
  <c r="AO267" i="25"/>
  <c r="AN267" i="25"/>
  <c r="AM267" i="25"/>
  <c r="AL267" i="25"/>
  <c r="AK267" i="25"/>
  <c r="AJ267" i="25"/>
  <c r="AI267" i="25"/>
  <c r="AH267" i="25"/>
  <c r="AG267" i="25"/>
  <c r="AF267" i="25"/>
  <c r="AD267" i="25"/>
  <c r="P267" i="25" s="1"/>
  <c r="M267" i="25"/>
  <c r="CG266" i="25"/>
  <c r="CF266" i="25"/>
  <c r="CE266" i="25"/>
  <c r="CD266" i="25"/>
  <c r="CC266" i="25"/>
  <c r="CB266" i="25"/>
  <c r="CA266" i="25"/>
  <c r="BZ266" i="25"/>
  <c r="BY266" i="25"/>
  <c r="BX266" i="25"/>
  <c r="BW266" i="25"/>
  <c r="BV266" i="25"/>
  <c r="BE266" i="25"/>
  <c r="BD266" i="25"/>
  <c r="BC266" i="25"/>
  <c r="BB266" i="25"/>
  <c r="BA266" i="25"/>
  <c r="AZ266" i="25"/>
  <c r="AY266" i="25"/>
  <c r="AX266" i="25"/>
  <c r="AW266" i="25"/>
  <c r="AV266" i="25"/>
  <c r="AU266" i="25"/>
  <c r="AT266" i="25"/>
  <c r="AQ266" i="25"/>
  <c r="AP266" i="25"/>
  <c r="AO266" i="25"/>
  <c r="AN266" i="25"/>
  <c r="AM266" i="25"/>
  <c r="AL266" i="25"/>
  <c r="AK266" i="25"/>
  <c r="AJ266" i="25"/>
  <c r="AI266" i="25"/>
  <c r="AH266" i="25"/>
  <c r="AG266" i="25"/>
  <c r="AF266" i="25"/>
  <c r="AD266" i="25"/>
  <c r="M266" i="25"/>
  <c r="CG265" i="25"/>
  <c r="CF265" i="25"/>
  <c r="CE265" i="25"/>
  <c r="CD265" i="25"/>
  <c r="CC265" i="25"/>
  <c r="CB265" i="25"/>
  <c r="CA265" i="25"/>
  <c r="BZ265" i="25"/>
  <c r="BY265" i="25"/>
  <c r="BX265" i="25"/>
  <c r="BW265" i="25"/>
  <c r="BV265" i="25"/>
  <c r="BE265" i="25"/>
  <c r="BD265" i="25"/>
  <c r="BC265" i="25"/>
  <c r="BB265" i="25"/>
  <c r="BA265" i="25"/>
  <c r="AZ265" i="25"/>
  <c r="AY265" i="25"/>
  <c r="AX265" i="25"/>
  <c r="AW265" i="25"/>
  <c r="AV265" i="25"/>
  <c r="AU265" i="25"/>
  <c r="AT265" i="25"/>
  <c r="AQ265" i="25"/>
  <c r="AP265" i="25"/>
  <c r="AO265" i="25"/>
  <c r="AN265" i="25"/>
  <c r="AM265" i="25"/>
  <c r="AL265" i="25"/>
  <c r="AK265" i="25"/>
  <c r="AJ265" i="25"/>
  <c r="AI265" i="25"/>
  <c r="AH265" i="25"/>
  <c r="AG265" i="25"/>
  <c r="AF265" i="25"/>
  <c r="AD265" i="25"/>
  <c r="M265" i="25"/>
  <c r="CG264" i="25"/>
  <c r="CF264" i="25"/>
  <c r="CE264" i="25"/>
  <c r="CD264" i="25"/>
  <c r="CC264" i="25"/>
  <c r="CB264" i="25"/>
  <c r="CA264" i="25"/>
  <c r="BZ264" i="25"/>
  <c r="BY264" i="25"/>
  <c r="BX264" i="25"/>
  <c r="BW264" i="25"/>
  <c r="BV264" i="25"/>
  <c r="BE264" i="25"/>
  <c r="BD264" i="25"/>
  <c r="BC264" i="25"/>
  <c r="BB264" i="25"/>
  <c r="BA264" i="25"/>
  <c r="AZ264" i="25"/>
  <c r="AY264" i="25"/>
  <c r="AX264" i="25"/>
  <c r="AW264" i="25"/>
  <c r="AV264" i="25"/>
  <c r="AU264" i="25"/>
  <c r="AT264" i="25"/>
  <c r="AQ264" i="25"/>
  <c r="AP264" i="25"/>
  <c r="AO264" i="25"/>
  <c r="AN264" i="25"/>
  <c r="AM264" i="25"/>
  <c r="AL264" i="25"/>
  <c r="AK264" i="25"/>
  <c r="AJ264" i="25"/>
  <c r="AI264" i="25"/>
  <c r="AH264" i="25"/>
  <c r="AG264" i="25"/>
  <c r="AF264" i="25"/>
  <c r="AD264" i="25"/>
  <c r="M264" i="25"/>
  <c r="CG263" i="25"/>
  <c r="CF263" i="25"/>
  <c r="CE263" i="25"/>
  <c r="CD263" i="25"/>
  <c r="CC263" i="25"/>
  <c r="CB263" i="25"/>
  <c r="CA263" i="25"/>
  <c r="BZ263" i="25"/>
  <c r="BY263" i="25"/>
  <c r="BX263" i="25"/>
  <c r="BW263" i="25"/>
  <c r="BV263" i="25"/>
  <c r="CJ263" i="25" s="1"/>
  <c r="BE263" i="25"/>
  <c r="BD263" i="25"/>
  <c r="BC263" i="25"/>
  <c r="BB263" i="25"/>
  <c r="BA263" i="25"/>
  <c r="AZ263" i="25"/>
  <c r="AY263" i="25"/>
  <c r="AX263" i="25"/>
  <c r="AW263" i="25"/>
  <c r="AV263" i="25"/>
  <c r="AU263" i="25"/>
  <c r="AT263" i="25"/>
  <c r="AQ263" i="25"/>
  <c r="AP263" i="25"/>
  <c r="AO263" i="25"/>
  <c r="AN263" i="25"/>
  <c r="AM263" i="25"/>
  <c r="AL263" i="25"/>
  <c r="AK263" i="25"/>
  <c r="AJ263" i="25"/>
  <c r="AI263" i="25"/>
  <c r="AH263" i="25"/>
  <c r="AG263" i="25"/>
  <c r="AF263" i="25"/>
  <c r="AD263" i="25"/>
  <c r="Q263" i="25" s="1"/>
  <c r="M263" i="25"/>
  <c r="CG262" i="25"/>
  <c r="CF262" i="25"/>
  <c r="CE262" i="25"/>
  <c r="CD262" i="25"/>
  <c r="CC262" i="25"/>
  <c r="CB262" i="25"/>
  <c r="CA262" i="25"/>
  <c r="BZ262" i="25"/>
  <c r="BY262" i="25"/>
  <c r="BX262" i="25"/>
  <c r="BW262" i="25"/>
  <c r="BV262" i="25"/>
  <c r="CJ262" i="25" s="1"/>
  <c r="BE262" i="25"/>
  <c r="BD262" i="25"/>
  <c r="BC262" i="25"/>
  <c r="BB262" i="25"/>
  <c r="BA262" i="25"/>
  <c r="AZ262" i="25"/>
  <c r="AY262" i="25"/>
  <c r="AX262" i="25"/>
  <c r="AW262" i="25"/>
  <c r="AV262" i="25"/>
  <c r="AU262" i="25"/>
  <c r="AT262" i="25"/>
  <c r="AQ262" i="25"/>
  <c r="AP262" i="25"/>
  <c r="AO262" i="25"/>
  <c r="AN262" i="25"/>
  <c r="AM262" i="25"/>
  <c r="AL262" i="25"/>
  <c r="AK262" i="25"/>
  <c r="AJ262" i="25"/>
  <c r="AI262" i="25"/>
  <c r="AH262" i="25"/>
  <c r="AG262" i="25"/>
  <c r="AF262" i="25"/>
  <c r="AD262" i="25"/>
  <c r="M262" i="25"/>
  <c r="CG261" i="25"/>
  <c r="CF261" i="25"/>
  <c r="CE261" i="25"/>
  <c r="CD261" i="25"/>
  <c r="CC261" i="25"/>
  <c r="CB261" i="25"/>
  <c r="CA261" i="25"/>
  <c r="BZ261" i="25"/>
  <c r="BY261" i="25"/>
  <c r="BX261" i="25"/>
  <c r="BW261" i="25"/>
  <c r="BV261" i="25"/>
  <c r="BE261" i="25"/>
  <c r="BD261" i="25"/>
  <c r="BC261" i="25"/>
  <c r="BB261" i="25"/>
  <c r="BA261" i="25"/>
  <c r="AZ261" i="25"/>
  <c r="AY261" i="25"/>
  <c r="AX261" i="25"/>
  <c r="AW261" i="25"/>
  <c r="AV261" i="25"/>
  <c r="AU261" i="25"/>
  <c r="AT261" i="25"/>
  <c r="AQ261" i="25"/>
  <c r="AP261" i="25"/>
  <c r="AO261" i="25"/>
  <c r="AN261" i="25"/>
  <c r="AM261" i="25"/>
  <c r="AL261" i="25"/>
  <c r="AK261" i="25"/>
  <c r="AJ261" i="25"/>
  <c r="AI261" i="25"/>
  <c r="AH261" i="25"/>
  <c r="AG261" i="25"/>
  <c r="AF261" i="25"/>
  <c r="AD261" i="25"/>
  <c r="M261" i="25"/>
  <c r="CG260" i="25"/>
  <c r="CF260" i="25"/>
  <c r="CE260" i="25"/>
  <c r="CD260" i="25"/>
  <c r="CC260" i="25"/>
  <c r="CB260" i="25"/>
  <c r="CA260" i="25"/>
  <c r="BZ260" i="25"/>
  <c r="BY260" i="25"/>
  <c r="BX260" i="25"/>
  <c r="BW260" i="25"/>
  <c r="BV260" i="25"/>
  <c r="BE260" i="25"/>
  <c r="BD260" i="25"/>
  <c r="BC260" i="25"/>
  <c r="BB260" i="25"/>
  <c r="BA260" i="25"/>
  <c r="AZ260" i="25"/>
  <c r="AY260" i="25"/>
  <c r="AX260" i="25"/>
  <c r="AW260" i="25"/>
  <c r="AV260" i="25"/>
  <c r="AU260" i="25"/>
  <c r="AT260" i="25"/>
  <c r="AQ260" i="25"/>
  <c r="AP260" i="25"/>
  <c r="AO260" i="25"/>
  <c r="AN260" i="25"/>
  <c r="AM260" i="25"/>
  <c r="AL260" i="25"/>
  <c r="AK260" i="25"/>
  <c r="AJ260" i="25"/>
  <c r="AI260" i="25"/>
  <c r="AH260" i="25"/>
  <c r="AG260" i="25"/>
  <c r="AF260" i="25"/>
  <c r="AD260" i="25"/>
  <c r="P260" i="25" s="1"/>
  <c r="M260" i="25"/>
  <c r="CG259" i="25"/>
  <c r="CF259" i="25"/>
  <c r="CE259" i="25"/>
  <c r="CD259" i="25"/>
  <c r="CC259" i="25"/>
  <c r="CB259" i="25"/>
  <c r="CA259" i="25"/>
  <c r="BZ259" i="25"/>
  <c r="BY259" i="25"/>
  <c r="BX259" i="25"/>
  <c r="BW259" i="25"/>
  <c r="BV259" i="25"/>
  <c r="BE259" i="25"/>
  <c r="BD259" i="25"/>
  <c r="BC259" i="25"/>
  <c r="BB259" i="25"/>
  <c r="BA259" i="25"/>
  <c r="AZ259" i="25"/>
  <c r="AY259" i="25"/>
  <c r="AX259" i="25"/>
  <c r="AW259" i="25"/>
  <c r="AV259" i="25"/>
  <c r="AU259" i="25"/>
  <c r="AT259" i="25"/>
  <c r="AQ259" i="25"/>
  <c r="AP259" i="25"/>
  <c r="AO259" i="25"/>
  <c r="AN259" i="25"/>
  <c r="AM259" i="25"/>
  <c r="AL259" i="25"/>
  <c r="AK259" i="25"/>
  <c r="AJ259" i="25"/>
  <c r="AI259" i="25"/>
  <c r="AH259" i="25"/>
  <c r="AG259" i="25"/>
  <c r="AF259" i="25"/>
  <c r="AD259" i="25"/>
  <c r="Q259" i="25" s="1"/>
  <c r="M259" i="25"/>
  <c r="CG258" i="25"/>
  <c r="CF258" i="25"/>
  <c r="CE258" i="25"/>
  <c r="CD258" i="25"/>
  <c r="CC258" i="25"/>
  <c r="CB258" i="25"/>
  <c r="CA258" i="25"/>
  <c r="BZ258" i="25"/>
  <c r="BY258" i="25"/>
  <c r="BX258" i="25"/>
  <c r="BW258" i="25"/>
  <c r="BV258" i="25"/>
  <c r="CJ258" i="25" s="1"/>
  <c r="BE258" i="25"/>
  <c r="BD258" i="25"/>
  <c r="BC258" i="25"/>
  <c r="BB258" i="25"/>
  <c r="BA258" i="25"/>
  <c r="AZ258" i="25"/>
  <c r="AY258" i="25"/>
  <c r="AX258" i="25"/>
  <c r="AW258" i="25"/>
  <c r="AV258" i="25"/>
  <c r="AU258" i="25"/>
  <c r="AT258" i="25"/>
  <c r="AQ258" i="25"/>
  <c r="AP258" i="25"/>
  <c r="AO258" i="25"/>
  <c r="AN258" i="25"/>
  <c r="AM258" i="25"/>
  <c r="AL258" i="25"/>
  <c r="AK258" i="25"/>
  <c r="AJ258" i="25"/>
  <c r="AI258" i="25"/>
  <c r="AH258" i="25"/>
  <c r="AG258" i="25"/>
  <c r="AF258" i="25"/>
  <c r="AD258" i="25"/>
  <c r="Q258" i="25" s="1"/>
  <c r="M258" i="25"/>
  <c r="CG257" i="25"/>
  <c r="CF257" i="25"/>
  <c r="CE257" i="25"/>
  <c r="CD257" i="25"/>
  <c r="CC257" i="25"/>
  <c r="CB257" i="25"/>
  <c r="CA257" i="25"/>
  <c r="BZ257" i="25"/>
  <c r="BY257" i="25"/>
  <c r="BX257" i="25"/>
  <c r="BW257" i="25"/>
  <c r="BV257" i="25"/>
  <c r="BE257" i="25"/>
  <c r="BD257" i="25"/>
  <c r="BC257" i="25"/>
  <c r="BB257" i="25"/>
  <c r="BA257" i="25"/>
  <c r="AZ257" i="25"/>
  <c r="AY257" i="25"/>
  <c r="AX257" i="25"/>
  <c r="AW257" i="25"/>
  <c r="AV257" i="25"/>
  <c r="AU257" i="25"/>
  <c r="AT257" i="25"/>
  <c r="AQ257" i="25"/>
  <c r="AP257" i="25"/>
  <c r="AO257" i="25"/>
  <c r="AN257" i="25"/>
  <c r="AM257" i="25"/>
  <c r="AL257" i="25"/>
  <c r="AK257" i="25"/>
  <c r="AJ257" i="25"/>
  <c r="AI257" i="25"/>
  <c r="AH257" i="25"/>
  <c r="AG257" i="25"/>
  <c r="AF257" i="25"/>
  <c r="AD257" i="25"/>
  <c r="M257" i="25"/>
  <c r="CG256" i="25"/>
  <c r="CF256" i="25"/>
  <c r="CE256" i="25"/>
  <c r="CD256" i="25"/>
  <c r="CC256" i="25"/>
  <c r="CB256" i="25"/>
  <c r="CA256" i="25"/>
  <c r="BZ256" i="25"/>
  <c r="BY256" i="25"/>
  <c r="BX256" i="25"/>
  <c r="BW256" i="25"/>
  <c r="BV256" i="25"/>
  <c r="BE256" i="25"/>
  <c r="BD256" i="25"/>
  <c r="BC256" i="25"/>
  <c r="BB256" i="25"/>
  <c r="BA256" i="25"/>
  <c r="AZ256" i="25"/>
  <c r="AY256" i="25"/>
  <c r="AX256" i="25"/>
  <c r="AW256" i="25"/>
  <c r="AV256" i="25"/>
  <c r="AU256" i="25"/>
  <c r="AT256" i="25"/>
  <c r="AQ256" i="25"/>
  <c r="AP256" i="25"/>
  <c r="AO256" i="25"/>
  <c r="AN256" i="25"/>
  <c r="AM256" i="25"/>
  <c r="AL256" i="25"/>
  <c r="AK256" i="25"/>
  <c r="AJ256" i="25"/>
  <c r="AI256" i="25"/>
  <c r="AH256" i="25"/>
  <c r="AG256" i="25"/>
  <c r="AF256" i="25"/>
  <c r="AD256" i="25"/>
  <c r="P256" i="25" s="1"/>
  <c r="M256" i="25"/>
  <c r="CG255" i="25"/>
  <c r="CF255" i="25"/>
  <c r="CE255" i="25"/>
  <c r="CD255" i="25"/>
  <c r="CC255" i="25"/>
  <c r="CB255" i="25"/>
  <c r="CA255" i="25"/>
  <c r="BZ255" i="25"/>
  <c r="BY255" i="25"/>
  <c r="BX255" i="25"/>
  <c r="BW255" i="25"/>
  <c r="BV255" i="25"/>
  <c r="BE255" i="25"/>
  <c r="BD255" i="25"/>
  <c r="BC255" i="25"/>
  <c r="BB255" i="25"/>
  <c r="BA255" i="25"/>
  <c r="AZ255" i="25"/>
  <c r="AY255" i="25"/>
  <c r="AX255" i="25"/>
  <c r="AW255" i="25"/>
  <c r="AV255" i="25"/>
  <c r="AU255" i="25"/>
  <c r="AT255" i="25"/>
  <c r="AQ255" i="25"/>
  <c r="AP255" i="25"/>
  <c r="AO255" i="25"/>
  <c r="AN255" i="25"/>
  <c r="AM255" i="25"/>
  <c r="AL255" i="25"/>
  <c r="AK255" i="25"/>
  <c r="AJ255" i="25"/>
  <c r="AI255" i="25"/>
  <c r="AH255" i="25"/>
  <c r="AG255" i="25"/>
  <c r="AF255" i="25"/>
  <c r="AD255" i="25"/>
  <c r="M255" i="25"/>
  <c r="CG254" i="25"/>
  <c r="CF254" i="25"/>
  <c r="CE254" i="25"/>
  <c r="CD254" i="25"/>
  <c r="CC254" i="25"/>
  <c r="CB254" i="25"/>
  <c r="CA254" i="25"/>
  <c r="BZ254" i="25"/>
  <c r="BY254" i="25"/>
  <c r="BX254" i="25"/>
  <c r="BW254" i="25"/>
  <c r="BV254" i="25"/>
  <c r="CJ254" i="25" s="1"/>
  <c r="BE254" i="25"/>
  <c r="BD254" i="25"/>
  <c r="BC254" i="25"/>
  <c r="BB254" i="25"/>
  <c r="BA254" i="25"/>
  <c r="AZ254" i="25"/>
  <c r="AY254" i="25"/>
  <c r="AX254" i="25"/>
  <c r="AW254" i="25"/>
  <c r="AV254" i="25"/>
  <c r="AU254" i="25"/>
  <c r="AT254" i="25"/>
  <c r="AQ254" i="25"/>
  <c r="AP254" i="25"/>
  <c r="AO254" i="25"/>
  <c r="AN254" i="25"/>
  <c r="AM254" i="25"/>
  <c r="AL254" i="25"/>
  <c r="AK254" i="25"/>
  <c r="AJ254" i="25"/>
  <c r="AI254" i="25"/>
  <c r="AH254" i="25"/>
  <c r="AG254" i="25"/>
  <c r="AF254" i="25"/>
  <c r="AD254" i="25"/>
  <c r="Q254" i="25" s="1"/>
  <c r="M254" i="25"/>
  <c r="CG253" i="25"/>
  <c r="CF253" i="25"/>
  <c r="CE253" i="25"/>
  <c r="CD253" i="25"/>
  <c r="CC253" i="25"/>
  <c r="CB253" i="25"/>
  <c r="CA253" i="25"/>
  <c r="BZ253" i="25"/>
  <c r="BY253" i="25"/>
  <c r="BX253" i="25"/>
  <c r="BW253" i="25"/>
  <c r="BV253" i="25"/>
  <c r="BE253" i="25"/>
  <c r="BD253" i="25"/>
  <c r="BC253" i="25"/>
  <c r="BB253" i="25"/>
  <c r="BA253" i="25"/>
  <c r="AZ253" i="25"/>
  <c r="AY253" i="25"/>
  <c r="AX253" i="25"/>
  <c r="AW253" i="25"/>
  <c r="AV253" i="25"/>
  <c r="AU253" i="25"/>
  <c r="AT253" i="25"/>
  <c r="AQ253" i="25"/>
  <c r="AP253" i="25"/>
  <c r="AO253" i="25"/>
  <c r="AN253" i="25"/>
  <c r="AM253" i="25"/>
  <c r="AL253" i="25"/>
  <c r="AK253" i="25"/>
  <c r="AJ253" i="25"/>
  <c r="AI253" i="25"/>
  <c r="AH253" i="25"/>
  <c r="AG253" i="25"/>
  <c r="AF253" i="25"/>
  <c r="AD253" i="25"/>
  <c r="Q253" i="25" s="1"/>
  <c r="M253" i="25"/>
  <c r="CG252" i="25"/>
  <c r="CF252" i="25"/>
  <c r="CE252" i="25"/>
  <c r="CD252" i="25"/>
  <c r="CC252" i="25"/>
  <c r="CB252" i="25"/>
  <c r="CA252" i="25"/>
  <c r="BZ252" i="25"/>
  <c r="BY252" i="25"/>
  <c r="BX252" i="25"/>
  <c r="BW252" i="25"/>
  <c r="BV252" i="25"/>
  <c r="BE252" i="25"/>
  <c r="BD252" i="25"/>
  <c r="BC252" i="25"/>
  <c r="BB252" i="25"/>
  <c r="BA252" i="25"/>
  <c r="AZ252" i="25"/>
  <c r="AY252" i="25"/>
  <c r="AX252" i="25"/>
  <c r="AW252" i="25"/>
  <c r="AV252" i="25"/>
  <c r="AU252" i="25"/>
  <c r="AT252" i="25"/>
  <c r="BH252" i="25" s="1"/>
  <c r="AQ252" i="25"/>
  <c r="AP252" i="25"/>
  <c r="AO252" i="25"/>
  <c r="AN252" i="25"/>
  <c r="AM252" i="25"/>
  <c r="AL252" i="25"/>
  <c r="AK252" i="25"/>
  <c r="AJ252" i="25"/>
  <c r="AI252" i="25"/>
  <c r="AH252" i="25"/>
  <c r="AG252" i="25"/>
  <c r="AF252" i="25"/>
  <c r="AD252" i="25"/>
  <c r="P252" i="25" s="1"/>
  <c r="M252" i="25"/>
  <c r="CG251" i="25"/>
  <c r="CF251" i="25"/>
  <c r="CE251" i="25"/>
  <c r="CD251" i="25"/>
  <c r="CC251" i="25"/>
  <c r="CB251" i="25"/>
  <c r="CA251" i="25"/>
  <c r="BZ251" i="25"/>
  <c r="BY251" i="25"/>
  <c r="BX251" i="25"/>
  <c r="BW251" i="25"/>
  <c r="BV251" i="25"/>
  <c r="BE251" i="25"/>
  <c r="BD251" i="25"/>
  <c r="BC251" i="25"/>
  <c r="BB251" i="25"/>
  <c r="BA251" i="25"/>
  <c r="AZ251" i="25"/>
  <c r="AY251" i="25"/>
  <c r="AX251" i="25"/>
  <c r="AW251" i="25"/>
  <c r="AV251" i="25"/>
  <c r="AU251" i="25"/>
  <c r="AT251" i="25"/>
  <c r="AQ251" i="25"/>
  <c r="AP251" i="25"/>
  <c r="AO251" i="25"/>
  <c r="AN251" i="25"/>
  <c r="AM251" i="25"/>
  <c r="AL251" i="25"/>
  <c r="AK251" i="25"/>
  <c r="AJ251" i="25"/>
  <c r="AI251" i="25"/>
  <c r="AH251" i="25"/>
  <c r="AG251" i="25"/>
  <c r="AF251" i="25"/>
  <c r="AD251" i="25"/>
  <c r="M251" i="25"/>
  <c r="CG250" i="25"/>
  <c r="CF250" i="25"/>
  <c r="CE250" i="25"/>
  <c r="CD250" i="25"/>
  <c r="CC250" i="25"/>
  <c r="CB250" i="25"/>
  <c r="CA250" i="25"/>
  <c r="BZ250" i="25"/>
  <c r="BY250" i="25"/>
  <c r="BX250" i="25"/>
  <c r="BW250" i="25"/>
  <c r="BV250" i="25"/>
  <c r="BE250" i="25"/>
  <c r="BD250" i="25"/>
  <c r="BC250" i="25"/>
  <c r="BB250" i="25"/>
  <c r="BA250" i="25"/>
  <c r="AZ250" i="25"/>
  <c r="AY250" i="25"/>
  <c r="AX250" i="25"/>
  <c r="AW250" i="25"/>
  <c r="AV250" i="25"/>
  <c r="AU250" i="25"/>
  <c r="AT250" i="25"/>
  <c r="AQ250" i="25"/>
  <c r="AP250" i="25"/>
  <c r="AO250" i="25"/>
  <c r="AN250" i="25"/>
  <c r="AM250" i="25"/>
  <c r="AL250" i="25"/>
  <c r="AK250" i="25"/>
  <c r="AJ250" i="25"/>
  <c r="AI250" i="25"/>
  <c r="AH250" i="25"/>
  <c r="AG250" i="25"/>
  <c r="AF250" i="25"/>
  <c r="AD250" i="25"/>
  <c r="Q250" i="25" s="1"/>
  <c r="M250" i="25"/>
  <c r="CG249" i="25"/>
  <c r="CF249" i="25"/>
  <c r="CE249" i="25"/>
  <c r="CD249" i="25"/>
  <c r="CC249" i="25"/>
  <c r="CB249" i="25"/>
  <c r="CA249" i="25"/>
  <c r="BZ249" i="25"/>
  <c r="BY249" i="25"/>
  <c r="BX249" i="25"/>
  <c r="BW249" i="25"/>
  <c r="BV249" i="25"/>
  <c r="BE249" i="25"/>
  <c r="BD249" i="25"/>
  <c r="BC249" i="25"/>
  <c r="BB249" i="25"/>
  <c r="BA249" i="25"/>
  <c r="AZ249" i="25"/>
  <c r="AY249" i="25"/>
  <c r="AX249" i="25"/>
  <c r="AW249" i="25"/>
  <c r="AV249" i="25"/>
  <c r="AU249" i="25"/>
  <c r="AT249" i="25"/>
  <c r="AQ249" i="25"/>
  <c r="AP249" i="25"/>
  <c r="AO249" i="25"/>
  <c r="AN249" i="25"/>
  <c r="AM249" i="25"/>
  <c r="AL249" i="25"/>
  <c r="AK249" i="25"/>
  <c r="AJ249" i="25"/>
  <c r="AI249" i="25"/>
  <c r="AH249" i="25"/>
  <c r="AG249" i="25"/>
  <c r="AF249" i="25"/>
  <c r="AD249" i="25"/>
  <c r="Q249" i="25" s="1"/>
  <c r="M249" i="25"/>
  <c r="CG248" i="25"/>
  <c r="CF248" i="25"/>
  <c r="CE248" i="25"/>
  <c r="CD248" i="25"/>
  <c r="CC248" i="25"/>
  <c r="CB248" i="25"/>
  <c r="CA248" i="25"/>
  <c r="BZ248" i="25"/>
  <c r="BY248" i="25"/>
  <c r="BX248" i="25"/>
  <c r="BW248" i="25"/>
  <c r="BV248" i="25"/>
  <c r="CJ248" i="25" s="1"/>
  <c r="BE248" i="25"/>
  <c r="BD248" i="25"/>
  <c r="BC248" i="25"/>
  <c r="BB248" i="25"/>
  <c r="BA248" i="25"/>
  <c r="AZ248" i="25"/>
  <c r="AY248" i="25"/>
  <c r="AX248" i="25"/>
  <c r="AW248" i="25"/>
  <c r="AV248" i="25"/>
  <c r="AU248" i="25"/>
  <c r="AT248" i="25"/>
  <c r="AQ248" i="25"/>
  <c r="AP248" i="25"/>
  <c r="AO248" i="25"/>
  <c r="AN248" i="25"/>
  <c r="AM248" i="25"/>
  <c r="AL248" i="25"/>
  <c r="AK248" i="25"/>
  <c r="AJ248" i="25"/>
  <c r="AI248" i="25"/>
  <c r="AH248" i="25"/>
  <c r="AG248" i="25"/>
  <c r="AF248" i="25"/>
  <c r="AD248" i="25"/>
  <c r="M248" i="25"/>
  <c r="CG247" i="25"/>
  <c r="CF247" i="25"/>
  <c r="CE247" i="25"/>
  <c r="CD247" i="25"/>
  <c r="CC247" i="25"/>
  <c r="CB247" i="25"/>
  <c r="CA247" i="25"/>
  <c r="BZ247" i="25"/>
  <c r="BY247" i="25"/>
  <c r="BX247" i="25"/>
  <c r="BW247" i="25"/>
  <c r="BV247" i="25"/>
  <c r="BE247" i="25"/>
  <c r="BD247" i="25"/>
  <c r="BC247" i="25"/>
  <c r="BB247" i="25"/>
  <c r="BA247" i="25"/>
  <c r="AZ247" i="25"/>
  <c r="AY247" i="25"/>
  <c r="AX247" i="25"/>
  <c r="AW247" i="25"/>
  <c r="AV247" i="25"/>
  <c r="AU247" i="25"/>
  <c r="AT247" i="25"/>
  <c r="AQ247" i="25"/>
  <c r="AP247" i="25"/>
  <c r="AO247" i="25"/>
  <c r="AN247" i="25"/>
  <c r="AM247" i="25"/>
  <c r="AL247" i="25"/>
  <c r="AK247" i="25"/>
  <c r="AJ247" i="25"/>
  <c r="AI247" i="25"/>
  <c r="AH247" i="25"/>
  <c r="AG247" i="25"/>
  <c r="AF247" i="25"/>
  <c r="AD247" i="25"/>
  <c r="Q247" i="25" s="1"/>
  <c r="M247" i="25"/>
  <c r="CG246" i="25"/>
  <c r="CF246" i="25"/>
  <c r="CE246" i="25"/>
  <c r="CD246" i="25"/>
  <c r="CC246" i="25"/>
  <c r="CB246" i="25"/>
  <c r="CA246" i="25"/>
  <c r="BZ246" i="25"/>
  <c r="BY246" i="25"/>
  <c r="BX246" i="25"/>
  <c r="BW246" i="25"/>
  <c r="BV246" i="25"/>
  <c r="CJ246" i="25" s="1"/>
  <c r="BE246" i="25"/>
  <c r="BD246" i="25"/>
  <c r="BC246" i="25"/>
  <c r="BB246" i="25"/>
  <c r="BA246" i="25"/>
  <c r="AZ246" i="25"/>
  <c r="AY246" i="25"/>
  <c r="AX246" i="25"/>
  <c r="AW246" i="25"/>
  <c r="AV246" i="25"/>
  <c r="AU246" i="25"/>
  <c r="AT246" i="25"/>
  <c r="AQ246" i="25"/>
  <c r="AP246" i="25"/>
  <c r="AO246" i="25"/>
  <c r="AN246" i="25"/>
  <c r="AM246" i="25"/>
  <c r="AL246" i="25"/>
  <c r="AK246" i="25"/>
  <c r="AJ246" i="25"/>
  <c r="AI246" i="25"/>
  <c r="AH246" i="25"/>
  <c r="AG246" i="25"/>
  <c r="AF246" i="25"/>
  <c r="AD246" i="25"/>
  <c r="P246" i="25" s="1"/>
  <c r="M246" i="25"/>
  <c r="CG245" i="25"/>
  <c r="CF245" i="25"/>
  <c r="CE245" i="25"/>
  <c r="CD245" i="25"/>
  <c r="CC245" i="25"/>
  <c r="CB245" i="25"/>
  <c r="CA245" i="25"/>
  <c r="BZ245" i="25"/>
  <c r="BY245" i="25"/>
  <c r="BX245" i="25"/>
  <c r="BW245" i="25"/>
  <c r="BV245" i="25"/>
  <c r="BE245" i="25"/>
  <c r="BD245" i="25"/>
  <c r="BC245" i="25"/>
  <c r="BB245" i="25"/>
  <c r="BA245" i="25"/>
  <c r="AZ245" i="25"/>
  <c r="AY245" i="25"/>
  <c r="AX245" i="25"/>
  <c r="AW245" i="25"/>
  <c r="AV245" i="25"/>
  <c r="AU245" i="25"/>
  <c r="AT245" i="25"/>
  <c r="AQ245" i="25"/>
  <c r="AP245" i="25"/>
  <c r="AO245" i="25"/>
  <c r="AN245" i="25"/>
  <c r="AM245" i="25"/>
  <c r="AL245" i="25"/>
  <c r="AK245" i="25"/>
  <c r="AJ245" i="25"/>
  <c r="AI245" i="25"/>
  <c r="AH245" i="25"/>
  <c r="AG245" i="25"/>
  <c r="AF245" i="25"/>
  <c r="AD245" i="25"/>
  <c r="M245" i="25"/>
  <c r="CG244" i="25"/>
  <c r="CF244" i="25"/>
  <c r="CE244" i="25"/>
  <c r="CD244" i="25"/>
  <c r="CC244" i="25"/>
  <c r="CB244" i="25"/>
  <c r="CA244" i="25"/>
  <c r="BZ244" i="25"/>
  <c r="BY244" i="25"/>
  <c r="BX244" i="25"/>
  <c r="BW244" i="25"/>
  <c r="BV244" i="25"/>
  <c r="BE244" i="25"/>
  <c r="BD244" i="25"/>
  <c r="BC244" i="25"/>
  <c r="BB244" i="25"/>
  <c r="BA244" i="25"/>
  <c r="AZ244" i="25"/>
  <c r="AY244" i="25"/>
  <c r="AX244" i="25"/>
  <c r="AW244" i="25"/>
  <c r="AV244" i="25"/>
  <c r="AU244" i="25"/>
  <c r="AT244" i="25"/>
  <c r="AQ244" i="25"/>
  <c r="AP244" i="25"/>
  <c r="AO244" i="25"/>
  <c r="AN244" i="25"/>
  <c r="AM244" i="25"/>
  <c r="AL244" i="25"/>
  <c r="AK244" i="25"/>
  <c r="AJ244" i="25"/>
  <c r="AI244" i="25"/>
  <c r="AH244" i="25"/>
  <c r="AG244" i="25"/>
  <c r="AF244" i="25"/>
  <c r="AD244" i="25"/>
  <c r="P244" i="25" s="1"/>
  <c r="M244" i="25"/>
  <c r="CG243" i="25"/>
  <c r="CF243" i="25"/>
  <c r="CE243" i="25"/>
  <c r="CD243" i="25"/>
  <c r="CC243" i="25"/>
  <c r="CB243" i="25"/>
  <c r="CA243" i="25"/>
  <c r="BZ243" i="25"/>
  <c r="BY243" i="25"/>
  <c r="BX243" i="25"/>
  <c r="BW243" i="25"/>
  <c r="BV243" i="25"/>
  <c r="BE243" i="25"/>
  <c r="BD243" i="25"/>
  <c r="BC243" i="25"/>
  <c r="BB243" i="25"/>
  <c r="BA243" i="25"/>
  <c r="AZ243" i="25"/>
  <c r="AY243" i="25"/>
  <c r="AX243" i="25"/>
  <c r="AW243" i="25"/>
  <c r="AV243" i="25"/>
  <c r="AU243" i="25"/>
  <c r="AT243" i="25"/>
  <c r="AQ243" i="25"/>
  <c r="AP243" i="25"/>
  <c r="AO243" i="25"/>
  <c r="AN243" i="25"/>
  <c r="AM243" i="25"/>
  <c r="AL243" i="25"/>
  <c r="AK243" i="25"/>
  <c r="AJ243" i="25"/>
  <c r="AI243" i="25"/>
  <c r="AH243" i="25"/>
  <c r="AG243" i="25"/>
  <c r="AF243" i="25"/>
  <c r="AD243" i="25"/>
  <c r="Q243" i="25" s="1"/>
  <c r="M243" i="25"/>
  <c r="CG242" i="25"/>
  <c r="CF242" i="25"/>
  <c r="CE242" i="25"/>
  <c r="CD242" i="25"/>
  <c r="CC242" i="25"/>
  <c r="CB242" i="25"/>
  <c r="CA242" i="25"/>
  <c r="BZ242" i="25"/>
  <c r="BY242" i="25"/>
  <c r="BX242" i="25"/>
  <c r="BW242" i="25"/>
  <c r="BV242" i="25"/>
  <c r="CJ242" i="25" s="1"/>
  <c r="BE242" i="25"/>
  <c r="BD242" i="25"/>
  <c r="BC242" i="25"/>
  <c r="BB242" i="25"/>
  <c r="BA242" i="25"/>
  <c r="AZ242" i="25"/>
  <c r="AY242" i="25"/>
  <c r="AX242" i="25"/>
  <c r="AW242" i="25"/>
  <c r="AV242" i="25"/>
  <c r="AU242" i="25"/>
  <c r="AT242" i="25"/>
  <c r="BH242" i="25" s="1"/>
  <c r="AQ242" i="25"/>
  <c r="AP242" i="25"/>
  <c r="AO242" i="25"/>
  <c r="AN242" i="25"/>
  <c r="AM242" i="25"/>
  <c r="AL242" i="25"/>
  <c r="AK242" i="25"/>
  <c r="AJ242" i="25"/>
  <c r="AI242" i="25"/>
  <c r="AH242" i="25"/>
  <c r="AG242" i="25"/>
  <c r="AF242" i="25"/>
  <c r="AD242" i="25"/>
  <c r="M242" i="25"/>
  <c r="CG241" i="25"/>
  <c r="CF241" i="25"/>
  <c r="CE241" i="25"/>
  <c r="CD241" i="25"/>
  <c r="CC241" i="25"/>
  <c r="CB241" i="25"/>
  <c r="CA241" i="25"/>
  <c r="BZ241" i="25"/>
  <c r="BY241" i="25"/>
  <c r="BX241" i="25"/>
  <c r="BW241" i="25"/>
  <c r="BV241" i="25"/>
  <c r="BE241" i="25"/>
  <c r="BD241" i="25"/>
  <c r="BC241" i="25"/>
  <c r="BB241" i="25"/>
  <c r="BA241" i="25"/>
  <c r="AZ241" i="25"/>
  <c r="AY241" i="25"/>
  <c r="AX241" i="25"/>
  <c r="AW241" i="25"/>
  <c r="AV241" i="25"/>
  <c r="AU241" i="25"/>
  <c r="AT241" i="25"/>
  <c r="AQ241" i="25"/>
  <c r="AP241" i="25"/>
  <c r="AO241" i="25"/>
  <c r="AN241" i="25"/>
  <c r="AM241" i="25"/>
  <c r="AL241" i="25"/>
  <c r="AK241" i="25"/>
  <c r="AJ241" i="25"/>
  <c r="AI241" i="25"/>
  <c r="AH241" i="25"/>
  <c r="AG241" i="25"/>
  <c r="AF241" i="25"/>
  <c r="AD241" i="25"/>
  <c r="M241" i="25"/>
  <c r="CG240" i="25"/>
  <c r="CF240" i="25"/>
  <c r="CE240" i="25"/>
  <c r="CD240" i="25"/>
  <c r="CC240" i="25"/>
  <c r="CB240" i="25"/>
  <c r="CA240" i="25"/>
  <c r="BZ240" i="25"/>
  <c r="BY240" i="25"/>
  <c r="BX240" i="25"/>
  <c r="BW240" i="25"/>
  <c r="BV240" i="25"/>
  <c r="BE240" i="25"/>
  <c r="BD240" i="25"/>
  <c r="BC240" i="25"/>
  <c r="BB240" i="25"/>
  <c r="BA240" i="25"/>
  <c r="AZ240" i="25"/>
  <c r="AY240" i="25"/>
  <c r="AX240" i="25"/>
  <c r="AW240" i="25"/>
  <c r="AV240" i="25"/>
  <c r="AU240" i="25"/>
  <c r="AT240" i="25"/>
  <c r="BH240" i="25" s="1"/>
  <c r="AQ240" i="25"/>
  <c r="AP240" i="25"/>
  <c r="AO240" i="25"/>
  <c r="AN240" i="25"/>
  <c r="AM240" i="25"/>
  <c r="AL240" i="25"/>
  <c r="AK240" i="25"/>
  <c r="AJ240" i="25"/>
  <c r="AI240" i="25"/>
  <c r="AH240" i="25"/>
  <c r="AG240" i="25"/>
  <c r="AF240" i="25"/>
  <c r="AD240" i="25"/>
  <c r="M240" i="25"/>
  <c r="CG239" i="25"/>
  <c r="CF239" i="25"/>
  <c r="CE239" i="25"/>
  <c r="CD239" i="25"/>
  <c r="CC239" i="25"/>
  <c r="CB239" i="25"/>
  <c r="CA239" i="25"/>
  <c r="BZ239" i="25"/>
  <c r="BY239" i="25"/>
  <c r="BX239" i="25"/>
  <c r="BW239" i="25"/>
  <c r="BV239" i="25"/>
  <c r="BE239" i="25"/>
  <c r="BD239" i="25"/>
  <c r="BC239" i="25"/>
  <c r="BB239" i="25"/>
  <c r="BA239" i="25"/>
  <c r="AZ239" i="25"/>
  <c r="AY239" i="25"/>
  <c r="AX239" i="25"/>
  <c r="AW239" i="25"/>
  <c r="AV239" i="25"/>
  <c r="AU239" i="25"/>
  <c r="AT239" i="25"/>
  <c r="AQ239" i="25"/>
  <c r="AP239" i="25"/>
  <c r="AO239" i="25"/>
  <c r="AN239" i="25"/>
  <c r="AM239" i="25"/>
  <c r="AL239" i="25"/>
  <c r="AK239" i="25"/>
  <c r="AJ239" i="25"/>
  <c r="AI239" i="25"/>
  <c r="AH239" i="25"/>
  <c r="AG239" i="25"/>
  <c r="AF239" i="25"/>
  <c r="AD239" i="25"/>
  <c r="M239" i="25"/>
  <c r="CG238" i="25"/>
  <c r="CF238" i="25"/>
  <c r="CE238" i="25"/>
  <c r="CD238" i="25"/>
  <c r="CC238" i="25"/>
  <c r="CB238" i="25"/>
  <c r="CA238" i="25"/>
  <c r="BZ238" i="25"/>
  <c r="BY238" i="25"/>
  <c r="BX238" i="25"/>
  <c r="BW238" i="25"/>
  <c r="BV238" i="25"/>
  <c r="BE238" i="25"/>
  <c r="BD238" i="25"/>
  <c r="BC238" i="25"/>
  <c r="BB238" i="25"/>
  <c r="BA238" i="25"/>
  <c r="AZ238" i="25"/>
  <c r="AY238" i="25"/>
  <c r="AX238" i="25"/>
  <c r="AW238" i="25"/>
  <c r="AV238" i="25"/>
  <c r="AU238" i="25"/>
  <c r="AT238" i="25"/>
  <c r="AQ238" i="25"/>
  <c r="AP238" i="25"/>
  <c r="AO238" i="25"/>
  <c r="AN238" i="25"/>
  <c r="AM238" i="25"/>
  <c r="AL238" i="25"/>
  <c r="AK238" i="25"/>
  <c r="AJ238" i="25"/>
  <c r="AI238" i="25"/>
  <c r="AH238" i="25"/>
  <c r="AG238" i="25"/>
  <c r="AF238" i="25"/>
  <c r="AD238" i="25"/>
  <c r="M238" i="25"/>
  <c r="CG237" i="25"/>
  <c r="CF237" i="25"/>
  <c r="CE237" i="25"/>
  <c r="CD237" i="25"/>
  <c r="CC237" i="25"/>
  <c r="CB237" i="25"/>
  <c r="CA237" i="25"/>
  <c r="BZ237" i="25"/>
  <c r="BY237" i="25"/>
  <c r="BX237" i="25"/>
  <c r="BW237" i="25"/>
  <c r="BV237" i="25"/>
  <c r="BE237" i="25"/>
  <c r="BD237" i="25"/>
  <c r="BC237" i="25"/>
  <c r="BB237" i="25"/>
  <c r="BA237" i="25"/>
  <c r="AZ237" i="25"/>
  <c r="AY237" i="25"/>
  <c r="AX237" i="25"/>
  <c r="AW237" i="25"/>
  <c r="AV237" i="25"/>
  <c r="AU237" i="25"/>
  <c r="AT237" i="25"/>
  <c r="BH237" i="25" s="1"/>
  <c r="AQ237" i="25"/>
  <c r="AP237" i="25"/>
  <c r="AO237" i="25"/>
  <c r="AN237" i="25"/>
  <c r="AM237" i="25"/>
  <c r="AL237" i="25"/>
  <c r="AK237" i="25"/>
  <c r="AJ237" i="25"/>
  <c r="AI237" i="25"/>
  <c r="AH237" i="25"/>
  <c r="AG237" i="25"/>
  <c r="AF237" i="25"/>
  <c r="AD237" i="25"/>
  <c r="M237" i="25"/>
  <c r="CG236" i="25"/>
  <c r="CF236" i="25"/>
  <c r="CE236" i="25"/>
  <c r="CD236" i="25"/>
  <c r="CC236" i="25"/>
  <c r="CB236" i="25"/>
  <c r="CA236" i="25"/>
  <c r="BZ236" i="25"/>
  <c r="BY236" i="25"/>
  <c r="BX236" i="25"/>
  <c r="BW236" i="25"/>
  <c r="BV236" i="25"/>
  <c r="CJ236" i="25" s="1"/>
  <c r="BE236" i="25"/>
  <c r="BD236" i="25"/>
  <c r="BC236" i="25"/>
  <c r="BB236" i="25"/>
  <c r="BA236" i="25"/>
  <c r="AZ236" i="25"/>
  <c r="AY236" i="25"/>
  <c r="AX236" i="25"/>
  <c r="AW236" i="25"/>
  <c r="AV236" i="25"/>
  <c r="AU236" i="25"/>
  <c r="AT236" i="25"/>
  <c r="AQ236" i="25"/>
  <c r="AP236" i="25"/>
  <c r="AO236" i="25"/>
  <c r="AN236" i="25"/>
  <c r="AM236" i="25"/>
  <c r="AL236" i="25"/>
  <c r="AK236" i="25"/>
  <c r="AJ236" i="25"/>
  <c r="AI236" i="25"/>
  <c r="AH236" i="25"/>
  <c r="AG236" i="25"/>
  <c r="AF236" i="25"/>
  <c r="AD236" i="25"/>
  <c r="M236" i="25"/>
  <c r="CG235" i="25"/>
  <c r="CF235" i="25"/>
  <c r="CE235" i="25"/>
  <c r="CD235" i="25"/>
  <c r="CC235" i="25"/>
  <c r="CB235" i="25"/>
  <c r="CA235" i="25"/>
  <c r="BZ235" i="25"/>
  <c r="BY235" i="25"/>
  <c r="BX235" i="25"/>
  <c r="BW235" i="25"/>
  <c r="BV235" i="25"/>
  <c r="BE235" i="25"/>
  <c r="BD235" i="25"/>
  <c r="BC235" i="25"/>
  <c r="BB235" i="25"/>
  <c r="BA235" i="25"/>
  <c r="AZ235" i="25"/>
  <c r="AY235" i="25"/>
  <c r="AX235" i="25"/>
  <c r="AW235" i="25"/>
  <c r="AV235" i="25"/>
  <c r="AU235" i="25"/>
  <c r="AT235" i="25"/>
  <c r="AQ235" i="25"/>
  <c r="AP235" i="25"/>
  <c r="AO235" i="25"/>
  <c r="AN235" i="25"/>
  <c r="AM235" i="25"/>
  <c r="AL235" i="25"/>
  <c r="AK235" i="25"/>
  <c r="AJ235" i="25"/>
  <c r="AI235" i="25"/>
  <c r="AH235" i="25"/>
  <c r="AG235" i="25"/>
  <c r="AF235" i="25"/>
  <c r="AD235" i="25"/>
  <c r="P235" i="25" s="1"/>
  <c r="M235" i="25"/>
  <c r="CG234" i="25"/>
  <c r="CF234" i="25"/>
  <c r="CE234" i="25"/>
  <c r="CD234" i="25"/>
  <c r="CC234" i="25"/>
  <c r="CB234" i="25"/>
  <c r="CA234" i="25"/>
  <c r="BZ234" i="25"/>
  <c r="BY234" i="25"/>
  <c r="BX234" i="25"/>
  <c r="BW234" i="25"/>
  <c r="BV234" i="25"/>
  <c r="BE234" i="25"/>
  <c r="BD234" i="25"/>
  <c r="BC234" i="25"/>
  <c r="BB234" i="25"/>
  <c r="BA234" i="25"/>
  <c r="AZ234" i="25"/>
  <c r="AY234" i="25"/>
  <c r="AX234" i="25"/>
  <c r="AW234" i="25"/>
  <c r="AV234" i="25"/>
  <c r="AU234" i="25"/>
  <c r="AT234" i="25"/>
  <c r="AQ234" i="25"/>
  <c r="AP234" i="25"/>
  <c r="AO234" i="25"/>
  <c r="AN234" i="25"/>
  <c r="AM234" i="25"/>
  <c r="AL234" i="25"/>
  <c r="AK234" i="25"/>
  <c r="AJ234" i="25"/>
  <c r="AI234" i="25"/>
  <c r="AH234" i="25"/>
  <c r="AG234" i="25"/>
  <c r="AF234" i="25"/>
  <c r="AD234" i="25"/>
  <c r="P234" i="25" s="1"/>
  <c r="M234" i="25"/>
  <c r="CG232" i="25"/>
  <c r="CF232" i="25"/>
  <c r="CE232" i="25"/>
  <c r="CD232" i="25"/>
  <c r="CC232" i="25"/>
  <c r="CB232" i="25"/>
  <c r="CA232" i="25"/>
  <c r="BZ232" i="25"/>
  <c r="BY232" i="25"/>
  <c r="BX232" i="25"/>
  <c r="BW232" i="25"/>
  <c r="BV232" i="25"/>
  <c r="BE232" i="25"/>
  <c r="BD232" i="25"/>
  <c r="BC232" i="25"/>
  <c r="BB232" i="25"/>
  <c r="BA232" i="25"/>
  <c r="AZ232" i="25"/>
  <c r="AY232" i="25"/>
  <c r="AX232" i="25"/>
  <c r="AW232" i="25"/>
  <c r="AV232" i="25"/>
  <c r="AU232" i="25"/>
  <c r="AT232" i="25"/>
  <c r="AQ232" i="25"/>
  <c r="AP232" i="25"/>
  <c r="AO232" i="25"/>
  <c r="AN232" i="25"/>
  <c r="AM232" i="25"/>
  <c r="AL232" i="25"/>
  <c r="AK232" i="25"/>
  <c r="AJ232" i="25"/>
  <c r="AI232" i="25"/>
  <c r="AH232" i="25"/>
  <c r="AG232" i="25"/>
  <c r="AF232" i="25"/>
  <c r="AD232" i="25"/>
  <c r="P232" i="25" s="1"/>
  <c r="M232" i="25"/>
  <c r="CG231" i="25"/>
  <c r="CF231" i="25"/>
  <c r="CE231" i="25"/>
  <c r="CD231" i="25"/>
  <c r="CC231" i="25"/>
  <c r="CB231" i="25"/>
  <c r="CA231" i="25"/>
  <c r="BZ231" i="25"/>
  <c r="BY231" i="25"/>
  <c r="BX231" i="25"/>
  <c r="BW231" i="25"/>
  <c r="BV231" i="25"/>
  <c r="BE231" i="25"/>
  <c r="BD231" i="25"/>
  <c r="BC231" i="25"/>
  <c r="BB231" i="25"/>
  <c r="BA231" i="25"/>
  <c r="AZ231" i="25"/>
  <c r="AY231" i="25"/>
  <c r="AX231" i="25"/>
  <c r="AW231" i="25"/>
  <c r="AV231" i="25"/>
  <c r="AU231" i="25"/>
  <c r="AT231" i="25"/>
  <c r="AQ231" i="25"/>
  <c r="AP231" i="25"/>
  <c r="AO231" i="25"/>
  <c r="AN231" i="25"/>
  <c r="AM231" i="25"/>
  <c r="AL231" i="25"/>
  <c r="AK231" i="25"/>
  <c r="AJ231" i="25"/>
  <c r="AI231" i="25"/>
  <c r="AH231" i="25"/>
  <c r="AG231" i="25"/>
  <c r="AF231" i="25"/>
  <c r="AD231" i="25"/>
  <c r="Q231" i="25" s="1"/>
  <c r="M231" i="25"/>
  <c r="CG230" i="25"/>
  <c r="CF230" i="25"/>
  <c r="CE230" i="25"/>
  <c r="CD230" i="25"/>
  <c r="CC230" i="25"/>
  <c r="CB230" i="25"/>
  <c r="CA230" i="25"/>
  <c r="BZ230" i="25"/>
  <c r="BY230" i="25"/>
  <c r="BX230" i="25"/>
  <c r="BW230" i="25"/>
  <c r="BV230" i="25"/>
  <c r="BE230" i="25"/>
  <c r="BD230" i="25"/>
  <c r="BC230" i="25"/>
  <c r="BB230" i="25"/>
  <c r="BA230" i="25"/>
  <c r="AZ230" i="25"/>
  <c r="AY230" i="25"/>
  <c r="AX230" i="25"/>
  <c r="AW230" i="25"/>
  <c r="AV230" i="25"/>
  <c r="AU230" i="25"/>
  <c r="AT230" i="25"/>
  <c r="AQ230" i="25"/>
  <c r="AP230" i="25"/>
  <c r="AO230" i="25"/>
  <c r="AN230" i="25"/>
  <c r="AM230" i="25"/>
  <c r="AL230" i="25"/>
  <c r="AK230" i="25"/>
  <c r="AJ230" i="25"/>
  <c r="AI230" i="25"/>
  <c r="AH230" i="25"/>
  <c r="AG230" i="25"/>
  <c r="AF230" i="25"/>
  <c r="AD230" i="25"/>
  <c r="Q230" i="25" s="1"/>
  <c r="M230" i="25"/>
  <c r="CG229" i="25"/>
  <c r="CF229" i="25"/>
  <c r="CE229" i="25"/>
  <c r="CD229" i="25"/>
  <c r="CC229" i="25"/>
  <c r="CB229" i="25"/>
  <c r="CA229" i="25"/>
  <c r="BZ229" i="25"/>
  <c r="BY229" i="25"/>
  <c r="BX229" i="25"/>
  <c r="BW229" i="25"/>
  <c r="BV229" i="25"/>
  <c r="BE229" i="25"/>
  <c r="BD229" i="25"/>
  <c r="BC229" i="25"/>
  <c r="BB229" i="25"/>
  <c r="BA229" i="25"/>
  <c r="AZ229" i="25"/>
  <c r="AY229" i="25"/>
  <c r="AX229" i="25"/>
  <c r="AW229" i="25"/>
  <c r="AV229" i="25"/>
  <c r="AU229" i="25"/>
  <c r="AT229" i="25"/>
  <c r="AQ229" i="25"/>
  <c r="AP229" i="25"/>
  <c r="AO229" i="25"/>
  <c r="AN229" i="25"/>
  <c r="AM229" i="25"/>
  <c r="AL229" i="25"/>
  <c r="AK229" i="25"/>
  <c r="AJ229" i="25"/>
  <c r="AI229" i="25"/>
  <c r="AH229" i="25"/>
  <c r="AG229" i="25"/>
  <c r="AF229" i="25"/>
  <c r="AD229" i="25"/>
  <c r="P229" i="25" s="1"/>
  <c r="M229" i="25"/>
  <c r="CG228" i="25"/>
  <c r="CF228" i="25"/>
  <c r="CE228" i="25"/>
  <c r="CD228" i="25"/>
  <c r="CC228" i="25"/>
  <c r="CB228" i="25"/>
  <c r="CA228" i="25"/>
  <c r="BZ228" i="25"/>
  <c r="BY228" i="25"/>
  <c r="BX228" i="25"/>
  <c r="BW228" i="25"/>
  <c r="BV228" i="25"/>
  <c r="BE228" i="25"/>
  <c r="BD228" i="25"/>
  <c r="BC228" i="25"/>
  <c r="BB228" i="25"/>
  <c r="BA228" i="25"/>
  <c r="AZ228" i="25"/>
  <c r="AY228" i="25"/>
  <c r="AX228" i="25"/>
  <c r="AW228" i="25"/>
  <c r="AV228" i="25"/>
  <c r="AU228" i="25"/>
  <c r="AT228" i="25"/>
  <c r="AQ228" i="25"/>
  <c r="AP228" i="25"/>
  <c r="AO228" i="25"/>
  <c r="AN228" i="25"/>
  <c r="AM228" i="25"/>
  <c r="AL228" i="25"/>
  <c r="AK228" i="25"/>
  <c r="AJ228" i="25"/>
  <c r="AI228" i="25"/>
  <c r="AH228" i="25"/>
  <c r="AG228" i="25"/>
  <c r="AF228" i="25"/>
  <c r="AD228" i="25"/>
  <c r="M228" i="25"/>
  <c r="CG227" i="25"/>
  <c r="CF227" i="25"/>
  <c r="CE227" i="25"/>
  <c r="CD227" i="25"/>
  <c r="CC227" i="25"/>
  <c r="CB227" i="25"/>
  <c r="CA227" i="25"/>
  <c r="BZ227" i="25"/>
  <c r="BY227" i="25"/>
  <c r="BX227" i="25"/>
  <c r="BW227" i="25"/>
  <c r="BV227" i="25"/>
  <c r="BE227" i="25"/>
  <c r="BD227" i="25"/>
  <c r="BC227" i="25"/>
  <c r="BB227" i="25"/>
  <c r="BA227" i="25"/>
  <c r="AZ227" i="25"/>
  <c r="AY227" i="25"/>
  <c r="AX227" i="25"/>
  <c r="AW227" i="25"/>
  <c r="AV227" i="25"/>
  <c r="AU227" i="25"/>
  <c r="AT227" i="25"/>
  <c r="AQ227" i="25"/>
  <c r="AP227" i="25"/>
  <c r="AO227" i="25"/>
  <c r="AN227" i="25"/>
  <c r="AM227" i="25"/>
  <c r="AL227" i="25"/>
  <c r="AK227" i="25"/>
  <c r="AJ227" i="25"/>
  <c r="AI227" i="25"/>
  <c r="AH227" i="25"/>
  <c r="AG227" i="25"/>
  <c r="AF227" i="25"/>
  <c r="AD227" i="25"/>
  <c r="P227" i="25" s="1"/>
  <c r="M227" i="25"/>
  <c r="CG226" i="25"/>
  <c r="CF226" i="25"/>
  <c r="CE226" i="25"/>
  <c r="CD226" i="25"/>
  <c r="CC226" i="25"/>
  <c r="CB226" i="25"/>
  <c r="CA226" i="25"/>
  <c r="BZ226" i="25"/>
  <c r="BY226" i="25"/>
  <c r="BX226" i="25"/>
  <c r="BW226" i="25"/>
  <c r="BV226" i="25"/>
  <c r="BE226" i="25"/>
  <c r="BD226" i="25"/>
  <c r="BC226" i="25"/>
  <c r="BB226" i="25"/>
  <c r="BA226" i="25"/>
  <c r="AZ226" i="25"/>
  <c r="AY226" i="25"/>
  <c r="AX226" i="25"/>
  <c r="AW226" i="25"/>
  <c r="AV226" i="25"/>
  <c r="AU226" i="25"/>
  <c r="AT226" i="25"/>
  <c r="AQ226" i="25"/>
  <c r="AP226" i="25"/>
  <c r="AO226" i="25"/>
  <c r="AN226" i="25"/>
  <c r="AM226" i="25"/>
  <c r="AL226" i="25"/>
  <c r="AK226" i="25"/>
  <c r="AJ226" i="25"/>
  <c r="AI226" i="25"/>
  <c r="AH226" i="25"/>
  <c r="AG226" i="25"/>
  <c r="AF226" i="25"/>
  <c r="AD226" i="25"/>
  <c r="Q226" i="25" s="1"/>
  <c r="M226" i="25"/>
  <c r="CG225" i="25"/>
  <c r="CF225" i="25"/>
  <c r="CE225" i="25"/>
  <c r="CD225" i="25"/>
  <c r="CC225" i="25"/>
  <c r="CB225" i="25"/>
  <c r="CA225" i="25"/>
  <c r="BZ225" i="25"/>
  <c r="BY225" i="25"/>
  <c r="BX225" i="25"/>
  <c r="BW225" i="25"/>
  <c r="BV225" i="25"/>
  <c r="BE225" i="25"/>
  <c r="BD225" i="25"/>
  <c r="BC225" i="25"/>
  <c r="BB225" i="25"/>
  <c r="BA225" i="25"/>
  <c r="AZ225" i="25"/>
  <c r="AY225" i="25"/>
  <c r="AX225" i="25"/>
  <c r="AW225" i="25"/>
  <c r="AV225" i="25"/>
  <c r="AU225" i="25"/>
  <c r="AT225" i="25"/>
  <c r="AQ225" i="25"/>
  <c r="AP225" i="25"/>
  <c r="AO225" i="25"/>
  <c r="AN225" i="25"/>
  <c r="AM225" i="25"/>
  <c r="AL225" i="25"/>
  <c r="AK225" i="25"/>
  <c r="AJ225" i="25"/>
  <c r="AI225" i="25"/>
  <c r="AH225" i="25"/>
  <c r="AG225" i="25"/>
  <c r="AF225" i="25"/>
  <c r="AD225" i="25"/>
  <c r="Q225" i="25" s="1"/>
  <c r="M225" i="25"/>
  <c r="CG224" i="25"/>
  <c r="CF224" i="25"/>
  <c r="CE224" i="25"/>
  <c r="CD224" i="25"/>
  <c r="CC224" i="25"/>
  <c r="CB224" i="25"/>
  <c r="CA224" i="25"/>
  <c r="BZ224" i="25"/>
  <c r="BY224" i="25"/>
  <c r="BX224" i="25"/>
  <c r="BW224" i="25"/>
  <c r="BV224" i="25"/>
  <c r="BE224" i="25"/>
  <c r="BD224" i="25"/>
  <c r="BC224" i="25"/>
  <c r="BB224" i="25"/>
  <c r="BA224" i="25"/>
  <c r="AZ224" i="25"/>
  <c r="AY224" i="25"/>
  <c r="AX224" i="25"/>
  <c r="AW224" i="25"/>
  <c r="AV224" i="25"/>
  <c r="AU224" i="25"/>
  <c r="AT224" i="25"/>
  <c r="AQ224" i="25"/>
  <c r="AP224" i="25"/>
  <c r="AO224" i="25"/>
  <c r="AN224" i="25"/>
  <c r="AM224" i="25"/>
  <c r="AL224" i="25"/>
  <c r="AK224" i="25"/>
  <c r="AJ224" i="25"/>
  <c r="AI224" i="25"/>
  <c r="AH224" i="25"/>
  <c r="AG224" i="25"/>
  <c r="AF224" i="25"/>
  <c r="AD224" i="25"/>
  <c r="Q224" i="25" s="1"/>
  <c r="M224" i="25"/>
  <c r="CG222" i="25"/>
  <c r="CF222" i="25"/>
  <c r="CE222" i="25"/>
  <c r="CD222" i="25"/>
  <c r="CC222" i="25"/>
  <c r="CB222" i="25"/>
  <c r="CA222" i="25"/>
  <c r="BZ222" i="25"/>
  <c r="BY222" i="25"/>
  <c r="BX222" i="25"/>
  <c r="BW222" i="25"/>
  <c r="BV222" i="25"/>
  <c r="BE222" i="25"/>
  <c r="BD222" i="25"/>
  <c r="BC222" i="25"/>
  <c r="BB222" i="25"/>
  <c r="BA222" i="25"/>
  <c r="AZ222" i="25"/>
  <c r="AY222" i="25"/>
  <c r="AX222" i="25"/>
  <c r="AW222" i="25"/>
  <c r="AV222" i="25"/>
  <c r="AU222" i="25"/>
  <c r="AT222" i="25"/>
  <c r="AQ222" i="25"/>
  <c r="AP222" i="25"/>
  <c r="AO222" i="25"/>
  <c r="AN222" i="25"/>
  <c r="AM222" i="25"/>
  <c r="AL222" i="25"/>
  <c r="AK222" i="25"/>
  <c r="AJ222" i="25"/>
  <c r="AI222" i="25"/>
  <c r="AH222" i="25"/>
  <c r="AG222" i="25"/>
  <c r="AF222" i="25"/>
  <c r="AD222" i="25"/>
  <c r="M222" i="25"/>
  <c r="CG221" i="25"/>
  <c r="CF221" i="25"/>
  <c r="CE221" i="25"/>
  <c r="CD221" i="25"/>
  <c r="CC221" i="25"/>
  <c r="CB221" i="25"/>
  <c r="CA221" i="25"/>
  <c r="BZ221" i="25"/>
  <c r="BY221" i="25"/>
  <c r="BX221" i="25"/>
  <c r="BW221" i="25"/>
  <c r="BV221" i="25"/>
  <c r="BE221" i="25"/>
  <c r="BD221" i="25"/>
  <c r="BC221" i="25"/>
  <c r="BB221" i="25"/>
  <c r="BA221" i="25"/>
  <c r="AZ221" i="25"/>
  <c r="AY221" i="25"/>
  <c r="AX221" i="25"/>
  <c r="AW221" i="25"/>
  <c r="AV221" i="25"/>
  <c r="AU221" i="25"/>
  <c r="AT221" i="25"/>
  <c r="AQ221" i="25"/>
  <c r="AP221" i="25"/>
  <c r="AO221" i="25"/>
  <c r="AN221" i="25"/>
  <c r="AM221" i="25"/>
  <c r="AL221" i="25"/>
  <c r="AK221" i="25"/>
  <c r="AJ221" i="25"/>
  <c r="AI221" i="25"/>
  <c r="AH221" i="25"/>
  <c r="AG221" i="25"/>
  <c r="AF221" i="25"/>
  <c r="AD221" i="25"/>
  <c r="P221" i="25" s="1"/>
  <c r="M221" i="25"/>
  <c r="CG220" i="25"/>
  <c r="CF220" i="25"/>
  <c r="CE220" i="25"/>
  <c r="CD220" i="25"/>
  <c r="CC220" i="25"/>
  <c r="CB220" i="25"/>
  <c r="CA220" i="25"/>
  <c r="BZ220" i="25"/>
  <c r="BY220" i="25"/>
  <c r="BX220" i="25"/>
  <c r="BW220" i="25"/>
  <c r="BV220" i="25"/>
  <c r="BE220" i="25"/>
  <c r="BD220" i="25"/>
  <c r="BC220" i="25"/>
  <c r="BB220" i="25"/>
  <c r="BA220" i="25"/>
  <c r="AZ220" i="25"/>
  <c r="AY220" i="25"/>
  <c r="AX220" i="25"/>
  <c r="AW220" i="25"/>
  <c r="AV220" i="25"/>
  <c r="AU220" i="25"/>
  <c r="AT220" i="25"/>
  <c r="AQ220" i="25"/>
  <c r="AP220" i="25"/>
  <c r="AO220" i="25"/>
  <c r="AN220" i="25"/>
  <c r="AM220" i="25"/>
  <c r="AL220" i="25"/>
  <c r="AK220" i="25"/>
  <c r="AJ220" i="25"/>
  <c r="AI220" i="25"/>
  <c r="AH220" i="25"/>
  <c r="AG220" i="25"/>
  <c r="AF220" i="25"/>
  <c r="AD220" i="25"/>
  <c r="Q220" i="25" s="1"/>
  <c r="M220" i="25"/>
  <c r="CG219" i="25"/>
  <c r="CF219" i="25"/>
  <c r="CE219" i="25"/>
  <c r="CD219" i="25"/>
  <c r="CC219" i="25"/>
  <c r="CB219" i="25"/>
  <c r="CA219" i="25"/>
  <c r="BZ219" i="25"/>
  <c r="BY219" i="25"/>
  <c r="BX219" i="25"/>
  <c r="BW219" i="25"/>
  <c r="BV219" i="25"/>
  <c r="BE219" i="25"/>
  <c r="BD219" i="25"/>
  <c r="BC219" i="25"/>
  <c r="BB219" i="25"/>
  <c r="BA219" i="25"/>
  <c r="AZ219" i="25"/>
  <c r="AY219" i="25"/>
  <c r="AX219" i="25"/>
  <c r="AW219" i="25"/>
  <c r="AV219" i="25"/>
  <c r="AU219" i="25"/>
  <c r="AT219" i="25"/>
  <c r="AQ219" i="25"/>
  <c r="AP219" i="25"/>
  <c r="AO219" i="25"/>
  <c r="AN219" i="25"/>
  <c r="AM219" i="25"/>
  <c r="AL219" i="25"/>
  <c r="AK219" i="25"/>
  <c r="AJ219" i="25"/>
  <c r="AI219" i="25"/>
  <c r="AH219" i="25"/>
  <c r="AG219" i="25"/>
  <c r="AF219" i="25"/>
  <c r="AD219" i="25"/>
  <c r="Q219" i="25" s="1"/>
  <c r="M219" i="25"/>
  <c r="CG218" i="25"/>
  <c r="CF218" i="25"/>
  <c r="CE218" i="25"/>
  <c r="CD218" i="25"/>
  <c r="CC218" i="25"/>
  <c r="CB218" i="25"/>
  <c r="CA218" i="25"/>
  <c r="BZ218" i="25"/>
  <c r="BY218" i="25"/>
  <c r="BX218" i="25"/>
  <c r="BW218" i="25"/>
  <c r="BV218" i="25"/>
  <c r="BE218" i="25"/>
  <c r="BD218" i="25"/>
  <c r="BC218" i="25"/>
  <c r="BB218" i="25"/>
  <c r="BA218" i="25"/>
  <c r="AZ218" i="25"/>
  <c r="AY218" i="25"/>
  <c r="AX218" i="25"/>
  <c r="AW218" i="25"/>
  <c r="AV218" i="25"/>
  <c r="AU218" i="25"/>
  <c r="AT218" i="25"/>
  <c r="AQ218" i="25"/>
  <c r="AP218" i="25"/>
  <c r="AO218" i="25"/>
  <c r="AN218" i="25"/>
  <c r="AM218" i="25"/>
  <c r="AL218" i="25"/>
  <c r="AK218" i="25"/>
  <c r="AJ218" i="25"/>
  <c r="AI218" i="25"/>
  <c r="AH218" i="25"/>
  <c r="AG218" i="25"/>
  <c r="AF218" i="25"/>
  <c r="AD218" i="25"/>
  <c r="P218" i="25" s="1"/>
  <c r="M218" i="25"/>
  <c r="CG217" i="25"/>
  <c r="CF217" i="25"/>
  <c r="CE217" i="25"/>
  <c r="CD217" i="25"/>
  <c r="CC217" i="25"/>
  <c r="CB217" i="25"/>
  <c r="CA217" i="25"/>
  <c r="BZ217" i="25"/>
  <c r="BY217" i="25"/>
  <c r="BX217" i="25"/>
  <c r="BW217" i="25"/>
  <c r="BV217" i="25"/>
  <c r="BE217" i="25"/>
  <c r="BD217" i="25"/>
  <c r="BC217" i="25"/>
  <c r="BB217" i="25"/>
  <c r="BA217" i="25"/>
  <c r="AZ217" i="25"/>
  <c r="AY217" i="25"/>
  <c r="AX217" i="25"/>
  <c r="AW217" i="25"/>
  <c r="AV217" i="25"/>
  <c r="AU217" i="25"/>
  <c r="AT217" i="25"/>
  <c r="AQ217" i="25"/>
  <c r="AP217" i="25"/>
  <c r="AO217" i="25"/>
  <c r="AN217" i="25"/>
  <c r="AM217" i="25"/>
  <c r="AL217" i="25"/>
  <c r="AK217" i="25"/>
  <c r="AJ217" i="25"/>
  <c r="AI217" i="25"/>
  <c r="AH217" i="25"/>
  <c r="AG217" i="25"/>
  <c r="AF217" i="25"/>
  <c r="AD217" i="25"/>
  <c r="Q217" i="25" s="1"/>
  <c r="M217" i="25"/>
  <c r="CG216" i="25"/>
  <c r="CF216" i="25"/>
  <c r="CE216" i="25"/>
  <c r="CD216" i="25"/>
  <c r="CC216" i="25"/>
  <c r="CB216" i="25"/>
  <c r="CA216" i="25"/>
  <c r="BZ216" i="25"/>
  <c r="BY216" i="25"/>
  <c r="BX216" i="25"/>
  <c r="BW216" i="25"/>
  <c r="BV216" i="25"/>
  <c r="BE216" i="25"/>
  <c r="BD216" i="25"/>
  <c r="BC216" i="25"/>
  <c r="BB216" i="25"/>
  <c r="BA216" i="25"/>
  <c r="AZ216" i="25"/>
  <c r="AY216" i="25"/>
  <c r="AX216" i="25"/>
  <c r="AW216" i="25"/>
  <c r="AV216" i="25"/>
  <c r="AU216" i="25"/>
  <c r="AT216" i="25"/>
  <c r="AQ216" i="25"/>
  <c r="AP216" i="25"/>
  <c r="AO216" i="25"/>
  <c r="AN216" i="25"/>
  <c r="AM216" i="25"/>
  <c r="AL216" i="25"/>
  <c r="AK216" i="25"/>
  <c r="AJ216" i="25"/>
  <c r="AI216" i="25"/>
  <c r="AH216" i="25"/>
  <c r="AG216" i="25"/>
  <c r="AF216" i="25"/>
  <c r="AD216" i="25"/>
  <c r="M216" i="25"/>
  <c r="CG215" i="25"/>
  <c r="CF215" i="25"/>
  <c r="CE215" i="25"/>
  <c r="CD215" i="25"/>
  <c r="CC215" i="25"/>
  <c r="CB215" i="25"/>
  <c r="CA215" i="25"/>
  <c r="BZ215" i="25"/>
  <c r="BY215" i="25"/>
  <c r="BX215" i="25"/>
  <c r="BW215" i="25"/>
  <c r="BV215" i="25"/>
  <c r="BE215" i="25"/>
  <c r="BD215" i="25"/>
  <c r="BC215" i="25"/>
  <c r="BB215" i="25"/>
  <c r="BA215" i="25"/>
  <c r="AZ215" i="25"/>
  <c r="AY215" i="25"/>
  <c r="AX215" i="25"/>
  <c r="AW215" i="25"/>
  <c r="AV215" i="25"/>
  <c r="AU215" i="25"/>
  <c r="AT215" i="25"/>
  <c r="AQ215" i="25"/>
  <c r="AP215" i="25"/>
  <c r="AO215" i="25"/>
  <c r="AN215" i="25"/>
  <c r="AM215" i="25"/>
  <c r="AL215" i="25"/>
  <c r="AK215" i="25"/>
  <c r="AJ215" i="25"/>
  <c r="AI215" i="25"/>
  <c r="AH215" i="25"/>
  <c r="AG215" i="25"/>
  <c r="AF215" i="25"/>
  <c r="AD215" i="25"/>
  <c r="M215" i="25"/>
  <c r="CG214" i="25"/>
  <c r="CF214" i="25"/>
  <c r="CE214" i="25"/>
  <c r="CD214" i="25"/>
  <c r="CC214" i="25"/>
  <c r="CB214" i="25"/>
  <c r="CA214" i="25"/>
  <c r="BZ214" i="25"/>
  <c r="BY214" i="25"/>
  <c r="BX214" i="25"/>
  <c r="BW214" i="25"/>
  <c r="BV214" i="25"/>
  <c r="BE214" i="25"/>
  <c r="BD214" i="25"/>
  <c r="BC214" i="25"/>
  <c r="BB214" i="25"/>
  <c r="BA214" i="25"/>
  <c r="AZ214" i="25"/>
  <c r="AY214" i="25"/>
  <c r="AX214" i="25"/>
  <c r="AW214" i="25"/>
  <c r="AV214" i="25"/>
  <c r="AU214" i="25"/>
  <c r="AT214" i="25"/>
  <c r="AQ214" i="25"/>
  <c r="AP214" i="25"/>
  <c r="AO214" i="25"/>
  <c r="AN214" i="25"/>
  <c r="AM214" i="25"/>
  <c r="AL214" i="25"/>
  <c r="AK214" i="25"/>
  <c r="AJ214" i="25"/>
  <c r="AI214" i="25"/>
  <c r="AH214" i="25"/>
  <c r="AG214" i="25"/>
  <c r="AF214" i="25"/>
  <c r="AD214" i="25"/>
  <c r="M214" i="25"/>
  <c r="CG213" i="25"/>
  <c r="CF213" i="25"/>
  <c r="CE213" i="25"/>
  <c r="CD213" i="25"/>
  <c r="CC213" i="25"/>
  <c r="CB213" i="25"/>
  <c r="CA213" i="25"/>
  <c r="BZ213" i="25"/>
  <c r="BY213" i="25"/>
  <c r="BX213" i="25"/>
  <c r="BW213" i="25"/>
  <c r="BV213" i="25"/>
  <c r="BE213" i="25"/>
  <c r="BD213" i="25"/>
  <c r="BC213" i="25"/>
  <c r="BB213" i="25"/>
  <c r="BA213" i="25"/>
  <c r="AZ213" i="25"/>
  <c r="AY213" i="25"/>
  <c r="AX213" i="25"/>
  <c r="AW213" i="25"/>
  <c r="AV213" i="25"/>
  <c r="AU213" i="25"/>
  <c r="AT213" i="25"/>
  <c r="AQ213" i="25"/>
  <c r="AP213" i="25"/>
  <c r="AO213" i="25"/>
  <c r="AN213" i="25"/>
  <c r="AM213" i="25"/>
  <c r="AL213" i="25"/>
  <c r="AK213" i="25"/>
  <c r="AJ213" i="25"/>
  <c r="AI213" i="25"/>
  <c r="AH213" i="25"/>
  <c r="AG213" i="25"/>
  <c r="AF213" i="25"/>
  <c r="AD213" i="25"/>
  <c r="Q213" i="25" s="1"/>
  <c r="M213" i="25"/>
  <c r="CG212" i="25"/>
  <c r="CF212" i="25"/>
  <c r="CE212" i="25"/>
  <c r="CD212" i="25"/>
  <c r="CC212" i="25"/>
  <c r="CB212" i="25"/>
  <c r="CA212" i="25"/>
  <c r="BZ212" i="25"/>
  <c r="BY212" i="25"/>
  <c r="BX212" i="25"/>
  <c r="BW212" i="25"/>
  <c r="BV212" i="25"/>
  <c r="BE212" i="25"/>
  <c r="BD212" i="25"/>
  <c r="BC212" i="25"/>
  <c r="BB212" i="25"/>
  <c r="BA212" i="25"/>
  <c r="AZ212" i="25"/>
  <c r="AY212" i="25"/>
  <c r="AX212" i="25"/>
  <c r="AW212" i="25"/>
  <c r="AV212" i="25"/>
  <c r="AU212" i="25"/>
  <c r="AT212" i="25"/>
  <c r="AQ212" i="25"/>
  <c r="AP212" i="25"/>
  <c r="AO212" i="25"/>
  <c r="AN212" i="25"/>
  <c r="AM212" i="25"/>
  <c r="AL212" i="25"/>
  <c r="AK212" i="25"/>
  <c r="AJ212" i="25"/>
  <c r="AI212" i="25"/>
  <c r="AH212" i="25"/>
  <c r="AG212" i="25"/>
  <c r="AF212" i="25"/>
  <c r="AD212" i="25"/>
  <c r="M212" i="25"/>
  <c r="CG211" i="25"/>
  <c r="CF211" i="25"/>
  <c r="CE211" i="25"/>
  <c r="CD211" i="25"/>
  <c r="CC211" i="25"/>
  <c r="CB211" i="25"/>
  <c r="CA211" i="25"/>
  <c r="BZ211" i="25"/>
  <c r="BY211" i="25"/>
  <c r="BX211" i="25"/>
  <c r="BW211" i="25"/>
  <c r="BV211" i="25"/>
  <c r="CJ211" i="25" s="1"/>
  <c r="BE211" i="25"/>
  <c r="BD211" i="25"/>
  <c r="BC211" i="25"/>
  <c r="BB211" i="25"/>
  <c r="BA211" i="25"/>
  <c r="AZ211" i="25"/>
  <c r="AY211" i="25"/>
  <c r="AX211" i="25"/>
  <c r="AW211" i="25"/>
  <c r="AV211" i="25"/>
  <c r="AU211" i="25"/>
  <c r="AT211" i="25"/>
  <c r="AQ211" i="25"/>
  <c r="AP211" i="25"/>
  <c r="AO211" i="25"/>
  <c r="AN211" i="25"/>
  <c r="AM211" i="25"/>
  <c r="AL211" i="25"/>
  <c r="AK211" i="25"/>
  <c r="AJ211" i="25"/>
  <c r="AI211" i="25"/>
  <c r="AH211" i="25"/>
  <c r="AG211" i="25"/>
  <c r="AF211" i="25"/>
  <c r="AD211" i="25"/>
  <c r="M211" i="25"/>
  <c r="CG209" i="25"/>
  <c r="CF209" i="25"/>
  <c r="CE209" i="25"/>
  <c r="CD209" i="25"/>
  <c r="CC209" i="25"/>
  <c r="CB209" i="25"/>
  <c r="CA209" i="25"/>
  <c r="BZ209" i="25"/>
  <c r="BY209" i="25"/>
  <c r="BX209" i="25"/>
  <c r="BW209" i="25"/>
  <c r="BV209" i="25"/>
  <c r="BE209" i="25"/>
  <c r="BD209" i="25"/>
  <c r="BC209" i="25"/>
  <c r="BB209" i="25"/>
  <c r="BA209" i="25"/>
  <c r="AZ209" i="25"/>
  <c r="AY209" i="25"/>
  <c r="AX209" i="25"/>
  <c r="AW209" i="25"/>
  <c r="AV209" i="25"/>
  <c r="AU209" i="25"/>
  <c r="AT209" i="25"/>
  <c r="BH209" i="25" s="1"/>
  <c r="AQ209" i="25"/>
  <c r="AP209" i="25"/>
  <c r="AO209" i="25"/>
  <c r="AN209" i="25"/>
  <c r="AM209" i="25"/>
  <c r="AL209" i="25"/>
  <c r="AK209" i="25"/>
  <c r="AJ209" i="25"/>
  <c r="AI209" i="25"/>
  <c r="AH209" i="25"/>
  <c r="AG209" i="25"/>
  <c r="AF209" i="25"/>
  <c r="AD209" i="25"/>
  <c r="M209" i="25"/>
  <c r="CG208" i="25"/>
  <c r="CF208" i="25"/>
  <c r="CE208" i="25"/>
  <c r="CD208" i="25"/>
  <c r="CC208" i="25"/>
  <c r="CB208" i="25"/>
  <c r="CA208" i="25"/>
  <c r="BZ208" i="25"/>
  <c r="BY208" i="25"/>
  <c r="BX208" i="25"/>
  <c r="BW208" i="25"/>
  <c r="BV208" i="25"/>
  <c r="BE208" i="25"/>
  <c r="BD208" i="25"/>
  <c r="BC208" i="25"/>
  <c r="BB208" i="25"/>
  <c r="BA208" i="25"/>
  <c r="AZ208" i="25"/>
  <c r="AY208" i="25"/>
  <c r="AX208" i="25"/>
  <c r="AW208" i="25"/>
  <c r="AV208" i="25"/>
  <c r="AU208" i="25"/>
  <c r="AT208" i="25"/>
  <c r="BH208" i="25" s="1"/>
  <c r="AQ208" i="25"/>
  <c r="AP208" i="25"/>
  <c r="AO208" i="25"/>
  <c r="AN208" i="25"/>
  <c r="AM208" i="25"/>
  <c r="AL208" i="25"/>
  <c r="AK208" i="25"/>
  <c r="AJ208" i="25"/>
  <c r="AI208" i="25"/>
  <c r="AH208" i="25"/>
  <c r="AG208" i="25"/>
  <c r="AF208" i="25"/>
  <c r="AD208" i="25"/>
  <c r="P208" i="25" s="1"/>
  <c r="M208" i="25"/>
  <c r="CG207" i="25"/>
  <c r="CF207" i="25"/>
  <c r="CE207" i="25"/>
  <c r="CD207" i="25"/>
  <c r="CC207" i="25"/>
  <c r="CB207" i="25"/>
  <c r="CA207" i="25"/>
  <c r="BZ207" i="25"/>
  <c r="BY207" i="25"/>
  <c r="BX207" i="25"/>
  <c r="BW207" i="25"/>
  <c r="BV207" i="25"/>
  <c r="BE207" i="25"/>
  <c r="BD207" i="25"/>
  <c r="BC207" i="25"/>
  <c r="BB207" i="25"/>
  <c r="BA207" i="25"/>
  <c r="AZ207" i="25"/>
  <c r="AY207" i="25"/>
  <c r="AX207" i="25"/>
  <c r="AW207" i="25"/>
  <c r="AV207" i="25"/>
  <c r="AU207" i="25"/>
  <c r="AT207" i="25"/>
  <c r="AQ207" i="25"/>
  <c r="AP207" i="25"/>
  <c r="AO207" i="25"/>
  <c r="AN207" i="25"/>
  <c r="AM207" i="25"/>
  <c r="AL207" i="25"/>
  <c r="AK207" i="25"/>
  <c r="AJ207" i="25"/>
  <c r="AI207" i="25"/>
  <c r="AH207" i="25"/>
  <c r="AG207" i="25"/>
  <c r="AF207" i="25"/>
  <c r="AD207" i="25"/>
  <c r="M207" i="25"/>
  <c r="CG205" i="25"/>
  <c r="CF205" i="25"/>
  <c r="CE205" i="25"/>
  <c r="CD205" i="25"/>
  <c r="CC205" i="25"/>
  <c r="CB205" i="25"/>
  <c r="CA205" i="25"/>
  <c r="BZ205" i="25"/>
  <c r="BY205" i="25"/>
  <c r="BX205" i="25"/>
  <c r="BW205" i="25"/>
  <c r="BV205" i="25"/>
  <c r="BE205" i="25"/>
  <c r="BD205" i="25"/>
  <c r="BC205" i="25"/>
  <c r="BB205" i="25"/>
  <c r="BA205" i="25"/>
  <c r="AZ205" i="25"/>
  <c r="AY205" i="25"/>
  <c r="AX205" i="25"/>
  <c r="AW205" i="25"/>
  <c r="AV205" i="25"/>
  <c r="AU205" i="25"/>
  <c r="AT205" i="25"/>
  <c r="AQ205" i="25"/>
  <c r="AP205" i="25"/>
  <c r="AO205" i="25"/>
  <c r="AN205" i="25"/>
  <c r="AM205" i="25"/>
  <c r="AL205" i="25"/>
  <c r="AK205" i="25"/>
  <c r="AJ205" i="25"/>
  <c r="AI205" i="25"/>
  <c r="AH205" i="25"/>
  <c r="AG205" i="25"/>
  <c r="AF205" i="25"/>
  <c r="AD205" i="25"/>
  <c r="Q205" i="25" s="1"/>
  <c r="M205" i="25"/>
  <c r="CG204" i="25"/>
  <c r="CF204" i="25"/>
  <c r="CE204" i="25"/>
  <c r="CD204" i="25"/>
  <c r="CC204" i="25"/>
  <c r="CB204" i="25"/>
  <c r="CA204" i="25"/>
  <c r="BZ204" i="25"/>
  <c r="BY204" i="25"/>
  <c r="BX204" i="25"/>
  <c r="BW204" i="25"/>
  <c r="BV204" i="25"/>
  <c r="BE204" i="25"/>
  <c r="BD204" i="25"/>
  <c r="BC204" i="25"/>
  <c r="BB204" i="25"/>
  <c r="BA204" i="25"/>
  <c r="AZ204" i="25"/>
  <c r="AY204" i="25"/>
  <c r="AX204" i="25"/>
  <c r="AW204" i="25"/>
  <c r="AV204" i="25"/>
  <c r="AU204" i="25"/>
  <c r="AT204" i="25"/>
  <c r="AQ204" i="25"/>
  <c r="AP204" i="25"/>
  <c r="AO204" i="25"/>
  <c r="AN204" i="25"/>
  <c r="AM204" i="25"/>
  <c r="AL204" i="25"/>
  <c r="AK204" i="25"/>
  <c r="AJ204" i="25"/>
  <c r="AI204" i="25"/>
  <c r="AH204" i="25"/>
  <c r="AG204" i="25"/>
  <c r="AF204" i="25"/>
  <c r="AD204" i="25"/>
  <c r="M204" i="25"/>
  <c r="CG203" i="25"/>
  <c r="CF203" i="25"/>
  <c r="CE203" i="25"/>
  <c r="CD203" i="25"/>
  <c r="CC203" i="25"/>
  <c r="CB203" i="25"/>
  <c r="CA203" i="25"/>
  <c r="BZ203" i="25"/>
  <c r="BY203" i="25"/>
  <c r="BX203" i="25"/>
  <c r="BW203" i="25"/>
  <c r="BV203" i="25"/>
  <c r="BE203" i="25"/>
  <c r="BD203" i="25"/>
  <c r="BC203" i="25"/>
  <c r="BB203" i="25"/>
  <c r="BA203" i="25"/>
  <c r="AZ203" i="25"/>
  <c r="AY203" i="25"/>
  <c r="AX203" i="25"/>
  <c r="AW203" i="25"/>
  <c r="AV203" i="25"/>
  <c r="AU203" i="25"/>
  <c r="AT203" i="25"/>
  <c r="BH203" i="25" s="1"/>
  <c r="AQ203" i="25"/>
  <c r="AP203" i="25"/>
  <c r="AO203" i="25"/>
  <c r="AN203" i="25"/>
  <c r="AM203" i="25"/>
  <c r="AL203" i="25"/>
  <c r="AK203" i="25"/>
  <c r="AJ203" i="25"/>
  <c r="AI203" i="25"/>
  <c r="AH203" i="25"/>
  <c r="AG203" i="25"/>
  <c r="AF203" i="25"/>
  <c r="AD203" i="25"/>
  <c r="P203" i="25" s="1"/>
  <c r="M203" i="25"/>
  <c r="CG202" i="25"/>
  <c r="CF202" i="25"/>
  <c r="CE202" i="25"/>
  <c r="CD202" i="25"/>
  <c r="CC202" i="25"/>
  <c r="CB202" i="25"/>
  <c r="CA202" i="25"/>
  <c r="BZ202" i="25"/>
  <c r="BY202" i="25"/>
  <c r="BX202" i="25"/>
  <c r="BW202" i="25"/>
  <c r="BV202" i="25"/>
  <c r="BE202" i="25"/>
  <c r="BD202" i="25"/>
  <c r="BC202" i="25"/>
  <c r="BB202" i="25"/>
  <c r="BA202" i="25"/>
  <c r="AZ202" i="25"/>
  <c r="AY202" i="25"/>
  <c r="AX202" i="25"/>
  <c r="AW202" i="25"/>
  <c r="AV202" i="25"/>
  <c r="AU202" i="25"/>
  <c r="AT202" i="25"/>
  <c r="AQ202" i="25"/>
  <c r="AP202" i="25"/>
  <c r="AO202" i="25"/>
  <c r="AN202" i="25"/>
  <c r="AM202" i="25"/>
  <c r="AL202" i="25"/>
  <c r="AK202" i="25"/>
  <c r="AJ202" i="25"/>
  <c r="AI202" i="25"/>
  <c r="AH202" i="25"/>
  <c r="AG202" i="25"/>
  <c r="AF202" i="25"/>
  <c r="AD202" i="25"/>
  <c r="M202" i="25"/>
  <c r="CG201" i="25"/>
  <c r="CF201" i="25"/>
  <c r="CE201" i="25"/>
  <c r="CD201" i="25"/>
  <c r="CC201" i="25"/>
  <c r="CB201" i="25"/>
  <c r="CA201" i="25"/>
  <c r="BZ201" i="25"/>
  <c r="BY201" i="25"/>
  <c r="BX201" i="25"/>
  <c r="BW201" i="25"/>
  <c r="BV201" i="25"/>
  <c r="CJ201" i="25" s="1"/>
  <c r="BE201" i="25"/>
  <c r="BD201" i="25"/>
  <c r="BC201" i="25"/>
  <c r="BB201" i="25"/>
  <c r="BA201" i="25"/>
  <c r="AZ201" i="25"/>
  <c r="AY201" i="25"/>
  <c r="AX201" i="25"/>
  <c r="AW201" i="25"/>
  <c r="AV201" i="25"/>
  <c r="AU201" i="25"/>
  <c r="AT201" i="25"/>
  <c r="AQ201" i="25"/>
  <c r="AP201" i="25"/>
  <c r="AO201" i="25"/>
  <c r="AN201" i="25"/>
  <c r="AM201" i="25"/>
  <c r="AL201" i="25"/>
  <c r="AK201" i="25"/>
  <c r="AJ201" i="25"/>
  <c r="AI201" i="25"/>
  <c r="AH201" i="25"/>
  <c r="AG201" i="25"/>
  <c r="AF201" i="25"/>
  <c r="AD201" i="25"/>
  <c r="M201" i="25"/>
  <c r="CG200" i="25"/>
  <c r="CF200" i="25"/>
  <c r="CE200" i="25"/>
  <c r="CD200" i="25"/>
  <c r="CC200" i="25"/>
  <c r="CB200" i="25"/>
  <c r="CA200" i="25"/>
  <c r="BZ200" i="25"/>
  <c r="BY200" i="25"/>
  <c r="BX200" i="25"/>
  <c r="BW200" i="25"/>
  <c r="BV200" i="25"/>
  <c r="BE200" i="25"/>
  <c r="BD200" i="25"/>
  <c r="BC200" i="25"/>
  <c r="BB200" i="25"/>
  <c r="BA200" i="25"/>
  <c r="AZ200" i="25"/>
  <c r="AY200" i="25"/>
  <c r="AX200" i="25"/>
  <c r="AW200" i="25"/>
  <c r="AV200" i="25"/>
  <c r="AU200" i="25"/>
  <c r="AT200" i="25"/>
  <c r="AQ200" i="25"/>
  <c r="AP200" i="25"/>
  <c r="AO200" i="25"/>
  <c r="AN200" i="25"/>
  <c r="AM200" i="25"/>
  <c r="AL200" i="25"/>
  <c r="AK200" i="25"/>
  <c r="AJ200" i="25"/>
  <c r="AI200" i="25"/>
  <c r="AH200" i="25"/>
  <c r="AG200" i="25"/>
  <c r="AF200" i="25"/>
  <c r="AD200" i="25"/>
  <c r="P200" i="25" s="1"/>
  <c r="M200" i="25"/>
  <c r="CG199" i="25"/>
  <c r="CF199" i="25"/>
  <c r="CE199" i="25"/>
  <c r="CD199" i="25"/>
  <c r="CC199" i="25"/>
  <c r="CB199" i="25"/>
  <c r="CA199" i="25"/>
  <c r="BZ199" i="25"/>
  <c r="BY199" i="25"/>
  <c r="BX199" i="25"/>
  <c r="BW199" i="25"/>
  <c r="BV199" i="25"/>
  <c r="BE199" i="25"/>
  <c r="BD199" i="25"/>
  <c r="BC199" i="25"/>
  <c r="BB199" i="25"/>
  <c r="BA199" i="25"/>
  <c r="AZ199" i="25"/>
  <c r="AY199" i="25"/>
  <c r="AX199" i="25"/>
  <c r="AW199" i="25"/>
  <c r="AV199" i="25"/>
  <c r="AU199" i="25"/>
  <c r="AT199" i="25"/>
  <c r="BH199" i="25" s="1"/>
  <c r="AQ199" i="25"/>
  <c r="AP199" i="25"/>
  <c r="AO199" i="25"/>
  <c r="AN199" i="25"/>
  <c r="AM199" i="25"/>
  <c r="AL199" i="25"/>
  <c r="AK199" i="25"/>
  <c r="AJ199" i="25"/>
  <c r="AI199" i="25"/>
  <c r="AH199" i="25"/>
  <c r="AG199" i="25"/>
  <c r="AF199" i="25"/>
  <c r="AD199" i="25"/>
  <c r="M199" i="25"/>
  <c r="CG197" i="25"/>
  <c r="CF197" i="25"/>
  <c r="CE197" i="25"/>
  <c r="CD197" i="25"/>
  <c r="CC197" i="25"/>
  <c r="CB197" i="25"/>
  <c r="CA197" i="25"/>
  <c r="BZ197" i="25"/>
  <c r="BY197" i="25"/>
  <c r="BX197" i="25"/>
  <c r="BW197" i="25"/>
  <c r="BV197" i="25"/>
  <c r="BE197" i="25"/>
  <c r="BD197" i="25"/>
  <c r="BC197" i="25"/>
  <c r="BB197" i="25"/>
  <c r="BA197" i="25"/>
  <c r="AZ197" i="25"/>
  <c r="AY197" i="25"/>
  <c r="AX197" i="25"/>
  <c r="AW197" i="25"/>
  <c r="AV197" i="25"/>
  <c r="AU197" i="25"/>
  <c r="AT197" i="25"/>
  <c r="AQ197" i="25"/>
  <c r="AP197" i="25"/>
  <c r="AO197" i="25"/>
  <c r="AN197" i="25"/>
  <c r="AM197" i="25"/>
  <c r="AL197" i="25"/>
  <c r="AK197" i="25"/>
  <c r="AJ197" i="25"/>
  <c r="AI197" i="25"/>
  <c r="AH197" i="25"/>
  <c r="AG197" i="25"/>
  <c r="AF197" i="25"/>
  <c r="AD197" i="25"/>
  <c r="Q197" i="25" s="1"/>
  <c r="M197" i="25"/>
  <c r="CG196" i="25"/>
  <c r="CF196" i="25"/>
  <c r="CE196" i="25"/>
  <c r="CD196" i="25"/>
  <c r="CC196" i="25"/>
  <c r="CB196" i="25"/>
  <c r="CA196" i="25"/>
  <c r="BZ196" i="25"/>
  <c r="BY196" i="25"/>
  <c r="BX196" i="25"/>
  <c r="BW196" i="25"/>
  <c r="BV196" i="25"/>
  <c r="BE196" i="25"/>
  <c r="BD196" i="25"/>
  <c r="BC196" i="25"/>
  <c r="BB196" i="25"/>
  <c r="BA196" i="25"/>
  <c r="AZ196" i="25"/>
  <c r="AY196" i="25"/>
  <c r="AX196" i="25"/>
  <c r="AW196" i="25"/>
  <c r="AV196" i="25"/>
  <c r="AU196" i="25"/>
  <c r="AT196" i="25"/>
  <c r="AQ196" i="25"/>
  <c r="AP196" i="25"/>
  <c r="AO196" i="25"/>
  <c r="AN196" i="25"/>
  <c r="AM196" i="25"/>
  <c r="AL196" i="25"/>
  <c r="AK196" i="25"/>
  <c r="AJ196" i="25"/>
  <c r="AI196" i="25"/>
  <c r="AH196" i="25"/>
  <c r="AG196" i="25"/>
  <c r="AF196" i="25"/>
  <c r="AD196" i="25"/>
  <c r="M196" i="25"/>
  <c r="CG195" i="25"/>
  <c r="CF195" i="25"/>
  <c r="CE195" i="25"/>
  <c r="CD195" i="25"/>
  <c r="CC195" i="25"/>
  <c r="CB195" i="25"/>
  <c r="CA195" i="25"/>
  <c r="BZ195" i="25"/>
  <c r="BY195" i="25"/>
  <c r="BX195" i="25"/>
  <c r="BW195" i="25"/>
  <c r="BV195" i="25"/>
  <c r="BE195" i="25"/>
  <c r="BD195" i="25"/>
  <c r="BC195" i="25"/>
  <c r="BB195" i="25"/>
  <c r="BA195" i="25"/>
  <c r="AZ195" i="25"/>
  <c r="AY195" i="25"/>
  <c r="AX195" i="25"/>
  <c r="AW195" i="25"/>
  <c r="AV195" i="25"/>
  <c r="AU195" i="25"/>
  <c r="AT195" i="25"/>
  <c r="AQ195" i="25"/>
  <c r="AP195" i="25"/>
  <c r="AO195" i="25"/>
  <c r="AN195" i="25"/>
  <c r="AM195" i="25"/>
  <c r="AL195" i="25"/>
  <c r="AK195" i="25"/>
  <c r="AJ195" i="25"/>
  <c r="AI195" i="25"/>
  <c r="AH195" i="25"/>
  <c r="AG195" i="25"/>
  <c r="AF195" i="25"/>
  <c r="AD195" i="25"/>
  <c r="P195" i="25" s="1"/>
  <c r="M195" i="25"/>
  <c r="CG194" i="25"/>
  <c r="CF194" i="25"/>
  <c r="CE194" i="25"/>
  <c r="CD194" i="25"/>
  <c r="CC194" i="25"/>
  <c r="CB194" i="25"/>
  <c r="CA194" i="25"/>
  <c r="BZ194" i="25"/>
  <c r="BY194" i="25"/>
  <c r="BX194" i="25"/>
  <c r="BW194" i="25"/>
  <c r="BV194" i="25"/>
  <c r="BE194" i="25"/>
  <c r="BD194" i="25"/>
  <c r="BC194" i="25"/>
  <c r="BB194" i="25"/>
  <c r="BA194" i="25"/>
  <c r="AZ194" i="25"/>
  <c r="AY194" i="25"/>
  <c r="AX194" i="25"/>
  <c r="AW194" i="25"/>
  <c r="AV194" i="25"/>
  <c r="AU194" i="25"/>
  <c r="AT194" i="25"/>
  <c r="AQ194" i="25"/>
  <c r="AP194" i="25"/>
  <c r="AO194" i="25"/>
  <c r="AN194" i="25"/>
  <c r="AM194" i="25"/>
  <c r="AL194" i="25"/>
  <c r="AK194" i="25"/>
  <c r="AJ194" i="25"/>
  <c r="AI194" i="25"/>
  <c r="AH194" i="25"/>
  <c r="AG194" i="25"/>
  <c r="AF194" i="25"/>
  <c r="AD194" i="25"/>
  <c r="Q194" i="25" s="1"/>
  <c r="M194" i="25"/>
  <c r="CG193" i="25"/>
  <c r="CF193" i="25"/>
  <c r="CE193" i="25"/>
  <c r="CD193" i="25"/>
  <c r="CC193" i="25"/>
  <c r="CB193" i="25"/>
  <c r="CA193" i="25"/>
  <c r="BZ193" i="25"/>
  <c r="BY193" i="25"/>
  <c r="BX193" i="25"/>
  <c r="BW193" i="25"/>
  <c r="BV193" i="25"/>
  <c r="BE193" i="25"/>
  <c r="BD193" i="25"/>
  <c r="BC193" i="25"/>
  <c r="BB193" i="25"/>
  <c r="BA193" i="25"/>
  <c r="AZ193" i="25"/>
  <c r="AY193" i="25"/>
  <c r="AX193" i="25"/>
  <c r="AW193" i="25"/>
  <c r="AV193" i="25"/>
  <c r="AU193" i="25"/>
  <c r="AT193" i="25"/>
  <c r="AQ193" i="25"/>
  <c r="AP193" i="25"/>
  <c r="AO193" i="25"/>
  <c r="AN193" i="25"/>
  <c r="AM193" i="25"/>
  <c r="AL193" i="25"/>
  <c r="AK193" i="25"/>
  <c r="AJ193" i="25"/>
  <c r="AI193" i="25"/>
  <c r="AH193" i="25"/>
  <c r="AG193" i="25"/>
  <c r="AF193" i="25"/>
  <c r="AD193" i="25"/>
  <c r="Q193" i="25" s="1"/>
  <c r="M193" i="25"/>
  <c r="CG192" i="25"/>
  <c r="CF192" i="25"/>
  <c r="CE192" i="25"/>
  <c r="CD192" i="25"/>
  <c r="CC192" i="25"/>
  <c r="CB192" i="25"/>
  <c r="CA192" i="25"/>
  <c r="BZ192" i="25"/>
  <c r="BY192" i="25"/>
  <c r="BX192" i="25"/>
  <c r="BW192" i="25"/>
  <c r="BV192" i="25"/>
  <c r="BE192" i="25"/>
  <c r="BD192" i="25"/>
  <c r="BC192" i="25"/>
  <c r="BB192" i="25"/>
  <c r="BA192" i="25"/>
  <c r="AZ192" i="25"/>
  <c r="AY192" i="25"/>
  <c r="AX192" i="25"/>
  <c r="AW192" i="25"/>
  <c r="AV192" i="25"/>
  <c r="AU192" i="25"/>
  <c r="AT192" i="25"/>
  <c r="AQ192" i="25"/>
  <c r="AP192" i="25"/>
  <c r="AO192" i="25"/>
  <c r="AN192" i="25"/>
  <c r="AM192" i="25"/>
  <c r="AL192" i="25"/>
  <c r="AK192" i="25"/>
  <c r="AJ192" i="25"/>
  <c r="AI192" i="25"/>
  <c r="AH192" i="25"/>
  <c r="AG192" i="25"/>
  <c r="AF192" i="25"/>
  <c r="AD192" i="25"/>
  <c r="M192" i="25"/>
  <c r="CG191" i="25"/>
  <c r="CF191" i="25"/>
  <c r="CE191" i="25"/>
  <c r="CD191" i="25"/>
  <c r="CC191" i="25"/>
  <c r="CB191" i="25"/>
  <c r="CA191" i="25"/>
  <c r="BZ191" i="25"/>
  <c r="BY191" i="25"/>
  <c r="BX191" i="25"/>
  <c r="BW191" i="25"/>
  <c r="BV191" i="25"/>
  <c r="BE191" i="25"/>
  <c r="BD191" i="25"/>
  <c r="BC191" i="25"/>
  <c r="BB191" i="25"/>
  <c r="BA191" i="25"/>
  <c r="AZ191" i="25"/>
  <c r="AY191" i="25"/>
  <c r="AX191" i="25"/>
  <c r="AW191" i="25"/>
  <c r="AV191" i="25"/>
  <c r="AU191" i="25"/>
  <c r="AT191" i="25"/>
  <c r="AQ191" i="25"/>
  <c r="AP191" i="25"/>
  <c r="AO191" i="25"/>
  <c r="AN191" i="25"/>
  <c r="AM191" i="25"/>
  <c r="AL191" i="25"/>
  <c r="AK191" i="25"/>
  <c r="AJ191" i="25"/>
  <c r="AI191" i="25"/>
  <c r="AH191" i="25"/>
  <c r="AG191" i="25"/>
  <c r="AF191" i="25"/>
  <c r="AD191" i="25"/>
  <c r="Q191" i="25" s="1"/>
  <c r="M191" i="25"/>
  <c r="CG190" i="25"/>
  <c r="CF190" i="25"/>
  <c r="CE190" i="25"/>
  <c r="CD190" i="25"/>
  <c r="CC190" i="25"/>
  <c r="CB190" i="25"/>
  <c r="CA190" i="25"/>
  <c r="BZ190" i="25"/>
  <c r="BY190" i="25"/>
  <c r="BX190" i="25"/>
  <c r="BW190" i="25"/>
  <c r="BV190" i="25"/>
  <c r="BE190" i="25"/>
  <c r="BD190" i="25"/>
  <c r="BC190" i="25"/>
  <c r="BB190" i="25"/>
  <c r="BA190" i="25"/>
  <c r="AZ190" i="25"/>
  <c r="AY190" i="25"/>
  <c r="AX190" i="25"/>
  <c r="AW190" i="25"/>
  <c r="AV190" i="25"/>
  <c r="AU190" i="25"/>
  <c r="AT190" i="25"/>
  <c r="AQ190" i="25"/>
  <c r="AP190" i="25"/>
  <c r="AO190" i="25"/>
  <c r="AN190" i="25"/>
  <c r="AM190" i="25"/>
  <c r="AL190" i="25"/>
  <c r="AK190" i="25"/>
  <c r="AJ190" i="25"/>
  <c r="AI190" i="25"/>
  <c r="AH190" i="25"/>
  <c r="AG190" i="25"/>
  <c r="AF190" i="25"/>
  <c r="AD190" i="25"/>
  <c r="Q190" i="25" s="1"/>
  <c r="M190" i="25"/>
  <c r="CG189" i="25"/>
  <c r="CF189" i="25"/>
  <c r="CE189" i="25"/>
  <c r="CD189" i="25"/>
  <c r="CC189" i="25"/>
  <c r="CB189" i="25"/>
  <c r="CA189" i="25"/>
  <c r="BZ189" i="25"/>
  <c r="BY189" i="25"/>
  <c r="BX189" i="25"/>
  <c r="BW189" i="25"/>
  <c r="BV189" i="25"/>
  <c r="BE189" i="25"/>
  <c r="BD189" i="25"/>
  <c r="BC189" i="25"/>
  <c r="BB189" i="25"/>
  <c r="BA189" i="25"/>
  <c r="AZ189" i="25"/>
  <c r="AY189" i="25"/>
  <c r="AX189" i="25"/>
  <c r="AW189" i="25"/>
  <c r="AV189" i="25"/>
  <c r="AU189" i="25"/>
  <c r="AT189" i="25"/>
  <c r="AQ189" i="25"/>
  <c r="AP189" i="25"/>
  <c r="AO189" i="25"/>
  <c r="AN189" i="25"/>
  <c r="AM189" i="25"/>
  <c r="AL189" i="25"/>
  <c r="AK189" i="25"/>
  <c r="AJ189" i="25"/>
  <c r="AI189" i="25"/>
  <c r="AH189" i="25"/>
  <c r="AG189" i="25"/>
  <c r="AF189" i="25"/>
  <c r="AD189" i="25"/>
  <c r="Q189" i="25" s="1"/>
  <c r="M189" i="25"/>
  <c r="CG188" i="25"/>
  <c r="CF188" i="25"/>
  <c r="CE188" i="25"/>
  <c r="CD188" i="25"/>
  <c r="CC188" i="25"/>
  <c r="CB188" i="25"/>
  <c r="CA188" i="25"/>
  <c r="BZ188" i="25"/>
  <c r="BY188" i="25"/>
  <c r="BX188" i="25"/>
  <c r="BW188" i="25"/>
  <c r="BV188" i="25"/>
  <c r="BE188" i="25"/>
  <c r="BD188" i="25"/>
  <c r="BC188" i="25"/>
  <c r="BB188" i="25"/>
  <c r="BA188" i="25"/>
  <c r="AZ188" i="25"/>
  <c r="AY188" i="25"/>
  <c r="AX188" i="25"/>
  <c r="AW188" i="25"/>
  <c r="AV188" i="25"/>
  <c r="AU188" i="25"/>
  <c r="AT188" i="25"/>
  <c r="AQ188" i="25"/>
  <c r="AP188" i="25"/>
  <c r="AO188" i="25"/>
  <c r="AN188" i="25"/>
  <c r="AM188" i="25"/>
  <c r="AL188" i="25"/>
  <c r="AK188" i="25"/>
  <c r="AJ188" i="25"/>
  <c r="AI188" i="25"/>
  <c r="AH188" i="25"/>
  <c r="AG188" i="25"/>
  <c r="AF188" i="25"/>
  <c r="AD188" i="25"/>
  <c r="P188" i="25" s="1"/>
  <c r="M188" i="25"/>
  <c r="CG186" i="25"/>
  <c r="CF186" i="25"/>
  <c r="CE186" i="25"/>
  <c r="CD186" i="25"/>
  <c r="CC186" i="25"/>
  <c r="CB186" i="25"/>
  <c r="CA186" i="25"/>
  <c r="BZ186" i="25"/>
  <c r="BY186" i="25"/>
  <c r="BX186" i="25"/>
  <c r="BW186" i="25"/>
  <c r="BV186" i="25"/>
  <c r="BE186" i="25"/>
  <c r="BD186" i="25"/>
  <c r="BC186" i="25"/>
  <c r="BB186" i="25"/>
  <c r="BA186" i="25"/>
  <c r="AZ186" i="25"/>
  <c r="AY186" i="25"/>
  <c r="AX186" i="25"/>
  <c r="AW186" i="25"/>
  <c r="AV186" i="25"/>
  <c r="AU186" i="25"/>
  <c r="AT186" i="25"/>
  <c r="AQ186" i="25"/>
  <c r="AP186" i="25"/>
  <c r="AO186" i="25"/>
  <c r="AN186" i="25"/>
  <c r="AM186" i="25"/>
  <c r="AL186" i="25"/>
  <c r="AK186" i="25"/>
  <c r="AJ186" i="25"/>
  <c r="AI186" i="25"/>
  <c r="AH186" i="25"/>
  <c r="AG186" i="25"/>
  <c r="AF186" i="25"/>
  <c r="AD186" i="25"/>
  <c r="M186" i="25"/>
  <c r="CG185" i="25"/>
  <c r="CF185" i="25"/>
  <c r="CE185" i="25"/>
  <c r="CD185" i="25"/>
  <c r="CC185" i="25"/>
  <c r="CB185" i="25"/>
  <c r="CA185" i="25"/>
  <c r="BZ185" i="25"/>
  <c r="BY185" i="25"/>
  <c r="BX185" i="25"/>
  <c r="BW185" i="25"/>
  <c r="BV185" i="25"/>
  <c r="BE185" i="25"/>
  <c r="BD185" i="25"/>
  <c r="BC185" i="25"/>
  <c r="BB185" i="25"/>
  <c r="BA185" i="25"/>
  <c r="AZ185" i="25"/>
  <c r="AY185" i="25"/>
  <c r="AX185" i="25"/>
  <c r="AW185" i="25"/>
  <c r="AV185" i="25"/>
  <c r="AU185" i="25"/>
  <c r="AT185" i="25"/>
  <c r="AQ185" i="25"/>
  <c r="AP185" i="25"/>
  <c r="AO185" i="25"/>
  <c r="AN185" i="25"/>
  <c r="AM185" i="25"/>
  <c r="AL185" i="25"/>
  <c r="AK185" i="25"/>
  <c r="AJ185" i="25"/>
  <c r="AI185" i="25"/>
  <c r="AH185" i="25"/>
  <c r="AG185" i="25"/>
  <c r="AF185" i="25"/>
  <c r="AD185" i="25"/>
  <c r="Q185" i="25" s="1"/>
  <c r="M185" i="25"/>
  <c r="CG184" i="25"/>
  <c r="CF184" i="25"/>
  <c r="CE184" i="25"/>
  <c r="CD184" i="25"/>
  <c r="CC184" i="25"/>
  <c r="CB184" i="25"/>
  <c r="CA184" i="25"/>
  <c r="BZ184" i="25"/>
  <c r="BY184" i="25"/>
  <c r="BX184" i="25"/>
  <c r="BW184" i="25"/>
  <c r="BV184" i="25"/>
  <c r="BE184" i="25"/>
  <c r="BD184" i="25"/>
  <c r="BC184" i="25"/>
  <c r="BB184" i="25"/>
  <c r="BA184" i="25"/>
  <c r="AZ184" i="25"/>
  <c r="AY184" i="25"/>
  <c r="AX184" i="25"/>
  <c r="AW184" i="25"/>
  <c r="AV184" i="25"/>
  <c r="AU184" i="25"/>
  <c r="AT184" i="25"/>
  <c r="AQ184" i="25"/>
  <c r="AP184" i="25"/>
  <c r="AO184" i="25"/>
  <c r="AN184" i="25"/>
  <c r="AM184" i="25"/>
  <c r="AL184" i="25"/>
  <c r="AK184" i="25"/>
  <c r="AJ184" i="25"/>
  <c r="AI184" i="25"/>
  <c r="AH184" i="25"/>
  <c r="AG184" i="25"/>
  <c r="AF184" i="25"/>
  <c r="AD184" i="25"/>
  <c r="Q184" i="25" s="1"/>
  <c r="M184" i="25"/>
  <c r="CG183" i="25"/>
  <c r="CF183" i="25"/>
  <c r="CE183" i="25"/>
  <c r="CD183" i="25"/>
  <c r="CC183" i="25"/>
  <c r="CB183" i="25"/>
  <c r="CA183" i="25"/>
  <c r="BZ183" i="25"/>
  <c r="BY183" i="25"/>
  <c r="BX183" i="25"/>
  <c r="BW183" i="25"/>
  <c r="BV183" i="25"/>
  <c r="CJ183" i="25" s="1"/>
  <c r="BE183" i="25"/>
  <c r="BD183" i="25"/>
  <c r="BC183" i="25"/>
  <c r="BB183" i="25"/>
  <c r="BA183" i="25"/>
  <c r="AZ183" i="25"/>
  <c r="AY183" i="25"/>
  <c r="AX183" i="25"/>
  <c r="AW183" i="25"/>
  <c r="AV183" i="25"/>
  <c r="AU183" i="25"/>
  <c r="AT183" i="25"/>
  <c r="AQ183" i="25"/>
  <c r="AP183" i="25"/>
  <c r="AO183" i="25"/>
  <c r="AN183" i="25"/>
  <c r="AM183" i="25"/>
  <c r="AL183" i="25"/>
  <c r="AK183" i="25"/>
  <c r="AJ183" i="25"/>
  <c r="AI183" i="25"/>
  <c r="AH183" i="25"/>
  <c r="AG183" i="25"/>
  <c r="AF183" i="25"/>
  <c r="AD183" i="25"/>
  <c r="Q183" i="25" s="1"/>
  <c r="M183" i="25"/>
  <c r="CG182" i="25"/>
  <c r="CF182" i="25"/>
  <c r="CE182" i="25"/>
  <c r="CD182" i="25"/>
  <c r="CC182" i="25"/>
  <c r="CB182" i="25"/>
  <c r="CA182" i="25"/>
  <c r="BZ182" i="25"/>
  <c r="BY182" i="25"/>
  <c r="BX182" i="25"/>
  <c r="BW182" i="25"/>
  <c r="BV182" i="25"/>
  <c r="BE182" i="25"/>
  <c r="BD182" i="25"/>
  <c r="BC182" i="25"/>
  <c r="BB182" i="25"/>
  <c r="BA182" i="25"/>
  <c r="AZ182" i="25"/>
  <c r="AY182" i="25"/>
  <c r="AX182" i="25"/>
  <c r="AW182" i="25"/>
  <c r="AV182" i="25"/>
  <c r="AU182" i="25"/>
  <c r="AT182" i="25"/>
  <c r="AQ182" i="25"/>
  <c r="AP182" i="25"/>
  <c r="AO182" i="25"/>
  <c r="AN182" i="25"/>
  <c r="AM182" i="25"/>
  <c r="AL182" i="25"/>
  <c r="AK182" i="25"/>
  <c r="AJ182" i="25"/>
  <c r="AI182" i="25"/>
  <c r="AH182" i="25"/>
  <c r="AG182" i="25"/>
  <c r="AF182" i="25"/>
  <c r="AD182" i="25"/>
  <c r="Q182" i="25" s="1"/>
  <c r="M182" i="25"/>
  <c r="CG181" i="25"/>
  <c r="CF181" i="25"/>
  <c r="CE181" i="25"/>
  <c r="CD181" i="25"/>
  <c r="CC181" i="25"/>
  <c r="CB181" i="25"/>
  <c r="CA181" i="25"/>
  <c r="BZ181" i="25"/>
  <c r="BY181" i="25"/>
  <c r="BX181" i="25"/>
  <c r="BW181" i="25"/>
  <c r="BV181" i="25"/>
  <c r="CJ181" i="25" s="1"/>
  <c r="BE181" i="25"/>
  <c r="BD181" i="25"/>
  <c r="BC181" i="25"/>
  <c r="BB181" i="25"/>
  <c r="BA181" i="25"/>
  <c r="AZ181" i="25"/>
  <c r="AY181" i="25"/>
  <c r="AX181" i="25"/>
  <c r="AW181" i="25"/>
  <c r="AV181" i="25"/>
  <c r="AU181" i="25"/>
  <c r="AT181" i="25"/>
  <c r="BH181" i="25" s="1"/>
  <c r="AQ181" i="25"/>
  <c r="AP181" i="25"/>
  <c r="AO181" i="25"/>
  <c r="AN181" i="25"/>
  <c r="AM181" i="25"/>
  <c r="AL181" i="25"/>
  <c r="AK181" i="25"/>
  <c r="AJ181" i="25"/>
  <c r="AI181" i="25"/>
  <c r="AH181" i="25"/>
  <c r="AG181" i="25"/>
  <c r="AF181" i="25"/>
  <c r="AD181" i="25"/>
  <c r="M181" i="25"/>
  <c r="CG180" i="25"/>
  <c r="CF180" i="25"/>
  <c r="CE180" i="25"/>
  <c r="CD180" i="25"/>
  <c r="CC180" i="25"/>
  <c r="CB180" i="25"/>
  <c r="CA180" i="25"/>
  <c r="BZ180" i="25"/>
  <c r="BY180" i="25"/>
  <c r="BX180" i="25"/>
  <c r="BW180" i="25"/>
  <c r="BV180" i="25"/>
  <c r="BE180" i="25"/>
  <c r="BD180" i="25"/>
  <c r="BC180" i="25"/>
  <c r="BB180" i="25"/>
  <c r="BA180" i="25"/>
  <c r="AZ180" i="25"/>
  <c r="AY180" i="25"/>
  <c r="AX180" i="25"/>
  <c r="AW180" i="25"/>
  <c r="AV180" i="25"/>
  <c r="AU180" i="25"/>
  <c r="AT180" i="25"/>
  <c r="AQ180" i="25"/>
  <c r="AP180" i="25"/>
  <c r="AO180" i="25"/>
  <c r="AN180" i="25"/>
  <c r="AM180" i="25"/>
  <c r="AL180" i="25"/>
  <c r="AK180" i="25"/>
  <c r="AJ180" i="25"/>
  <c r="AI180" i="25"/>
  <c r="AH180" i="25"/>
  <c r="AG180" i="25"/>
  <c r="AF180" i="25"/>
  <c r="AD180" i="25"/>
  <c r="Q180" i="25" s="1"/>
  <c r="M180" i="25"/>
  <c r="CG179" i="25"/>
  <c r="CF179" i="25"/>
  <c r="CE179" i="25"/>
  <c r="CD179" i="25"/>
  <c r="CC179" i="25"/>
  <c r="CB179" i="25"/>
  <c r="CA179" i="25"/>
  <c r="BZ179" i="25"/>
  <c r="BY179" i="25"/>
  <c r="BX179" i="25"/>
  <c r="BW179" i="25"/>
  <c r="BV179" i="25"/>
  <c r="CJ179" i="25" s="1"/>
  <c r="BE179" i="25"/>
  <c r="BD179" i="25"/>
  <c r="BC179" i="25"/>
  <c r="BB179" i="25"/>
  <c r="BA179" i="25"/>
  <c r="AZ179" i="25"/>
  <c r="AY179" i="25"/>
  <c r="AX179" i="25"/>
  <c r="AW179" i="25"/>
  <c r="AV179" i="25"/>
  <c r="AU179" i="25"/>
  <c r="AT179" i="25"/>
  <c r="BH179" i="25" s="1"/>
  <c r="AQ179" i="25"/>
  <c r="AP179" i="25"/>
  <c r="AO179" i="25"/>
  <c r="AN179" i="25"/>
  <c r="AM179" i="25"/>
  <c r="AL179" i="25"/>
  <c r="AK179" i="25"/>
  <c r="AJ179" i="25"/>
  <c r="AI179" i="25"/>
  <c r="AH179" i="25"/>
  <c r="AG179" i="25"/>
  <c r="AF179" i="25"/>
  <c r="AD179" i="25"/>
  <c r="M179" i="25"/>
  <c r="CG178" i="25"/>
  <c r="CF178" i="25"/>
  <c r="CE178" i="25"/>
  <c r="CD178" i="25"/>
  <c r="CC178" i="25"/>
  <c r="CB178" i="25"/>
  <c r="CA178" i="25"/>
  <c r="BZ178" i="25"/>
  <c r="BY178" i="25"/>
  <c r="BX178" i="25"/>
  <c r="BW178" i="25"/>
  <c r="BV178" i="25"/>
  <c r="BE178" i="25"/>
  <c r="BD178" i="25"/>
  <c r="BC178" i="25"/>
  <c r="BB178" i="25"/>
  <c r="BA178" i="25"/>
  <c r="AZ178" i="25"/>
  <c r="AY178" i="25"/>
  <c r="AX178" i="25"/>
  <c r="AW178" i="25"/>
  <c r="AV178" i="25"/>
  <c r="AU178" i="25"/>
  <c r="AT178" i="25"/>
  <c r="AQ178" i="25"/>
  <c r="AP178" i="25"/>
  <c r="AO178" i="25"/>
  <c r="AN178" i="25"/>
  <c r="AM178" i="25"/>
  <c r="AL178" i="25"/>
  <c r="AK178" i="25"/>
  <c r="AJ178" i="25"/>
  <c r="AI178" i="25"/>
  <c r="AH178" i="25"/>
  <c r="AG178" i="25"/>
  <c r="AF178" i="25"/>
  <c r="AD178" i="25"/>
  <c r="Q178" i="25" s="1"/>
  <c r="M178" i="25"/>
  <c r="CG177" i="25"/>
  <c r="CF177" i="25"/>
  <c r="CE177" i="25"/>
  <c r="CD177" i="25"/>
  <c r="CC177" i="25"/>
  <c r="CB177" i="25"/>
  <c r="CA177" i="25"/>
  <c r="BZ177" i="25"/>
  <c r="BY177" i="25"/>
  <c r="BX177" i="25"/>
  <c r="BW177" i="25"/>
  <c r="BV177" i="25"/>
  <c r="BE177" i="25"/>
  <c r="BD177" i="25"/>
  <c r="BC177" i="25"/>
  <c r="BB177" i="25"/>
  <c r="BA177" i="25"/>
  <c r="AZ177" i="25"/>
  <c r="AY177" i="25"/>
  <c r="AX177" i="25"/>
  <c r="AW177" i="25"/>
  <c r="AV177" i="25"/>
  <c r="AU177" i="25"/>
  <c r="AT177" i="25"/>
  <c r="AQ177" i="25"/>
  <c r="AP177" i="25"/>
  <c r="AO177" i="25"/>
  <c r="AN177" i="25"/>
  <c r="AM177" i="25"/>
  <c r="AL177" i="25"/>
  <c r="AK177" i="25"/>
  <c r="AJ177" i="25"/>
  <c r="AI177" i="25"/>
  <c r="AH177" i="25"/>
  <c r="AG177" i="25"/>
  <c r="AF177" i="25"/>
  <c r="AD177" i="25"/>
  <c r="P177" i="25" s="1"/>
  <c r="M177" i="25"/>
  <c r="CG176" i="25"/>
  <c r="CF176" i="25"/>
  <c r="CE176" i="25"/>
  <c r="CD176" i="25"/>
  <c r="CC176" i="25"/>
  <c r="CB176" i="25"/>
  <c r="CA176" i="25"/>
  <c r="BZ176" i="25"/>
  <c r="BY176" i="25"/>
  <c r="BX176" i="25"/>
  <c r="BW176" i="25"/>
  <c r="BV176" i="25"/>
  <c r="BE176" i="25"/>
  <c r="BD176" i="25"/>
  <c r="BC176" i="25"/>
  <c r="BB176" i="25"/>
  <c r="BA176" i="25"/>
  <c r="AZ176" i="25"/>
  <c r="AY176" i="25"/>
  <c r="AX176" i="25"/>
  <c r="AW176" i="25"/>
  <c r="AV176" i="25"/>
  <c r="AU176" i="25"/>
  <c r="AT176" i="25"/>
  <c r="AQ176" i="25"/>
  <c r="AP176" i="25"/>
  <c r="AO176" i="25"/>
  <c r="AN176" i="25"/>
  <c r="AM176" i="25"/>
  <c r="AL176" i="25"/>
  <c r="AK176" i="25"/>
  <c r="AJ176" i="25"/>
  <c r="AI176" i="25"/>
  <c r="AH176" i="25"/>
  <c r="AG176" i="25"/>
  <c r="AF176" i="25"/>
  <c r="AD176" i="25"/>
  <c r="M176" i="25"/>
  <c r="CG175" i="25"/>
  <c r="CF175" i="25"/>
  <c r="CE175" i="25"/>
  <c r="CD175" i="25"/>
  <c r="CC175" i="25"/>
  <c r="CB175" i="25"/>
  <c r="CA175" i="25"/>
  <c r="BZ175" i="25"/>
  <c r="BY175" i="25"/>
  <c r="BX175" i="25"/>
  <c r="BW175" i="25"/>
  <c r="BV175" i="25"/>
  <c r="CJ175" i="25" s="1"/>
  <c r="BE175" i="25"/>
  <c r="BD175" i="25"/>
  <c r="BC175" i="25"/>
  <c r="BB175" i="25"/>
  <c r="BA175" i="25"/>
  <c r="AZ175" i="25"/>
  <c r="AY175" i="25"/>
  <c r="AX175" i="25"/>
  <c r="AW175" i="25"/>
  <c r="AV175" i="25"/>
  <c r="AU175" i="25"/>
  <c r="AT175" i="25"/>
  <c r="AQ175" i="25"/>
  <c r="AP175" i="25"/>
  <c r="AO175" i="25"/>
  <c r="AN175" i="25"/>
  <c r="AM175" i="25"/>
  <c r="AL175" i="25"/>
  <c r="AK175" i="25"/>
  <c r="AJ175" i="25"/>
  <c r="AI175" i="25"/>
  <c r="AH175" i="25"/>
  <c r="AG175" i="25"/>
  <c r="AF175" i="25"/>
  <c r="AD175" i="25"/>
  <c r="M175" i="25"/>
  <c r="CG174" i="25"/>
  <c r="CF174" i="25"/>
  <c r="CE174" i="25"/>
  <c r="CD174" i="25"/>
  <c r="CC174" i="25"/>
  <c r="CB174" i="25"/>
  <c r="CA174" i="25"/>
  <c r="BZ174" i="25"/>
  <c r="BY174" i="25"/>
  <c r="BX174" i="25"/>
  <c r="BW174" i="25"/>
  <c r="BV174" i="25"/>
  <c r="BE174" i="25"/>
  <c r="BD174" i="25"/>
  <c r="BC174" i="25"/>
  <c r="BB174" i="25"/>
  <c r="BA174" i="25"/>
  <c r="AZ174" i="25"/>
  <c r="AY174" i="25"/>
  <c r="AX174" i="25"/>
  <c r="AW174" i="25"/>
  <c r="AV174" i="25"/>
  <c r="AU174" i="25"/>
  <c r="AT174" i="25"/>
  <c r="AQ174" i="25"/>
  <c r="AP174" i="25"/>
  <c r="AO174" i="25"/>
  <c r="AN174" i="25"/>
  <c r="AM174" i="25"/>
  <c r="AL174" i="25"/>
  <c r="AK174" i="25"/>
  <c r="AJ174" i="25"/>
  <c r="AI174" i="25"/>
  <c r="AH174" i="25"/>
  <c r="AG174" i="25"/>
  <c r="AF174" i="25"/>
  <c r="AD174" i="25"/>
  <c r="M174" i="25"/>
  <c r="CG173" i="25"/>
  <c r="CF173" i="25"/>
  <c r="CE173" i="25"/>
  <c r="CD173" i="25"/>
  <c r="CC173" i="25"/>
  <c r="CB173" i="25"/>
  <c r="CA173" i="25"/>
  <c r="BZ173" i="25"/>
  <c r="BY173" i="25"/>
  <c r="BX173" i="25"/>
  <c r="BW173" i="25"/>
  <c r="BV173" i="25"/>
  <c r="CJ173" i="25" s="1"/>
  <c r="BE173" i="25"/>
  <c r="BD173" i="25"/>
  <c r="BC173" i="25"/>
  <c r="BB173" i="25"/>
  <c r="BA173" i="25"/>
  <c r="AZ173" i="25"/>
  <c r="AY173" i="25"/>
  <c r="AX173" i="25"/>
  <c r="AW173" i="25"/>
  <c r="AV173" i="25"/>
  <c r="AU173" i="25"/>
  <c r="AT173" i="25"/>
  <c r="BH173" i="25" s="1"/>
  <c r="AQ173" i="25"/>
  <c r="AP173" i="25"/>
  <c r="AO173" i="25"/>
  <c r="AN173" i="25"/>
  <c r="AM173" i="25"/>
  <c r="AL173" i="25"/>
  <c r="AK173" i="25"/>
  <c r="AJ173" i="25"/>
  <c r="AI173" i="25"/>
  <c r="AH173" i="25"/>
  <c r="AG173" i="25"/>
  <c r="AF173" i="25"/>
  <c r="AD173" i="25"/>
  <c r="P173" i="25" s="1"/>
  <c r="M173" i="25"/>
  <c r="CG172" i="25"/>
  <c r="CF172" i="25"/>
  <c r="CE172" i="25"/>
  <c r="CD172" i="25"/>
  <c r="CC172" i="25"/>
  <c r="CB172" i="25"/>
  <c r="CA172" i="25"/>
  <c r="BZ172" i="25"/>
  <c r="BY172" i="25"/>
  <c r="BX172" i="25"/>
  <c r="BW172" i="25"/>
  <c r="BV172" i="25"/>
  <c r="BE172" i="25"/>
  <c r="BD172" i="25"/>
  <c r="BC172" i="25"/>
  <c r="BB172" i="25"/>
  <c r="BA172" i="25"/>
  <c r="AZ172" i="25"/>
  <c r="AY172" i="25"/>
  <c r="AX172" i="25"/>
  <c r="AW172" i="25"/>
  <c r="AV172" i="25"/>
  <c r="AU172" i="25"/>
  <c r="AT172" i="25"/>
  <c r="AQ172" i="25"/>
  <c r="AP172" i="25"/>
  <c r="AO172" i="25"/>
  <c r="AN172" i="25"/>
  <c r="AM172" i="25"/>
  <c r="AL172" i="25"/>
  <c r="AK172" i="25"/>
  <c r="AJ172" i="25"/>
  <c r="AI172" i="25"/>
  <c r="AH172" i="25"/>
  <c r="AG172" i="25"/>
  <c r="AF172" i="25"/>
  <c r="AD172" i="25"/>
  <c r="Q172" i="25" s="1"/>
  <c r="M172" i="25"/>
  <c r="CG171" i="25"/>
  <c r="CF171" i="25"/>
  <c r="CE171" i="25"/>
  <c r="CD171" i="25"/>
  <c r="CC171" i="25"/>
  <c r="CB171" i="25"/>
  <c r="CA171" i="25"/>
  <c r="BZ171" i="25"/>
  <c r="BY171" i="25"/>
  <c r="BX171" i="25"/>
  <c r="BW171" i="25"/>
  <c r="BV171" i="25"/>
  <c r="BE171" i="25"/>
  <c r="BD171" i="25"/>
  <c r="BC171" i="25"/>
  <c r="BB171" i="25"/>
  <c r="BA171" i="25"/>
  <c r="AZ171" i="25"/>
  <c r="AY171" i="25"/>
  <c r="AX171" i="25"/>
  <c r="AW171" i="25"/>
  <c r="AV171" i="25"/>
  <c r="AU171" i="25"/>
  <c r="AT171" i="25"/>
  <c r="BH171" i="25" s="1"/>
  <c r="AQ171" i="25"/>
  <c r="AP171" i="25"/>
  <c r="AO171" i="25"/>
  <c r="AN171" i="25"/>
  <c r="AM171" i="25"/>
  <c r="AL171" i="25"/>
  <c r="AK171" i="25"/>
  <c r="AJ171" i="25"/>
  <c r="AI171" i="25"/>
  <c r="AH171" i="25"/>
  <c r="AG171" i="25"/>
  <c r="AF171" i="25"/>
  <c r="AD171" i="25"/>
  <c r="M171" i="25"/>
  <c r="CG170" i="25"/>
  <c r="CF170" i="25"/>
  <c r="CE170" i="25"/>
  <c r="CD170" i="25"/>
  <c r="CC170" i="25"/>
  <c r="CB170" i="25"/>
  <c r="CA170" i="25"/>
  <c r="BZ170" i="25"/>
  <c r="BY170" i="25"/>
  <c r="BX170" i="25"/>
  <c r="BW170" i="25"/>
  <c r="BV170" i="25"/>
  <c r="BE170" i="25"/>
  <c r="BD170" i="25"/>
  <c r="BC170" i="25"/>
  <c r="BB170" i="25"/>
  <c r="BA170" i="25"/>
  <c r="AZ170" i="25"/>
  <c r="AY170" i="25"/>
  <c r="AX170" i="25"/>
  <c r="AW170" i="25"/>
  <c r="AV170" i="25"/>
  <c r="AU170" i="25"/>
  <c r="AT170" i="25"/>
  <c r="BH170" i="25" s="1"/>
  <c r="AQ170" i="25"/>
  <c r="AP170" i="25"/>
  <c r="AO170" i="25"/>
  <c r="AN170" i="25"/>
  <c r="AM170" i="25"/>
  <c r="AL170" i="25"/>
  <c r="AK170" i="25"/>
  <c r="AJ170" i="25"/>
  <c r="AI170" i="25"/>
  <c r="AH170" i="25"/>
  <c r="AG170" i="25"/>
  <c r="AF170" i="25"/>
  <c r="AD170" i="25"/>
  <c r="M170" i="25"/>
  <c r="CG169" i="25"/>
  <c r="CF169" i="25"/>
  <c r="CE169" i="25"/>
  <c r="CD169" i="25"/>
  <c r="CC169" i="25"/>
  <c r="CB169" i="25"/>
  <c r="CA169" i="25"/>
  <c r="BZ169" i="25"/>
  <c r="BY169" i="25"/>
  <c r="BX169" i="25"/>
  <c r="BW169" i="25"/>
  <c r="BV169" i="25"/>
  <c r="BE169" i="25"/>
  <c r="BD169" i="25"/>
  <c r="BC169" i="25"/>
  <c r="BB169" i="25"/>
  <c r="BA169" i="25"/>
  <c r="AZ169" i="25"/>
  <c r="AY169" i="25"/>
  <c r="AX169" i="25"/>
  <c r="AW169" i="25"/>
  <c r="AV169" i="25"/>
  <c r="AU169" i="25"/>
  <c r="AT169" i="25"/>
  <c r="BH169" i="25" s="1"/>
  <c r="AQ169" i="25"/>
  <c r="AP169" i="25"/>
  <c r="AO169" i="25"/>
  <c r="AN169" i="25"/>
  <c r="AM169" i="25"/>
  <c r="AL169" i="25"/>
  <c r="AK169" i="25"/>
  <c r="AJ169" i="25"/>
  <c r="AI169" i="25"/>
  <c r="AH169" i="25"/>
  <c r="AG169" i="25"/>
  <c r="AF169" i="25"/>
  <c r="AD169" i="25"/>
  <c r="P169" i="25" s="1"/>
  <c r="M169" i="25"/>
  <c r="CG168" i="25"/>
  <c r="CF168" i="25"/>
  <c r="CE168" i="25"/>
  <c r="CD168" i="25"/>
  <c r="CC168" i="25"/>
  <c r="CB168" i="25"/>
  <c r="CA168" i="25"/>
  <c r="BZ168" i="25"/>
  <c r="BY168" i="25"/>
  <c r="BX168" i="25"/>
  <c r="BW168" i="25"/>
  <c r="BV168" i="25"/>
  <c r="CJ168" i="25" s="1"/>
  <c r="BE168" i="25"/>
  <c r="BD168" i="25"/>
  <c r="BC168" i="25"/>
  <c r="BB168" i="25"/>
  <c r="BA168" i="25"/>
  <c r="AZ168" i="25"/>
  <c r="AY168" i="25"/>
  <c r="AX168" i="25"/>
  <c r="AW168" i="25"/>
  <c r="AV168" i="25"/>
  <c r="AU168" i="25"/>
  <c r="AT168" i="25"/>
  <c r="AQ168" i="25"/>
  <c r="AP168" i="25"/>
  <c r="AO168" i="25"/>
  <c r="AN168" i="25"/>
  <c r="AM168" i="25"/>
  <c r="AL168" i="25"/>
  <c r="AK168" i="25"/>
  <c r="AJ168" i="25"/>
  <c r="AI168" i="25"/>
  <c r="AH168" i="25"/>
  <c r="AG168" i="25"/>
  <c r="AF168" i="25"/>
  <c r="AD168" i="25"/>
  <c r="Q168" i="25" s="1"/>
  <c r="M168" i="25"/>
  <c r="CG167" i="25"/>
  <c r="CF167" i="25"/>
  <c r="CE167" i="25"/>
  <c r="CD167" i="25"/>
  <c r="CC167" i="25"/>
  <c r="CB167" i="25"/>
  <c r="CA167" i="25"/>
  <c r="BZ167" i="25"/>
  <c r="BY167" i="25"/>
  <c r="BX167" i="25"/>
  <c r="BW167" i="25"/>
  <c r="BV167" i="25"/>
  <c r="CJ167" i="25" s="1"/>
  <c r="BE167" i="25"/>
  <c r="BD167" i="25"/>
  <c r="BC167" i="25"/>
  <c r="BB167" i="25"/>
  <c r="BA167" i="25"/>
  <c r="AZ167" i="25"/>
  <c r="AY167" i="25"/>
  <c r="AX167" i="25"/>
  <c r="AW167" i="25"/>
  <c r="AV167" i="25"/>
  <c r="AU167" i="25"/>
  <c r="AT167" i="25"/>
  <c r="AQ167" i="25"/>
  <c r="AP167" i="25"/>
  <c r="AO167" i="25"/>
  <c r="AN167" i="25"/>
  <c r="AM167" i="25"/>
  <c r="AL167" i="25"/>
  <c r="AK167" i="25"/>
  <c r="AJ167" i="25"/>
  <c r="AI167" i="25"/>
  <c r="AH167" i="25"/>
  <c r="AG167" i="25"/>
  <c r="AF167" i="25"/>
  <c r="AD167" i="25"/>
  <c r="P167" i="25" s="1"/>
  <c r="M167" i="25"/>
  <c r="CG166" i="25"/>
  <c r="CF166" i="25"/>
  <c r="CE166" i="25"/>
  <c r="CD166" i="25"/>
  <c r="CC166" i="25"/>
  <c r="CB166" i="25"/>
  <c r="CA166" i="25"/>
  <c r="BZ166" i="25"/>
  <c r="BY166" i="25"/>
  <c r="BX166" i="25"/>
  <c r="BW166" i="25"/>
  <c r="BV166" i="25"/>
  <c r="BE166" i="25"/>
  <c r="BD166" i="25"/>
  <c r="BC166" i="25"/>
  <c r="BB166" i="25"/>
  <c r="BA166" i="25"/>
  <c r="AZ166" i="25"/>
  <c r="AY166" i="25"/>
  <c r="AX166" i="25"/>
  <c r="AW166" i="25"/>
  <c r="AV166" i="25"/>
  <c r="AU166" i="25"/>
  <c r="AT166" i="25"/>
  <c r="AQ166" i="25"/>
  <c r="AP166" i="25"/>
  <c r="AO166" i="25"/>
  <c r="AN166" i="25"/>
  <c r="AM166" i="25"/>
  <c r="AL166" i="25"/>
  <c r="AK166" i="25"/>
  <c r="AJ166" i="25"/>
  <c r="AI166" i="25"/>
  <c r="AH166" i="25"/>
  <c r="AG166" i="25"/>
  <c r="AF166" i="25"/>
  <c r="AD166" i="25"/>
  <c r="P166" i="25" s="1"/>
  <c r="M166" i="25"/>
  <c r="CG165" i="25"/>
  <c r="CF165" i="25"/>
  <c r="CE165" i="25"/>
  <c r="CD165" i="25"/>
  <c r="CC165" i="25"/>
  <c r="CB165" i="25"/>
  <c r="CA165" i="25"/>
  <c r="BZ165" i="25"/>
  <c r="BY165" i="25"/>
  <c r="BX165" i="25"/>
  <c r="BW165" i="25"/>
  <c r="BV165" i="25"/>
  <c r="CJ165" i="25" s="1"/>
  <c r="BE165" i="25"/>
  <c r="BD165" i="25"/>
  <c r="BC165" i="25"/>
  <c r="BB165" i="25"/>
  <c r="BA165" i="25"/>
  <c r="AZ165" i="25"/>
  <c r="AY165" i="25"/>
  <c r="AX165" i="25"/>
  <c r="AW165" i="25"/>
  <c r="AV165" i="25"/>
  <c r="AU165" i="25"/>
  <c r="AT165" i="25"/>
  <c r="BH165" i="25" s="1"/>
  <c r="AQ165" i="25"/>
  <c r="AP165" i="25"/>
  <c r="AO165" i="25"/>
  <c r="AN165" i="25"/>
  <c r="AM165" i="25"/>
  <c r="AL165" i="25"/>
  <c r="AK165" i="25"/>
  <c r="AJ165" i="25"/>
  <c r="AI165" i="25"/>
  <c r="AH165" i="25"/>
  <c r="AG165" i="25"/>
  <c r="AF165" i="25"/>
  <c r="AD165" i="25"/>
  <c r="M165" i="25"/>
  <c r="CG164" i="25"/>
  <c r="CF164" i="25"/>
  <c r="CE164" i="25"/>
  <c r="CD164" i="25"/>
  <c r="CC164" i="25"/>
  <c r="CB164" i="25"/>
  <c r="CA164" i="25"/>
  <c r="BZ164" i="25"/>
  <c r="BY164" i="25"/>
  <c r="BX164" i="25"/>
  <c r="BW164" i="25"/>
  <c r="BV164" i="25"/>
  <c r="BE164" i="25"/>
  <c r="BD164" i="25"/>
  <c r="BC164" i="25"/>
  <c r="BB164" i="25"/>
  <c r="BA164" i="25"/>
  <c r="AZ164" i="25"/>
  <c r="AY164" i="25"/>
  <c r="AX164" i="25"/>
  <c r="AW164" i="25"/>
  <c r="AV164" i="25"/>
  <c r="AU164" i="25"/>
  <c r="AT164" i="25"/>
  <c r="AQ164" i="25"/>
  <c r="AP164" i="25"/>
  <c r="AO164" i="25"/>
  <c r="AN164" i="25"/>
  <c r="AM164" i="25"/>
  <c r="AL164" i="25"/>
  <c r="AK164" i="25"/>
  <c r="AJ164" i="25"/>
  <c r="AI164" i="25"/>
  <c r="AH164" i="25"/>
  <c r="AG164" i="25"/>
  <c r="AF164" i="25"/>
  <c r="AD164" i="25"/>
  <c r="Q164" i="25" s="1"/>
  <c r="M164" i="25"/>
  <c r="CG163" i="25"/>
  <c r="CF163" i="25"/>
  <c r="CE163" i="25"/>
  <c r="CD163" i="25"/>
  <c r="CC163" i="25"/>
  <c r="CB163" i="25"/>
  <c r="CA163" i="25"/>
  <c r="BZ163" i="25"/>
  <c r="BY163" i="25"/>
  <c r="BX163" i="25"/>
  <c r="BW163" i="25"/>
  <c r="BV163" i="25"/>
  <c r="CJ163" i="25" s="1"/>
  <c r="BE163" i="25"/>
  <c r="BD163" i="25"/>
  <c r="BC163" i="25"/>
  <c r="BB163" i="25"/>
  <c r="BA163" i="25"/>
  <c r="AZ163" i="25"/>
  <c r="AY163" i="25"/>
  <c r="AX163" i="25"/>
  <c r="AW163" i="25"/>
  <c r="AV163" i="25"/>
  <c r="AU163" i="25"/>
  <c r="AT163" i="25"/>
  <c r="AQ163" i="25"/>
  <c r="AP163" i="25"/>
  <c r="AO163" i="25"/>
  <c r="AN163" i="25"/>
  <c r="AM163" i="25"/>
  <c r="AL163" i="25"/>
  <c r="AK163" i="25"/>
  <c r="AJ163" i="25"/>
  <c r="AI163" i="25"/>
  <c r="AH163" i="25"/>
  <c r="AG163" i="25"/>
  <c r="AF163" i="25"/>
  <c r="AD163" i="25"/>
  <c r="Q163" i="25" s="1"/>
  <c r="M163" i="25"/>
  <c r="CG162" i="25"/>
  <c r="CF162" i="25"/>
  <c r="CE162" i="25"/>
  <c r="CD162" i="25"/>
  <c r="CC162" i="25"/>
  <c r="CB162" i="25"/>
  <c r="CA162" i="25"/>
  <c r="BZ162" i="25"/>
  <c r="BY162" i="25"/>
  <c r="BX162" i="25"/>
  <c r="BW162" i="25"/>
  <c r="BV162" i="25"/>
  <c r="BE162" i="25"/>
  <c r="BD162" i="25"/>
  <c r="BC162" i="25"/>
  <c r="BB162" i="25"/>
  <c r="BA162" i="25"/>
  <c r="AZ162" i="25"/>
  <c r="AY162" i="25"/>
  <c r="AX162" i="25"/>
  <c r="AW162" i="25"/>
  <c r="AV162" i="25"/>
  <c r="AU162" i="25"/>
  <c r="AT162" i="25"/>
  <c r="AQ162" i="25"/>
  <c r="AP162" i="25"/>
  <c r="AO162" i="25"/>
  <c r="AN162" i="25"/>
  <c r="AM162" i="25"/>
  <c r="AL162" i="25"/>
  <c r="AK162" i="25"/>
  <c r="AJ162" i="25"/>
  <c r="AI162" i="25"/>
  <c r="AH162" i="25"/>
  <c r="AG162" i="25"/>
  <c r="AF162" i="25"/>
  <c r="AD162" i="25"/>
  <c r="Q162" i="25" s="1"/>
  <c r="M162" i="25"/>
  <c r="CG161" i="25"/>
  <c r="CF161" i="25"/>
  <c r="CE161" i="25"/>
  <c r="CD161" i="25"/>
  <c r="CC161" i="25"/>
  <c r="CB161" i="25"/>
  <c r="CA161" i="25"/>
  <c r="BZ161" i="25"/>
  <c r="BY161" i="25"/>
  <c r="BX161" i="25"/>
  <c r="BW161" i="25"/>
  <c r="BV161" i="25"/>
  <c r="BE161" i="25"/>
  <c r="BD161" i="25"/>
  <c r="BC161" i="25"/>
  <c r="BB161" i="25"/>
  <c r="BA161" i="25"/>
  <c r="AZ161" i="25"/>
  <c r="AY161" i="25"/>
  <c r="AX161" i="25"/>
  <c r="AW161" i="25"/>
  <c r="AV161" i="25"/>
  <c r="AU161" i="25"/>
  <c r="AT161" i="25"/>
  <c r="AQ161" i="25"/>
  <c r="AP161" i="25"/>
  <c r="AO161" i="25"/>
  <c r="AN161" i="25"/>
  <c r="AM161" i="25"/>
  <c r="AL161" i="25"/>
  <c r="AK161" i="25"/>
  <c r="AJ161" i="25"/>
  <c r="AI161" i="25"/>
  <c r="AH161" i="25"/>
  <c r="AG161" i="25"/>
  <c r="AF161" i="25"/>
  <c r="AD161" i="25"/>
  <c r="M161" i="25"/>
  <c r="CG160" i="25"/>
  <c r="CF160" i="25"/>
  <c r="CE160" i="25"/>
  <c r="CD160" i="25"/>
  <c r="CC160" i="25"/>
  <c r="CB160" i="25"/>
  <c r="CA160" i="25"/>
  <c r="BZ160" i="25"/>
  <c r="BY160" i="25"/>
  <c r="BX160" i="25"/>
  <c r="BW160" i="25"/>
  <c r="BV160" i="25"/>
  <c r="BE160" i="25"/>
  <c r="BD160" i="25"/>
  <c r="BC160" i="25"/>
  <c r="BB160" i="25"/>
  <c r="BA160" i="25"/>
  <c r="AZ160" i="25"/>
  <c r="AY160" i="25"/>
  <c r="AX160" i="25"/>
  <c r="AW160" i="25"/>
  <c r="AV160" i="25"/>
  <c r="AU160" i="25"/>
  <c r="AT160" i="25"/>
  <c r="AQ160" i="25"/>
  <c r="AP160" i="25"/>
  <c r="AO160" i="25"/>
  <c r="AN160" i="25"/>
  <c r="AM160" i="25"/>
  <c r="AL160" i="25"/>
  <c r="AK160" i="25"/>
  <c r="AJ160" i="25"/>
  <c r="AI160" i="25"/>
  <c r="AH160" i="25"/>
  <c r="AG160" i="25"/>
  <c r="AF160" i="25"/>
  <c r="AD160" i="25"/>
  <c r="M160" i="25"/>
  <c r="CG159" i="25"/>
  <c r="CF159" i="25"/>
  <c r="CE159" i="25"/>
  <c r="CD159" i="25"/>
  <c r="CC159" i="25"/>
  <c r="CB159" i="25"/>
  <c r="CA159" i="25"/>
  <c r="BZ159" i="25"/>
  <c r="BY159" i="25"/>
  <c r="BX159" i="25"/>
  <c r="BW159" i="25"/>
  <c r="BV159" i="25"/>
  <c r="BE159" i="25"/>
  <c r="BD159" i="25"/>
  <c r="BC159" i="25"/>
  <c r="BB159" i="25"/>
  <c r="BA159" i="25"/>
  <c r="AZ159" i="25"/>
  <c r="AY159" i="25"/>
  <c r="AX159" i="25"/>
  <c r="AW159" i="25"/>
  <c r="AV159" i="25"/>
  <c r="AU159" i="25"/>
  <c r="AT159" i="25"/>
  <c r="AQ159" i="25"/>
  <c r="AP159" i="25"/>
  <c r="AO159" i="25"/>
  <c r="AN159" i="25"/>
  <c r="AM159" i="25"/>
  <c r="AL159" i="25"/>
  <c r="AK159" i="25"/>
  <c r="AJ159" i="25"/>
  <c r="AI159" i="25"/>
  <c r="AH159" i="25"/>
  <c r="AG159" i="25"/>
  <c r="AF159" i="25"/>
  <c r="AD159" i="25"/>
  <c r="P159" i="25" s="1"/>
  <c r="M159" i="25"/>
  <c r="CG158" i="25"/>
  <c r="CF158" i="25"/>
  <c r="CE158" i="25"/>
  <c r="CD158" i="25"/>
  <c r="CC158" i="25"/>
  <c r="CB158" i="25"/>
  <c r="CA158" i="25"/>
  <c r="BZ158" i="25"/>
  <c r="BY158" i="25"/>
  <c r="BX158" i="25"/>
  <c r="BW158" i="25"/>
  <c r="BV158" i="25"/>
  <c r="BE158" i="25"/>
  <c r="BD158" i="25"/>
  <c r="BC158" i="25"/>
  <c r="BB158" i="25"/>
  <c r="BA158" i="25"/>
  <c r="AZ158" i="25"/>
  <c r="AY158" i="25"/>
  <c r="AX158" i="25"/>
  <c r="AW158" i="25"/>
  <c r="AV158" i="25"/>
  <c r="AU158" i="25"/>
  <c r="AT158" i="25"/>
  <c r="AQ158" i="25"/>
  <c r="AP158" i="25"/>
  <c r="AO158" i="25"/>
  <c r="AN158" i="25"/>
  <c r="AM158" i="25"/>
  <c r="AL158" i="25"/>
  <c r="AK158" i="25"/>
  <c r="AJ158" i="25"/>
  <c r="AI158" i="25"/>
  <c r="AH158" i="25"/>
  <c r="AG158" i="25"/>
  <c r="AF158" i="25"/>
  <c r="AD158" i="25"/>
  <c r="Q158" i="25" s="1"/>
  <c r="M158" i="25"/>
  <c r="CG157" i="25"/>
  <c r="CF157" i="25"/>
  <c r="CE157" i="25"/>
  <c r="CD157" i="25"/>
  <c r="CC157" i="25"/>
  <c r="CB157" i="25"/>
  <c r="CA157" i="25"/>
  <c r="BZ157" i="25"/>
  <c r="BY157" i="25"/>
  <c r="BX157" i="25"/>
  <c r="BW157" i="25"/>
  <c r="BV157" i="25"/>
  <c r="BE157" i="25"/>
  <c r="BD157" i="25"/>
  <c r="BC157" i="25"/>
  <c r="BB157" i="25"/>
  <c r="BA157" i="25"/>
  <c r="AZ157" i="25"/>
  <c r="AY157" i="25"/>
  <c r="AX157" i="25"/>
  <c r="AW157" i="25"/>
  <c r="AV157" i="25"/>
  <c r="AU157" i="25"/>
  <c r="AT157" i="25"/>
  <c r="AQ157" i="25"/>
  <c r="AP157" i="25"/>
  <c r="AO157" i="25"/>
  <c r="AN157" i="25"/>
  <c r="AM157" i="25"/>
  <c r="AL157" i="25"/>
  <c r="AK157" i="25"/>
  <c r="AJ157" i="25"/>
  <c r="AI157" i="25"/>
  <c r="AH157" i="25"/>
  <c r="AG157" i="25"/>
  <c r="AF157" i="25"/>
  <c r="AD157" i="25"/>
  <c r="M157" i="25"/>
  <c r="CG156" i="25"/>
  <c r="CF156" i="25"/>
  <c r="CE156" i="25"/>
  <c r="CD156" i="25"/>
  <c r="CC156" i="25"/>
  <c r="CB156" i="25"/>
  <c r="CA156" i="25"/>
  <c r="BZ156" i="25"/>
  <c r="BY156" i="25"/>
  <c r="BX156" i="25"/>
  <c r="BW156" i="25"/>
  <c r="BV156" i="25"/>
  <c r="BE156" i="25"/>
  <c r="BD156" i="25"/>
  <c r="BC156" i="25"/>
  <c r="BB156" i="25"/>
  <c r="BA156" i="25"/>
  <c r="AZ156" i="25"/>
  <c r="AY156" i="25"/>
  <c r="AX156" i="25"/>
  <c r="AW156" i="25"/>
  <c r="AV156" i="25"/>
  <c r="AU156" i="25"/>
  <c r="AT156" i="25"/>
  <c r="AQ156" i="25"/>
  <c r="AP156" i="25"/>
  <c r="AO156" i="25"/>
  <c r="AN156" i="25"/>
  <c r="AM156" i="25"/>
  <c r="AL156" i="25"/>
  <c r="AK156" i="25"/>
  <c r="AJ156" i="25"/>
  <c r="AI156" i="25"/>
  <c r="AH156" i="25"/>
  <c r="AG156" i="25"/>
  <c r="AF156" i="25"/>
  <c r="AD156" i="25"/>
  <c r="M156" i="25"/>
  <c r="CG155" i="25"/>
  <c r="CF155" i="25"/>
  <c r="CE155" i="25"/>
  <c r="CD155" i="25"/>
  <c r="CC155" i="25"/>
  <c r="CB155" i="25"/>
  <c r="CA155" i="25"/>
  <c r="BZ155" i="25"/>
  <c r="BY155" i="25"/>
  <c r="BX155" i="25"/>
  <c r="BW155" i="25"/>
  <c r="BV155" i="25"/>
  <c r="BE155" i="25"/>
  <c r="BD155" i="25"/>
  <c r="BC155" i="25"/>
  <c r="BB155" i="25"/>
  <c r="BA155" i="25"/>
  <c r="AZ155" i="25"/>
  <c r="AY155" i="25"/>
  <c r="AX155" i="25"/>
  <c r="AW155" i="25"/>
  <c r="AV155" i="25"/>
  <c r="AU155" i="25"/>
  <c r="AT155" i="25"/>
  <c r="AQ155" i="25"/>
  <c r="AP155" i="25"/>
  <c r="AO155" i="25"/>
  <c r="AN155" i="25"/>
  <c r="AM155" i="25"/>
  <c r="AL155" i="25"/>
  <c r="AK155" i="25"/>
  <c r="AJ155" i="25"/>
  <c r="AI155" i="25"/>
  <c r="AH155" i="25"/>
  <c r="AG155" i="25"/>
  <c r="AF155" i="25"/>
  <c r="AD155" i="25"/>
  <c r="M155" i="25"/>
  <c r="CG154" i="25"/>
  <c r="CF154" i="25"/>
  <c r="CE154" i="25"/>
  <c r="CD154" i="25"/>
  <c r="CC154" i="25"/>
  <c r="CB154" i="25"/>
  <c r="CA154" i="25"/>
  <c r="BZ154" i="25"/>
  <c r="BY154" i="25"/>
  <c r="BX154" i="25"/>
  <c r="BW154" i="25"/>
  <c r="BV154" i="25"/>
  <c r="BE154" i="25"/>
  <c r="BD154" i="25"/>
  <c r="BC154" i="25"/>
  <c r="BB154" i="25"/>
  <c r="BA154" i="25"/>
  <c r="AZ154" i="25"/>
  <c r="AY154" i="25"/>
  <c r="AX154" i="25"/>
  <c r="AW154" i="25"/>
  <c r="AV154" i="25"/>
  <c r="AU154" i="25"/>
  <c r="AT154" i="25"/>
  <c r="BH154" i="25" s="1"/>
  <c r="AQ154" i="25"/>
  <c r="AP154" i="25"/>
  <c r="AO154" i="25"/>
  <c r="AN154" i="25"/>
  <c r="AM154" i="25"/>
  <c r="AL154" i="25"/>
  <c r="AK154" i="25"/>
  <c r="AJ154" i="25"/>
  <c r="AI154" i="25"/>
  <c r="AH154" i="25"/>
  <c r="AG154" i="25"/>
  <c r="AF154" i="25"/>
  <c r="AD154" i="25"/>
  <c r="M154" i="25"/>
  <c r="CG153" i="25"/>
  <c r="CF153" i="25"/>
  <c r="CE153" i="25"/>
  <c r="CD153" i="25"/>
  <c r="CC153" i="25"/>
  <c r="CB153" i="25"/>
  <c r="CA153" i="25"/>
  <c r="BZ153" i="25"/>
  <c r="BY153" i="25"/>
  <c r="BX153" i="25"/>
  <c r="BW153" i="25"/>
  <c r="BV153" i="25"/>
  <c r="CJ153" i="25" s="1"/>
  <c r="BE153" i="25"/>
  <c r="BD153" i="25"/>
  <c r="BC153" i="25"/>
  <c r="BB153" i="25"/>
  <c r="BA153" i="25"/>
  <c r="AZ153" i="25"/>
  <c r="AY153" i="25"/>
  <c r="AX153" i="25"/>
  <c r="AW153" i="25"/>
  <c r="AV153" i="25"/>
  <c r="AU153" i="25"/>
  <c r="AT153" i="25"/>
  <c r="AQ153" i="25"/>
  <c r="AP153" i="25"/>
  <c r="AO153" i="25"/>
  <c r="AN153" i="25"/>
  <c r="AM153" i="25"/>
  <c r="AL153" i="25"/>
  <c r="AK153" i="25"/>
  <c r="AJ153" i="25"/>
  <c r="AI153" i="25"/>
  <c r="AH153" i="25"/>
  <c r="AG153" i="25"/>
  <c r="AF153" i="25"/>
  <c r="AD153" i="25"/>
  <c r="Q153" i="25" s="1"/>
  <c r="M153" i="25"/>
  <c r="CG152" i="25"/>
  <c r="CF152" i="25"/>
  <c r="CE152" i="25"/>
  <c r="CD152" i="25"/>
  <c r="CC152" i="25"/>
  <c r="CB152" i="25"/>
  <c r="CA152" i="25"/>
  <c r="BZ152" i="25"/>
  <c r="BY152" i="25"/>
  <c r="BX152" i="25"/>
  <c r="BW152" i="25"/>
  <c r="BV152" i="25"/>
  <c r="CJ152" i="25" s="1"/>
  <c r="BE152" i="25"/>
  <c r="BD152" i="25"/>
  <c r="BC152" i="25"/>
  <c r="BB152" i="25"/>
  <c r="BA152" i="25"/>
  <c r="AZ152" i="25"/>
  <c r="AY152" i="25"/>
  <c r="AX152" i="25"/>
  <c r="AW152" i="25"/>
  <c r="AV152" i="25"/>
  <c r="AU152" i="25"/>
  <c r="AT152" i="25"/>
  <c r="BH152" i="25" s="1"/>
  <c r="AQ152" i="25"/>
  <c r="AP152" i="25"/>
  <c r="AO152" i="25"/>
  <c r="AN152" i="25"/>
  <c r="AM152" i="25"/>
  <c r="AL152" i="25"/>
  <c r="AK152" i="25"/>
  <c r="AJ152" i="25"/>
  <c r="AI152" i="25"/>
  <c r="AH152" i="25"/>
  <c r="AG152" i="25"/>
  <c r="AF152" i="25"/>
  <c r="AD152" i="25"/>
  <c r="Q152" i="25" s="1"/>
  <c r="M152" i="25"/>
  <c r="CG151" i="25"/>
  <c r="CF151" i="25"/>
  <c r="CE151" i="25"/>
  <c r="CD151" i="25"/>
  <c r="CC151" i="25"/>
  <c r="CB151" i="25"/>
  <c r="CA151" i="25"/>
  <c r="BZ151" i="25"/>
  <c r="BY151" i="25"/>
  <c r="BX151" i="25"/>
  <c r="BW151" i="25"/>
  <c r="BV151" i="25"/>
  <c r="BE151" i="25"/>
  <c r="BD151" i="25"/>
  <c r="BC151" i="25"/>
  <c r="BB151" i="25"/>
  <c r="BA151" i="25"/>
  <c r="AZ151" i="25"/>
  <c r="AY151" i="25"/>
  <c r="AX151" i="25"/>
  <c r="AW151" i="25"/>
  <c r="AV151" i="25"/>
  <c r="AU151" i="25"/>
  <c r="AT151" i="25"/>
  <c r="BH151" i="25" s="1"/>
  <c r="AQ151" i="25"/>
  <c r="AP151" i="25"/>
  <c r="AO151" i="25"/>
  <c r="AN151" i="25"/>
  <c r="AM151" i="25"/>
  <c r="AL151" i="25"/>
  <c r="AK151" i="25"/>
  <c r="AJ151" i="25"/>
  <c r="AI151" i="25"/>
  <c r="AH151" i="25"/>
  <c r="AG151" i="25"/>
  <c r="AF151" i="25"/>
  <c r="AD151" i="25"/>
  <c r="P151" i="25" s="1"/>
  <c r="M151" i="25"/>
  <c r="CG150" i="25"/>
  <c r="CF150" i="25"/>
  <c r="CE150" i="25"/>
  <c r="CD150" i="25"/>
  <c r="CC150" i="25"/>
  <c r="CB150" i="25"/>
  <c r="CA150" i="25"/>
  <c r="BZ150" i="25"/>
  <c r="BY150" i="25"/>
  <c r="BX150" i="25"/>
  <c r="BW150" i="25"/>
  <c r="BV150" i="25"/>
  <c r="BE150" i="25"/>
  <c r="BD150" i="25"/>
  <c r="BC150" i="25"/>
  <c r="BB150" i="25"/>
  <c r="BA150" i="25"/>
  <c r="AZ150" i="25"/>
  <c r="AY150" i="25"/>
  <c r="AX150" i="25"/>
  <c r="AW150" i="25"/>
  <c r="AV150" i="25"/>
  <c r="AU150" i="25"/>
  <c r="AT150" i="25"/>
  <c r="AQ150" i="25"/>
  <c r="AP150" i="25"/>
  <c r="AO150" i="25"/>
  <c r="AN150" i="25"/>
  <c r="AM150" i="25"/>
  <c r="AL150" i="25"/>
  <c r="AK150" i="25"/>
  <c r="AJ150" i="25"/>
  <c r="AI150" i="25"/>
  <c r="AH150" i="25"/>
  <c r="AG150" i="25"/>
  <c r="AF150" i="25"/>
  <c r="AD150" i="25"/>
  <c r="M150" i="25"/>
  <c r="CG149" i="25"/>
  <c r="CF149" i="25"/>
  <c r="CE149" i="25"/>
  <c r="CD149" i="25"/>
  <c r="CC149" i="25"/>
  <c r="CB149" i="25"/>
  <c r="CA149" i="25"/>
  <c r="BZ149" i="25"/>
  <c r="BY149" i="25"/>
  <c r="BX149" i="25"/>
  <c r="BW149" i="25"/>
  <c r="BV149" i="25"/>
  <c r="CJ149" i="25" s="1"/>
  <c r="BE149" i="25"/>
  <c r="BD149" i="25"/>
  <c r="BC149" i="25"/>
  <c r="BB149" i="25"/>
  <c r="BA149" i="25"/>
  <c r="AZ149" i="25"/>
  <c r="AY149" i="25"/>
  <c r="AX149" i="25"/>
  <c r="AW149" i="25"/>
  <c r="AV149" i="25"/>
  <c r="AU149" i="25"/>
  <c r="AT149" i="25"/>
  <c r="AQ149" i="25"/>
  <c r="AP149" i="25"/>
  <c r="AO149" i="25"/>
  <c r="AN149" i="25"/>
  <c r="AM149" i="25"/>
  <c r="AL149" i="25"/>
  <c r="AK149" i="25"/>
  <c r="AJ149" i="25"/>
  <c r="AI149" i="25"/>
  <c r="AH149" i="25"/>
  <c r="AG149" i="25"/>
  <c r="AF149" i="25"/>
  <c r="AD149" i="25"/>
  <c r="M149" i="25"/>
  <c r="CG148" i="25"/>
  <c r="CF148" i="25"/>
  <c r="CE148" i="25"/>
  <c r="CD148" i="25"/>
  <c r="CC148" i="25"/>
  <c r="CB148" i="25"/>
  <c r="CA148" i="25"/>
  <c r="BZ148" i="25"/>
  <c r="BY148" i="25"/>
  <c r="BX148" i="25"/>
  <c r="BW148" i="25"/>
  <c r="BV148" i="25"/>
  <c r="BE148" i="25"/>
  <c r="BD148" i="25"/>
  <c r="BC148" i="25"/>
  <c r="BB148" i="25"/>
  <c r="BA148" i="25"/>
  <c r="AZ148" i="25"/>
  <c r="AY148" i="25"/>
  <c r="AX148" i="25"/>
  <c r="AW148" i="25"/>
  <c r="AV148" i="25"/>
  <c r="AU148" i="25"/>
  <c r="AT148" i="25"/>
  <c r="BH148" i="25" s="1"/>
  <c r="AQ148" i="25"/>
  <c r="AP148" i="25"/>
  <c r="AO148" i="25"/>
  <c r="AN148" i="25"/>
  <c r="AM148" i="25"/>
  <c r="AL148" i="25"/>
  <c r="AK148" i="25"/>
  <c r="AJ148" i="25"/>
  <c r="AI148" i="25"/>
  <c r="AH148" i="25"/>
  <c r="AG148" i="25"/>
  <c r="AF148" i="25"/>
  <c r="AD148" i="25"/>
  <c r="Q148" i="25" s="1"/>
  <c r="M148" i="25"/>
  <c r="CG147" i="25"/>
  <c r="CF147" i="25"/>
  <c r="CE147" i="25"/>
  <c r="CD147" i="25"/>
  <c r="CC147" i="25"/>
  <c r="CB147" i="25"/>
  <c r="CA147" i="25"/>
  <c r="BZ147" i="25"/>
  <c r="BY147" i="25"/>
  <c r="BX147" i="25"/>
  <c r="BW147" i="25"/>
  <c r="BV147" i="25"/>
  <c r="BE147" i="25"/>
  <c r="BD147" i="25"/>
  <c r="BC147" i="25"/>
  <c r="BB147" i="25"/>
  <c r="BA147" i="25"/>
  <c r="AZ147" i="25"/>
  <c r="AY147" i="25"/>
  <c r="AX147" i="25"/>
  <c r="AW147" i="25"/>
  <c r="AV147" i="25"/>
  <c r="AU147" i="25"/>
  <c r="AT147" i="25"/>
  <c r="BH147" i="25" s="1"/>
  <c r="AQ147" i="25"/>
  <c r="AP147" i="25"/>
  <c r="AO147" i="25"/>
  <c r="AN147" i="25"/>
  <c r="AM147" i="25"/>
  <c r="AL147" i="25"/>
  <c r="AK147" i="25"/>
  <c r="AJ147" i="25"/>
  <c r="AI147" i="25"/>
  <c r="AH147" i="25"/>
  <c r="AG147" i="25"/>
  <c r="AF147" i="25"/>
  <c r="AD147" i="25"/>
  <c r="P147" i="25" s="1"/>
  <c r="M147" i="25"/>
  <c r="CG146" i="25"/>
  <c r="CF146" i="25"/>
  <c r="CE146" i="25"/>
  <c r="CD146" i="25"/>
  <c r="CC146" i="25"/>
  <c r="CB146" i="25"/>
  <c r="CA146" i="25"/>
  <c r="BZ146" i="25"/>
  <c r="BY146" i="25"/>
  <c r="BX146" i="25"/>
  <c r="BW146" i="25"/>
  <c r="BV146" i="25"/>
  <c r="BE146" i="25"/>
  <c r="BD146" i="25"/>
  <c r="BC146" i="25"/>
  <c r="BB146" i="25"/>
  <c r="BA146" i="25"/>
  <c r="AZ146" i="25"/>
  <c r="AY146" i="25"/>
  <c r="AX146" i="25"/>
  <c r="AW146" i="25"/>
  <c r="AV146" i="25"/>
  <c r="AU146" i="25"/>
  <c r="AT146" i="25"/>
  <c r="BH146" i="25" s="1"/>
  <c r="AQ146" i="25"/>
  <c r="AP146" i="25"/>
  <c r="AO146" i="25"/>
  <c r="AN146" i="25"/>
  <c r="AM146" i="25"/>
  <c r="AL146" i="25"/>
  <c r="AK146" i="25"/>
  <c r="AJ146" i="25"/>
  <c r="AI146" i="25"/>
  <c r="AH146" i="25"/>
  <c r="AG146" i="25"/>
  <c r="AF146" i="25"/>
  <c r="AD146" i="25"/>
  <c r="M146" i="25"/>
  <c r="CG145" i="25"/>
  <c r="CF145" i="25"/>
  <c r="CE145" i="25"/>
  <c r="CD145" i="25"/>
  <c r="CC145" i="25"/>
  <c r="CB145" i="25"/>
  <c r="CA145" i="25"/>
  <c r="BZ145" i="25"/>
  <c r="BY145" i="25"/>
  <c r="BX145" i="25"/>
  <c r="BW145" i="25"/>
  <c r="BV145" i="25"/>
  <c r="CJ145" i="25" s="1"/>
  <c r="BE145" i="25"/>
  <c r="BD145" i="25"/>
  <c r="BC145" i="25"/>
  <c r="BB145" i="25"/>
  <c r="BA145" i="25"/>
  <c r="AZ145" i="25"/>
  <c r="AY145" i="25"/>
  <c r="AX145" i="25"/>
  <c r="AW145" i="25"/>
  <c r="AV145" i="25"/>
  <c r="AU145" i="25"/>
  <c r="AT145" i="25"/>
  <c r="AQ145" i="25"/>
  <c r="AP145" i="25"/>
  <c r="AO145" i="25"/>
  <c r="AN145" i="25"/>
  <c r="AM145" i="25"/>
  <c r="AL145" i="25"/>
  <c r="AK145" i="25"/>
  <c r="AJ145" i="25"/>
  <c r="AI145" i="25"/>
  <c r="AH145" i="25"/>
  <c r="AG145" i="25"/>
  <c r="AF145" i="25"/>
  <c r="AD145" i="25"/>
  <c r="Q145" i="25" s="1"/>
  <c r="M145" i="25"/>
  <c r="CG144" i="25"/>
  <c r="CF144" i="25"/>
  <c r="CE144" i="25"/>
  <c r="CD144" i="25"/>
  <c r="CC144" i="25"/>
  <c r="CB144" i="25"/>
  <c r="CA144" i="25"/>
  <c r="BZ144" i="25"/>
  <c r="BY144" i="25"/>
  <c r="BX144" i="25"/>
  <c r="BW144" i="25"/>
  <c r="BV144" i="25"/>
  <c r="CJ144" i="25" s="1"/>
  <c r="BE144" i="25"/>
  <c r="BD144" i="25"/>
  <c r="BC144" i="25"/>
  <c r="BB144" i="25"/>
  <c r="BA144" i="25"/>
  <c r="AZ144" i="25"/>
  <c r="AY144" i="25"/>
  <c r="AX144" i="25"/>
  <c r="AW144" i="25"/>
  <c r="AV144" i="25"/>
  <c r="AU144" i="25"/>
  <c r="AT144" i="25"/>
  <c r="BH144" i="25" s="1"/>
  <c r="AQ144" i="25"/>
  <c r="AP144" i="25"/>
  <c r="AO144" i="25"/>
  <c r="AN144" i="25"/>
  <c r="AM144" i="25"/>
  <c r="AL144" i="25"/>
  <c r="AK144" i="25"/>
  <c r="AJ144" i="25"/>
  <c r="AI144" i="25"/>
  <c r="AH144" i="25"/>
  <c r="AG144" i="25"/>
  <c r="AF144" i="25"/>
  <c r="AD144" i="25"/>
  <c r="Q144" i="25" s="1"/>
  <c r="M144" i="25"/>
  <c r="CG143" i="25"/>
  <c r="CF143" i="25"/>
  <c r="CE143" i="25"/>
  <c r="CD143" i="25"/>
  <c r="CC143" i="25"/>
  <c r="CB143" i="25"/>
  <c r="CA143" i="25"/>
  <c r="BZ143" i="25"/>
  <c r="BY143" i="25"/>
  <c r="BX143" i="25"/>
  <c r="BW143" i="25"/>
  <c r="BV143" i="25"/>
  <c r="BE143" i="25"/>
  <c r="BD143" i="25"/>
  <c r="BC143" i="25"/>
  <c r="BB143" i="25"/>
  <c r="BA143" i="25"/>
  <c r="AZ143" i="25"/>
  <c r="AY143" i="25"/>
  <c r="AX143" i="25"/>
  <c r="AW143" i="25"/>
  <c r="AV143" i="25"/>
  <c r="AU143" i="25"/>
  <c r="AT143" i="25"/>
  <c r="BH143" i="25" s="1"/>
  <c r="AQ143" i="25"/>
  <c r="AP143" i="25"/>
  <c r="AO143" i="25"/>
  <c r="AN143" i="25"/>
  <c r="AM143" i="25"/>
  <c r="AL143" i="25"/>
  <c r="AK143" i="25"/>
  <c r="AJ143" i="25"/>
  <c r="AI143" i="25"/>
  <c r="AH143" i="25"/>
  <c r="AG143" i="25"/>
  <c r="AF143" i="25"/>
  <c r="AD143" i="25"/>
  <c r="P143" i="25" s="1"/>
  <c r="M143" i="25"/>
  <c r="CG142" i="25"/>
  <c r="CF142" i="25"/>
  <c r="CE142" i="25"/>
  <c r="CD142" i="25"/>
  <c r="CC142" i="25"/>
  <c r="CB142" i="25"/>
  <c r="CA142" i="25"/>
  <c r="BZ142" i="25"/>
  <c r="BY142" i="25"/>
  <c r="BX142" i="25"/>
  <c r="BW142" i="25"/>
  <c r="BV142" i="25"/>
  <c r="BE142" i="25"/>
  <c r="BD142" i="25"/>
  <c r="BC142" i="25"/>
  <c r="BB142" i="25"/>
  <c r="BA142" i="25"/>
  <c r="AZ142" i="25"/>
  <c r="AY142" i="25"/>
  <c r="AX142" i="25"/>
  <c r="AW142" i="25"/>
  <c r="AV142" i="25"/>
  <c r="AU142" i="25"/>
  <c r="AT142" i="25"/>
  <c r="AQ142" i="25"/>
  <c r="AP142" i="25"/>
  <c r="AO142" i="25"/>
  <c r="AN142" i="25"/>
  <c r="AM142" i="25"/>
  <c r="AL142" i="25"/>
  <c r="AK142" i="25"/>
  <c r="AJ142" i="25"/>
  <c r="AI142" i="25"/>
  <c r="AH142" i="25"/>
  <c r="AG142" i="25"/>
  <c r="AF142" i="25"/>
  <c r="AD142" i="25"/>
  <c r="M142" i="25"/>
  <c r="CG141" i="25"/>
  <c r="CF141" i="25"/>
  <c r="CE141" i="25"/>
  <c r="CD141" i="25"/>
  <c r="CC141" i="25"/>
  <c r="CB141" i="25"/>
  <c r="CA141" i="25"/>
  <c r="BZ141" i="25"/>
  <c r="BY141" i="25"/>
  <c r="BX141" i="25"/>
  <c r="BW141" i="25"/>
  <c r="BV141" i="25"/>
  <c r="CJ141" i="25" s="1"/>
  <c r="BE141" i="25"/>
  <c r="BD141" i="25"/>
  <c r="BC141" i="25"/>
  <c r="BB141" i="25"/>
  <c r="BA141" i="25"/>
  <c r="AZ141" i="25"/>
  <c r="AY141" i="25"/>
  <c r="AX141" i="25"/>
  <c r="AW141" i="25"/>
  <c r="AV141" i="25"/>
  <c r="AU141" i="25"/>
  <c r="AT141" i="25"/>
  <c r="AQ141" i="25"/>
  <c r="AP141" i="25"/>
  <c r="AO141" i="25"/>
  <c r="AN141" i="25"/>
  <c r="AM141" i="25"/>
  <c r="AL141" i="25"/>
  <c r="AK141" i="25"/>
  <c r="AJ141" i="25"/>
  <c r="AI141" i="25"/>
  <c r="AH141" i="25"/>
  <c r="AG141" i="25"/>
  <c r="AF141" i="25"/>
  <c r="AD141" i="25"/>
  <c r="M141" i="25"/>
  <c r="CG140" i="25"/>
  <c r="CF140" i="25"/>
  <c r="CE140" i="25"/>
  <c r="CD140" i="25"/>
  <c r="CC140" i="25"/>
  <c r="CB140" i="25"/>
  <c r="CA140" i="25"/>
  <c r="BZ140" i="25"/>
  <c r="BY140" i="25"/>
  <c r="BX140" i="25"/>
  <c r="BW140" i="25"/>
  <c r="BV140" i="25"/>
  <c r="BE140" i="25"/>
  <c r="BD140" i="25"/>
  <c r="BC140" i="25"/>
  <c r="BB140" i="25"/>
  <c r="BA140" i="25"/>
  <c r="AZ140" i="25"/>
  <c r="AY140" i="25"/>
  <c r="AX140" i="25"/>
  <c r="AW140" i="25"/>
  <c r="AV140" i="25"/>
  <c r="AU140" i="25"/>
  <c r="AT140" i="25"/>
  <c r="AQ140" i="25"/>
  <c r="AP140" i="25"/>
  <c r="AO140" i="25"/>
  <c r="AN140" i="25"/>
  <c r="AM140" i="25"/>
  <c r="AL140" i="25"/>
  <c r="AK140" i="25"/>
  <c r="AJ140" i="25"/>
  <c r="AI140" i="25"/>
  <c r="AH140" i="25"/>
  <c r="AG140" i="25"/>
  <c r="AF140" i="25"/>
  <c r="AD140" i="25"/>
  <c r="M140" i="25"/>
  <c r="CG139" i="25"/>
  <c r="CF139" i="25"/>
  <c r="CE139" i="25"/>
  <c r="CD139" i="25"/>
  <c r="CC139" i="25"/>
  <c r="CB139" i="25"/>
  <c r="CA139" i="25"/>
  <c r="BZ139" i="25"/>
  <c r="BY139" i="25"/>
  <c r="BX139" i="25"/>
  <c r="BW139" i="25"/>
  <c r="BV139" i="25"/>
  <c r="BE139" i="25"/>
  <c r="BD139" i="25"/>
  <c r="BC139" i="25"/>
  <c r="BB139" i="25"/>
  <c r="BA139" i="25"/>
  <c r="AZ139" i="25"/>
  <c r="AY139" i="25"/>
  <c r="AX139" i="25"/>
  <c r="AW139" i="25"/>
  <c r="AV139" i="25"/>
  <c r="AU139" i="25"/>
  <c r="AT139" i="25"/>
  <c r="BH139" i="25" s="1"/>
  <c r="AQ139" i="25"/>
  <c r="AP139" i="25"/>
  <c r="AO139" i="25"/>
  <c r="AN139" i="25"/>
  <c r="AM139" i="25"/>
  <c r="AL139" i="25"/>
  <c r="AK139" i="25"/>
  <c r="AJ139" i="25"/>
  <c r="AI139" i="25"/>
  <c r="AH139" i="25"/>
  <c r="AG139" i="25"/>
  <c r="AF139" i="25"/>
  <c r="AD139" i="25"/>
  <c r="P139" i="25" s="1"/>
  <c r="M139" i="25"/>
  <c r="CG138" i="25"/>
  <c r="CF138" i="25"/>
  <c r="CE138" i="25"/>
  <c r="CD138" i="25"/>
  <c r="CC138" i="25"/>
  <c r="CB138" i="25"/>
  <c r="CA138" i="25"/>
  <c r="BZ138" i="25"/>
  <c r="BY138" i="25"/>
  <c r="BX138" i="25"/>
  <c r="BW138" i="25"/>
  <c r="BV138" i="25"/>
  <c r="BE138" i="25"/>
  <c r="BD138" i="25"/>
  <c r="BC138" i="25"/>
  <c r="BB138" i="25"/>
  <c r="BA138" i="25"/>
  <c r="AZ138" i="25"/>
  <c r="AY138" i="25"/>
  <c r="AX138" i="25"/>
  <c r="AW138" i="25"/>
  <c r="AV138" i="25"/>
  <c r="AU138" i="25"/>
  <c r="AT138" i="25"/>
  <c r="BH138" i="25" s="1"/>
  <c r="AQ138" i="25"/>
  <c r="AP138" i="25"/>
  <c r="AO138" i="25"/>
  <c r="AN138" i="25"/>
  <c r="AM138" i="25"/>
  <c r="AL138" i="25"/>
  <c r="AK138" i="25"/>
  <c r="AJ138" i="25"/>
  <c r="AI138" i="25"/>
  <c r="AH138" i="25"/>
  <c r="AG138" i="25"/>
  <c r="AF138" i="25"/>
  <c r="AD138" i="25"/>
  <c r="M138" i="25"/>
  <c r="CG137" i="25"/>
  <c r="CF137" i="25"/>
  <c r="CE137" i="25"/>
  <c r="CD137" i="25"/>
  <c r="CC137" i="25"/>
  <c r="CB137" i="25"/>
  <c r="CA137" i="25"/>
  <c r="BZ137" i="25"/>
  <c r="BY137" i="25"/>
  <c r="BX137" i="25"/>
  <c r="BW137" i="25"/>
  <c r="BV137" i="25"/>
  <c r="CJ137" i="25" s="1"/>
  <c r="BE137" i="25"/>
  <c r="BD137" i="25"/>
  <c r="BC137" i="25"/>
  <c r="BB137" i="25"/>
  <c r="BA137" i="25"/>
  <c r="AZ137" i="25"/>
  <c r="AY137" i="25"/>
  <c r="AX137" i="25"/>
  <c r="AW137" i="25"/>
  <c r="AV137" i="25"/>
  <c r="AU137" i="25"/>
  <c r="AT137" i="25"/>
  <c r="AQ137" i="25"/>
  <c r="AP137" i="25"/>
  <c r="AO137" i="25"/>
  <c r="AN137" i="25"/>
  <c r="AM137" i="25"/>
  <c r="AL137" i="25"/>
  <c r="AK137" i="25"/>
  <c r="AJ137" i="25"/>
  <c r="AI137" i="25"/>
  <c r="AH137" i="25"/>
  <c r="AG137" i="25"/>
  <c r="AF137" i="25"/>
  <c r="AD137" i="25"/>
  <c r="Q137" i="25" s="1"/>
  <c r="M137" i="25"/>
  <c r="CG136" i="25"/>
  <c r="CF136" i="25"/>
  <c r="CE136" i="25"/>
  <c r="CD136" i="25"/>
  <c r="CC136" i="25"/>
  <c r="CB136" i="25"/>
  <c r="CA136" i="25"/>
  <c r="BZ136" i="25"/>
  <c r="BY136" i="25"/>
  <c r="BX136" i="25"/>
  <c r="BW136" i="25"/>
  <c r="BV136" i="25"/>
  <c r="CJ136" i="25" s="1"/>
  <c r="BE136" i="25"/>
  <c r="BD136" i="25"/>
  <c r="BC136" i="25"/>
  <c r="BB136" i="25"/>
  <c r="BA136" i="25"/>
  <c r="AZ136" i="25"/>
  <c r="AY136" i="25"/>
  <c r="AX136" i="25"/>
  <c r="AW136" i="25"/>
  <c r="AV136" i="25"/>
  <c r="AU136" i="25"/>
  <c r="AT136" i="25"/>
  <c r="AQ136" i="25"/>
  <c r="AP136" i="25"/>
  <c r="AO136" i="25"/>
  <c r="AN136" i="25"/>
  <c r="AM136" i="25"/>
  <c r="AL136" i="25"/>
  <c r="AK136" i="25"/>
  <c r="AJ136" i="25"/>
  <c r="AI136" i="25"/>
  <c r="AH136" i="25"/>
  <c r="AG136" i="25"/>
  <c r="AF136" i="25"/>
  <c r="AD136" i="25"/>
  <c r="M136" i="25"/>
  <c r="CG135" i="25"/>
  <c r="CF135" i="25"/>
  <c r="CE135" i="25"/>
  <c r="CD135" i="25"/>
  <c r="CC135" i="25"/>
  <c r="CB135" i="25"/>
  <c r="CA135" i="25"/>
  <c r="BZ135" i="25"/>
  <c r="BY135" i="25"/>
  <c r="BX135" i="25"/>
  <c r="BW135" i="25"/>
  <c r="BV135" i="25"/>
  <c r="BE135" i="25"/>
  <c r="BD135" i="25"/>
  <c r="BC135" i="25"/>
  <c r="BB135" i="25"/>
  <c r="BA135" i="25"/>
  <c r="AZ135" i="25"/>
  <c r="AY135" i="25"/>
  <c r="AX135" i="25"/>
  <c r="AW135" i="25"/>
  <c r="AV135" i="25"/>
  <c r="AU135" i="25"/>
  <c r="AT135" i="25"/>
  <c r="AQ135" i="25"/>
  <c r="AP135" i="25"/>
  <c r="AO135" i="25"/>
  <c r="AN135" i="25"/>
  <c r="AM135" i="25"/>
  <c r="AL135" i="25"/>
  <c r="AK135" i="25"/>
  <c r="AJ135" i="25"/>
  <c r="AI135" i="25"/>
  <c r="AH135" i="25"/>
  <c r="AG135" i="25"/>
  <c r="AF135" i="25"/>
  <c r="AD135" i="25"/>
  <c r="P135" i="25" s="1"/>
  <c r="M135" i="25"/>
  <c r="CG134" i="25"/>
  <c r="CF134" i="25"/>
  <c r="CE134" i="25"/>
  <c r="CD134" i="25"/>
  <c r="CC134" i="25"/>
  <c r="CB134" i="25"/>
  <c r="CA134" i="25"/>
  <c r="BZ134" i="25"/>
  <c r="BY134" i="25"/>
  <c r="BX134" i="25"/>
  <c r="BW134" i="25"/>
  <c r="BV134" i="25"/>
  <c r="CJ134" i="25" s="1"/>
  <c r="BE134" i="25"/>
  <c r="BD134" i="25"/>
  <c r="BC134" i="25"/>
  <c r="BB134" i="25"/>
  <c r="BA134" i="25"/>
  <c r="AZ134" i="25"/>
  <c r="AY134" i="25"/>
  <c r="AX134" i="25"/>
  <c r="AW134" i="25"/>
  <c r="AV134" i="25"/>
  <c r="AU134" i="25"/>
  <c r="AT134" i="25"/>
  <c r="BH134" i="25" s="1"/>
  <c r="AQ134" i="25"/>
  <c r="AP134" i="25"/>
  <c r="AO134" i="25"/>
  <c r="AN134" i="25"/>
  <c r="AM134" i="25"/>
  <c r="AL134" i="25"/>
  <c r="AK134" i="25"/>
  <c r="AJ134" i="25"/>
  <c r="AI134" i="25"/>
  <c r="AH134" i="25"/>
  <c r="AG134" i="25"/>
  <c r="AF134" i="25"/>
  <c r="AD134" i="25"/>
  <c r="M134" i="25"/>
  <c r="CG133" i="25"/>
  <c r="CF133" i="25"/>
  <c r="CE133" i="25"/>
  <c r="CD133" i="25"/>
  <c r="CC133" i="25"/>
  <c r="CB133" i="25"/>
  <c r="CA133" i="25"/>
  <c r="BZ133" i="25"/>
  <c r="BY133" i="25"/>
  <c r="BX133" i="25"/>
  <c r="BW133" i="25"/>
  <c r="BV133" i="25"/>
  <c r="BE133" i="25"/>
  <c r="BD133" i="25"/>
  <c r="BC133" i="25"/>
  <c r="BB133" i="25"/>
  <c r="BA133" i="25"/>
  <c r="AZ133" i="25"/>
  <c r="AY133" i="25"/>
  <c r="AX133" i="25"/>
  <c r="AW133" i="25"/>
  <c r="AV133" i="25"/>
  <c r="AU133" i="25"/>
  <c r="AT133" i="25"/>
  <c r="AQ133" i="25"/>
  <c r="AP133" i="25"/>
  <c r="AO133" i="25"/>
  <c r="AN133" i="25"/>
  <c r="AM133" i="25"/>
  <c r="AL133" i="25"/>
  <c r="AK133" i="25"/>
  <c r="AJ133" i="25"/>
  <c r="AI133" i="25"/>
  <c r="AH133" i="25"/>
  <c r="AG133" i="25"/>
  <c r="AF133" i="25"/>
  <c r="AD133" i="25"/>
  <c r="Q133" i="25" s="1"/>
  <c r="M133" i="25"/>
  <c r="CG132" i="25"/>
  <c r="CF132" i="25"/>
  <c r="CE132" i="25"/>
  <c r="CD132" i="25"/>
  <c r="CC132" i="25"/>
  <c r="CB132" i="25"/>
  <c r="CA132" i="25"/>
  <c r="BZ132" i="25"/>
  <c r="BY132" i="25"/>
  <c r="BX132" i="25"/>
  <c r="BW132" i="25"/>
  <c r="BV132" i="25"/>
  <c r="CJ132" i="25" s="1"/>
  <c r="BE132" i="25"/>
  <c r="BD132" i="25"/>
  <c r="BC132" i="25"/>
  <c r="BB132" i="25"/>
  <c r="BA132" i="25"/>
  <c r="AZ132" i="25"/>
  <c r="AY132" i="25"/>
  <c r="AX132" i="25"/>
  <c r="AW132" i="25"/>
  <c r="AV132" i="25"/>
  <c r="AU132" i="25"/>
  <c r="AT132" i="25"/>
  <c r="AQ132" i="25"/>
  <c r="AP132" i="25"/>
  <c r="AO132" i="25"/>
  <c r="AN132" i="25"/>
  <c r="AM132" i="25"/>
  <c r="AL132" i="25"/>
  <c r="AK132" i="25"/>
  <c r="AJ132" i="25"/>
  <c r="AI132" i="25"/>
  <c r="AH132" i="25"/>
  <c r="AG132" i="25"/>
  <c r="AF132" i="25"/>
  <c r="AD132" i="25"/>
  <c r="Q132" i="25" s="1"/>
  <c r="M132" i="25"/>
  <c r="CG131" i="25"/>
  <c r="CF131" i="25"/>
  <c r="CE131" i="25"/>
  <c r="CD131" i="25"/>
  <c r="CC131" i="25"/>
  <c r="CB131" i="25"/>
  <c r="CA131" i="25"/>
  <c r="BZ131" i="25"/>
  <c r="BY131" i="25"/>
  <c r="BX131" i="25"/>
  <c r="BW131" i="25"/>
  <c r="BV131" i="25"/>
  <c r="BE131" i="25"/>
  <c r="BD131" i="25"/>
  <c r="BC131" i="25"/>
  <c r="BB131" i="25"/>
  <c r="BA131" i="25"/>
  <c r="AZ131" i="25"/>
  <c r="AY131" i="25"/>
  <c r="AX131" i="25"/>
  <c r="AW131" i="25"/>
  <c r="AV131" i="25"/>
  <c r="AU131" i="25"/>
  <c r="AT131" i="25"/>
  <c r="AQ131" i="25"/>
  <c r="AP131" i="25"/>
  <c r="AO131" i="25"/>
  <c r="AN131" i="25"/>
  <c r="AM131" i="25"/>
  <c r="AL131" i="25"/>
  <c r="AK131" i="25"/>
  <c r="AJ131" i="25"/>
  <c r="AI131" i="25"/>
  <c r="AH131" i="25"/>
  <c r="AG131" i="25"/>
  <c r="AF131" i="25"/>
  <c r="AD131" i="25"/>
  <c r="Q131" i="25" s="1"/>
  <c r="M131" i="25"/>
  <c r="CG130" i="25"/>
  <c r="CF130" i="25"/>
  <c r="CE130" i="25"/>
  <c r="CD130" i="25"/>
  <c r="CC130" i="25"/>
  <c r="CB130" i="25"/>
  <c r="CA130" i="25"/>
  <c r="BZ130" i="25"/>
  <c r="BY130" i="25"/>
  <c r="BX130" i="25"/>
  <c r="BW130" i="25"/>
  <c r="BV130" i="25"/>
  <c r="BE130" i="25"/>
  <c r="BD130" i="25"/>
  <c r="BC130" i="25"/>
  <c r="BB130" i="25"/>
  <c r="BA130" i="25"/>
  <c r="AZ130" i="25"/>
  <c r="AY130" i="25"/>
  <c r="AX130" i="25"/>
  <c r="AW130" i="25"/>
  <c r="AV130" i="25"/>
  <c r="AU130" i="25"/>
  <c r="AT130" i="25"/>
  <c r="AQ130" i="25"/>
  <c r="AP130" i="25"/>
  <c r="AO130" i="25"/>
  <c r="AN130" i="25"/>
  <c r="AM130" i="25"/>
  <c r="AL130" i="25"/>
  <c r="AK130" i="25"/>
  <c r="AJ130" i="25"/>
  <c r="AI130" i="25"/>
  <c r="AH130" i="25"/>
  <c r="AG130" i="25"/>
  <c r="AF130" i="25"/>
  <c r="AD130" i="25"/>
  <c r="P130" i="25" s="1"/>
  <c r="M130" i="25"/>
  <c r="CG129" i="25"/>
  <c r="CF129" i="25"/>
  <c r="CE129" i="25"/>
  <c r="CD129" i="25"/>
  <c r="CC129" i="25"/>
  <c r="CB129" i="25"/>
  <c r="CA129" i="25"/>
  <c r="BZ129" i="25"/>
  <c r="BY129" i="25"/>
  <c r="BX129" i="25"/>
  <c r="BW129" i="25"/>
  <c r="BV129" i="25"/>
  <c r="BE129" i="25"/>
  <c r="BD129" i="25"/>
  <c r="BC129" i="25"/>
  <c r="BB129" i="25"/>
  <c r="BA129" i="25"/>
  <c r="AZ129" i="25"/>
  <c r="AY129" i="25"/>
  <c r="AX129" i="25"/>
  <c r="AW129" i="25"/>
  <c r="AV129" i="25"/>
  <c r="AU129" i="25"/>
  <c r="AT129" i="25"/>
  <c r="AQ129" i="25"/>
  <c r="AP129" i="25"/>
  <c r="AO129" i="25"/>
  <c r="AN129" i="25"/>
  <c r="AM129" i="25"/>
  <c r="AL129" i="25"/>
  <c r="AK129" i="25"/>
  <c r="AJ129" i="25"/>
  <c r="AI129" i="25"/>
  <c r="AH129" i="25"/>
  <c r="AG129" i="25"/>
  <c r="AF129" i="25"/>
  <c r="AD129" i="25"/>
  <c r="M129" i="25"/>
  <c r="CG128" i="25"/>
  <c r="CF128" i="25"/>
  <c r="CE128" i="25"/>
  <c r="CD128" i="25"/>
  <c r="CC128" i="25"/>
  <c r="CB128" i="25"/>
  <c r="CA128" i="25"/>
  <c r="BZ128" i="25"/>
  <c r="BY128" i="25"/>
  <c r="BX128" i="25"/>
  <c r="BW128" i="25"/>
  <c r="BV128" i="25"/>
  <c r="BE128" i="25"/>
  <c r="BD128" i="25"/>
  <c r="BC128" i="25"/>
  <c r="BB128" i="25"/>
  <c r="BA128" i="25"/>
  <c r="AZ128" i="25"/>
  <c r="AY128" i="25"/>
  <c r="AX128" i="25"/>
  <c r="AW128" i="25"/>
  <c r="AV128" i="25"/>
  <c r="AU128" i="25"/>
  <c r="AT128" i="25"/>
  <c r="AQ128" i="25"/>
  <c r="AP128" i="25"/>
  <c r="AO128" i="25"/>
  <c r="AN128" i="25"/>
  <c r="AM128" i="25"/>
  <c r="AL128" i="25"/>
  <c r="AK128" i="25"/>
  <c r="AJ128" i="25"/>
  <c r="AI128" i="25"/>
  <c r="AH128" i="25"/>
  <c r="AG128" i="25"/>
  <c r="AF128" i="25"/>
  <c r="AD128" i="25"/>
  <c r="M128" i="25"/>
  <c r="CG127" i="25"/>
  <c r="CF127" i="25"/>
  <c r="CE127" i="25"/>
  <c r="CD127" i="25"/>
  <c r="CC127" i="25"/>
  <c r="CB127" i="25"/>
  <c r="CA127" i="25"/>
  <c r="BZ127" i="25"/>
  <c r="BY127" i="25"/>
  <c r="BX127" i="25"/>
  <c r="BW127" i="25"/>
  <c r="BV127" i="25"/>
  <c r="BE127" i="25"/>
  <c r="BD127" i="25"/>
  <c r="BC127" i="25"/>
  <c r="BB127" i="25"/>
  <c r="BA127" i="25"/>
  <c r="AZ127" i="25"/>
  <c r="AY127" i="25"/>
  <c r="AX127" i="25"/>
  <c r="AW127" i="25"/>
  <c r="AV127" i="25"/>
  <c r="AU127" i="25"/>
  <c r="AT127" i="25"/>
  <c r="AQ127" i="25"/>
  <c r="AP127" i="25"/>
  <c r="AO127" i="25"/>
  <c r="AN127" i="25"/>
  <c r="AM127" i="25"/>
  <c r="AL127" i="25"/>
  <c r="AK127" i="25"/>
  <c r="AJ127" i="25"/>
  <c r="AI127" i="25"/>
  <c r="AH127" i="25"/>
  <c r="AG127" i="25"/>
  <c r="AF127" i="25"/>
  <c r="AD127" i="25"/>
  <c r="Q127" i="25" s="1"/>
  <c r="M127" i="25"/>
  <c r="CG126" i="25"/>
  <c r="CF126" i="25"/>
  <c r="CE126" i="25"/>
  <c r="CD126" i="25"/>
  <c r="CC126" i="25"/>
  <c r="CB126" i="25"/>
  <c r="CA126" i="25"/>
  <c r="BZ126" i="25"/>
  <c r="BY126" i="25"/>
  <c r="BX126" i="25"/>
  <c r="BW126" i="25"/>
  <c r="BV126" i="25"/>
  <c r="BE126" i="25"/>
  <c r="BD126" i="25"/>
  <c r="BC126" i="25"/>
  <c r="BB126" i="25"/>
  <c r="BA126" i="25"/>
  <c r="AZ126" i="25"/>
  <c r="AY126" i="25"/>
  <c r="AX126" i="25"/>
  <c r="AW126" i="25"/>
  <c r="AV126" i="25"/>
  <c r="AU126" i="25"/>
  <c r="AT126" i="25"/>
  <c r="AQ126" i="25"/>
  <c r="AP126" i="25"/>
  <c r="AO126" i="25"/>
  <c r="AN126" i="25"/>
  <c r="AM126" i="25"/>
  <c r="AL126" i="25"/>
  <c r="AK126" i="25"/>
  <c r="AJ126" i="25"/>
  <c r="AI126" i="25"/>
  <c r="AH126" i="25"/>
  <c r="AG126" i="25"/>
  <c r="AF126" i="25"/>
  <c r="AD126" i="25"/>
  <c r="M126" i="25"/>
  <c r="CG125" i="25"/>
  <c r="CF125" i="25"/>
  <c r="CE125" i="25"/>
  <c r="CD125" i="25"/>
  <c r="CC125" i="25"/>
  <c r="CB125" i="25"/>
  <c r="CA125" i="25"/>
  <c r="BZ125" i="25"/>
  <c r="BY125" i="25"/>
  <c r="BX125" i="25"/>
  <c r="BW125" i="25"/>
  <c r="BV125" i="25"/>
  <c r="BE125" i="25"/>
  <c r="BD125" i="25"/>
  <c r="BC125" i="25"/>
  <c r="BB125" i="25"/>
  <c r="BA125" i="25"/>
  <c r="AZ125" i="25"/>
  <c r="AY125" i="25"/>
  <c r="AX125" i="25"/>
  <c r="AW125" i="25"/>
  <c r="AV125" i="25"/>
  <c r="AU125" i="25"/>
  <c r="AT125" i="25"/>
  <c r="AQ125" i="25"/>
  <c r="AP125" i="25"/>
  <c r="AO125" i="25"/>
  <c r="AN125" i="25"/>
  <c r="AM125" i="25"/>
  <c r="AL125" i="25"/>
  <c r="AK125" i="25"/>
  <c r="AJ125" i="25"/>
  <c r="AI125" i="25"/>
  <c r="AH125" i="25"/>
  <c r="AG125" i="25"/>
  <c r="AF125" i="25"/>
  <c r="AD125" i="25"/>
  <c r="Q125" i="25" s="1"/>
  <c r="M125" i="25"/>
  <c r="CG124" i="25"/>
  <c r="CF124" i="25"/>
  <c r="CE124" i="25"/>
  <c r="CD124" i="25"/>
  <c r="CC124" i="25"/>
  <c r="CB124" i="25"/>
  <c r="CA124" i="25"/>
  <c r="BZ124" i="25"/>
  <c r="BY124" i="25"/>
  <c r="BX124" i="25"/>
  <c r="BW124" i="25"/>
  <c r="BV124" i="25"/>
  <c r="BE124" i="25"/>
  <c r="BD124" i="25"/>
  <c r="BC124" i="25"/>
  <c r="BB124" i="25"/>
  <c r="BA124" i="25"/>
  <c r="AZ124" i="25"/>
  <c r="AY124" i="25"/>
  <c r="AX124" i="25"/>
  <c r="AW124" i="25"/>
  <c r="AV124" i="25"/>
  <c r="AU124" i="25"/>
  <c r="AT124" i="25"/>
  <c r="AQ124" i="25"/>
  <c r="AP124" i="25"/>
  <c r="AO124" i="25"/>
  <c r="AN124" i="25"/>
  <c r="AM124" i="25"/>
  <c r="AL124" i="25"/>
  <c r="AK124" i="25"/>
  <c r="AJ124" i="25"/>
  <c r="AI124" i="25"/>
  <c r="AH124" i="25"/>
  <c r="AG124" i="25"/>
  <c r="AF124" i="25"/>
  <c r="AD124" i="25"/>
  <c r="M124" i="25"/>
  <c r="CG123" i="25"/>
  <c r="CF123" i="25"/>
  <c r="CE123" i="25"/>
  <c r="CD123" i="25"/>
  <c r="CC123" i="25"/>
  <c r="CB123" i="25"/>
  <c r="CA123" i="25"/>
  <c r="BZ123" i="25"/>
  <c r="BY123" i="25"/>
  <c r="BX123" i="25"/>
  <c r="BW123" i="25"/>
  <c r="BV123" i="25"/>
  <c r="BE123" i="25"/>
  <c r="BD123" i="25"/>
  <c r="BC123" i="25"/>
  <c r="BB123" i="25"/>
  <c r="BA123" i="25"/>
  <c r="AZ123" i="25"/>
  <c r="AY123" i="25"/>
  <c r="AX123" i="25"/>
  <c r="AW123" i="25"/>
  <c r="AV123" i="25"/>
  <c r="AU123" i="25"/>
  <c r="AT123" i="25"/>
  <c r="AQ123" i="25"/>
  <c r="AP123" i="25"/>
  <c r="AO123" i="25"/>
  <c r="AN123" i="25"/>
  <c r="AM123" i="25"/>
  <c r="AL123" i="25"/>
  <c r="AK123" i="25"/>
  <c r="AJ123" i="25"/>
  <c r="AI123" i="25"/>
  <c r="AH123" i="25"/>
  <c r="AG123" i="25"/>
  <c r="AF123" i="25"/>
  <c r="AD123" i="25"/>
  <c r="Q123" i="25" s="1"/>
  <c r="M123" i="25"/>
  <c r="CG122" i="25"/>
  <c r="CF122" i="25"/>
  <c r="CE122" i="25"/>
  <c r="CD122" i="25"/>
  <c r="CC122" i="25"/>
  <c r="CB122" i="25"/>
  <c r="CA122" i="25"/>
  <c r="BZ122" i="25"/>
  <c r="BY122" i="25"/>
  <c r="BX122" i="25"/>
  <c r="BW122" i="25"/>
  <c r="BV122" i="25"/>
  <c r="CJ122" i="25" s="1"/>
  <c r="BE122" i="25"/>
  <c r="BD122" i="25"/>
  <c r="BC122" i="25"/>
  <c r="BB122" i="25"/>
  <c r="BA122" i="25"/>
  <c r="AZ122" i="25"/>
  <c r="AY122" i="25"/>
  <c r="AX122" i="25"/>
  <c r="AW122" i="25"/>
  <c r="AV122" i="25"/>
  <c r="AU122" i="25"/>
  <c r="AT122" i="25"/>
  <c r="AQ122" i="25"/>
  <c r="AP122" i="25"/>
  <c r="AO122" i="25"/>
  <c r="AN122" i="25"/>
  <c r="AM122" i="25"/>
  <c r="AL122" i="25"/>
  <c r="AK122" i="25"/>
  <c r="AJ122" i="25"/>
  <c r="AI122" i="25"/>
  <c r="AH122" i="25"/>
  <c r="AG122" i="25"/>
  <c r="AF122" i="25"/>
  <c r="AD122" i="25"/>
  <c r="Q122" i="25" s="1"/>
  <c r="M122" i="25"/>
  <c r="CG121" i="25"/>
  <c r="CF121" i="25"/>
  <c r="CE121" i="25"/>
  <c r="CD121" i="25"/>
  <c r="CC121" i="25"/>
  <c r="CB121" i="25"/>
  <c r="CA121" i="25"/>
  <c r="BZ121" i="25"/>
  <c r="BY121" i="25"/>
  <c r="BX121" i="25"/>
  <c r="BW121" i="25"/>
  <c r="BV121" i="25"/>
  <c r="BE121" i="25"/>
  <c r="BD121" i="25"/>
  <c r="BC121" i="25"/>
  <c r="BB121" i="25"/>
  <c r="BA121" i="25"/>
  <c r="AZ121" i="25"/>
  <c r="AY121" i="25"/>
  <c r="AX121" i="25"/>
  <c r="AW121" i="25"/>
  <c r="AV121" i="25"/>
  <c r="AU121" i="25"/>
  <c r="AT121" i="25"/>
  <c r="AQ121" i="25"/>
  <c r="AP121" i="25"/>
  <c r="AO121" i="25"/>
  <c r="AN121" i="25"/>
  <c r="AM121" i="25"/>
  <c r="AL121" i="25"/>
  <c r="AK121" i="25"/>
  <c r="AJ121" i="25"/>
  <c r="AI121" i="25"/>
  <c r="AH121" i="25"/>
  <c r="AG121" i="25"/>
  <c r="AF121" i="25"/>
  <c r="AD121" i="25"/>
  <c r="Q121" i="25" s="1"/>
  <c r="M121" i="25"/>
  <c r="CG120" i="25"/>
  <c r="CF120" i="25"/>
  <c r="CE120" i="25"/>
  <c r="CD120" i="25"/>
  <c r="CC120" i="25"/>
  <c r="CB120" i="25"/>
  <c r="CA120" i="25"/>
  <c r="BZ120" i="25"/>
  <c r="BY120" i="25"/>
  <c r="BX120" i="25"/>
  <c r="BW120" i="25"/>
  <c r="BV120" i="25"/>
  <c r="BE120" i="25"/>
  <c r="BD120" i="25"/>
  <c r="BC120" i="25"/>
  <c r="BB120" i="25"/>
  <c r="BA120" i="25"/>
  <c r="AZ120" i="25"/>
  <c r="AY120" i="25"/>
  <c r="AX120" i="25"/>
  <c r="AW120" i="25"/>
  <c r="AV120" i="25"/>
  <c r="AU120" i="25"/>
  <c r="AT120" i="25"/>
  <c r="BH120" i="25" s="1"/>
  <c r="AQ120" i="25"/>
  <c r="AP120" i="25"/>
  <c r="AO120" i="25"/>
  <c r="AN120" i="25"/>
  <c r="AM120" i="25"/>
  <c r="AL120" i="25"/>
  <c r="AK120" i="25"/>
  <c r="AJ120" i="25"/>
  <c r="AI120" i="25"/>
  <c r="AH120" i="25"/>
  <c r="AG120" i="25"/>
  <c r="AF120" i="25"/>
  <c r="AD120" i="25"/>
  <c r="M120" i="25"/>
  <c r="CG119" i="25"/>
  <c r="CF119" i="25"/>
  <c r="CE119" i="25"/>
  <c r="CD119" i="25"/>
  <c r="CC119" i="25"/>
  <c r="CB119" i="25"/>
  <c r="CA119" i="25"/>
  <c r="BZ119" i="25"/>
  <c r="BY119" i="25"/>
  <c r="BX119" i="25"/>
  <c r="BW119" i="25"/>
  <c r="BV119" i="25"/>
  <c r="BE119" i="25"/>
  <c r="BD119" i="25"/>
  <c r="BC119" i="25"/>
  <c r="BB119" i="25"/>
  <c r="BA119" i="25"/>
  <c r="AZ119" i="25"/>
  <c r="AY119" i="25"/>
  <c r="AX119" i="25"/>
  <c r="AW119" i="25"/>
  <c r="AV119" i="25"/>
  <c r="AU119" i="25"/>
  <c r="AT119" i="25"/>
  <c r="AQ119" i="25"/>
  <c r="AP119" i="25"/>
  <c r="AO119" i="25"/>
  <c r="AN119" i="25"/>
  <c r="AM119" i="25"/>
  <c r="AL119" i="25"/>
  <c r="AK119" i="25"/>
  <c r="AJ119" i="25"/>
  <c r="AI119" i="25"/>
  <c r="AH119" i="25"/>
  <c r="AG119" i="25"/>
  <c r="AF119" i="25"/>
  <c r="AD119" i="25"/>
  <c r="Q119" i="25" s="1"/>
  <c r="M119" i="25"/>
  <c r="CG118" i="25"/>
  <c r="CF118" i="25"/>
  <c r="CE118" i="25"/>
  <c r="CD118" i="25"/>
  <c r="CC118" i="25"/>
  <c r="CB118" i="25"/>
  <c r="CA118" i="25"/>
  <c r="BZ118" i="25"/>
  <c r="BY118" i="25"/>
  <c r="BX118" i="25"/>
  <c r="BW118" i="25"/>
  <c r="BV118" i="25"/>
  <c r="BE118" i="25"/>
  <c r="BD118" i="25"/>
  <c r="BC118" i="25"/>
  <c r="BB118" i="25"/>
  <c r="BA118" i="25"/>
  <c r="AZ118" i="25"/>
  <c r="AY118" i="25"/>
  <c r="AX118" i="25"/>
  <c r="AW118" i="25"/>
  <c r="AV118" i="25"/>
  <c r="AU118" i="25"/>
  <c r="AT118" i="25"/>
  <c r="AQ118" i="25"/>
  <c r="AP118" i="25"/>
  <c r="AO118" i="25"/>
  <c r="AN118" i="25"/>
  <c r="AM118" i="25"/>
  <c r="AL118" i="25"/>
  <c r="AK118" i="25"/>
  <c r="AJ118" i="25"/>
  <c r="AI118" i="25"/>
  <c r="AH118" i="25"/>
  <c r="AG118" i="25"/>
  <c r="AF118" i="25"/>
  <c r="AD118" i="25"/>
  <c r="M118" i="25"/>
  <c r="CG117" i="25"/>
  <c r="CF117" i="25"/>
  <c r="CE117" i="25"/>
  <c r="CD117" i="25"/>
  <c r="CC117" i="25"/>
  <c r="CB117" i="25"/>
  <c r="CA117" i="25"/>
  <c r="BZ117" i="25"/>
  <c r="BY117" i="25"/>
  <c r="BX117" i="25"/>
  <c r="BW117" i="25"/>
  <c r="BV117" i="25"/>
  <c r="BE117" i="25"/>
  <c r="BD117" i="25"/>
  <c r="BC117" i="25"/>
  <c r="BB117" i="25"/>
  <c r="BA117" i="25"/>
  <c r="AZ117" i="25"/>
  <c r="AY117" i="25"/>
  <c r="AX117" i="25"/>
  <c r="AW117" i="25"/>
  <c r="AV117" i="25"/>
  <c r="AU117" i="25"/>
  <c r="AT117" i="25"/>
  <c r="AQ117" i="25"/>
  <c r="AP117" i="25"/>
  <c r="AO117" i="25"/>
  <c r="AN117" i="25"/>
  <c r="AM117" i="25"/>
  <c r="AL117" i="25"/>
  <c r="AK117" i="25"/>
  <c r="AJ117" i="25"/>
  <c r="AI117" i="25"/>
  <c r="AH117" i="25"/>
  <c r="AG117" i="25"/>
  <c r="AF117" i="25"/>
  <c r="AD117" i="25"/>
  <c r="P117" i="25" s="1"/>
  <c r="M117" i="25"/>
  <c r="CG116" i="25"/>
  <c r="CF116" i="25"/>
  <c r="CE116" i="25"/>
  <c r="CD116" i="25"/>
  <c r="CC116" i="25"/>
  <c r="CB116" i="25"/>
  <c r="CA116" i="25"/>
  <c r="BZ116" i="25"/>
  <c r="BY116" i="25"/>
  <c r="BX116" i="25"/>
  <c r="BW116" i="25"/>
  <c r="BV116" i="25"/>
  <c r="BE116" i="25"/>
  <c r="BD116" i="25"/>
  <c r="BC116" i="25"/>
  <c r="BB116" i="25"/>
  <c r="BA116" i="25"/>
  <c r="AZ116" i="25"/>
  <c r="AY116" i="25"/>
  <c r="AX116" i="25"/>
  <c r="AW116" i="25"/>
  <c r="AV116" i="25"/>
  <c r="AU116" i="25"/>
  <c r="AT116" i="25"/>
  <c r="AQ116" i="25"/>
  <c r="AP116" i="25"/>
  <c r="AO116" i="25"/>
  <c r="AN116" i="25"/>
  <c r="AM116" i="25"/>
  <c r="AL116" i="25"/>
  <c r="AK116" i="25"/>
  <c r="AJ116" i="25"/>
  <c r="AI116" i="25"/>
  <c r="AH116" i="25"/>
  <c r="AG116" i="25"/>
  <c r="AF116" i="25"/>
  <c r="AD116" i="25"/>
  <c r="M116" i="25"/>
  <c r="CG115" i="25"/>
  <c r="CF115" i="25"/>
  <c r="CE115" i="25"/>
  <c r="CD115" i="25"/>
  <c r="CC115" i="25"/>
  <c r="CB115" i="25"/>
  <c r="CA115" i="25"/>
  <c r="BZ115" i="25"/>
  <c r="BY115" i="25"/>
  <c r="BX115" i="25"/>
  <c r="BW115" i="25"/>
  <c r="BV115" i="25"/>
  <c r="BE115" i="25"/>
  <c r="BD115" i="25"/>
  <c r="BC115" i="25"/>
  <c r="BB115" i="25"/>
  <c r="BA115" i="25"/>
  <c r="AZ115" i="25"/>
  <c r="AY115" i="25"/>
  <c r="AX115" i="25"/>
  <c r="AW115" i="25"/>
  <c r="AV115" i="25"/>
  <c r="AU115" i="25"/>
  <c r="AT115" i="25"/>
  <c r="BH115" i="25" s="1"/>
  <c r="AQ115" i="25"/>
  <c r="AP115" i="25"/>
  <c r="AO115" i="25"/>
  <c r="AN115" i="25"/>
  <c r="AM115" i="25"/>
  <c r="AL115" i="25"/>
  <c r="AK115" i="25"/>
  <c r="AJ115" i="25"/>
  <c r="AI115" i="25"/>
  <c r="AH115" i="25"/>
  <c r="AG115" i="25"/>
  <c r="AF115" i="25"/>
  <c r="AD115" i="25"/>
  <c r="Q115" i="25" s="1"/>
  <c r="M115" i="25"/>
  <c r="CG114" i="25"/>
  <c r="CF114" i="25"/>
  <c r="CE114" i="25"/>
  <c r="CD114" i="25"/>
  <c r="CC114" i="25"/>
  <c r="CB114" i="25"/>
  <c r="CA114" i="25"/>
  <c r="BZ114" i="25"/>
  <c r="BY114" i="25"/>
  <c r="BX114" i="25"/>
  <c r="BW114" i="25"/>
  <c r="BV114" i="25"/>
  <c r="CJ114" i="25" s="1"/>
  <c r="BE114" i="25"/>
  <c r="BD114" i="25"/>
  <c r="BC114" i="25"/>
  <c r="BB114" i="25"/>
  <c r="BA114" i="25"/>
  <c r="AZ114" i="25"/>
  <c r="AY114" i="25"/>
  <c r="AX114" i="25"/>
  <c r="AW114" i="25"/>
  <c r="AV114" i="25"/>
  <c r="AU114" i="25"/>
  <c r="AT114" i="25"/>
  <c r="AQ114" i="25"/>
  <c r="AP114" i="25"/>
  <c r="AO114" i="25"/>
  <c r="AN114" i="25"/>
  <c r="AM114" i="25"/>
  <c r="AL114" i="25"/>
  <c r="AK114" i="25"/>
  <c r="AJ114" i="25"/>
  <c r="AI114" i="25"/>
  <c r="AH114" i="25"/>
  <c r="AG114" i="25"/>
  <c r="AF114" i="25"/>
  <c r="AD114" i="25"/>
  <c r="Q114" i="25" s="1"/>
  <c r="M114" i="25"/>
  <c r="CG113" i="25"/>
  <c r="CF113" i="25"/>
  <c r="CE113" i="25"/>
  <c r="CD113" i="25"/>
  <c r="CC113" i="25"/>
  <c r="CB113" i="25"/>
  <c r="CA113" i="25"/>
  <c r="BZ113" i="25"/>
  <c r="BY113" i="25"/>
  <c r="BX113" i="25"/>
  <c r="BW113" i="25"/>
  <c r="BV113" i="25"/>
  <c r="BE113" i="25"/>
  <c r="BD113" i="25"/>
  <c r="BC113" i="25"/>
  <c r="BB113" i="25"/>
  <c r="BA113" i="25"/>
  <c r="AZ113" i="25"/>
  <c r="AY113" i="25"/>
  <c r="AX113" i="25"/>
  <c r="AW113" i="25"/>
  <c r="AV113" i="25"/>
  <c r="AU113" i="25"/>
  <c r="AT113" i="25"/>
  <c r="AQ113" i="25"/>
  <c r="AP113" i="25"/>
  <c r="AO113" i="25"/>
  <c r="AN113" i="25"/>
  <c r="AM113" i="25"/>
  <c r="AL113" i="25"/>
  <c r="AK113" i="25"/>
  <c r="AJ113" i="25"/>
  <c r="AI113" i="25"/>
  <c r="AH113" i="25"/>
  <c r="AG113" i="25"/>
  <c r="AF113" i="25"/>
  <c r="AD113" i="25"/>
  <c r="Q113" i="25" s="1"/>
  <c r="M113" i="25"/>
  <c r="CG112" i="25"/>
  <c r="CF112" i="25"/>
  <c r="CE112" i="25"/>
  <c r="CD112" i="25"/>
  <c r="CC112" i="25"/>
  <c r="CB112" i="25"/>
  <c r="CA112" i="25"/>
  <c r="BZ112" i="25"/>
  <c r="BY112" i="25"/>
  <c r="BX112" i="25"/>
  <c r="BW112" i="25"/>
  <c r="BV112" i="25"/>
  <c r="BE112" i="25"/>
  <c r="BD112" i="25"/>
  <c r="BC112" i="25"/>
  <c r="BB112" i="25"/>
  <c r="BA112" i="25"/>
  <c r="AZ112" i="25"/>
  <c r="AY112" i="25"/>
  <c r="AX112" i="25"/>
  <c r="AW112" i="25"/>
  <c r="AV112" i="25"/>
  <c r="AU112" i="25"/>
  <c r="AT112" i="25"/>
  <c r="AQ112" i="25"/>
  <c r="AP112" i="25"/>
  <c r="AO112" i="25"/>
  <c r="AN112" i="25"/>
  <c r="AM112" i="25"/>
  <c r="AL112" i="25"/>
  <c r="AK112" i="25"/>
  <c r="AJ112" i="25"/>
  <c r="AI112" i="25"/>
  <c r="AH112" i="25"/>
  <c r="AG112" i="25"/>
  <c r="AF112" i="25"/>
  <c r="AD112" i="25"/>
  <c r="M112" i="25"/>
  <c r="CG111" i="25"/>
  <c r="CF111" i="25"/>
  <c r="CE111" i="25"/>
  <c r="CD111" i="25"/>
  <c r="CC111" i="25"/>
  <c r="CB111" i="25"/>
  <c r="CA111" i="25"/>
  <c r="BZ111" i="25"/>
  <c r="BY111" i="25"/>
  <c r="BX111" i="25"/>
  <c r="BW111" i="25"/>
  <c r="BV111" i="25"/>
  <c r="BE111" i="25"/>
  <c r="BD111" i="25"/>
  <c r="BC111" i="25"/>
  <c r="BB111" i="25"/>
  <c r="BA111" i="25"/>
  <c r="AZ111" i="25"/>
  <c r="AY111" i="25"/>
  <c r="AX111" i="25"/>
  <c r="AW111" i="25"/>
  <c r="AV111" i="25"/>
  <c r="AU111" i="25"/>
  <c r="AT111" i="25"/>
  <c r="BH111" i="25" s="1"/>
  <c r="AQ111" i="25"/>
  <c r="AP111" i="25"/>
  <c r="AO111" i="25"/>
  <c r="AN111" i="25"/>
  <c r="AM111" i="25"/>
  <c r="AL111" i="25"/>
  <c r="AK111" i="25"/>
  <c r="AJ111" i="25"/>
  <c r="AI111" i="25"/>
  <c r="AH111" i="25"/>
  <c r="AG111" i="25"/>
  <c r="AF111" i="25"/>
  <c r="AD111" i="25"/>
  <c r="Q111" i="25" s="1"/>
  <c r="M111" i="25"/>
  <c r="CG110" i="25"/>
  <c r="CF110" i="25"/>
  <c r="CE110" i="25"/>
  <c r="CD110" i="25"/>
  <c r="CC110" i="25"/>
  <c r="CB110" i="25"/>
  <c r="CA110" i="25"/>
  <c r="BZ110" i="25"/>
  <c r="BY110" i="25"/>
  <c r="BX110" i="25"/>
  <c r="BW110" i="25"/>
  <c r="BV110" i="25"/>
  <c r="BE110" i="25"/>
  <c r="BD110" i="25"/>
  <c r="BC110" i="25"/>
  <c r="BB110" i="25"/>
  <c r="BA110" i="25"/>
  <c r="AZ110" i="25"/>
  <c r="AY110" i="25"/>
  <c r="AX110" i="25"/>
  <c r="AW110" i="25"/>
  <c r="AV110" i="25"/>
  <c r="AU110" i="25"/>
  <c r="AT110" i="25"/>
  <c r="AQ110" i="25"/>
  <c r="AP110" i="25"/>
  <c r="AO110" i="25"/>
  <c r="AN110" i="25"/>
  <c r="AM110" i="25"/>
  <c r="AL110" i="25"/>
  <c r="AK110" i="25"/>
  <c r="AJ110" i="25"/>
  <c r="AI110" i="25"/>
  <c r="AH110" i="25"/>
  <c r="AG110" i="25"/>
  <c r="AF110" i="25"/>
  <c r="AD110" i="25"/>
  <c r="Q110" i="25" s="1"/>
  <c r="M110" i="25"/>
  <c r="CG109" i="25"/>
  <c r="CF109" i="25"/>
  <c r="CE109" i="25"/>
  <c r="CD109" i="25"/>
  <c r="CC109" i="25"/>
  <c r="CB109" i="25"/>
  <c r="CA109" i="25"/>
  <c r="BZ109" i="25"/>
  <c r="BY109" i="25"/>
  <c r="BX109" i="25"/>
  <c r="BW109" i="25"/>
  <c r="BV109" i="25"/>
  <c r="BE109" i="25"/>
  <c r="BD109" i="25"/>
  <c r="BC109" i="25"/>
  <c r="BB109" i="25"/>
  <c r="BA109" i="25"/>
  <c r="AZ109" i="25"/>
  <c r="AY109" i="25"/>
  <c r="AX109" i="25"/>
  <c r="AW109" i="25"/>
  <c r="AV109" i="25"/>
  <c r="AU109" i="25"/>
  <c r="AT109" i="25"/>
  <c r="AQ109" i="25"/>
  <c r="AP109" i="25"/>
  <c r="AO109" i="25"/>
  <c r="AN109" i="25"/>
  <c r="AM109" i="25"/>
  <c r="AL109" i="25"/>
  <c r="AK109" i="25"/>
  <c r="AJ109" i="25"/>
  <c r="AI109" i="25"/>
  <c r="AH109" i="25"/>
  <c r="AG109" i="25"/>
  <c r="AF109" i="25"/>
  <c r="AD109" i="25"/>
  <c r="P109" i="25" s="1"/>
  <c r="M109" i="25"/>
  <c r="CG108" i="25"/>
  <c r="CF108" i="25"/>
  <c r="CE108" i="25"/>
  <c r="CD108" i="25"/>
  <c r="CC108" i="25"/>
  <c r="CB108" i="25"/>
  <c r="CA108" i="25"/>
  <c r="BZ108" i="25"/>
  <c r="BY108" i="25"/>
  <c r="BX108" i="25"/>
  <c r="BW108" i="25"/>
  <c r="BV108" i="25"/>
  <c r="BE108" i="25"/>
  <c r="BD108" i="25"/>
  <c r="BC108" i="25"/>
  <c r="BB108" i="25"/>
  <c r="BA108" i="25"/>
  <c r="AZ108" i="25"/>
  <c r="AY108" i="25"/>
  <c r="AX108" i="25"/>
  <c r="AW108" i="25"/>
  <c r="AV108" i="25"/>
  <c r="AU108" i="25"/>
  <c r="AT108" i="25"/>
  <c r="AQ108" i="25"/>
  <c r="AP108" i="25"/>
  <c r="AO108" i="25"/>
  <c r="AN108" i="25"/>
  <c r="AM108" i="25"/>
  <c r="AL108" i="25"/>
  <c r="AK108" i="25"/>
  <c r="AJ108" i="25"/>
  <c r="AI108" i="25"/>
  <c r="AH108" i="25"/>
  <c r="AG108" i="25"/>
  <c r="AF108" i="25"/>
  <c r="AD108" i="25"/>
  <c r="M108" i="25"/>
  <c r="CG107" i="25"/>
  <c r="CF107" i="25"/>
  <c r="CE107" i="25"/>
  <c r="CD107" i="25"/>
  <c r="CC107" i="25"/>
  <c r="CB107" i="25"/>
  <c r="CA107" i="25"/>
  <c r="BZ107" i="25"/>
  <c r="BY107" i="25"/>
  <c r="BX107" i="25"/>
  <c r="BW107" i="25"/>
  <c r="BV107" i="25"/>
  <c r="BE107" i="25"/>
  <c r="BD107" i="25"/>
  <c r="BC107" i="25"/>
  <c r="BB107" i="25"/>
  <c r="BA107" i="25"/>
  <c r="AZ107" i="25"/>
  <c r="AY107" i="25"/>
  <c r="AX107" i="25"/>
  <c r="AW107" i="25"/>
  <c r="AV107" i="25"/>
  <c r="AU107" i="25"/>
  <c r="AT107" i="25"/>
  <c r="AQ107" i="25"/>
  <c r="AP107" i="25"/>
  <c r="AO107" i="25"/>
  <c r="AN107" i="25"/>
  <c r="AM107" i="25"/>
  <c r="AL107" i="25"/>
  <c r="AK107" i="25"/>
  <c r="AJ107" i="25"/>
  <c r="AI107" i="25"/>
  <c r="AH107" i="25"/>
  <c r="AG107" i="25"/>
  <c r="AF107" i="25"/>
  <c r="AD107" i="25"/>
  <c r="Q107" i="25" s="1"/>
  <c r="M107" i="25"/>
  <c r="CG106" i="25"/>
  <c r="CF106" i="25"/>
  <c r="CE106" i="25"/>
  <c r="CD106" i="25"/>
  <c r="CC106" i="25"/>
  <c r="CB106" i="25"/>
  <c r="CA106" i="25"/>
  <c r="BZ106" i="25"/>
  <c r="BY106" i="25"/>
  <c r="BX106" i="25"/>
  <c r="BW106" i="25"/>
  <c r="BV106" i="25"/>
  <c r="CJ106" i="25" s="1"/>
  <c r="BE106" i="25"/>
  <c r="BD106" i="25"/>
  <c r="BC106" i="25"/>
  <c r="BB106" i="25"/>
  <c r="BA106" i="25"/>
  <c r="AZ106" i="25"/>
  <c r="AY106" i="25"/>
  <c r="AX106" i="25"/>
  <c r="AW106" i="25"/>
  <c r="AV106" i="25"/>
  <c r="AU106" i="25"/>
  <c r="AT106" i="25"/>
  <c r="AQ106" i="25"/>
  <c r="AP106" i="25"/>
  <c r="AO106" i="25"/>
  <c r="AN106" i="25"/>
  <c r="AM106" i="25"/>
  <c r="AL106" i="25"/>
  <c r="AK106" i="25"/>
  <c r="AJ106" i="25"/>
  <c r="AI106" i="25"/>
  <c r="AH106" i="25"/>
  <c r="AG106" i="25"/>
  <c r="AF106" i="25"/>
  <c r="AD106" i="25"/>
  <c r="Q106" i="25" s="1"/>
  <c r="M106" i="25"/>
  <c r="CG105" i="25"/>
  <c r="CF105" i="25"/>
  <c r="CE105" i="25"/>
  <c r="CD105" i="25"/>
  <c r="CC105" i="25"/>
  <c r="CB105" i="25"/>
  <c r="CA105" i="25"/>
  <c r="BZ105" i="25"/>
  <c r="BY105" i="25"/>
  <c r="BX105" i="25"/>
  <c r="BW105" i="25"/>
  <c r="BV105" i="25"/>
  <c r="BE105" i="25"/>
  <c r="BD105" i="25"/>
  <c r="BC105" i="25"/>
  <c r="BB105" i="25"/>
  <c r="BA105" i="25"/>
  <c r="AZ105" i="25"/>
  <c r="AY105" i="25"/>
  <c r="AX105" i="25"/>
  <c r="AW105" i="25"/>
  <c r="AV105" i="25"/>
  <c r="AU105" i="25"/>
  <c r="AT105" i="25"/>
  <c r="AQ105" i="25"/>
  <c r="AP105" i="25"/>
  <c r="AO105" i="25"/>
  <c r="AN105" i="25"/>
  <c r="AM105" i="25"/>
  <c r="AL105" i="25"/>
  <c r="AK105" i="25"/>
  <c r="AJ105" i="25"/>
  <c r="AI105" i="25"/>
  <c r="AH105" i="25"/>
  <c r="AG105" i="25"/>
  <c r="AF105" i="25"/>
  <c r="AD105" i="25"/>
  <c r="Q105" i="25" s="1"/>
  <c r="M105" i="25"/>
  <c r="CG104" i="25"/>
  <c r="CF104" i="25"/>
  <c r="CE104" i="25"/>
  <c r="CD104" i="25"/>
  <c r="CC104" i="25"/>
  <c r="CB104" i="25"/>
  <c r="CA104" i="25"/>
  <c r="BZ104" i="25"/>
  <c r="BY104" i="25"/>
  <c r="BX104" i="25"/>
  <c r="BW104" i="25"/>
  <c r="BV104" i="25"/>
  <c r="BE104" i="25"/>
  <c r="BD104" i="25"/>
  <c r="BC104" i="25"/>
  <c r="BB104" i="25"/>
  <c r="BA104" i="25"/>
  <c r="AZ104" i="25"/>
  <c r="AY104" i="25"/>
  <c r="AX104" i="25"/>
  <c r="AW104" i="25"/>
  <c r="AV104" i="25"/>
  <c r="AU104" i="25"/>
  <c r="AT104" i="25"/>
  <c r="AQ104" i="25"/>
  <c r="AP104" i="25"/>
  <c r="AO104" i="25"/>
  <c r="AN104" i="25"/>
  <c r="AM104" i="25"/>
  <c r="AL104" i="25"/>
  <c r="AK104" i="25"/>
  <c r="AJ104" i="25"/>
  <c r="AI104" i="25"/>
  <c r="AH104" i="25"/>
  <c r="AG104" i="25"/>
  <c r="AF104" i="25"/>
  <c r="AD104" i="25"/>
  <c r="M104" i="25"/>
  <c r="CG103" i="25"/>
  <c r="CF103" i="25"/>
  <c r="CE103" i="25"/>
  <c r="CD103" i="25"/>
  <c r="CC103" i="25"/>
  <c r="CB103" i="25"/>
  <c r="CA103" i="25"/>
  <c r="BZ103" i="25"/>
  <c r="BY103" i="25"/>
  <c r="BX103" i="25"/>
  <c r="BW103" i="25"/>
  <c r="BV103" i="25"/>
  <c r="BE103" i="25"/>
  <c r="BD103" i="25"/>
  <c r="BC103" i="25"/>
  <c r="BB103" i="25"/>
  <c r="BA103" i="25"/>
  <c r="AZ103" i="25"/>
  <c r="AY103" i="25"/>
  <c r="AX103" i="25"/>
  <c r="AW103" i="25"/>
  <c r="AV103" i="25"/>
  <c r="AU103" i="25"/>
  <c r="AT103" i="25"/>
  <c r="BH103" i="25" s="1"/>
  <c r="AQ103" i="25"/>
  <c r="AP103" i="25"/>
  <c r="AO103" i="25"/>
  <c r="AN103" i="25"/>
  <c r="AM103" i="25"/>
  <c r="AL103" i="25"/>
  <c r="AK103" i="25"/>
  <c r="AJ103" i="25"/>
  <c r="AI103" i="25"/>
  <c r="AH103" i="25"/>
  <c r="AG103" i="25"/>
  <c r="AF103" i="25"/>
  <c r="AD103" i="25"/>
  <c r="Q103" i="25" s="1"/>
  <c r="M103" i="25"/>
  <c r="CG102" i="25"/>
  <c r="CF102" i="25"/>
  <c r="CE102" i="25"/>
  <c r="CD102" i="25"/>
  <c r="CC102" i="25"/>
  <c r="CB102" i="25"/>
  <c r="CA102" i="25"/>
  <c r="BZ102" i="25"/>
  <c r="BY102" i="25"/>
  <c r="BX102" i="25"/>
  <c r="BW102" i="25"/>
  <c r="BV102" i="25"/>
  <c r="BE102" i="25"/>
  <c r="BD102" i="25"/>
  <c r="BC102" i="25"/>
  <c r="BB102" i="25"/>
  <c r="BA102" i="25"/>
  <c r="AZ102" i="25"/>
  <c r="AY102" i="25"/>
  <c r="AX102" i="25"/>
  <c r="AW102" i="25"/>
  <c r="AV102" i="25"/>
  <c r="AU102" i="25"/>
  <c r="AT102" i="25"/>
  <c r="AQ102" i="25"/>
  <c r="AP102" i="25"/>
  <c r="AO102" i="25"/>
  <c r="AN102" i="25"/>
  <c r="AM102" i="25"/>
  <c r="AL102" i="25"/>
  <c r="AK102" i="25"/>
  <c r="AJ102" i="25"/>
  <c r="AI102" i="25"/>
  <c r="AH102" i="25"/>
  <c r="AG102" i="25"/>
  <c r="AF102" i="25"/>
  <c r="AD102" i="25"/>
  <c r="Q102" i="25" s="1"/>
  <c r="M102" i="25"/>
  <c r="CG101" i="25"/>
  <c r="CF101" i="25"/>
  <c r="CE101" i="25"/>
  <c r="CD101" i="25"/>
  <c r="CC101" i="25"/>
  <c r="CB101" i="25"/>
  <c r="CA101" i="25"/>
  <c r="BZ101" i="25"/>
  <c r="BY101" i="25"/>
  <c r="BX101" i="25"/>
  <c r="BW101" i="25"/>
  <c r="BV101" i="25"/>
  <c r="BE101" i="25"/>
  <c r="BD101" i="25"/>
  <c r="BC101" i="25"/>
  <c r="BB101" i="25"/>
  <c r="BA101" i="25"/>
  <c r="AZ101" i="25"/>
  <c r="AY101" i="25"/>
  <c r="AX101" i="25"/>
  <c r="AW101" i="25"/>
  <c r="AV101" i="25"/>
  <c r="AU101" i="25"/>
  <c r="AT101" i="25"/>
  <c r="AQ101" i="25"/>
  <c r="AP101" i="25"/>
  <c r="AO101" i="25"/>
  <c r="AN101" i="25"/>
  <c r="AM101" i="25"/>
  <c r="AL101" i="25"/>
  <c r="AK101" i="25"/>
  <c r="AJ101" i="25"/>
  <c r="AI101" i="25"/>
  <c r="AH101" i="25"/>
  <c r="AG101" i="25"/>
  <c r="AF101" i="25"/>
  <c r="AD101" i="25"/>
  <c r="P101" i="25" s="1"/>
  <c r="M101" i="25"/>
  <c r="CG100" i="25"/>
  <c r="CF100" i="25"/>
  <c r="CE100" i="25"/>
  <c r="CD100" i="25"/>
  <c r="CC100" i="25"/>
  <c r="CB100" i="25"/>
  <c r="CA100" i="25"/>
  <c r="BZ100" i="25"/>
  <c r="BY100" i="25"/>
  <c r="BX100" i="25"/>
  <c r="BW100" i="25"/>
  <c r="BV100" i="25"/>
  <c r="BE100" i="25"/>
  <c r="BD100" i="25"/>
  <c r="BC100" i="25"/>
  <c r="BB100" i="25"/>
  <c r="BA100" i="25"/>
  <c r="AZ100" i="25"/>
  <c r="AY100" i="25"/>
  <c r="AX100" i="25"/>
  <c r="AW100" i="25"/>
  <c r="AV100" i="25"/>
  <c r="AU100" i="25"/>
  <c r="AT100" i="25"/>
  <c r="AQ100" i="25"/>
  <c r="AP100" i="25"/>
  <c r="AO100" i="25"/>
  <c r="AN100" i="25"/>
  <c r="AM100" i="25"/>
  <c r="AL100" i="25"/>
  <c r="AK100" i="25"/>
  <c r="AJ100" i="25"/>
  <c r="AI100" i="25"/>
  <c r="AH100" i="25"/>
  <c r="AG100" i="25"/>
  <c r="AF100" i="25"/>
  <c r="AD100" i="25"/>
  <c r="M100" i="25"/>
  <c r="CG99" i="25"/>
  <c r="CF99" i="25"/>
  <c r="CE99" i="25"/>
  <c r="CD99" i="25"/>
  <c r="CC99" i="25"/>
  <c r="CB99" i="25"/>
  <c r="CA99" i="25"/>
  <c r="BZ99" i="25"/>
  <c r="BY99" i="25"/>
  <c r="BX99" i="25"/>
  <c r="BW99" i="25"/>
  <c r="BV99" i="25"/>
  <c r="BE99" i="25"/>
  <c r="BD99" i="25"/>
  <c r="BC99" i="25"/>
  <c r="BB99" i="25"/>
  <c r="BA99" i="25"/>
  <c r="AZ99" i="25"/>
  <c r="AY99" i="25"/>
  <c r="AX99" i="25"/>
  <c r="AW99" i="25"/>
  <c r="AV99" i="25"/>
  <c r="AU99" i="25"/>
  <c r="AT99" i="25"/>
  <c r="AQ99" i="25"/>
  <c r="AP99" i="25"/>
  <c r="AO99" i="25"/>
  <c r="AN99" i="25"/>
  <c r="AM99" i="25"/>
  <c r="AL99" i="25"/>
  <c r="AK99" i="25"/>
  <c r="AJ99" i="25"/>
  <c r="AI99" i="25"/>
  <c r="AH99" i="25"/>
  <c r="AG99" i="25"/>
  <c r="AF99" i="25"/>
  <c r="AD99" i="25"/>
  <c r="Q99" i="25" s="1"/>
  <c r="M99" i="25"/>
  <c r="CG98" i="25"/>
  <c r="CF98" i="25"/>
  <c r="CE98" i="25"/>
  <c r="CD98" i="25"/>
  <c r="CC98" i="25"/>
  <c r="CB98" i="25"/>
  <c r="CA98" i="25"/>
  <c r="BZ98" i="25"/>
  <c r="BY98" i="25"/>
  <c r="BX98" i="25"/>
  <c r="BW98" i="25"/>
  <c r="BV98" i="25"/>
  <c r="BE98" i="25"/>
  <c r="BD98" i="25"/>
  <c r="BC98" i="25"/>
  <c r="BB98" i="25"/>
  <c r="BA98" i="25"/>
  <c r="AZ98" i="25"/>
  <c r="AY98" i="25"/>
  <c r="AX98" i="25"/>
  <c r="AW98" i="25"/>
  <c r="AV98" i="25"/>
  <c r="AU98" i="25"/>
  <c r="AT98" i="25"/>
  <c r="AQ98" i="25"/>
  <c r="AP98" i="25"/>
  <c r="AO98" i="25"/>
  <c r="AN98" i="25"/>
  <c r="AM98" i="25"/>
  <c r="AL98" i="25"/>
  <c r="AK98" i="25"/>
  <c r="AJ98" i="25"/>
  <c r="AI98" i="25"/>
  <c r="AH98" i="25"/>
  <c r="AG98" i="25"/>
  <c r="AF98" i="25"/>
  <c r="AD98" i="25"/>
  <c r="Q98" i="25" s="1"/>
  <c r="M98" i="25"/>
  <c r="CG97" i="25"/>
  <c r="CF97" i="25"/>
  <c r="CE97" i="25"/>
  <c r="CD97" i="25"/>
  <c r="CC97" i="25"/>
  <c r="CB97" i="25"/>
  <c r="CA97" i="25"/>
  <c r="BZ97" i="25"/>
  <c r="BY97" i="25"/>
  <c r="BX97" i="25"/>
  <c r="BW97" i="25"/>
  <c r="BV97" i="25"/>
  <c r="BE97" i="25"/>
  <c r="BD97" i="25"/>
  <c r="BC97" i="25"/>
  <c r="BB97" i="25"/>
  <c r="BA97" i="25"/>
  <c r="AZ97" i="25"/>
  <c r="AY97" i="25"/>
  <c r="AX97" i="25"/>
  <c r="AW97" i="25"/>
  <c r="AV97" i="25"/>
  <c r="AU97" i="25"/>
  <c r="AT97" i="25"/>
  <c r="AQ97" i="25"/>
  <c r="AP97" i="25"/>
  <c r="AO97" i="25"/>
  <c r="AN97" i="25"/>
  <c r="AM97" i="25"/>
  <c r="AL97" i="25"/>
  <c r="AK97" i="25"/>
  <c r="AJ97" i="25"/>
  <c r="AI97" i="25"/>
  <c r="AH97" i="25"/>
  <c r="AG97" i="25"/>
  <c r="AF97" i="25"/>
  <c r="AD97" i="25"/>
  <c r="M97" i="25"/>
  <c r="CG96" i="25"/>
  <c r="CF96" i="25"/>
  <c r="CE96" i="25"/>
  <c r="CD96" i="25"/>
  <c r="CC96" i="25"/>
  <c r="CB96" i="25"/>
  <c r="CA96" i="25"/>
  <c r="BZ96" i="25"/>
  <c r="BY96" i="25"/>
  <c r="BX96" i="25"/>
  <c r="BW96" i="25"/>
  <c r="BV96" i="25"/>
  <c r="BE96" i="25"/>
  <c r="BD96" i="25"/>
  <c r="BC96" i="25"/>
  <c r="BB96" i="25"/>
  <c r="BA96" i="25"/>
  <c r="AZ96" i="25"/>
  <c r="AY96" i="25"/>
  <c r="AX96" i="25"/>
  <c r="AW96" i="25"/>
  <c r="AV96" i="25"/>
  <c r="AU96" i="25"/>
  <c r="AT96" i="25"/>
  <c r="BH96" i="25" s="1"/>
  <c r="AQ96" i="25"/>
  <c r="AP96" i="25"/>
  <c r="AO96" i="25"/>
  <c r="AN96" i="25"/>
  <c r="AM96" i="25"/>
  <c r="AL96" i="25"/>
  <c r="AK96" i="25"/>
  <c r="AJ96" i="25"/>
  <c r="AI96" i="25"/>
  <c r="AH96" i="25"/>
  <c r="AG96" i="25"/>
  <c r="AF96" i="25"/>
  <c r="AD96" i="25"/>
  <c r="M96" i="25"/>
  <c r="CG95" i="25"/>
  <c r="CF95" i="25"/>
  <c r="CE95" i="25"/>
  <c r="CD95" i="25"/>
  <c r="CC95" i="25"/>
  <c r="CB95" i="25"/>
  <c r="CA95" i="25"/>
  <c r="BZ95" i="25"/>
  <c r="BY95" i="25"/>
  <c r="BX95" i="25"/>
  <c r="BW95" i="25"/>
  <c r="BV95" i="25"/>
  <c r="BE95" i="25"/>
  <c r="BD95" i="25"/>
  <c r="BC95" i="25"/>
  <c r="BB95" i="25"/>
  <c r="BA95" i="25"/>
  <c r="AZ95" i="25"/>
  <c r="AY95" i="25"/>
  <c r="AX95" i="25"/>
  <c r="AW95" i="25"/>
  <c r="AV95" i="25"/>
  <c r="AU95" i="25"/>
  <c r="AT95" i="25"/>
  <c r="AQ95" i="25"/>
  <c r="AP95" i="25"/>
  <c r="AO95" i="25"/>
  <c r="AN95" i="25"/>
  <c r="AM95" i="25"/>
  <c r="AL95" i="25"/>
  <c r="AK95" i="25"/>
  <c r="AJ95" i="25"/>
  <c r="AI95" i="25"/>
  <c r="AH95" i="25"/>
  <c r="AG95" i="25"/>
  <c r="AF95" i="25"/>
  <c r="AD95" i="25"/>
  <c r="Q95" i="25" s="1"/>
  <c r="M95" i="25"/>
  <c r="CG94" i="25"/>
  <c r="CF94" i="25"/>
  <c r="CE94" i="25"/>
  <c r="CD94" i="25"/>
  <c r="CC94" i="25"/>
  <c r="CB94" i="25"/>
  <c r="CA94" i="25"/>
  <c r="BZ94" i="25"/>
  <c r="BY94" i="25"/>
  <c r="BX94" i="25"/>
  <c r="BW94" i="25"/>
  <c r="BV94" i="25"/>
  <c r="BE94" i="25"/>
  <c r="BD94" i="25"/>
  <c r="BC94" i="25"/>
  <c r="BB94" i="25"/>
  <c r="BA94" i="25"/>
  <c r="AZ94" i="25"/>
  <c r="AY94" i="25"/>
  <c r="AX94" i="25"/>
  <c r="AW94" i="25"/>
  <c r="AV94" i="25"/>
  <c r="AU94" i="25"/>
  <c r="AT94" i="25"/>
  <c r="AQ94" i="25"/>
  <c r="AP94" i="25"/>
  <c r="AO94" i="25"/>
  <c r="AN94" i="25"/>
  <c r="AM94" i="25"/>
  <c r="AL94" i="25"/>
  <c r="AK94" i="25"/>
  <c r="AJ94" i="25"/>
  <c r="AI94" i="25"/>
  <c r="AH94" i="25"/>
  <c r="AG94" i="25"/>
  <c r="AF94" i="25"/>
  <c r="AD94" i="25"/>
  <c r="M94" i="25"/>
  <c r="CG93" i="25"/>
  <c r="CF93" i="25"/>
  <c r="CE93" i="25"/>
  <c r="CD93" i="25"/>
  <c r="CC93" i="25"/>
  <c r="CB93" i="25"/>
  <c r="CA93" i="25"/>
  <c r="BZ93" i="25"/>
  <c r="BY93" i="25"/>
  <c r="BX93" i="25"/>
  <c r="BW93" i="25"/>
  <c r="BV93" i="25"/>
  <c r="BE93" i="25"/>
  <c r="BD93" i="25"/>
  <c r="BC93" i="25"/>
  <c r="BB93" i="25"/>
  <c r="BA93" i="25"/>
  <c r="AZ93" i="25"/>
  <c r="AY93" i="25"/>
  <c r="AX93" i="25"/>
  <c r="AW93" i="25"/>
  <c r="AV93" i="25"/>
  <c r="AU93" i="25"/>
  <c r="AT93" i="25"/>
  <c r="AQ93" i="25"/>
  <c r="AP93" i="25"/>
  <c r="AO93" i="25"/>
  <c r="AN93" i="25"/>
  <c r="AM93" i="25"/>
  <c r="AL93" i="25"/>
  <c r="AK93" i="25"/>
  <c r="AJ93" i="25"/>
  <c r="AI93" i="25"/>
  <c r="AH93" i="25"/>
  <c r="AG93" i="25"/>
  <c r="AF93" i="25"/>
  <c r="AD93" i="25"/>
  <c r="Q93" i="25" s="1"/>
  <c r="M93" i="25"/>
  <c r="CG92" i="25"/>
  <c r="CF92" i="25"/>
  <c r="CE92" i="25"/>
  <c r="CD92" i="25"/>
  <c r="CC92" i="25"/>
  <c r="CB92" i="25"/>
  <c r="CA92" i="25"/>
  <c r="BZ92" i="25"/>
  <c r="BY92" i="25"/>
  <c r="BX92" i="25"/>
  <c r="BW92" i="25"/>
  <c r="BV92" i="25"/>
  <c r="BE92" i="25"/>
  <c r="BD92" i="25"/>
  <c r="BC92" i="25"/>
  <c r="BB92" i="25"/>
  <c r="BA92" i="25"/>
  <c r="AZ92" i="25"/>
  <c r="AY92" i="25"/>
  <c r="AX92" i="25"/>
  <c r="AW92" i="25"/>
  <c r="AV92" i="25"/>
  <c r="AU92" i="25"/>
  <c r="AT92" i="25"/>
  <c r="AQ92" i="25"/>
  <c r="AP92" i="25"/>
  <c r="AO92" i="25"/>
  <c r="AN92" i="25"/>
  <c r="AM92" i="25"/>
  <c r="AL92" i="25"/>
  <c r="AK92" i="25"/>
  <c r="AJ92" i="25"/>
  <c r="AI92" i="25"/>
  <c r="AH92" i="25"/>
  <c r="AG92" i="25"/>
  <c r="AF92" i="25"/>
  <c r="AD92" i="25"/>
  <c r="M92" i="25"/>
  <c r="CG91" i="25"/>
  <c r="CF91" i="25"/>
  <c r="CE91" i="25"/>
  <c r="CD91" i="25"/>
  <c r="CC91" i="25"/>
  <c r="CB91" i="25"/>
  <c r="CA91" i="25"/>
  <c r="BZ91" i="25"/>
  <c r="BY91" i="25"/>
  <c r="BX91" i="25"/>
  <c r="BW91" i="25"/>
  <c r="BV91" i="25"/>
  <c r="BE91" i="25"/>
  <c r="BD91" i="25"/>
  <c r="BC91" i="25"/>
  <c r="BB91" i="25"/>
  <c r="BA91" i="25"/>
  <c r="AZ91" i="25"/>
  <c r="AY91" i="25"/>
  <c r="AX91" i="25"/>
  <c r="AW91" i="25"/>
  <c r="AV91" i="25"/>
  <c r="AU91" i="25"/>
  <c r="AT91" i="25"/>
  <c r="AQ91" i="25"/>
  <c r="AP91" i="25"/>
  <c r="AO91" i="25"/>
  <c r="AN91" i="25"/>
  <c r="AM91" i="25"/>
  <c r="AL91" i="25"/>
  <c r="AK91" i="25"/>
  <c r="AJ91" i="25"/>
  <c r="AI91" i="25"/>
  <c r="AH91" i="25"/>
  <c r="AG91" i="25"/>
  <c r="AF91" i="25"/>
  <c r="AD91" i="25"/>
  <c r="Q91" i="25" s="1"/>
  <c r="M91" i="25"/>
  <c r="CG90" i="25"/>
  <c r="CF90" i="25"/>
  <c r="CE90" i="25"/>
  <c r="CD90" i="25"/>
  <c r="CC90" i="25"/>
  <c r="CB90" i="25"/>
  <c r="CA90" i="25"/>
  <c r="BZ90" i="25"/>
  <c r="BY90" i="25"/>
  <c r="BX90" i="25"/>
  <c r="BW90" i="25"/>
  <c r="BV90" i="25"/>
  <c r="BE90" i="25"/>
  <c r="BD90" i="25"/>
  <c r="BC90" i="25"/>
  <c r="BB90" i="25"/>
  <c r="BA90" i="25"/>
  <c r="AZ90" i="25"/>
  <c r="AY90" i="25"/>
  <c r="AX90" i="25"/>
  <c r="AW90" i="25"/>
  <c r="AV90" i="25"/>
  <c r="AU90" i="25"/>
  <c r="AT90" i="25"/>
  <c r="AQ90" i="25"/>
  <c r="AP90" i="25"/>
  <c r="AO90" i="25"/>
  <c r="AN90" i="25"/>
  <c r="AM90" i="25"/>
  <c r="AL90" i="25"/>
  <c r="AK90" i="25"/>
  <c r="AJ90" i="25"/>
  <c r="AI90" i="25"/>
  <c r="AH90" i="25"/>
  <c r="AG90" i="25"/>
  <c r="AF90" i="25"/>
  <c r="AD90" i="25"/>
  <c r="Q90" i="25" s="1"/>
  <c r="M90" i="25"/>
  <c r="CG89" i="25"/>
  <c r="CF89" i="25"/>
  <c r="CE89" i="25"/>
  <c r="CD89" i="25"/>
  <c r="CC89" i="25"/>
  <c r="CB89" i="25"/>
  <c r="CA89" i="25"/>
  <c r="BZ89" i="25"/>
  <c r="BY89" i="25"/>
  <c r="BX89" i="25"/>
  <c r="BW89" i="25"/>
  <c r="BV89" i="25"/>
  <c r="BE89" i="25"/>
  <c r="BD89" i="25"/>
  <c r="BC89" i="25"/>
  <c r="BB89" i="25"/>
  <c r="BA89" i="25"/>
  <c r="AZ89" i="25"/>
  <c r="AY89" i="25"/>
  <c r="AX89" i="25"/>
  <c r="AW89" i="25"/>
  <c r="AV89" i="25"/>
  <c r="AU89" i="25"/>
  <c r="AT89" i="25"/>
  <c r="AQ89" i="25"/>
  <c r="AP89" i="25"/>
  <c r="AO89" i="25"/>
  <c r="AN89" i="25"/>
  <c r="AM89" i="25"/>
  <c r="AL89" i="25"/>
  <c r="AK89" i="25"/>
  <c r="AJ89" i="25"/>
  <c r="AI89" i="25"/>
  <c r="AH89" i="25"/>
  <c r="AG89" i="25"/>
  <c r="AF89" i="25"/>
  <c r="AD89" i="25"/>
  <c r="Q89" i="25" s="1"/>
  <c r="M89" i="25"/>
  <c r="CG88" i="25"/>
  <c r="CF88" i="25"/>
  <c r="CE88" i="25"/>
  <c r="CD88" i="25"/>
  <c r="CC88" i="25"/>
  <c r="CB88" i="25"/>
  <c r="CA88" i="25"/>
  <c r="BZ88" i="25"/>
  <c r="BY88" i="25"/>
  <c r="BX88" i="25"/>
  <c r="BW88" i="25"/>
  <c r="BV88" i="25"/>
  <c r="BE88" i="25"/>
  <c r="BD88" i="25"/>
  <c r="BC88" i="25"/>
  <c r="BB88" i="25"/>
  <c r="BA88" i="25"/>
  <c r="AZ88" i="25"/>
  <c r="AY88" i="25"/>
  <c r="AX88" i="25"/>
  <c r="AW88" i="25"/>
  <c r="AV88" i="25"/>
  <c r="AU88" i="25"/>
  <c r="AT88" i="25"/>
  <c r="AQ88" i="25"/>
  <c r="AP88" i="25"/>
  <c r="AO88" i="25"/>
  <c r="AN88" i="25"/>
  <c r="AM88" i="25"/>
  <c r="AL88" i="25"/>
  <c r="AK88" i="25"/>
  <c r="AJ88" i="25"/>
  <c r="AI88" i="25"/>
  <c r="AH88" i="25"/>
  <c r="AG88" i="25"/>
  <c r="AF88" i="25"/>
  <c r="AD88" i="25"/>
  <c r="M88" i="25"/>
  <c r="CG87" i="25"/>
  <c r="CF87" i="25"/>
  <c r="CE87" i="25"/>
  <c r="CD87" i="25"/>
  <c r="CC87" i="25"/>
  <c r="CB87" i="25"/>
  <c r="CA87" i="25"/>
  <c r="BZ87" i="25"/>
  <c r="BY87" i="25"/>
  <c r="BX87" i="25"/>
  <c r="BW87" i="25"/>
  <c r="BV87" i="25"/>
  <c r="BE87" i="25"/>
  <c r="BD87" i="25"/>
  <c r="BC87" i="25"/>
  <c r="BB87" i="25"/>
  <c r="BA87" i="25"/>
  <c r="AZ87" i="25"/>
  <c r="AY87" i="25"/>
  <c r="AX87" i="25"/>
  <c r="AW87" i="25"/>
  <c r="AV87" i="25"/>
  <c r="AU87" i="25"/>
  <c r="AT87" i="25"/>
  <c r="AQ87" i="25"/>
  <c r="AP87" i="25"/>
  <c r="AO87" i="25"/>
  <c r="AN87" i="25"/>
  <c r="AM87" i="25"/>
  <c r="AL87" i="25"/>
  <c r="AK87" i="25"/>
  <c r="AJ87" i="25"/>
  <c r="AI87" i="25"/>
  <c r="AH87" i="25"/>
  <c r="AG87" i="25"/>
  <c r="AF87" i="25"/>
  <c r="AD87" i="25"/>
  <c r="M87" i="25"/>
  <c r="CG86" i="25"/>
  <c r="CF86" i="25"/>
  <c r="CE86" i="25"/>
  <c r="CD86" i="25"/>
  <c r="CC86" i="25"/>
  <c r="CB86" i="25"/>
  <c r="CA86" i="25"/>
  <c r="BZ86" i="25"/>
  <c r="BY86" i="25"/>
  <c r="BX86" i="25"/>
  <c r="BW86" i="25"/>
  <c r="BV86" i="25"/>
  <c r="CJ86" i="25" s="1"/>
  <c r="BE86" i="25"/>
  <c r="BD86" i="25"/>
  <c r="BC86" i="25"/>
  <c r="BB86" i="25"/>
  <c r="BA86" i="25"/>
  <c r="AZ86" i="25"/>
  <c r="AY86" i="25"/>
  <c r="AX86" i="25"/>
  <c r="AW86" i="25"/>
  <c r="AV86" i="25"/>
  <c r="AU86" i="25"/>
  <c r="AT86" i="25"/>
  <c r="AQ86" i="25"/>
  <c r="AP86" i="25"/>
  <c r="AO86" i="25"/>
  <c r="AN86" i="25"/>
  <c r="AM86" i="25"/>
  <c r="AL86" i="25"/>
  <c r="AK86" i="25"/>
  <c r="AJ86" i="25"/>
  <c r="AI86" i="25"/>
  <c r="AH86" i="25"/>
  <c r="AG86" i="25"/>
  <c r="AF86" i="25"/>
  <c r="AD86" i="25"/>
  <c r="Q86" i="25" s="1"/>
  <c r="M86" i="25"/>
  <c r="CG85" i="25"/>
  <c r="CF85" i="25"/>
  <c r="CE85" i="25"/>
  <c r="CD85" i="25"/>
  <c r="CC85" i="25"/>
  <c r="CB85" i="25"/>
  <c r="CA85" i="25"/>
  <c r="BZ85" i="25"/>
  <c r="BY85" i="25"/>
  <c r="BX85" i="25"/>
  <c r="BW85" i="25"/>
  <c r="BV85" i="25"/>
  <c r="BE85" i="25"/>
  <c r="BD85" i="25"/>
  <c r="BC85" i="25"/>
  <c r="BB85" i="25"/>
  <c r="BA85" i="25"/>
  <c r="AZ85" i="25"/>
  <c r="AY85" i="25"/>
  <c r="AX85" i="25"/>
  <c r="AW85" i="25"/>
  <c r="AV85" i="25"/>
  <c r="AU85" i="25"/>
  <c r="AT85" i="25"/>
  <c r="BH85" i="25" s="1"/>
  <c r="AQ85" i="25"/>
  <c r="AP85" i="25"/>
  <c r="AO85" i="25"/>
  <c r="AN85" i="25"/>
  <c r="AM85" i="25"/>
  <c r="AL85" i="25"/>
  <c r="AK85" i="25"/>
  <c r="AJ85" i="25"/>
  <c r="AI85" i="25"/>
  <c r="AH85" i="25"/>
  <c r="AG85" i="25"/>
  <c r="AF85" i="25"/>
  <c r="AD85" i="25"/>
  <c r="P85" i="25" s="1"/>
  <c r="M85" i="25"/>
  <c r="CG84" i="25"/>
  <c r="CF84" i="25"/>
  <c r="CE84" i="25"/>
  <c r="CD84" i="25"/>
  <c r="CC84" i="25"/>
  <c r="CB84" i="25"/>
  <c r="CA84" i="25"/>
  <c r="BZ84" i="25"/>
  <c r="BY84" i="25"/>
  <c r="BX84" i="25"/>
  <c r="BW84" i="25"/>
  <c r="BV84" i="25"/>
  <c r="BE84" i="25"/>
  <c r="BD84" i="25"/>
  <c r="BC84" i="25"/>
  <c r="BB84" i="25"/>
  <c r="BA84" i="25"/>
  <c r="AZ84" i="25"/>
  <c r="AY84" i="25"/>
  <c r="AX84" i="25"/>
  <c r="AW84" i="25"/>
  <c r="AV84" i="25"/>
  <c r="AU84" i="25"/>
  <c r="AT84" i="25"/>
  <c r="BH84" i="25" s="1"/>
  <c r="AQ84" i="25"/>
  <c r="AP84" i="25"/>
  <c r="AO84" i="25"/>
  <c r="AN84" i="25"/>
  <c r="AM84" i="25"/>
  <c r="AL84" i="25"/>
  <c r="AK84" i="25"/>
  <c r="AJ84" i="25"/>
  <c r="AI84" i="25"/>
  <c r="AH84" i="25"/>
  <c r="AG84" i="25"/>
  <c r="AF84" i="25"/>
  <c r="AD84" i="25"/>
  <c r="P84" i="25" s="1"/>
  <c r="M84" i="25"/>
  <c r="CG83" i="25"/>
  <c r="CF83" i="25"/>
  <c r="CE83" i="25"/>
  <c r="CD83" i="25"/>
  <c r="CC83" i="25"/>
  <c r="CB83" i="25"/>
  <c r="CA83" i="25"/>
  <c r="BZ83" i="25"/>
  <c r="BY83" i="25"/>
  <c r="BX83" i="25"/>
  <c r="BW83" i="25"/>
  <c r="BV83" i="25"/>
  <c r="BE83" i="25"/>
  <c r="BD83" i="25"/>
  <c r="BC83" i="25"/>
  <c r="BB83" i="25"/>
  <c r="BA83" i="25"/>
  <c r="AZ83" i="25"/>
  <c r="AY83" i="25"/>
  <c r="AX83" i="25"/>
  <c r="AW83" i="25"/>
  <c r="AV83" i="25"/>
  <c r="AU83" i="25"/>
  <c r="AT83" i="25"/>
  <c r="AQ83" i="25"/>
  <c r="AP83" i="25"/>
  <c r="AO83" i="25"/>
  <c r="AN83" i="25"/>
  <c r="AM83" i="25"/>
  <c r="AL83" i="25"/>
  <c r="AK83" i="25"/>
  <c r="AJ83" i="25"/>
  <c r="AI83" i="25"/>
  <c r="AH83" i="25"/>
  <c r="AG83" i="25"/>
  <c r="AF83" i="25"/>
  <c r="AD83" i="25"/>
  <c r="M83" i="25"/>
  <c r="CG82" i="25"/>
  <c r="CF82" i="25"/>
  <c r="CE82" i="25"/>
  <c r="CD82" i="25"/>
  <c r="CC82" i="25"/>
  <c r="CB82" i="25"/>
  <c r="CA82" i="25"/>
  <c r="BZ82" i="25"/>
  <c r="BY82" i="25"/>
  <c r="BX82" i="25"/>
  <c r="BW82" i="25"/>
  <c r="BV82" i="25"/>
  <c r="BE82" i="25"/>
  <c r="BD82" i="25"/>
  <c r="BC82" i="25"/>
  <c r="BB82" i="25"/>
  <c r="BA82" i="25"/>
  <c r="AZ82" i="25"/>
  <c r="AY82" i="25"/>
  <c r="AX82" i="25"/>
  <c r="AW82" i="25"/>
  <c r="AV82" i="25"/>
  <c r="AU82" i="25"/>
  <c r="AT82" i="25"/>
  <c r="AQ82" i="25"/>
  <c r="AP82" i="25"/>
  <c r="AO82" i="25"/>
  <c r="AN82" i="25"/>
  <c r="AM82" i="25"/>
  <c r="AL82" i="25"/>
  <c r="AK82" i="25"/>
  <c r="AJ82" i="25"/>
  <c r="AI82" i="25"/>
  <c r="AH82" i="25"/>
  <c r="AG82" i="25"/>
  <c r="AF82" i="25"/>
  <c r="AD82" i="25"/>
  <c r="Q82" i="25" s="1"/>
  <c r="M82" i="25"/>
  <c r="CG81" i="25"/>
  <c r="CF81" i="25"/>
  <c r="CE81" i="25"/>
  <c r="CD81" i="25"/>
  <c r="CC81" i="25"/>
  <c r="CB81" i="25"/>
  <c r="CA81" i="25"/>
  <c r="BZ81" i="25"/>
  <c r="BY81" i="25"/>
  <c r="BX81" i="25"/>
  <c r="BW81" i="25"/>
  <c r="BV81" i="25"/>
  <c r="BE81" i="25"/>
  <c r="BD81" i="25"/>
  <c r="BC81" i="25"/>
  <c r="BB81" i="25"/>
  <c r="BA81" i="25"/>
  <c r="AZ81" i="25"/>
  <c r="AY81" i="25"/>
  <c r="AX81" i="25"/>
  <c r="AW81" i="25"/>
  <c r="AV81" i="25"/>
  <c r="AU81" i="25"/>
  <c r="AT81" i="25"/>
  <c r="BH81" i="25" s="1"/>
  <c r="AQ81" i="25"/>
  <c r="AP81" i="25"/>
  <c r="AO81" i="25"/>
  <c r="AN81" i="25"/>
  <c r="AM81" i="25"/>
  <c r="AL81" i="25"/>
  <c r="AK81" i="25"/>
  <c r="AJ81" i="25"/>
  <c r="AI81" i="25"/>
  <c r="AH81" i="25"/>
  <c r="AG81" i="25"/>
  <c r="AF81" i="25"/>
  <c r="AD81" i="25"/>
  <c r="Q81" i="25" s="1"/>
  <c r="M81" i="25"/>
  <c r="CG80" i="25"/>
  <c r="CF80" i="25"/>
  <c r="CE80" i="25"/>
  <c r="CD80" i="25"/>
  <c r="CC80" i="25"/>
  <c r="CB80" i="25"/>
  <c r="CA80" i="25"/>
  <c r="BZ80" i="25"/>
  <c r="BY80" i="25"/>
  <c r="BX80" i="25"/>
  <c r="BW80" i="25"/>
  <c r="BV80" i="25"/>
  <c r="BE80" i="25"/>
  <c r="BD80" i="25"/>
  <c r="BC80" i="25"/>
  <c r="BB80" i="25"/>
  <c r="BA80" i="25"/>
  <c r="AZ80" i="25"/>
  <c r="AY80" i="25"/>
  <c r="AX80" i="25"/>
  <c r="AW80" i="25"/>
  <c r="AV80" i="25"/>
  <c r="AU80" i="25"/>
  <c r="AT80" i="25"/>
  <c r="BH80" i="25" s="1"/>
  <c r="AQ80" i="25"/>
  <c r="AP80" i="25"/>
  <c r="AO80" i="25"/>
  <c r="AN80" i="25"/>
  <c r="AM80" i="25"/>
  <c r="AL80" i="25"/>
  <c r="AK80" i="25"/>
  <c r="AJ80" i="25"/>
  <c r="AI80" i="25"/>
  <c r="AH80" i="25"/>
  <c r="AG80" i="25"/>
  <c r="AF80" i="25"/>
  <c r="AD80" i="25"/>
  <c r="P80" i="25" s="1"/>
  <c r="M80" i="25"/>
  <c r="CG79" i="25"/>
  <c r="CF79" i="25"/>
  <c r="CE79" i="25"/>
  <c r="CD79" i="25"/>
  <c r="CC79" i="25"/>
  <c r="CB79" i="25"/>
  <c r="CA79" i="25"/>
  <c r="BZ79" i="25"/>
  <c r="BY79" i="25"/>
  <c r="BX79" i="25"/>
  <c r="BW79" i="25"/>
  <c r="BV79" i="25"/>
  <c r="BE79" i="25"/>
  <c r="BD79" i="25"/>
  <c r="BC79" i="25"/>
  <c r="BB79" i="25"/>
  <c r="BA79" i="25"/>
  <c r="AZ79" i="25"/>
  <c r="AY79" i="25"/>
  <c r="AX79" i="25"/>
  <c r="AW79" i="25"/>
  <c r="AV79" i="25"/>
  <c r="AU79" i="25"/>
  <c r="AT79" i="25"/>
  <c r="AQ79" i="25"/>
  <c r="AP79" i="25"/>
  <c r="AO79" i="25"/>
  <c r="AN79" i="25"/>
  <c r="AM79" i="25"/>
  <c r="AL79" i="25"/>
  <c r="AK79" i="25"/>
  <c r="AJ79" i="25"/>
  <c r="AI79" i="25"/>
  <c r="AH79" i="25"/>
  <c r="AG79" i="25"/>
  <c r="AF79" i="25"/>
  <c r="AD79" i="25"/>
  <c r="M79" i="25"/>
  <c r="CG78" i="25"/>
  <c r="CF78" i="25"/>
  <c r="CE78" i="25"/>
  <c r="CD78" i="25"/>
  <c r="CC78" i="25"/>
  <c r="CB78" i="25"/>
  <c r="CA78" i="25"/>
  <c r="BZ78" i="25"/>
  <c r="BY78" i="25"/>
  <c r="BX78" i="25"/>
  <c r="BW78" i="25"/>
  <c r="BV78" i="25"/>
  <c r="CJ78" i="25" s="1"/>
  <c r="BE78" i="25"/>
  <c r="BD78" i="25"/>
  <c r="BC78" i="25"/>
  <c r="BB78" i="25"/>
  <c r="BA78" i="25"/>
  <c r="AZ78" i="25"/>
  <c r="AY78" i="25"/>
  <c r="AX78" i="25"/>
  <c r="AW78" i="25"/>
  <c r="AV78" i="25"/>
  <c r="AU78" i="25"/>
  <c r="AT78" i="25"/>
  <c r="AQ78" i="25"/>
  <c r="AP78" i="25"/>
  <c r="AO78" i="25"/>
  <c r="AN78" i="25"/>
  <c r="AM78" i="25"/>
  <c r="AL78" i="25"/>
  <c r="AK78" i="25"/>
  <c r="AJ78" i="25"/>
  <c r="AI78" i="25"/>
  <c r="AH78" i="25"/>
  <c r="AG78" i="25"/>
  <c r="AF78" i="25"/>
  <c r="AD78" i="25"/>
  <c r="Q78" i="25" s="1"/>
  <c r="M78" i="25"/>
  <c r="CG77" i="25"/>
  <c r="CF77" i="25"/>
  <c r="CE77" i="25"/>
  <c r="CD77" i="25"/>
  <c r="CC77" i="25"/>
  <c r="CB77" i="25"/>
  <c r="CA77" i="25"/>
  <c r="BZ77" i="25"/>
  <c r="BY77" i="25"/>
  <c r="BX77" i="25"/>
  <c r="BW77" i="25"/>
  <c r="BV77" i="25"/>
  <c r="BE77" i="25"/>
  <c r="BD77" i="25"/>
  <c r="BC77" i="25"/>
  <c r="BB77" i="25"/>
  <c r="BA77" i="25"/>
  <c r="AZ77" i="25"/>
  <c r="AY77" i="25"/>
  <c r="AX77" i="25"/>
  <c r="AW77" i="25"/>
  <c r="AV77" i="25"/>
  <c r="AU77" i="25"/>
  <c r="AT77" i="25"/>
  <c r="BH77" i="25" s="1"/>
  <c r="AQ77" i="25"/>
  <c r="AP77" i="25"/>
  <c r="AO77" i="25"/>
  <c r="AN77" i="25"/>
  <c r="AM77" i="25"/>
  <c r="AL77" i="25"/>
  <c r="AK77" i="25"/>
  <c r="AJ77" i="25"/>
  <c r="AI77" i="25"/>
  <c r="AH77" i="25"/>
  <c r="AG77" i="25"/>
  <c r="AF77" i="25"/>
  <c r="AD77" i="25"/>
  <c r="Q77" i="25" s="1"/>
  <c r="M77" i="25"/>
  <c r="CG76" i="25"/>
  <c r="CF76" i="25"/>
  <c r="CE76" i="25"/>
  <c r="CD76" i="25"/>
  <c r="CC76" i="25"/>
  <c r="CB76" i="25"/>
  <c r="CA76" i="25"/>
  <c r="BZ76" i="25"/>
  <c r="BY76" i="25"/>
  <c r="BX76" i="25"/>
  <c r="BW76" i="25"/>
  <c r="BV76" i="25"/>
  <c r="BE76" i="25"/>
  <c r="BD76" i="25"/>
  <c r="BC76" i="25"/>
  <c r="BB76" i="25"/>
  <c r="BA76" i="25"/>
  <c r="AZ76" i="25"/>
  <c r="AY76" i="25"/>
  <c r="AX76" i="25"/>
  <c r="AW76" i="25"/>
  <c r="AV76" i="25"/>
  <c r="AU76" i="25"/>
  <c r="AT76" i="25"/>
  <c r="BH76" i="25" s="1"/>
  <c r="AQ76" i="25"/>
  <c r="AP76" i="25"/>
  <c r="AO76" i="25"/>
  <c r="AN76" i="25"/>
  <c r="AM76" i="25"/>
  <c r="AL76" i="25"/>
  <c r="AK76" i="25"/>
  <c r="AJ76" i="25"/>
  <c r="AI76" i="25"/>
  <c r="AH76" i="25"/>
  <c r="AG76" i="25"/>
  <c r="AF76" i="25"/>
  <c r="AD76" i="25"/>
  <c r="P76" i="25" s="1"/>
  <c r="M76" i="25"/>
  <c r="CG75" i="25"/>
  <c r="CF75" i="25"/>
  <c r="CE75" i="25"/>
  <c r="CD75" i="25"/>
  <c r="CC75" i="25"/>
  <c r="CB75" i="25"/>
  <c r="CA75" i="25"/>
  <c r="BZ75" i="25"/>
  <c r="BY75" i="25"/>
  <c r="BX75" i="25"/>
  <c r="BW75" i="25"/>
  <c r="BV75" i="25"/>
  <c r="BE75" i="25"/>
  <c r="BD75" i="25"/>
  <c r="BC75" i="25"/>
  <c r="BB75" i="25"/>
  <c r="BA75" i="25"/>
  <c r="AZ75" i="25"/>
  <c r="AY75" i="25"/>
  <c r="AX75" i="25"/>
  <c r="AW75" i="25"/>
  <c r="AV75" i="25"/>
  <c r="AU75" i="25"/>
  <c r="AT75" i="25"/>
  <c r="AQ75" i="25"/>
  <c r="AP75" i="25"/>
  <c r="AO75" i="25"/>
  <c r="AN75" i="25"/>
  <c r="AM75" i="25"/>
  <c r="AL75" i="25"/>
  <c r="AK75" i="25"/>
  <c r="AJ75" i="25"/>
  <c r="AI75" i="25"/>
  <c r="AH75" i="25"/>
  <c r="AG75" i="25"/>
  <c r="AF75" i="25"/>
  <c r="AD75" i="25"/>
  <c r="M75" i="25"/>
  <c r="CG74" i="25"/>
  <c r="CF74" i="25"/>
  <c r="CE74" i="25"/>
  <c r="CD74" i="25"/>
  <c r="CC74" i="25"/>
  <c r="CB74" i="25"/>
  <c r="CA74" i="25"/>
  <c r="BZ74" i="25"/>
  <c r="BY74" i="25"/>
  <c r="BX74" i="25"/>
  <c r="BW74" i="25"/>
  <c r="BV74" i="25"/>
  <c r="BE74" i="25"/>
  <c r="BD74" i="25"/>
  <c r="BC74" i="25"/>
  <c r="BB74" i="25"/>
  <c r="BA74" i="25"/>
  <c r="AZ74" i="25"/>
  <c r="AY74" i="25"/>
  <c r="AX74" i="25"/>
  <c r="AW74" i="25"/>
  <c r="AV74" i="25"/>
  <c r="AU74" i="25"/>
  <c r="AT74" i="25"/>
  <c r="AQ74" i="25"/>
  <c r="AP74" i="25"/>
  <c r="AO74" i="25"/>
  <c r="AN74" i="25"/>
  <c r="AM74" i="25"/>
  <c r="AL74" i="25"/>
  <c r="AK74" i="25"/>
  <c r="AJ74" i="25"/>
  <c r="AI74" i="25"/>
  <c r="AH74" i="25"/>
  <c r="AG74" i="25"/>
  <c r="AF74" i="25"/>
  <c r="AD74" i="25"/>
  <c r="M74" i="25"/>
  <c r="CG73" i="25"/>
  <c r="CF73" i="25"/>
  <c r="CE73" i="25"/>
  <c r="CD73" i="25"/>
  <c r="CC73" i="25"/>
  <c r="CB73" i="25"/>
  <c r="CA73" i="25"/>
  <c r="BZ73" i="25"/>
  <c r="BY73" i="25"/>
  <c r="BX73" i="25"/>
  <c r="BW73" i="25"/>
  <c r="BV73" i="25"/>
  <c r="BE73" i="25"/>
  <c r="BD73" i="25"/>
  <c r="BC73" i="25"/>
  <c r="BB73" i="25"/>
  <c r="BA73" i="25"/>
  <c r="AZ73" i="25"/>
  <c r="AY73" i="25"/>
  <c r="AX73" i="25"/>
  <c r="AW73" i="25"/>
  <c r="AV73" i="25"/>
  <c r="AU73" i="25"/>
  <c r="AT73" i="25"/>
  <c r="BH73" i="25" s="1"/>
  <c r="AQ73" i="25"/>
  <c r="AP73" i="25"/>
  <c r="AO73" i="25"/>
  <c r="AN73" i="25"/>
  <c r="AM73" i="25"/>
  <c r="AL73" i="25"/>
  <c r="AK73" i="25"/>
  <c r="AJ73" i="25"/>
  <c r="AI73" i="25"/>
  <c r="AH73" i="25"/>
  <c r="AG73" i="25"/>
  <c r="AF73" i="25"/>
  <c r="AD73" i="25"/>
  <c r="Q73" i="25" s="1"/>
  <c r="M73" i="25"/>
  <c r="CG72" i="25"/>
  <c r="CF72" i="25"/>
  <c r="CE72" i="25"/>
  <c r="CD72" i="25"/>
  <c r="CC72" i="25"/>
  <c r="CB72" i="25"/>
  <c r="CA72" i="25"/>
  <c r="BZ72" i="25"/>
  <c r="BY72" i="25"/>
  <c r="BX72" i="25"/>
  <c r="BW72" i="25"/>
  <c r="BV72" i="25"/>
  <c r="BE72" i="25"/>
  <c r="BD72" i="25"/>
  <c r="BC72" i="25"/>
  <c r="BB72" i="25"/>
  <c r="BA72" i="25"/>
  <c r="AZ72" i="25"/>
  <c r="AY72" i="25"/>
  <c r="AX72" i="25"/>
  <c r="AW72" i="25"/>
  <c r="AV72" i="25"/>
  <c r="AU72" i="25"/>
  <c r="AT72" i="25"/>
  <c r="BH72" i="25" s="1"/>
  <c r="AQ72" i="25"/>
  <c r="AP72" i="25"/>
  <c r="AO72" i="25"/>
  <c r="AN72" i="25"/>
  <c r="AM72" i="25"/>
  <c r="AL72" i="25"/>
  <c r="AK72" i="25"/>
  <c r="AJ72" i="25"/>
  <c r="AI72" i="25"/>
  <c r="AH72" i="25"/>
  <c r="AG72" i="25"/>
  <c r="AF72" i="25"/>
  <c r="AD72" i="25"/>
  <c r="P72" i="25" s="1"/>
  <c r="M72" i="25"/>
  <c r="CG71" i="25"/>
  <c r="CF71" i="25"/>
  <c r="CE71" i="25"/>
  <c r="CD71" i="25"/>
  <c r="CC71" i="25"/>
  <c r="CB71" i="25"/>
  <c r="CA71" i="25"/>
  <c r="BZ71" i="25"/>
  <c r="BY71" i="25"/>
  <c r="BX71" i="25"/>
  <c r="BW71" i="25"/>
  <c r="BV71" i="25"/>
  <c r="BE71" i="25"/>
  <c r="BD71" i="25"/>
  <c r="BC71" i="25"/>
  <c r="BB71" i="25"/>
  <c r="BA71" i="25"/>
  <c r="AZ71" i="25"/>
  <c r="AY71" i="25"/>
  <c r="AX71" i="25"/>
  <c r="AW71" i="25"/>
  <c r="AV71" i="25"/>
  <c r="AU71" i="25"/>
  <c r="AT71" i="25"/>
  <c r="AQ71" i="25"/>
  <c r="AP71" i="25"/>
  <c r="AO71" i="25"/>
  <c r="AN71" i="25"/>
  <c r="AM71" i="25"/>
  <c r="AL71" i="25"/>
  <c r="AK71" i="25"/>
  <c r="AJ71" i="25"/>
  <c r="AI71" i="25"/>
  <c r="AH71" i="25"/>
  <c r="AG71" i="25"/>
  <c r="AF71" i="25"/>
  <c r="AD71" i="25"/>
  <c r="M71" i="25"/>
  <c r="CG70" i="25"/>
  <c r="CF70" i="25"/>
  <c r="CE70" i="25"/>
  <c r="CD70" i="25"/>
  <c r="CC70" i="25"/>
  <c r="CB70" i="25"/>
  <c r="CA70" i="25"/>
  <c r="BZ70" i="25"/>
  <c r="BY70" i="25"/>
  <c r="BX70" i="25"/>
  <c r="BW70" i="25"/>
  <c r="BV70" i="25"/>
  <c r="CJ70" i="25" s="1"/>
  <c r="BE70" i="25"/>
  <c r="BD70" i="25"/>
  <c r="BC70" i="25"/>
  <c r="BB70" i="25"/>
  <c r="BA70" i="25"/>
  <c r="AZ70" i="25"/>
  <c r="AY70" i="25"/>
  <c r="AX70" i="25"/>
  <c r="AW70" i="25"/>
  <c r="AV70" i="25"/>
  <c r="AU70" i="25"/>
  <c r="AT70" i="25"/>
  <c r="AQ70" i="25"/>
  <c r="AP70" i="25"/>
  <c r="AO70" i="25"/>
  <c r="AN70" i="25"/>
  <c r="AM70" i="25"/>
  <c r="AL70" i="25"/>
  <c r="AK70" i="25"/>
  <c r="AJ70" i="25"/>
  <c r="AI70" i="25"/>
  <c r="AH70" i="25"/>
  <c r="AG70" i="25"/>
  <c r="AF70" i="25"/>
  <c r="AD70" i="25"/>
  <c r="Q70" i="25" s="1"/>
  <c r="M70" i="25"/>
  <c r="CG69" i="25"/>
  <c r="CF69" i="25"/>
  <c r="CE69" i="25"/>
  <c r="CD69" i="25"/>
  <c r="CC69" i="25"/>
  <c r="CB69" i="25"/>
  <c r="CA69" i="25"/>
  <c r="BZ69" i="25"/>
  <c r="BY69" i="25"/>
  <c r="BX69" i="25"/>
  <c r="BW69" i="25"/>
  <c r="BV69" i="25"/>
  <c r="BE69" i="25"/>
  <c r="BD69" i="25"/>
  <c r="BC69" i="25"/>
  <c r="BB69" i="25"/>
  <c r="BA69" i="25"/>
  <c r="AZ69" i="25"/>
  <c r="AY69" i="25"/>
  <c r="AX69" i="25"/>
  <c r="AW69" i="25"/>
  <c r="AV69" i="25"/>
  <c r="AU69" i="25"/>
  <c r="AT69" i="25"/>
  <c r="BH69" i="25" s="1"/>
  <c r="AQ69" i="25"/>
  <c r="AP69" i="25"/>
  <c r="AO69" i="25"/>
  <c r="AN69" i="25"/>
  <c r="AM69" i="25"/>
  <c r="AL69" i="25"/>
  <c r="AK69" i="25"/>
  <c r="AJ69" i="25"/>
  <c r="AI69" i="25"/>
  <c r="AH69" i="25"/>
  <c r="AG69" i="25"/>
  <c r="AF69" i="25"/>
  <c r="AD69" i="25"/>
  <c r="Q69" i="25" s="1"/>
  <c r="M69" i="25"/>
  <c r="CG68" i="25"/>
  <c r="CF68" i="25"/>
  <c r="CE68" i="25"/>
  <c r="CD68" i="25"/>
  <c r="CC68" i="25"/>
  <c r="CB68" i="25"/>
  <c r="CA68" i="25"/>
  <c r="BZ68" i="25"/>
  <c r="BY68" i="25"/>
  <c r="BX68" i="25"/>
  <c r="BW68" i="25"/>
  <c r="BV68" i="25"/>
  <c r="BE68" i="25"/>
  <c r="BD68" i="25"/>
  <c r="BC68" i="25"/>
  <c r="BB68" i="25"/>
  <c r="BA68" i="25"/>
  <c r="AZ68" i="25"/>
  <c r="AY68" i="25"/>
  <c r="AX68" i="25"/>
  <c r="AW68" i="25"/>
  <c r="AV68" i="25"/>
  <c r="AU68" i="25"/>
  <c r="AT68" i="25"/>
  <c r="BH68" i="25" s="1"/>
  <c r="AQ68" i="25"/>
  <c r="AP68" i="25"/>
  <c r="AO68" i="25"/>
  <c r="AN68" i="25"/>
  <c r="AM68" i="25"/>
  <c r="AL68" i="25"/>
  <c r="AK68" i="25"/>
  <c r="AJ68" i="25"/>
  <c r="AI68" i="25"/>
  <c r="AH68" i="25"/>
  <c r="AG68" i="25"/>
  <c r="AF68" i="25"/>
  <c r="AD68" i="25"/>
  <c r="P68" i="25" s="1"/>
  <c r="M68" i="25"/>
  <c r="CG67" i="25"/>
  <c r="CF67" i="25"/>
  <c r="CE67" i="25"/>
  <c r="CD67" i="25"/>
  <c r="CC67" i="25"/>
  <c r="CB67" i="25"/>
  <c r="CA67" i="25"/>
  <c r="BZ67" i="25"/>
  <c r="BY67" i="25"/>
  <c r="BX67" i="25"/>
  <c r="BW67" i="25"/>
  <c r="BV67" i="25"/>
  <c r="BE67" i="25"/>
  <c r="BD67" i="25"/>
  <c r="BC67" i="25"/>
  <c r="BB67" i="25"/>
  <c r="BA67" i="25"/>
  <c r="AZ67" i="25"/>
  <c r="AY67" i="25"/>
  <c r="AX67" i="25"/>
  <c r="AW67" i="25"/>
  <c r="AV67" i="25"/>
  <c r="AU67" i="25"/>
  <c r="AT67" i="25"/>
  <c r="AQ67" i="25"/>
  <c r="AP67" i="25"/>
  <c r="AO67" i="25"/>
  <c r="AN67" i="25"/>
  <c r="AM67" i="25"/>
  <c r="AL67" i="25"/>
  <c r="AK67" i="25"/>
  <c r="AJ67" i="25"/>
  <c r="AI67" i="25"/>
  <c r="AH67" i="25"/>
  <c r="AG67" i="25"/>
  <c r="AF67" i="25"/>
  <c r="AD67" i="25"/>
  <c r="M67" i="25"/>
  <c r="CG66" i="25"/>
  <c r="CF66" i="25"/>
  <c r="CE66" i="25"/>
  <c r="CD66" i="25"/>
  <c r="CC66" i="25"/>
  <c r="CB66" i="25"/>
  <c r="CA66" i="25"/>
  <c r="BZ66" i="25"/>
  <c r="BY66" i="25"/>
  <c r="BX66" i="25"/>
  <c r="BW66" i="25"/>
  <c r="BV66" i="25"/>
  <c r="BE66" i="25"/>
  <c r="BD66" i="25"/>
  <c r="BC66" i="25"/>
  <c r="BB66" i="25"/>
  <c r="BA66" i="25"/>
  <c r="AZ66" i="25"/>
  <c r="AY66" i="25"/>
  <c r="AX66" i="25"/>
  <c r="AW66" i="25"/>
  <c r="AV66" i="25"/>
  <c r="AU66" i="25"/>
  <c r="AT66" i="25"/>
  <c r="AQ66" i="25"/>
  <c r="AP66" i="25"/>
  <c r="AO66" i="25"/>
  <c r="AN66" i="25"/>
  <c r="AM66" i="25"/>
  <c r="AL66" i="25"/>
  <c r="AK66" i="25"/>
  <c r="AJ66" i="25"/>
  <c r="AI66" i="25"/>
  <c r="AH66" i="25"/>
  <c r="AG66" i="25"/>
  <c r="AF66" i="25"/>
  <c r="AD66" i="25"/>
  <c r="Q66" i="25" s="1"/>
  <c r="M66" i="25"/>
  <c r="CG65" i="25"/>
  <c r="CF65" i="25"/>
  <c r="CE65" i="25"/>
  <c r="CD65" i="25"/>
  <c r="CC65" i="25"/>
  <c r="CB65" i="25"/>
  <c r="CA65" i="25"/>
  <c r="BZ65" i="25"/>
  <c r="BY65" i="25"/>
  <c r="BX65" i="25"/>
  <c r="BW65" i="25"/>
  <c r="BV65" i="25"/>
  <c r="BE65" i="25"/>
  <c r="BD65" i="25"/>
  <c r="BC65" i="25"/>
  <c r="BB65" i="25"/>
  <c r="BA65" i="25"/>
  <c r="AZ65" i="25"/>
  <c r="AY65" i="25"/>
  <c r="AX65" i="25"/>
  <c r="AW65" i="25"/>
  <c r="AV65" i="25"/>
  <c r="AU65" i="25"/>
  <c r="AT65" i="25"/>
  <c r="BH65" i="25" s="1"/>
  <c r="AQ65" i="25"/>
  <c r="AP65" i="25"/>
  <c r="AO65" i="25"/>
  <c r="AN65" i="25"/>
  <c r="AM65" i="25"/>
  <c r="AL65" i="25"/>
  <c r="AK65" i="25"/>
  <c r="AJ65" i="25"/>
  <c r="AI65" i="25"/>
  <c r="AH65" i="25"/>
  <c r="AG65" i="25"/>
  <c r="AF65" i="25"/>
  <c r="AD65" i="25"/>
  <c r="Q65" i="25" s="1"/>
  <c r="M65" i="25"/>
  <c r="CG64" i="25"/>
  <c r="CF64" i="25"/>
  <c r="CE64" i="25"/>
  <c r="CD64" i="25"/>
  <c r="CC64" i="25"/>
  <c r="CB64" i="25"/>
  <c r="CA64" i="25"/>
  <c r="BZ64" i="25"/>
  <c r="BY64" i="25"/>
  <c r="BX64" i="25"/>
  <c r="BW64" i="25"/>
  <c r="BV64" i="25"/>
  <c r="BE64" i="25"/>
  <c r="BD64" i="25"/>
  <c r="BC64" i="25"/>
  <c r="BB64" i="25"/>
  <c r="BA64" i="25"/>
  <c r="AZ64" i="25"/>
  <c r="AY64" i="25"/>
  <c r="AX64" i="25"/>
  <c r="AW64" i="25"/>
  <c r="AV64" i="25"/>
  <c r="AU64" i="25"/>
  <c r="AT64" i="25"/>
  <c r="BH64" i="25" s="1"/>
  <c r="AQ64" i="25"/>
  <c r="AP64" i="25"/>
  <c r="AO64" i="25"/>
  <c r="AN64" i="25"/>
  <c r="AM64" i="25"/>
  <c r="AL64" i="25"/>
  <c r="AK64" i="25"/>
  <c r="AJ64" i="25"/>
  <c r="AI64" i="25"/>
  <c r="AH64" i="25"/>
  <c r="AG64" i="25"/>
  <c r="AF64" i="25"/>
  <c r="AD64" i="25"/>
  <c r="P64" i="25" s="1"/>
  <c r="M64" i="25"/>
  <c r="CG63" i="25"/>
  <c r="CF63" i="25"/>
  <c r="CE63" i="25"/>
  <c r="CD63" i="25"/>
  <c r="CC63" i="25"/>
  <c r="CB63" i="25"/>
  <c r="CA63" i="25"/>
  <c r="BZ63" i="25"/>
  <c r="BY63" i="25"/>
  <c r="BX63" i="25"/>
  <c r="BW63" i="25"/>
  <c r="BV63" i="25"/>
  <c r="BE63" i="25"/>
  <c r="BD63" i="25"/>
  <c r="BC63" i="25"/>
  <c r="BB63" i="25"/>
  <c r="BA63" i="25"/>
  <c r="AZ63" i="25"/>
  <c r="AY63" i="25"/>
  <c r="AX63" i="25"/>
  <c r="AW63" i="25"/>
  <c r="AV63" i="25"/>
  <c r="AU63" i="25"/>
  <c r="AT63" i="25"/>
  <c r="AQ63" i="25"/>
  <c r="AP63" i="25"/>
  <c r="AO63" i="25"/>
  <c r="AN63" i="25"/>
  <c r="AM63" i="25"/>
  <c r="AL63" i="25"/>
  <c r="AK63" i="25"/>
  <c r="AJ63" i="25"/>
  <c r="AI63" i="25"/>
  <c r="AH63" i="25"/>
  <c r="AG63" i="25"/>
  <c r="AF63" i="25"/>
  <c r="AD63" i="25"/>
  <c r="M63" i="25"/>
  <c r="CG62" i="25"/>
  <c r="CF62" i="25"/>
  <c r="CE62" i="25"/>
  <c r="CD62" i="25"/>
  <c r="CC62" i="25"/>
  <c r="CB62" i="25"/>
  <c r="CA62" i="25"/>
  <c r="BZ62" i="25"/>
  <c r="BY62" i="25"/>
  <c r="BX62" i="25"/>
  <c r="BW62" i="25"/>
  <c r="BV62" i="25"/>
  <c r="CJ62" i="25" s="1"/>
  <c r="BE62" i="25"/>
  <c r="BD62" i="25"/>
  <c r="BC62" i="25"/>
  <c r="BB62" i="25"/>
  <c r="BA62" i="25"/>
  <c r="AZ62" i="25"/>
  <c r="AY62" i="25"/>
  <c r="AX62" i="25"/>
  <c r="AW62" i="25"/>
  <c r="AV62" i="25"/>
  <c r="AU62" i="25"/>
  <c r="AT62" i="25"/>
  <c r="AQ62" i="25"/>
  <c r="AP62" i="25"/>
  <c r="AO62" i="25"/>
  <c r="AN62" i="25"/>
  <c r="AM62" i="25"/>
  <c r="AL62" i="25"/>
  <c r="AK62" i="25"/>
  <c r="AJ62" i="25"/>
  <c r="AI62" i="25"/>
  <c r="AH62" i="25"/>
  <c r="AG62" i="25"/>
  <c r="AF62" i="25"/>
  <c r="AD62" i="25"/>
  <c r="Q62" i="25" s="1"/>
  <c r="M62" i="25"/>
  <c r="CG61" i="25"/>
  <c r="CF61" i="25"/>
  <c r="CE61" i="25"/>
  <c r="CD61" i="25"/>
  <c r="CC61" i="25"/>
  <c r="CB61" i="25"/>
  <c r="CA61" i="25"/>
  <c r="BZ61" i="25"/>
  <c r="BY61" i="25"/>
  <c r="BX61" i="25"/>
  <c r="BW61" i="25"/>
  <c r="BV61" i="25"/>
  <c r="BE61" i="25"/>
  <c r="BD61" i="25"/>
  <c r="BC61" i="25"/>
  <c r="BB61" i="25"/>
  <c r="BA61" i="25"/>
  <c r="AZ61" i="25"/>
  <c r="AY61" i="25"/>
  <c r="AX61" i="25"/>
  <c r="AW61" i="25"/>
  <c r="AV61" i="25"/>
  <c r="AU61" i="25"/>
  <c r="AT61" i="25"/>
  <c r="AQ61" i="25"/>
  <c r="AP61" i="25"/>
  <c r="AO61" i="25"/>
  <c r="AN61" i="25"/>
  <c r="AM61" i="25"/>
  <c r="AL61" i="25"/>
  <c r="AK61" i="25"/>
  <c r="AJ61" i="25"/>
  <c r="AI61" i="25"/>
  <c r="AH61" i="25"/>
  <c r="AG61" i="25"/>
  <c r="AF61" i="25"/>
  <c r="AD61" i="25"/>
  <c r="P61" i="25" s="1"/>
  <c r="M61" i="25"/>
  <c r="CG60" i="25"/>
  <c r="CF60" i="25"/>
  <c r="CE60" i="25"/>
  <c r="CD60" i="25"/>
  <c r="CC60" i="25"/>
  <c r="CB60" i="25"/>
  <c r="CA60" i="25"/>
  <c r="BZ60" i="25"/>
  <c r="BY60" i="25"/>
  <c r="BX60" i="25"/>
  <c r="BW60" i="25"/>
  <c r="BV60" i="25"/>
  <c r="BE60" i="25"/>
  <c r="BD60" i="25"/>
  <c r="BC60" i="25"/>
  <c r="BB60" i="25"/>
  <c r="BA60" i="25"/>
  <c r="AZ60" i="25"/>
  <c r="AY60" i="25"/>
  <c r="AX60" i="25"/>
  <c r="AW60" i="25"/>
  <c r="AV60" i="25"/>
  <c r="AU60" i="25"/>
  <c r="AT60" i="25"/>
  <c r="BH60" i="25" s="1"/>
  <c r="AQ60" i="25"/>
  <c r="AP60" i="25"/>
  <c r="AO60" i="25"/>
  <c r="AN60" i="25"/>
  <c r="AM60" i="25"/>
  <c r="AL60" i="25"/>
  <c r="AK60" i="25"/>
  <c r="AJ60" i="25"/>
  <c r="AI60" i="25"/>
  <c r="AH60" i="25"/>
  <c r="AG60" i="25"/>
  <c r="AF60" i="25"/>
  <c r="AD60" i="25"/>
  <c r="M60" i="25"/>
  <c r="CG59" i="25"/>
  <c r="CF59" i="25"/>
  <c r="CE59" i="25"/>
  <c r="CD59" i="25"/>
  <c r="CC59" i="25"/>
  <c r="CB59" i="25"/>
  <c r="CA59" i="25"/>
  <c r="BZ59" i="25"/>
  <c r="BY59" i="25"/>
  <c r="BX59" i="25"/>
  <c r="BW59" i="25"/>
  <c r="BV59" i="25"/>
  <c r="CJ59" i="25" s="1"/>
  <c r="BE59" i="25"/>
  <c r="BD59" i="25"/>
  <c r="BC59" i="25"/>
  <c r="BB59" i="25"/>
  <c r="BA59" i="25"/>
  <c r="AZ59" i="25"/>
  <c r="AY59" i="25"/>
  <c r="AX59" i="25"/>
  <c r="AW59" i="25"/>
  <c r="AV59" i="25"/>
  <c r="AU59" i="25"/>
  <c r="AT59" i="25"/>
  <c r="AQ59" i="25"/>
  <c r="AP59" i="25"/>
  <c r="AO59" i="25"/>
  <c r="AN59" i="25"/>
  <c r="AM59" i="25"/>
  <c r="AL59" i="25"/>
  <c r="AK59" i="25"/>
  <c r="AJ59" i="25"/>
  <c r="AI59" i="25"/>
  <c r="AH59" i="25"/>
  <c r="AG59" i="25"/>
  <c r="AF59" i="25"/>
  <c r="AD59" i="25"/>
  <c r="M59" i="25"/>
  <c r="CG58" i="25"/>
  <c r="CF58" i="25"/>
  <c r="CE58" i="25"/>
  <c r="CD58" i="25"/>
  <c r="CC58" i="25"/>
  <c r="CB58" i="25"/>
  <c r="CA58" i="25"/>
  <c r="BZ58" i="25"/>
  <c r="BY58" i="25"/>
  <c r="BX58" i="25"/>
  <c r="BW58" i="25"/>
  <c r="BV58" i="25"/>
  <c r="CJ58" i="25" s="1"/>
  <c r="BE58" i="25"/>
  <c r="BD58" i="25"/>
  <c r="BC58" i="25"/>
  <c r="BB58" i="25"/>
  <c r="BA58" i="25"/>
  <c r="AZ58" i="25"/>
  <c r="AY58" i="25"/>
  <c r="AX58" i="25"/>
  <c r="AW58" i="25"/>
  <c r="AV58" i="25"/>
  <c r="AU58" i="25"/>
  <c r="AT58" i="25"/>
  <c r="AQ58" i="25"/>
  <c r="AP58" i="25"/>
  <c r="AO58" i="25"/>
  <c r="AN58" i="25"/>
  <c r="AM58" i="25"/>
  <c r="AL58" i="25"/>
  <c r="AK58" i="25"/>
  <c r="AJ58" i="25"/>
  <c r="AI58" i="25"/>
  <c r="AH58" i="25"/>
  <c r="AG58" i="25"/>
  <c r="AF58" i="25"/>
  <c r="AD58" i="25"/>
  <c r="Q58" i="25" s="1"/>
  <c r="M58" i="25"/>
  <c r="CG50" i="25"/>
  <c r="CF50" i="25"/>
  <c r="CE50" i="25"/>
  <c r="CD50" i="25"/>
  <c r="CC50" i="25"/>
  <c r="CB50" i="25"/>
  <c r="CA50" i="25"/>
  <c r="BZ50" i="25"/>
  <c r="BY50" i="25"/>
  <c r="BX50" i="25"/>
  <c r="BW50" i="25"/>
  <c r="BV50" i="25"/>
  <c r="BE50" i="25"/>
  <c r="BD50" i="25"/>
  <c r="BC50" i="25"/>
  <c r="BB50" i="25"/>
  <c r="BA50" i="25"/>
  <c r="AZ50" i="25"/>
  <c r="AY50" i="25"/>
  <c r="AX50" i="25"/>
  <c r="AW50" i="25"/>
  <c r="AV50" i="25"/>
  <c r="AU50" i="25"/>
  <c r="AT50" i="25"/>
  <c r="BH50" i="25" s="1"/>
  <c r="AQ50" i="25"/>
  <c r="AP50" i="25"/>
  <c r="AO50" i="25"/>
  <c r="AN50" i="25"/>
  <c r="AM50" i="25"/>
  <c r="AL50" i="25"/>
  <c r="AK50" i="25"/>
  <c r="AJ50" i="25"/>
  <c r="AI50" i="25"/>
  <c r="AH50" i="25"/>
  <c r="AG50" i="25"/>
  <c r="AF50" i="25"/>
  <c r="AD50" i="25"/>
  <c r="M50" i="25"/>
  <c r="CG49" i="25"/>
  <c r="CF49" i="25"/>
  <c r="CE49" i="25"/>
  <c r="CD49" i="25"/>
  <c r="CC49" i="25"/>
  <c r="CB49" i="25"/>
  <c r="CA49" i="25"/>
  <c r="BZ49" i="25"/>
  <c r="BY49" i="25"/>
  <c r="BX49" i="25"/>
  <c r="BW49" i="25"/>
  <c r="BV49" i="25"/>
  <c r="BE49" i="25"/>
  <c r="BD49" i="25"/>
  <c r="BC49" i="25"/>
  <c r="BB49" i="25"/>
  <c r="BA49" i="25"/>
  <c r="AZ49" i="25"/>
  <c r="AY49" i="25"/>
  <c r="AX49" i="25"/>
  <c r="AW49" i="25"/>
  <c r="AV49" i="25"/>
  <c r="AU49" i="25"/>
  <c r="AT49" i="25"/>
  <c r="AQ49" i="25"/>
  <c r="AP49" i="25"/>
  <c r="AO49" i="25"/>
  <c r="AN49" i="25"/>
  <c r="AM49" i="25"/>
  <c r="AL49" i="25"/>
  <c r="AK49" i="25"/>
  <c r="AJ49" i="25"/>
  <c r="AI49" i="25"/>
  <c r="AH49" i="25"/>
  <c r="AG49" i="25"/>
  <c r="AF49" i="25"/>
  <c r="AD49" i="25"/>
  <c r="Q49" i="25" s="1"/>
  <c r="M49" i="25"/>
  <c r="CG48" i="25"/>
  <c r="CF48" i="25"/>
  <c r="CE48" i="25"/>
  <c r="CD48" i="25"/>
  <c r="CC48" i="25"/>
  <c r="CB48" i="25"/>
  <c r="CA48" i="25"/>
  <c r="BZ48" i="25"/>
  <c r="BY48" i="25"/>
  <c r="BX48" i="25"/>
  <c r="BW48" i="25"/>
  <c r="BV48" i="25"/>
  <c r="BE48" i="25"/>
  <c r="BD48" i="25"/>
  <c r="BC48" i="25"/>
  <c r="BB48" i="25"/>
  <c r="BA48" i="25"/>
  <c r="AZ48" i="25"/>
  <c r="AY48" i="25"/>
  <c r="AX48" i="25"/>
  <c r="AW48" i="25"/>
  <c r="AV48" i="25"/>
  <c r="AU48" i="25"/>
  <c r="AT48" i="25"/>
  <c r="AQ48" i="25"/>
  <c r="AP48" i="25"/>
  <c r="AO48" i="25"/>
  <c r="AN48" i="25"/>
  <c r="AM48" i="25"/>
  <c r="AL48" i="25"/>
  <c r="AK48" i="25"/>
  <c r="AJ48" i="25"/>
  <c r="AI48" i="25"/>
  <c r="AH48" i="25"/>
  <c r="AG48" i="25"/>
  <c r="AF48" i="25"/>
  <c r="AD48" i="25"/>
  <c r="Q48" i="25" s="1"/>
  <c r="M48" i="25"/>
  <c r="CG47" i="25"/>
  <c r="CF47" i="25"/>
  <c r="CE47" i="25"/>
  <c r="CD47" i="25"/>
  <c r="CC47" i="25"/>
  <c r="CB47" i="25"/>
  <c r="CA47" i="25"/>
  <c r="BZ47" i="25"/>
  <c r="BY47" i="25"/>
  <c r="BX47" i="25"/>
  <c r="BW47" i="25"/>
  <c r="BV47" i="25"/>
  <c r="BE47" i="25"/>
  <c r="BD47" i="25"/>
  <c r="BC47" i="25"/>
  <c r="BB47" i="25"/>
  <c r="BA47" i="25"/>
  <c r="AZ47" i="25"/>
  <c r="AY47" i="25"/>
  <c r="AX47" i="25"/>
  <c r="AW47" i="25"/>
  <c r="AV47" i="25"/>
  <c r="AU47" i="25"/>
  <c r="AT47" i="25"/>
  <c r="AQ47" i="25"/>
  <c r="AP47" i="25"/>
  <c r="AO47" i="25"/>
  <c r="AN47" i="25"/>
  <c r="AM47" i="25"/>
  <c r="AL47" i="25"/>
  <c r="AK47" i="25"/>
  <c r="AJ47" i="25"/>
  <c r="AI47" i="25"/>
  <c r="AH47" i="25"/>
  <c r="AG47" i="25"/>
  <c r="AF47" i="25"/>
  <c r="AD47" i="25"/>
  <c r="M47" i="25"/>
  <c r="CG46" i="25"/>
  <c r="CF46" i="25"/>
  <c r="CE46" i="25"/>
  <c r="CD46" i="25"/>
  <c r="CC46" i="25"/>
  <c r="CB46" i="25"/>
  <c r="CA46" i="25"/>
  <c r="BZ46" i="25"/>
  <c r="BY46" i="25"/>
  <c r="BX46" i="25"/>
  <c r="BW46" i="25"/>
  <c r="BV46" i="25"/>
  <c r="BE46" i="25"/>
  <c r="BD46" i="25"/>
  <c r="BC46" i="25"/>
  <c r="BB46" i="25"/>
  <c r="BA46" i="25"/>
  <c r="AZ46" i="25"/>
  <c r="AY46" i="25"/>
  <c r="AX46" i="25"/>
  <c r="AW46" i="25"/>
  <c r="AV46" i="25"/>
  <c r="AU46" i="25"/>
  <c r="AT46" i="25"/>
  <c r="BH46" i="25" s="1"/>
  <c r="AQ46" i="25"/>
  <c r="AP46" i="25"/>
  <c r="AO46" i="25"/>
  <c r="AN46" i="25"/>
  <c r="AM46" i="25"/>
  <c r="AL46" i="25"/>
  <c r="AK46" i="25"/>
  <c r="AJ46" i="25"/>
  <c r="AI46" i="25"/>
  <c r="AH46" i="25"/>
  <c r="AG46" i="25"/>
  <c r="AF46" i="25"/>
  <c r="AD46" i="25"/>
  <c r="M46" i="25"/>
  <c r="CG45" i="25"/>
  <c r="CF45" i="25"/>
  <c r="CE45" i="25"/>
  <c r="CD45" i="25"/>
  <c r="CC45" i="25"/>
  <c r="CB45" i="25"/>
  <c r="CA45" i="25"/>
  <c r="BZ45" i="25"/>
  <c r="BY45" i="25"/>
  <c r="BX45" i="25"/>
  <c r="BW45" i="25"/>
  <c r="BV45" i="25"/>
  <c r="BE45" i="25"/>
  <c r="BD45" i="25"/>
  <c r="BC45" i="25"/>
  <c r="BB45" i="25"/>
  <c r="BA45" i="25"/>
  <c r="AZ45" i="25"/>
  <c r="AY45" i="25"/>
  <c r="AX45" i="25"/>
  <c r="AW45" i="25"/>
  <c r="AV45" i="25"/>
  <c r="AU45" i="25"/>
  <c r="AT45" i="25"/>
  <c r="AQ45" i="25"/>
  <c r="AP45" i="25"/>
  <c r="AO45" i="25"/>
  <c r="AN45" i="25"/>
  <c r="AM45" i="25"/>
  <c r="AL45" i="25"/>
  <c r="AK45" i="25"/>
  <c r="AJ45" i="25"/>
  <c r="AI45" i="25"/>
  <c r="AH45" i="25"/>
  <c r="AG45" i="25"/>
  <c r="AF45" i="25"/>
  <c r="AD45" i="25"/>
  <c r="Q45" i="25" s="1"/>
  <c r="M45" i="25"/>
  <c r="CG44" i="25"/>
  <c r="CF44" i="25"/>
  <c r="CE44" i="25"/>
  <c r="CD44" i="25"/>
  <c r="CC44" i="25"/>
  <c r="CB44" i="25"/>
  <c r="CA44" i="25"/>
  <c r="BZ44" i="25"/>
  <c r="BY44" i="25"/>
  <c r="BX44" i="25"/>
  <c r="BW44" i="25"/>
  <c r="BV44" i="25"/>
  <c r="BE44" i="25"/>
  <c r="BD44" i="25"/>
  <c r="BC44" i="25"/>
  <c r="BB44" i="25"/>
  <c r="BA44" i="25"/>
  <c r="AZ44" i="25"/>
  <c r="AY44" i="25"/>
  <c r="AX44" i="25"/>
  <c r="AW44" i="25"/>
  <c r="AV44" i="25"/>
  <c r="AU44" i="25"/>
  <c r="AT44" i="25"/>
  <c r="AQ44" i="25"/>
  <c r="AP44" i="25"/>
  <c r="AO44" i="25"/>
  <c r="AN44" i="25"/>
  <c r="AM44" i="25"/>
  <c r="AL44" i="25"/>
  <c r="AK44" i="25"/>
  <c r="AJ44" i="25"/>
  <c r="AI44" i="25"/>
  <c r="AH44" i="25"/>
  <c r="AG44" i="25"/>
  <c r="AF44" i="25"/>
  <c r="AD44" i="25"/>
  <c r="Q44" i="25" s="1"/>
  <c r="M44" i="25"/>
  <c r="CG43" i="25"/>
  <c r="CF43" i="25"/>
  <c r="CE43" i="25"/>
  <c r="CD43" i="25"/>
  <c r="CC43" i="25"/>
  <c r="CB43" i="25"/>
  <c r="CA43" i="25"/>
  <c r="BZ43" i="25"/>
  <c r="BY43" i="25"/>
  <c r="BX43" i="25"/>
  <c r="BW43" i="25"/>
  <c r="BV43" i="25"/>
  <c r="BE43" i="25"/>
  <c r="BD43" i="25"/>
  <c r="BC43" i="25"/>
  <c r="BB43" i="25"/>
  <c r="BA43" i="25"/>
  <c r="AZ43" i="25"/>
  <c r="AY43" i="25"/>
  <c r="AX43" i="25"/>
  <c r="AW43" i="25"/>
  <c r="AV43" i="25"/>
  <c r="AU43" i="25"/>
  <c r="AT43" i="25"/>
  <c r="AQ43" i="25"/>
  <c r="AP43" i="25"/>
  <c r="AO43" i="25"/>
  <c r="AN43" i="25"/>
  <c r="AM43" i="25"/>
  <c r="AL43" i="25"/>
  <c r="AK43" i="25"/>
  <c r="AJ43" i="25"/>
  <c r="AI43" i="25"/>
  <c r="AH43" i="25"/>
  <c r="AG43" i="25"/>
  <c r="AF43" i="25"/>
  <c r="AD43" i="25"/>
  <c r="M43" i="25"/>
  <c r="CG42" i="25"/>
  <c r="CF42" i="25"/>
  <c r="CE42" i="25"/>
  <c r="CD42" i="25"/>
  <c r="CC42" i="25"/>
  <c r="CB42" i="25"/>
  <c r="CA42" i="25"/>
  <c r="BZ42" i="25"/>
  <c r="BY42" i="25"/>
  <c r="BX42" i="25"/>
  <c r="BW42" i="25"/>
  <c r="BV42" i="25"/>
  <c r="BE42" i="25"/>
  <c r="BD42" i="25"/>
  <c r="BC42" i="25"/>
  <c r="BB42" i="25"/>
  <c r="BA42" i="25"/>
  <c r="AZ42" i="25"/>
  <c r="AY42" i="25"/>
  <c r="AX42" i="25"/>
  <c r="AW42" i="25"/>
  <c r="AV42" i="25"/>
  <c r="AU42" i="25"/>
  <c r="AT42" i="25"/>
  <c r="AQ42" i="25"/>
  <c r="AP42" i="25"/>
  <c r="AO42" i="25"/>
  <c r="AN42" i="25"/>
  <c r="AM42" i="25"/>
  <c r="AL42" i="25"/>
  <c r="AK42" i="25"/>
  <c r="AJ42" i="25"/>
  <c r="AI42" i="25"/>
  <c r="AH42" i="25"/>
  <c r="AG42" i="25"/>
  <c r="AF42" i="25"/>
  <c r="AD42" i="25"/>
  <c r="P42" i="25" s="1"/>
  <c r="M42" i="25"/>
  <c r="CG41" i="25"/>
  <c r="CF41" i="25"/>
  <c r="CE41" i="25"/>
  <c r="CD41" i="25"/>
  <c r="CC41" i="25"/>
  <c r="CB41" i="25"/>
  <c r="CA41" i="25"/>
  <c r="BZ41" i="25"/>
  <c r="BY41" i="25"/>
  <c r="BX41" i="25"/>
  <c r="BW41" i="25"/>
  <c r="BV41" i="25"/>
  <c r="BE41" i="25"/>
  <c r="BD41" i="25"/>
  <c r="BC41" i="25"/>
  <c r="BB41" i="25"/>
  <c r="BA41" i="25"/>
  <c r="AZ41" i="25"/>
  <c r="AY41" i="25"/>
  <c r="AX41" i="25"/>
  <c r="AW41" i="25"/>
  <c r="AV41" i="25"/>
  <c r="AU41" i="25"/>
  <c r="AT41" i="25"/>
  <c r="AQ41" i="25"/>
  <c r="AP41" i="25"/>
  <c r="AO41" i="25"/>
  <c r="AN41" i="25"/>
  <c r="AM41" i="25"/>
  <c r="AL41" i="25"/>
  <c r="AK41" i="25"/>
  <c r="AJ41" i="25"/>
  <c r="AI41" i="25"/>
  <c r="AH41" i="25"/>
  <c r="AG41" i="25"/>
  <c r="AF41" i="25"/>
  <c r="AD41" i="25"/>
  <c r="Q41" i="25" s="1"/>
  <c r="M41" i="25"/>
  <c r="CG40" i="25"/>
  <c r="CF40" i="25"/>
  <c r="CE40" i="25"/>
  <c r="CD40" i="25"/>
  <c r="CC40" i="25"/>
  <c r="CB40" i="25"/>
  <c r="CA40" i="25"/>
  <c r="BZ40" i="25"/>
  <c r="BY40" i="25"/>
  <c r="BX40" i="25"/>
  <c r="BW40" i="25"/>
  <c r="BV40" i="25"/>
  <c r="BE40" i="25"/>
  <c r="BD40" i="25"/>
  <c r="BC40" i="25"/>
  <c r="BB40" i="25"/>
  <c r="BA40" i="25"/>
  <c r="AZ40" i="25"/>
  <c r="AY40" i="25"/>
  <c r="AX40" i="25"/>
  <c r="AW40" i="25"/>
  <c r="AV40" i="25"/>
  <c r="AU40" i="25"/>
  <c r="AT40" i="25"/>
  <c r="AQ40" i="25"/>
  <c r="AP40" i="25"/>
  <c r="AO40" i="25"/>
  <c r="AN40" i="25"/>
  <c r="AM40" i="25"/>
  <c r="AL40" i="25"/>
  <c r="AK40" i="25"/>
  <c r="AJ40" i="25"/>
  <c r="AI40" i="25"/>
  <c r="AH40" i="25"/>
  <c r="AG40" i="25"/>
  <c r="AF40" i="25"/>
  <c r="AD40" i="25"/>
  <c r="Q40" i="25" s="1"/>
  <c r="M40" i="25"/>
  <c r="CG39" i="25"/>
  <c r="CF39" i="25"/>
  <c r="CE39" i="25"/>
  <c r="CD39" i="25"/>
  <c r="CC39" i="25"/>
  <c r="CB39" i="25"/>
  <c r="CA39" i="25"/>
  <c r="BZ39" i="25"/>
  <c r="BY39" i="25"/>
  <c r="BX39" i="25"/>
  <c r="BW39" i="25"/>
  <c r="BV39" i="25"/>
  <c r="BE39" i="25"/>
  <c r="BD39" i="25"/>
  <c r="BC39" i="25"/>
  <c r="BB39" i="25"/>
  <c r="BA39" i="25"/>
  <c r="AZ39" i="25"/>
  <c r="AY39" i="25"/>
  <c r="AX39" i="25"/>
  <c r="AW39" i="25"/>
  <c r="AV39" i="25"/>
  <c r="AU39" i="25"/>
  <c r="AT39" i="25"/>
  <c r="AQ39" i="25"/>
  <c r="AP39" i="25"/>
  <c r="AO39" i="25"/>
  <c r="AN39" i="25"/>
  <c r="AM39" i="25"/>
  <c r="AL39" i="25"/>
  <c r="AK39" i="25"/>
  <c r="AJ39" i="25"/>
  <c r="AI39" i="25"/>
  <c r="AH39" i="25"/>
  <c r="AG39" i="25"/>
  <c r="AF39" i="25"/>
  <c r="AD39" i="25"/>
  <c r="M39" i="25"/>
  <c r="CG38" i="25"/>
  <c r="CF38" i="25"/>
  <c r="CE38" i="25"/>
  <c r="CD38" i="25"/>
  <c r="CC38" i="25"/>
  <c r="CB38" i="25"/>
  <c r="CA38" i="25"/>
  <c r="BZ38" i="25"/>
  <c r="BY38" i="25"/>
  <c r="BX38" i="25"/>
  <c r="BW38" i="25"/>
  <c r="BV38" i="25"/>
  <c r="BE38" i="25"/>
  <c r="BD38" i="25"/>
  <c r="BC38" i="25"/>
  <c r="BB38" i="25"/>
  <c r="BA38" i="25"/>
  <c r="AZ38" i="25"/>
  <c r="AY38" i="25"/>
  <c r="AX38" i="25"/>
  <c r="AW38" i="25"/>
  <c r="AV38" i="25"/>
  <c r="AU38" i="25"/>
  <c r="AT38" i="25"/>
  <c r="AQ38" i="25"/>
  <c r="AP38" i="25"/>
  <c r="AO38" i="25"/>
  <c r="AN38" i="25"/>
  <c r="AM38" i="25"/>
  <c r="AL38" i="25"/>
  <c r="AK38" i="25"/>
  <c r="AJ38" i="25"/>
  <c r="AI38" i="25"/>
  <c r="AH38" i="25"/>
  <c r="AG38" i="25"/>
  <c r="AF38" i="25"/>
  <c r="AD38" i="25"/>
  <c r="Q38" i="25" s="1"/>
  <c r="M38" i="25"/>
  <c r="CG37" i="25"/>
  <c r="CF37" i="25"/>
  <c r="CE37" i="25"/>
  <c r="CD37" i="25"/>
  <c r="CC37" i="25"/>
  <c r="CB37" i="25"/>
  <c r="CA37" i="25"/>
  <c r="BZ37" i="25"/>
  <c r="BY37" i="25"/>
  <c r="BX37" i="25"/>
  <c r="BW37" i="25"/>
  <c r="BV37" i="25"/>
  <c r="BE37" i="25"/>
  <c r="BD37" i="25"/>
  <c r="BC37" i="25"/>
  <c r="BB37" i="25"/>
  <c r="BA37" i="25"/>
  <c r="AZ37" i="25"/>
  <c r="AY37" i="25"/>
  <c r="AX37" i="25"/>
  <c r="AW37" i="25"/>
  <c r="AV37" i="25"/>
  <c r="AU37" i="25"/>
  <c r="AT37" i="25"/>
  <c r="AQ37" i="25"/>
  <c r="AP37" i="25"/>
  <c r="AO37" i="25"/>
  <c r="AN37" i="25"/>
  <c r="AM37" i="25"/>
  <c r="AL37" i="25"/>
  <c r="AK37" i="25"/>
  <c r="AJ37" i="25"/>
  <c r="AI37" i="25"/>
  <c r="AH37" i="25"/>
  <c r="AG37" i="25"/>
  <c r="AF37" i="25"/>
  <c r="AD37" i="25"/>
  <c r="M37" i="25"/>
  <c r="CG36" i="25"/>
  <c r="CF36" i="25"/>
  <c r="CE36" i="25"/>
  <c r="CD36" i="25"/>
  <c r="CC36" i="25"/>
  <c r="CB36" i="25"/>
  <c r="CA36" i="25"/>
  <c r="BZ36" i="25"/>
  <c r="BY36" i="25"/>
  <c r="BX36" i="25"/>
  <c r="BW36" i="25"/>
  <c r="BV36" i="25"/>
  <c r="BE36" i="25"/>
  <c r="BD36" i="25"/>
  <c r="BC36" i="25"/>
  <c r="BB36" i="25"/>
  <c r="BA36" i="25"/>
  <c r="AZ36" i="25"/>
  <c r="AY36" i="25"/>
  <c r="AX36" i="25"/>
  <c r="AW36" i="25"/>
  <c r="AV36" i="25"/>
  <c r="AU36" i="25"/>
  <c r="AT36" i="25"/>
  <c r="AQ36" i="25"/>
  <c r="AP36" i="25"/>
  <c r="AO36" i="25"/>
  <c r="AN36" i="25"/>
  <c r="AM36" i="25"/>
  <c r="AL36" i="25"/>
  <c r="AK36" i="25"/>
  <c r="AJ36" i="25"/>
  <c r="AI36" i="25"/>
  <c r="AH36" i="25"/>
  <c r="AG36" i="25"/>
  <c r="AF36" i="25"/>
  <c r="AD36" i="25"/>
  <c r="Q36" i="25" s="1"/>
  <c r="M36" i="25"/>
  <c r="CG35" i="25"/>
  <c r="CF35" i="25"/>
  <c r="CE35" i="25"/>
  <c r="CD35" i="25"/>
  <c r="CC35" i="25"/>
  <c r="CB35" i="25"/>
  <c r="CA35" i="25"/>
  <c r="BZ35" i="25"/>
  <c r="BY35" i="25"/>
  <c r="BX35" i="25"/>
  <c r="BW35" i="25"/>
  <c r="BV35" i="25"/>
  <c r="BE35" i="25"/>
  <c r="BD35" i="25"/>
  <c r="BC35" i="25"/>
  <c r="BB35" i="25"/>
  <c r="BA35" i="25"/>
  <c r="AZ35" i="25"/>
  <c r="AY35" i="25"/>
  <c r="AX35" i="25"/>
  <c r="AW35" i="25"/>
  <c r="AV35" i="25"/>
  <c r="AU35" i="25"/>
  <c r="AT35" i="25"/>
  <c r="AQ35" i="25"/>
  <c r="AP35" i="25"/>
  <c r="AO35" i="25"/>
  <c r="AN35" i="25"/>
  <c r="AM35" i="25"/>
  <c r="AL35" i="25"/>
  <c r="AK35" i="25"/>
  <c r="AJ35" i="25"/>
  <c r="AI35" i="25"/>
  <c r="AH35" i="25"/>
  <c r="AG35" i="25"/>
  <c r="AF35" i="25"/>
  <c r="AD35" i="25"/>
  <c r="M35" i="25"/>
  <c r="CG34" i="25"/>
  <c r="CF34" i="25"/>
  <c r="CE34" i="25"/>
  <c r="CD34" i="25"/>
  <c r="CC34" i="25"/>
  <c r="CB34" i="25"/>
  <c r="CA34" i="25"/>
  <c r="BZ34" i="25"/>
  <c r="BY34" i="25"/>
  <c r="BX34" i="25"/>
  <c r="BW34" i="25"/>
  <c r="BV34" i="25"/>
  <c r="BE34" i="25"/>
  <c r="BD34" i="25"/>
  <c r="BC34" i="25"/>
  <c r="BB34" i="25"/>
  <c r="BA34" i="25"/>
  <c r="AZ34" i="25"/>
  <c r="AY34" i="25"/>
  <c r="AX34" i="25"/>
  <c r="AW34" i="25"/>
  <c r="AV34" i="25"/>
  <c r="AU34" i="25"/>
  <c r="AT34" i="25"/>
  <c r="AQ34" i="25"/>
  <c r="AP34" i="25"/>
  <c r="AO34" i="25"/>
  <c r="AN34" i="25"/>
  <c r="AM34" i="25"/>
  <c r="AL34" i="25"/>
  <c r="AK34" i="25"/>
  <c r="AJ34" i="25"/>
  <c r="AI34" i="25"/>
  <c r="AH34" i="25"/>
  <c r="AG34" i="25"/>
  <c r="AF34" i="25"/>
  <c r="AD34" i="25"/>
  <c r="Q34" i="25" s="1"/>
  <c r="M34" i="25"/>
  <c r="CG33" i="25"/>
  <c r="CF33" i="25"/>
  <c r="CE33" i="25"/>
  <c r="CD33" i="25"/>
  <c r="CC33" i="25"/>
  <c r="CB33" i="25"/>
  <c r="CA33" i="25"/>
  <c r="BZ33" i="25"/>
  <c r="BY33" i="25"/>
  <c r="BX33" i="25"/>
  <c r="BW33" i="25"/>
  <c r="BV33" i="25"/>
  <c r="CJ33" i="25" s="1"/>
  <c r="BE33" i="25"/>
  <c r="BD33" i="25"/>
  <c r="BC33" i="25"/>
  <c r="BB33" i="25"/>
  <c r="BA33" i="25"/>
  <c r="AZ33" i="25"/>
  <c r="AY33" i="25"/>
  <c r="AX33" i="25"/>
  <c r="AW33" i="25"/>
  <c r="AV33" i="25"/>
  <c r="AU33" i="25"/>
  <c r="AT33" i="25"/>
  <c r="AQ33" i="25"/>
  <c r="AP33" i="25"/>
  <c r="AO33" i="25"/>
  <c r="AN33" i="25"/>
  <c r="AM33" i="25"/>
  <c r="AL33" i="25"/>
  <c r="AK33" i="25"/>
  <c r="AJ33" i="25"/>
  <c r="AI33" i="25"/>
  <c r="AH33" i="25"/>
  <c r="AG33" i="25"/>
  <c r="AF33" i="25"/>
  <c r="AD33" i="25"/>
  <c r="Q33" i="25" s="1"/>
  <c r="M33" i="25"/>
  <c r="CG32" i="25"/>
  <c r="CF32" i="25"/>
  <c r="CE32" i="25"/>
  <c r="CD32" i="25"/>
  <c r="CC32" i="25"/>
  <c r="CB32" i="25"/>
  <c r="CA32" i="25"/>
  <c r="BZ32" i="25"/>
  <c r="BY32" i="25"/>
  <c r="BX32" i="25"/>
  <c r="BW32" i="25"/>
  <c r="BV32" i="25"/>
  <c r="BE32" i="25"/>
  <c r="BD32" i="25"/>
  <c r="BC32" i="25"/>
  <c r="BB32" i="25"/>
  <c r="BA32" i="25"/>
  <c r="AZ32" i="25"/>
  <c r="AY32" i="25"/>
  <c r="AX32" i="25"/>
  <c r="AW32" i="25"/>
  <c r="AV32" i="25"/>
  <c r="AU32" i="25"/>
  <c r="AT32" i="25"/>
  <c r="AQ32" i="25"/>
  <c r="AP32" i="25"/>
  <c r="AO32" i="25"/>
  <c r="AN32" i="25"/>
  <c r="AM32" i="25"/>
  <c r="AL32" i="25"/>
  <c r="AK32" i="25"/>
  <c r="AJ32" i="25"/>
  <c r="AI32" i="25"/>
  <c r="AH32" i="25"/>
  <c r="AG32" i="25"/>
  <c r="AF32" i="25"/>
  <c r="AD32" i="25"/>
  <c r="P32" i="25" s="1"/>
  <c r="M32" i="25"/>
  <c r="CG31" i="25"/>
  <c r="CF31" i="25"/>
  <c r="CE31" i="25"/>
  <c r="CD31" i="25"/>
  <c r="CC31" i="25"/>
  <c r="CB31" i="25"/>
  <c r="CA31" i="25"/>
  <c r="BZ31" i="25"/>
  <c r="BY31" i="25"/>
  <c r="BX31" i="25"/>
  <c r="BW31" i="25"/>
  <c r="BV31" i="25"/>
  <c r="BE31" i="25"/>
  <c r="BD31" i="25"/>
  <c r="BC31" i="25"/>
  <c r="BB31" i="25"/>
  <c r="BA31" i="25"/>
  <c r="AZ31" i="25"/>
  <c r="AY31" i="25"/>
  <c r="AX31" i="25"/>
  <c r="AW31" i="25"/>
  <c r="AV31" i="25"/>
  <c r="AU31" i="25"/>
  <c r="AT31" i="25"/>
  <c r="AQ31" i="25"/>
  <c r="AP31" i="25"/>
  <c r="AO31" i="25"/>
  <c r="AN31" i="25"/>
  <c r="AM31" i="25"/>
  <c r="AL31" i="25"/>
  <c r="AK31" i="25"/>
  <c r="AJ31" i="25"/>
  <c r="AI31" i="25"/>
  <c r="AH31" i="25"/>
  <c r="AG31" i="25"/>
  <c r="AF31" i="25"/>
  <c r="AD31" i="25"/>
  <c r="P31" i="25" s="1"/>
  <c r="M31" i="25"/>
  <c r="CG30" i="25"/>
  <c r="CF30" i="25"/>
  <c r="CE30" i="25"/>
  <c r="CD30" i="25"/>
  <c r="CC30" i="25"/>
  <c r="CB30" i="25"/>
  <c r="CA30" i="25"/>
  <c r="BZ30" i="25"/>
  <c r="BY30" i="25"/>
  <c r="BX30" i="25"/>
  <c r="BW30" i="25"/>
  <c r="BV30" i="25"/>
  <c r="BE30" i="25"/>
  <c r="BD30" i="25"/>
  <c r="BC30" i="25"/>
  <c r="BB30" i="25"/>
  <c r="BA30" i="25"/>
  <c r="AZ30" i="25"/>
  <c r="AY30" i="25"/>
  <c r="AX30" i="25"/>
  <c r="AW30" i="25"/>
  <c r="AV30" i="25"/>
  <c r="AU30" i="25"/>
  <c r="AT30" i="25"/>
  <c r="AQ30" i="25"/>
  <c r="AP30" i="25"/>
  <c r="AO30" i="25"/>
  <c r="AN30" i="25"/>
  <c r="AM30" i="25"/>
  <c r="AL30" i="25"/>
  <c r="AK30" i="25"/>
  <c r="AJ30" i="25"/>
  <c r="AI30" i="25"/>
  <c r="AH30" i="25"/>
  <c r="AG30" i="25"/>
  <c r="AF30" i="25"/>
  <c r="AD30" i="25"/>
  <c r="Q30" i="25" s="1"/>
  <c r="M30" i="25"/>
  <c r="CG29" i="25"/>
  <c r="CF29" i="25"/>
  <c r="CE29" i="25"/>
  <c r="CD29" i="25"/>
  <c r="CC29" i="25"/>
  <c r="CB29" i="25"/>
  <c r="CA29" i="25"/>
  <c r="BZ29" i="25"/>
  <c r="BY29" i="25"/>
  <c r="BX29" i="25"/>
  <c r="BW29" i="25"/>
  <c r="BV29" i="25"/>
  <c r="BE29" i="25"/>
  <c r="BD29" i="25"/>
  <c r="BC29" i="25"/>
  <c r="BB29" i="25"/>
  <c r="BA29" i="25"/>
  <c r="AZ29" i="25"/>
  <c r="AY29" i="25"/>
  <c r="AX29" i="25"/>
  <c r="AW29" i="25"/>
  <c r="AV29" i="25"/>
  <c r="AU29" i="25"/>
  <c r="AT29" i="25"/>
  <c r="AQ29" i="25"/>
  <c r="AP29" i="25"/>
  <c r="AO29" i="25"/>
  <c r="AN29" i="25"/>
  <c r="AM29" i="25"/>
  <c r="AL29" i="25"/>
  <c r="AK29" i="25"/>
  <c r="AJ29" i="25"/>
  <c r="AI29" i="25"/>
  <c r="AH29" i="25"/>
  <c r="AG29" i="25"/>
  <c r="AF29" i="25"/>
  <c r="AD29" i="25"/>
  <c r="Q29" i="25" s="1"/>
  <c r="M29" i="25"/>
  <c r="CG28" i="25"/>
  <c r="CF28" i="25"/>
  <c r="CE28" i="25"/>
  <c r="CD28" i="25"/>
  <c r="CC28" i="25"/>
  <c r="CB28" i="25"/>
  <c r="CA28" i="25"/>
  <c r="BZ28" i="25"/>
  <c r="BY28" i="25"/>
  <c r="BX28" i="25"/>
  <c r="BW28" i="25"/>
  <c r="BV28" i="25"/>
  <c r="BE28" i="25"/>
  <c r="BD28" i="25"/>
  <c r="BC28" i="25"/>
  <c r="BB28" i="25"/>
  <c r="BA28" i="25"/>
  <c r="AZ28" i="25"/>
  <c r="AY28" i="25"/>
  <c r="AX28" i="25"/>
  <c r="AW28" i="25"/>
  <c r="AV28" i="25"/>
  <c r="AU28" i="25"/>
  <c r="AT28" i="25"/>
  <c r="AQ28" i="25"/>
  <c r="AP28" i="25"/>
  <c r="AO28" i="25"/>
  <c r="AN28" i="25"/>
  <c r="AM28" i="25"/>
  <c r="AL28" i="25"/>
  <c r="AK28" i="25"/>
  <c r="AJ28" i="25"/>
  <c r="AI28" i="25"/>
  <c r="AH28" i="25"/>
  <c r="AG28" i="25"/>
  <c r="AF28" i="25"/>
  <c r="AD28" i="25"/>
  <c r="Q28" i="25" s="1"/>
  <c r="M28" i="25"/>
  <c r="CG27" i="25"/>
  <c r="CF27" i="25"/>
  <c r="CE27" i="25"/>
  <c r="CD27" i="25"/>
  <c r="CC27" i="25"/>
  <c r="CB27" i="25"/>
  <c r="CA27" i="25"/>
  <c r="BZ27" i="25"/>
  <c r="BY27" i="25"/>
  <c r="BX27" i="25"/>
  <c r="BW27" i="25"/>
  <c r="BV27" i="25"/>
  <c r="BE27" i="25"/>
  <c r="BD27" i="25"/>
  <c r="BC27" i="25"/>
  <c r="BB27" i="25"/>
  <c r="BA27" i="25"/>
  <c r="AZ27" i="25"/>
  <c r="AY27" i="25"/>
  <c r="AX27" i="25"/>
  <c r="AW27" i="25"/>
  <c r="AV27" i="25"/>
  <c r="AU27" i="25"/>
  <c r="AT27" i="25"/>
  <c r="BH27" i="25" s="1"/>
  <c r="AQ27" i="25"/>
  <c r="AP27" i="25"/>
  <c r="AO27" i="25"/>
  <c r="AN27" i="25"/>
  <c r="AM27" i="25"/>
  <c r="AL27" i="25"/>
  <c r="AK27" i="25"/>
  <c r="AJ27" i="25"/>
  <c r="AI27" i="25"/>
  <c r="AH27" i="25"/>
  <c r="AG27" i="25"/>
  <c r="AF27" i="25"/>
  <c r="AD27" i="25"/>
  <c r="P27" i="25" s="1"/>
  <c r="M27" i="25"/>
  <c r="CG26" i="25"/>
  <c r="CF26" i="25"/>
  <c r="CE26" i="25"/>
  <c r="CD26" i="25"/>
  <c r="CC26" i="25"/>
  <c r="CB26" i="25"/>
  <c r="CA26" i="25"/>
  <c r="BZ26" i="25"/>
  <c r="BY26" i="25"/>
  <c r="BX26" i="25"/>
  <c r="BW26" i="25"/>
  <c r="BV26" i="25"/>
  <c r="BE26" i="25"/>
  <c r="BD26" i="25"/>
  <c r="BC26" i="25"/>
  <c r="BB26" i="25"/>
  <c r="BA26" i="25"/>
  <c r="AZ26" i="25"/>
  <c r="AY26" i="25"/>
  <c r="AX26" i="25"/>
  <c r="AW26" i="25"/>
  <c r="AV26" i="25"/>
  <c r="AU26" i="25"/>
  <c r="AT26" i="25"/>
  <c r="AQ26" i="25"/>
  <c r="AP26" i="25"/>
  <c r="AO26" i="25"/>
  <c r="AN26" i="25"/>
  <c r="AM26" i="25"/>
  <c r="AL26" i="25"/>
  <c r="AK26" i="25"/>
  <c r="AJ26" i="25"/>
  <c r="AI26" i="25"/>
  <c r="AH26" i="25"/>
  <c r="AG26" i="25"/>
  <c r="AF26" i="25"/>
  <c r="AD26" i="25"/>
  <c r="Q26" i="25" s="1"/>
  <c r="M26" i="25"/>
  <c r="CG25" i="25"/>
  <c r="CF25" i="25"/>
  <c r="CE25" i="25"/>
  <c r="CD25" i="25"/>
  <c r="CC25" i="25"/>
  <c r="CB25" i="25"/>
  <c r="CA25" i="25"/>
  <c r="BZ25" i="25"/>
  <c r="BY25" i="25"/>
  <c r="BX25" i="25"/>
  <c r="BW25" i="25"/>
  <c r="BV25" i="25"/>
  <c r="BE25" i="25"/>
  <c r="BD25" i="25"/>
  <c r="BC25" i="25"/>
  <c r="BB25" i="25"/>
  <c r="BA25" i="25"/>
  <c r="AZ25" i="25"/>
  <c r="AY25" i="25"/>
  <c r="AX25" i="25"/>
  <c r="AW25" i="25"/>
  <c r="AV25" i="25"/>
  <c r="AU25" i="25"/>
  <c r="AT25" i="25"/>
  <c r="AQ25" i="25"/>
  <c r="AP25" i="25"/>
  <c r="AO25" i="25"/>
  <c r="AN25" i="25"/>
  <c r="AM25" i="25"/>
  <c r="AL25" i="25"/>
  <c r="AK25" i="25"/>
  <c r="AJ25" i="25"/>
  <c r="AI25" i="25"/>
  <c r="AH25" i="25"/>
  <c r="AG25" i="25"/>
  <c r="AF25" i="25"/>
  <c r="AD25" i="25"/>
  <c r="Q25" i="25" s="1"/>
  <c r="M25" i="25"/>
  <c r="CG24" i="25"/>
  <c r="CF24" i="25"/>
  <c r="CE24" i="25"/>
  <c r="CD24" i="25"/>
  <c r="CC24" i="25"/>
  <c r="CB24" i="25"/>
  <c r="CA24" i="25"/>
  <c r="BZ24" i="25"/>
  <c r="BY24" i="25"/>
  <c r="BX24" i="25"/>
  <c r="BW24" i="25"/>
  <c r="BV24" i="25"/>
  <c r="BE24" i="25"/>
  <c r="BD24" i="25"/>
  <c r="BC24" i="25"/>
  <c r="BB24" i="25"/>
  <c r="BA24" i="25"/>
  <c r="AZ24" i="25"/>
  <c r="AY24" i="25"/>
  <c r="AX24" i="25"/>
  <c r="AW24" i="25"/>
  <c r="AV24" i="25"/>
  <c r="AU24" i="25"/>
  <c r="AT24" i="25"/>
  <c r="AQ24" i="25"/>
  <c r="AP24" i="25"/>
  <c r="AO24" i="25"/>
  <c r="AN24" i="25"/>
  <c r="AM24" i="25"/>
  <c r="AL24" i="25"/>
  <c r="AK24" i="25"/>
  <c r="AJ24" i="25"/>
  <c r="AI24" i="25"/>
  <c r="AH24" i="25"/>
  <c r="AG24" i="25"/>
  <c r="AF24" i="25"/>
  <c r="AD24" i="25"/>
  <c r="Q24" i="25" s="1"/>
  <c r="M24" i="25"/>
  <c r="CG23" i="25"/>
  <c r="CF23" i="25"/>
  <c r="CE23" i="25"/>
  <c r="CD23" i="25"/>
  <c r="CC23" i="25"/>
  <c r="CB23" i="25"/>
  <c r="CA23" i="25"/>
  <c r="BZ23" i="25"/>
  <c r="BY23" i="25"/>
  <c r="BX23" i="25"/>
  <c r="BW23" i="25"/>
  <c r="BV23" i="25"/>
  <c r="BE23" i="25"/>
  <c r="BD23" i="25"/>
  <c r="BC23" i="25"/>
  <c r="BB23" i="25"/>
  <c r="BA23" i="25"/>
  <c r="AZ23" i="25"/>
  <c r="AY23" i="25"/>
  <c r="AX23" i="25"/>
  <c r="AW23" i="25"/>
  <c r="AV23" i="25"/>
  <c r="AU23" i="25"/>
  <c r="AT23" i="25"/>
  <c r="AQ23" i="25"/>
  <c r="AP23" i="25"/>
  <c r="AO23" i="25"/>
  <c r="AN23" i="25"/>
  <c r="AM23" i="25"/>
  <c r="AL23" i="25"/>
  <c r="AK23" i="25"/>
  <c r="AJ23" i="25"/>
  <c r="AI23" i="25"/>
  <c r="AH23" i="25"/>
  <c r="AG23" i="25"/>
  <c r="AF23" i="25"/>
  <c r="AD23" i="25"/>
  <c r="P23" i="25" s="1"/>
  <c r="M23" i="25"/>
  <c r="CG22" i="25"/>
  <c r="CF22" i="25"/>
  <c r="CE22" i="25"/>
  <c r="CD22" i="25"/>
  <c r="CC22" i="25"/>
  <c r="CB22" i="25"/>
  <c r="CA22" i="25"/>
  <c r="BZ22" i="25"/>
  <c r="BY22" i="25"/>
  <c r="BX22" i="25"/>
  <c r="BW22" i="25"/>
  <c r="BV22" i="25"/>
  <c r="BE22" i="25"/>
  <c r="BD22" i="25"/>
  <c r="BC22" i="25"/>
  <c r="BB22" i="25"/>
  <c r="BA22" i="25"/>
  <c r="AZ22" i="25"/>
  <c r="AY22" i="25"/>
  <c r="AX22" i="25"/>
  <c r="AW22" i="25"/>
  <c r="AV22" i="25"/>
  <c r="AU22" i="25"/>
  <c r="AT22" i="25"/>
  <c r="AQ22" i="25"/>
  <c r="AP22" i="25"/>
  <c r="AO22" i="25"/>
  <c r="AN22" i="25"/>
  <c r="AM22" i="25"/>
  <c r="AL22" i="25"/>
  <c r="AK22" i="25"/>
  <c r="AJ22" i="25"/>
  <c r="AI22" i="25"/>
  <c r="AH22" i="25"/>
  <c r="AG22" i="25"/>
  <c r="AF22" i="25"/>
  <c r="AD22" i="25"/>
  <c r="Q22" i="25" s="1"/>
  <c r="M22" i="25"/>
  <c r="CG21" i="25"/>
  <c r="CF21" i="25"/>
  <c r="CE21" i="25"/>
  <c r="CD21" i="25"/>
  <c r="CC21" i="25"/>
  <c r="CB21" i="25"/>
  <c r="CA21" i="25"/>
  <c r="BZ21" i="25"/>
  <c r="BY21" i="25"/>
  <c r="BX21" i="25"/>
  <c r="BW21" i="25"/>
  <c r="BV21" i="25"/>
  <c r="BE21" i="25"/>
  <c r="BD21" i="25"/>
  <c r="BC21" i="25"/>
  <c r="BB21" i="25"/>
  <c r="BA21" i="25"/>
  <c r="AZ21" i="25"/>
  <c r="AY21" i="25"/>
  <c r="AX21" i="25"/>
  <c r="AW21" i="25"/>
  <c r="AV21" i="25"/>
  <c r="AU21" i="25"/>
  <c r="AT21" i="25"/>
  <c r="AQ21" i="25"/>
  <c r="AP21" i="25"/>
  <c r="AO21" i="25"/>
  <c r="AN21" i="25"/>
  <c r="AM21" i="25"/>
  <c r="AL21" i="25"/>
  <c r="AK21" i="25"/>
  <c r="AJ21" i="25"/>
  <c r="AI21" i="25"/>
  <c r="AH21" i="25"/>
  <c r="AG21" i="25"/>
  <c r="AF21" i="25"/>
  <c r="AD21" i="25"/>
  <c r="P21" i="25" s="1"/>
  <c r="M21" i="25"/>
  <c r="CG20" i="25"/>
  <c r="CF20" i="25"/>
  <c r="CE20" i="25"/>
  <c r="CD20" i="25"/>
  <c r="CC20" i="25"/>
  <c r="CB20" i="25"/>
  <c r="CA20" i="25"/>
  <c r="BZ20" i="25"/>
  <c r="BY20" i="25"/>
  <c r="BX20" i="25"/>
  <c r="BW20" i="25"/>
  <c r="BV20" i="25"/>
  <c r="BE20" i="25"/>
  <c r="BD20" i="25"/>
  <c r="BC20" i="25"/>
  <c r="BB20" i="25"/>
  <c r="BA20" i="25"/>
  <c r="AZ20" i="25"/>
  <c r="AY20" i="25"/>
  <c r="AX20" i="25"/>
  <c r="AW20" i="25"/>
  <c r="AV20" i="25"/>
  <c r="AU20" i="25"/>
  <c r="AT20" i="25"/>
  <c r="AQ20" i="25"/>
  <c r="AP20" i="25"/>
  <c r="AO20" i="25"/>
  <c r="AN20" i="25"/>
  <c r="AM20" i="25"/>
  <c r="AL20" i="25"/>
  <c r="AK20" i="25"/>
  <c r="AJ20" i="25"/>
  <c r="AI20" i="25"/>
  <c r="AH20" i="25"/>
  <c r="AG20" i="25"/>
  <c r="AF20" i="25"/>
  <c r="AD20" i="25"/>
  <c r="Q20" i="25" s="1"/>
  <c r="M20" i="25"/>
  <c r="CG19" i="25"/>
  <c r="CF19" i="25"/>
  <c r="CE19" i="25"/>
  <c r="CD19" i="25"/>
  <c r="CC19" i="25"/>
  <c r="CB19" i="25"/>
  <c r="CA19" i="25"/>
  <c r="BZ19" i="25"/>
  <c r="BY19" i="25"/>
  <c r="BX19" i="25"/>
  <c r="BW19" i="25"/>
  <c r="BV19" i="25"/>
  <c r="BE19" i="25"/>
  <c r="BD19" i="25"/>
  <c r="BC19" i="25"/>
  <c r="BB19" i="25"/>
  <c r="BA19" i="25"/>
  <c r="AZ19" i="25"/>
  <c r="AY19" i="25"/>
  <c r="AX19" i="25"/>
  <c r="AW19" i="25"/>
  <c r="AV19" i="25"/>
  <c r="AU19" i="25"/>
  <c r="AT19" i="25"/>
  <c r="AQ19" i="25"/>
  <c r="AP19" i="25"/>
  <c r="AO19" i="25"/>
  <c r="AN19" i="25"/>
  <c r="AM19" i="25"/>
  <c r="AL19" i="25"/>
  <c r="AK19" i="25"/>
  <c r="AJ19" i="25"/>
  <c r="AI19" i="25"/>
  <c r="AH19" i="25"/>
  <c r="AG19" i="25"/>
  <c r="AF19" i="25"/>
  <c r="AD19" i="25"/>
  <c r="P19" i="25" s="1"/>
  <c r="M19" i="25"/>
  <c r="CG18" i="25"/>
  <c r="CF18" i="25"/>
  <c r="CE18" i="25"/>
  <c r="CD18" i="25"/>
  <c r="CC18" i="25"/>
  <c r="CB18" i="25"/>
  <c r="CA18" i="25"/>
  <c r="BZ18" i="25"/>
  <c r="BY18" i="25"/>
  <c r="BX18" i="25"/>
  <c r="BW18" i="25"/>
  <c r="BV18" i="25"/>
  <c r="BE18" i="25"/>
  <c r="BD18" i="25"/>
  <c r="BC18" i="25"/>
  <c r="BB18" i="25"/>
  <c r="BA18" i="25"/>
  <c r="AZ18" i="25"/>
  <c r="AY18" i="25"/>
  <c r="AX18" i="25"/>
  <c r="AW18" i="25"/>
  <c r="AV18" i="25"/>
  <c r="AU18" i="25"/>
  <c r="AT18" i="25"/>
  <c r="AQ18" i="25"/>
  <c r="AP18" i="25"/>
  <c r="AO18" i="25"/>
  <c r="AN18" i="25"/>
  <c r="AM18" i="25"/>
  <c r="AL18" i="25"/>
  <c r="AK18" i="25"/>
  <c r="AJ18" i="25"/>
  <c r="AI18" i="25"/>
  <c r="AH18" i="25"/>
  <c r="AG18" i="25"/>
  <c r="AF18" i="25"/>
  <c r="AD18" i="25"/>
  <c r="Q18" i="25" s="1"/>
  <c r="M18" i="25"/>
  <c r="CG17" i="25"/>
  <c r="CF17" i="25"/>
  <c r="CE17" i="25"/>
  <c r="CD17" i="25"/>
  <c r="CC17" i="25"/>
  <c r="CB17" i="25"/>
  <c r="CA17" i="25"/>
  <c r="BZ17" i="25"/>
  <c r="BY17" i="25"/>
  <c r="BX17" i="25"/>
  <c r="BW17" i="25"/>
  <c r="BV17" i="25"/>
  <c r="CJ17" i="25" s="1"/>
  <c r="BE17" i="25"/>
  <c r="BD17" i="25"/>
  <c r="BC17" i="25"/>
  <c r="BB17" i="25"/>
  <c r="BA17" i="25"/>
  <c r="AZ17" i="25"/>
  <c r="AY17" i="25"/>
  <c r="AX17" i="25"/>
  <c r="AW17" i="25"/>
  <c r="AV17" i="25"/>
  <c r="AU17" i="25"/>
  <c r="AT17" i="25"/>
  <c r="AQ17" i="25"/>
  <c r="AP17" i="25"/>
  <c r="AO17" i="25"/>
  <c r="AN17" i="25"/>
  <c r="AM17" i="25"/>
  <c r="AL17" i="25"/>
  <c r="AK17" i="25"/>
  <c r="AJ17" i="25"/>
  <c r="AI17" i="25"/>
  <c r="AH17" i="25"/>
  <c r="AG17" i="25"/>
  <c r="AF17" i="25"/>
  <c r="AD17" i="25"/>
  <c r="Q17" i="25" s="1"/>
  <c r="M17" i="25"/>
  <c r="CG16" i="25"/>
  <c r="CF16" i="25"/>
  <c r="CE16" i="25"/>
  <c r="CD16" i="25"/>
  <c r="CC16" i="25"/>
  <c r="CB16" i="25"/>
  <c r="CA16" i="25"/>
  <c r="BZ16" i="25"/>
  <c r="BY16" i="25"/>
  <c r="BX16" i="25"/>
  <c r="BW16" i="25"/>
  <c r="BV16" i="25"/>
  <c r="BE16" i="25"/>
  <c r="BD16" i="25"/>
  <c r="BC16" i="25"/>
  <c r="BB16" i="25"/>
  <c r="BA16" i="25"/>
  <c r="AZ16" i="25"/>
  <c r="AY16" i="25"/>
  <c r="AX16" i="25"/>
  <c r="AW16" i="25"/>
  <c r="AV16" i="25"/>
  <c r="AU16" i="25"/>
  <c r="AT16" i="25"/>
  <c r="AQ16" i="25"/>
  <c r="AP16" i="25"/>
  <c r="AO16" i="25"/>
  <c r="AN16" i="25"/>
  <c r="AM16" i="25"/>
  <c r="AL16" i="25"/>
  <c r="AK16" i="25"/>
  <c r="AJ16" i="25"/>
  <c r="AI16" i="25"/>
  <c r="AH16" i="25"/>
  <c r="AG16" i="25"/>
  <c r="AF16" i="25"/>
  <c r="AD16" i="25"/>
  <c r="M16" i="25"/>
  <c r="CG15" i="25"/>
  <c r="CF15" i="25"/>
  <c r="CE15" i="25"/>
  <c r="CD15" i="25"/>
  <c r="CC15" i="25"/>
  <c r="CB15" i="25"/>
  <c r="CA15" i="25"/>
  <c r="BZ15" i="25"/>
  <c r="BY15" i="25"/>
  <c r="BX15" i="25"/>
  <c r="BW15" i="25"/>
  <c r="BV15" i="25"/>
  <c r="BE15" i="25"/>
  <c r="BD15" i="25"/>
  <c r="BC15" i="25"/>
  <c r="BB15" i="25"/>
  <c r="BA15" i="25"/>
  <c r="AZ15" i="25"/>
  <c r="AY15" i="25"/>
  <c r="AX15" i="25"/>
  <c r="AW15" i="25"/>
  <c r="AV15" i="25"/>
  <c r="AU15" i="25"/>
  <c r="AT15" i="25"/>
  <c r="AQ15" i="25"/>
  <c r="AP15" i="25"/>
  <c r="AO15" i="25"/>
  <c r="AN15" i="25"/>
  <c r="AM15" i="25"/>
  <c r="AL15" i="25"/>
  <c r="AK15" i="25"/>
  <c r="AJ15" i="25"/>
  <c r="AI15" i="25"/>
  <c r="AH15" i="25"/>
  <c r="AG15" i="25"/>
  <c r="AF15" i="25"/>
  <c r="AD15" i="25"/>
  <c r="P15" i="25" s="1"/>
  <c r="M15" i="25"/>
  <c r="CG14" i="25"/>
  <c r="CF14" i="25"/>
  <c r="CE14" i="25"/>
  <c r="CD14" i="25"/>
  <c r="CC14" i="25"/>
  <c r="CB14" i="25"/>
  <c r="CA14" i="25"/>
  <c r="BZ14" i="25"/>
  <c r="BY14" i="25"/>
  <c r="BX14" i="25"/>
  <c r="BW14" i="25"/>
  <c r="BV14" i="25"/>
  <c r="BE14" i="25"/>
  <c r="BD14" i="25"/>
  <c r="BC14" i="25"/>
  <c r="BB14" i="25"/>
  <c r="BA14" i="25"/>
  <c r="AZ14" i="25"/>
  <c r="AY14" i="25"/>
  <c r="AX14" i="25"/>
  <c r="AW14" i="25"/>
  <c r="AV14" i="25"/>
  <c r="AU14" i="25"/>
  <c r="AT14" i="25"/>
  <c r="AQ14" i="25"/>
  <c r="AP14" i="25"/>
  <c r="AO14" i="25"/>
  <c r="AN14" i="25"/>
  <c r="AM14" i="25"/>
  <c r="AL14" i="25"/>
  <c r="AK14" i="25"/>
  <c r="AJ14" i="25"/>
  <c r="AI14" i="25"/>
  <c r="AH14" i="25"/>
  <c r="AG14" i="25"/>
  <c r="AF14" i="25"/>
  <c r="AD14" i="25"/>
  <c r="Q14" i="25" s="1"/>
  <c r="M14" i="25"/>
  <c r="CG13" i="25"/>
  <c r="CF13" i="25"/>
  <c r="CE13" i="25"/>
  <c r="CD13" i="25"/>
  <c r="CC13" i="25"/>
  <c r="CB13" i="25"/>
  <c r="CA13" i="25"/>
  <c r="BZ13" i="25"/>
  <c r="BY13" i="25"/>
  <c r="BX13" i="25"/>
  <c r="BW13" i="25"/>
  <c r="BV13" i="25"/>
  <c r="BE13" i="25"/>
  <c r="BD13" i="25"/>
  <c r="BC13" i="25"/>
  <c r="BB13" i="25"/>
  <c r="BA13" i="25"/>
  <c r="AZ13" i="25"/>
  <c r="AY13" i="25"/>
  <c r="AX13" i="25"/>
  <c r="AW13" i="25"/>
  <c r="AV13" i="25"/>
  <c r="AU13" i="25"/>
  <c r="AT13" i="25"/>
  <c r="AQ13" i="25"/>
  <c r="AP13" i="25"/>
  <c r="AO13" i="25"/>
  <c r="AN13" i="25"/>
  <c r="AM13" i="25"/>
  <c r="AL13" i="25"/>
  <c r="AK13" i="25"/>
  <c r="AJ13" i="25"/>
  <c r="AI13" i="25"/>
  <c r="AH13" i="25"/>
  <c r="AG13" i="25"/>
  <c r="AF13" i="25"/>
  <c r="AD13" i="25"/>
  <c r="M13" i="25"/>
  <c r="CG9" i="25"/>
  <c r="CF9" i="25"/>
  <c r="CE9" i="25"/>
  <c r="CD9" i="25"/>
  <c r="CC9" i="25"/>
  <c r="CB9" i="25"/>
  <c r="CA9" i="25"/>
  <c r="BZ9" i="25"/>
  <c r="BY9" i="25"/>
  <c r="BX9" i="25"/>
  <c r="BW9" i="25"/>
  <c r="BV9" i="25"/>
  <c r="BE9" i="25"/>
  <c r="BD9" i="25"/>
  <c r="BC9" i="25"/>
  <c r="BB9" i="25"/>
  <c r="BA9" i="25"/>
  <c r="AZ9" i="25"/>
  <c r="AY9" i="25"/>
  <c r="AX9" i="25"/>
  <c r="AW9" i="25"/>
  <c r="AV9" i="25"/>
  <c r="AU9" i="25"/>
  <c r="AT9" i="25"/>
  <c r="AQ9" i="25"/>
  <c r="AP9" i="25"/>
  <c r="AO9" i="25"/>
  <c r="AN9" i="25"/>
  <c r="AM9" i="25"/>
  <c r="AL9" i="25"/>
  <c r="AK9" i="25"/>
  <c r="AJ9" i="25"/>
  <c r="AI9" i="25"/>
  <c r="AH9" i="25"/>
  <c r="AG9" i="25"/>
  <c r="AF9" i="25"/>
  <c r="AD9" i="25"/>
  <c r="M9" i="25"/>
  <c r="CG8" i="25"/>
  <c r="CF8" i="25"/>
  <c r="CE8" i="25"/>
  <c r="CD8" i="25"/>
  <c r="CC8" i="25"/>
  <c r="CB8" i="25"/>
  <c r="CA8" i="25"/>
  <c r="BZ8" i="25"/>
  <c r="BY8" i="25"/>
  <c r="BX8" i="25"/>
  <c r="BW8" i="25"/>
  <c r="BV8" i="25"/>
  <c r="BE8" i="25"/>
  <c r="BD8" i="25"/>
  <c r="BC8" i="25"/>
  <c r="BB8" i="25"/>
  <c r="BA8" i="25"/>
  <c r="AZ8" i="25"/>
  <c r="AY8" i="25"/>
  <c r="AX8" i="25"/>
  <c r="AW8" i="25"/>
  <c r="AV8" i="25"/>
  <c r="AU8" i="25"/>
  <c r="AT8" i="25"/>
  <c r="AQ8" i="25"/>
  <c r="AP8" i="25"/>
  <c r="AO8" i="25"/>
  <c r="AN8" i="25"/>
  <c r="AM8" i="25"/>
  <c r="AL8" i="25"/>
  <c r="AK8" i="25"/>
  <c r="AJ8" i="25"/>
  <c r="AI8" i="25"/>
  <c r="AH8" i="25"/>
  <c r="AG8" i="25"/>
  <c r="AF8" i="25"/>
  <c r="AD8" i="25"/>
  <c r="P8" i="25" s="1"/>
  <c r="M8" i="25"/>
  <c r="CG7" i="25"/>
  <c r="CF7" i="25"/>
  <c r="CE7" i="25"/>
  <c r="CD7" i="25"/>
  <c r="CC7" i="25"/>
  <c r="CB7" i="25"/>
  <c r="CA7" i="25"/>
  <c r="BZ7" i="25"/>
  <c r="BY7" i="25"/>
  <c r="BX7" i="25"/>
  <c r="BW7" i="25"/>
  <c r="BV7" i="25"/>
  <c r="BE7" i="25"/>
  <c r="BD7" i="25"/>
  <c r="BC7" i="25"/>
  <c r="BB7" i="25"/>
  <c r="BA7" i="25"/>
  <c r="AZ7" i="25"/>
  <c r="AY7" i="25"/>
  <c r="AX7" i="25"/>
  <c r="AW7" i="25"/>
  <c r="AV7" i="25"/>
  <c r="AU7" i="25"/>
  <c r="AT7" i="25"/>
  <c r="AQ7" i="25"/>
  <c r="AP7" i="25"/>
  <c r="AO7" i="25"/>
  <c r="AN7" i="25"/>
  <c r="AM7" i="25"/>
  <c r="AL7" i="25"/>
  <c r="AK7" i="25"/>
  <c r="AJ7" i="25"/>
  <c r="AI7" i="25"/>
  <c r="AH7" i="25"/>
  <c r="AG7" i="25"/>
  <c r="AF7" i="25"/>
  <c r="AD7" i="25"/>
  <c r="Q7" i="25" s="1"/>
  <c r="M7" i="25"/>
  <c r="CG6" i="25"/>
  <c r="CF6" i="25"/>
  <c r="CE6" i="25"/>
  <c r="CD6" i="25"/>
  <c r="CC6" i="25"/>
  <c r="CB6" i="25"/>
  <c r="CA6" i="25"/>
  <c r="BZ6" i="25"/>
  <c r="BY6" i="25"/>
  <c r="BX6" i="25"/>
  <c r="BW6" i="25"/>
  <c r="BV6" i="25"/>
  <c r="CJ6" i="25" s="1"/>
  <c r="BE6" i="25"/>
  <c r="BD6" i="25"/>
  <c r="BC6" i="25"/>
  <c r="BB6" i="25"/>
  <c r="BA6" i="25"/>
  <c r="AZ6" i="25"/>
  <c r="AY6" i="25"/>
  <c r="AX6" i="25"/>
  <c r="AW6" i="25"/>
  <c r="AV6" i="25"/>
  <c r="AU6" i="25"/>
  <c r="AT6" i="25"/>
  <c r="AQ6" i="25"/>
  <c r="AP6" i="25"/>
  <c r="AO6" i="25"/>
  <c r="AN6" i="25"/>
  <c r="AM6" i="25"/>
  <c r="AL6" i="25"/>
  <c r="AK6" i="25"/>
  <c r="AJ6" i="25"/>
  <c r="AI6" i="25"/>
  <c r="AH6" i="25"/>
  <c r="AG6" i="25"/>
  <c r="AF6" i="25"/>
  <c r="AD6" i="25"/>
  <c r="Q6" i="25" s="1"/>
  <c r="M6" i="25"/>
  <c r="CG5" i="25"/>
  <c r="CF5" i="25"/>
  <c r="CE5" i="25"/>
  <c r="CD5" i="25"/>
  <c r="CC5" i="25"/>
  <c r="CB5" i="25"/>
  <c r="CA5" i="25"/>
  <c r="BZ5" i="25"/>
  <c r="BY5" i="25"/>
  <c r="BX5" i="25"/>
  <c r="BW5" i="25"/>
  <c r="BV5" i="25"/>
  <c r="BE5" i="25"/>
  <c r="BD5" i="25"/>
  <c r="BC5" i="25"/>
  <c r="BB5" i="25"/>
  <c r="BA5" i="25"/>
  <c r="AZ5" i="25"/>
  <c r="AY5" i="25"/>
  <c r="AX5" i="25"/>
  <c r="AW5" i="25"/>
  <c r="AV5" i="25"/>
  <c r="AU5" i="25"/>
  <c r="AT5" i="25"/>
  <c r="AQ5" i="25"/>
  <c r="AP5" i="25"/>
  <c r="AO5" i="25"/>
  <c r="AN5" i="25"/>
  <c r="AM5" i="25"/>
  <c r="AL5" i="25"/>
  <c r="AK5" i="25"/>
  <c r="AJ5" i="25"/>
  <c r="AI5" i="25"/>
  <c r="AH5" i="25"/>
  <c r="AG5" i="25"/>
  <c r="AF5" i="25"/>
  <c r="AD5" i="25"/>
  <c r="Q5" i="25" s="1"/>
  <c r="M5" i="25"/>
  <c r="CV4" i="25"/>
  <c r="CU4" i="25"/>
  <c r="CT4" i="25"/>
  <c r="CS4" i="25"/>
  <c r="CR4" i="25"/>
  <c r="CQ4" i="25"/>
  <c r="CP4" i="25"/>
  <c r="CO4" i="25"/>
  <c r="CN4" i="25"/>
  <c r="CM4" i="25"/>
  <c r="CL4" i="25"/>
  <c r="CK4" i="25"/>
  <c r="CJ4" i="25"/>
  <c r="CH4" i="25"/>
  <c r="CG4" i="25"/>
  <c r="CF4" i="25"/>
  <c r="CE4" i="25"/>
  <c r="CD4" i="25"/>
  <c r="CC4" i="25"/>
  <c r="CB4" i="25"/>
  <c r="CA4" i="25"/>
  <c r="BZ4" i="25"/>
  <c r="BY4" i="25"/>
  <c r="BX4" i="25"/>
  <c r="BW4" i="25"/>
  <c r="BV4" i="25"/>
  <c r="BT4" i="25"/>
  <c r="BS4" i="25"/>
  <c r="BR4" i="25"/>
  <c r="BQ4" i="25"/>
  <c r="BP4" i="25"/>
  <c r="BO4" i="25"/>
  <c r="BN4" i="25"/>
  <c r="BM4" i="25"/>
  <c r="BL4" i="25"/>
  <c r="BK4" i="25"/>
  <c r="BJ4" i="25"/>
  <c r="BI4" i="25"/>
  <c r="BH4" i="25"/>
  <c r="BF4" i="25"/>
  <c r="BE4" i="25"/>
  <c r="BD4" i="25"/>
  <c r="BC4" i="25"/>
  <c r="BB4" i="25"/>
  <c r="BA4" i="25"/>
  <c r="AZ4" i="25"/>
  <c r="AY4" i="25"/>
  <c r="AX4" i="25"/>
  <c r="AW4" i="25"/>
  <c r="AV4" i="25"/>
  <c r="AU4" i="25"/>
  <c r="AT4" i="25"/>
  <c r="R313" i="25" l="1"/>
  <c r="R315" i="25" s="1"/>
  <c r="AB324" i="25"/>
  <c r="AB326" i="25" s="1"/>
  <c r="AA324" i="25"/>
  <c r="AA326" i="25" s="1"/>
  <c r="S301" i="25"/>
  <c r="S303" i="25" s="1"/>
  <c r="W301" i="25"/>
  <c r="W303" i="25" s="1"/>
  <c r="Z313" i="25"/>
  <c r="Z315" i="25" s="1"/>
  <c r="AA301" i="25"/>
  <c r="AA303" i="25" s="1"/>
  <c r="T301" i="25"/>
  <c r="T303" i="25" s="1"/>
  <c r="V313" i="25"/>
  <c r="V315" i="25" s="1"/>
  <c r="R301" i="25"/>
  <c r="R303" i="25" s="1"/>
  <c r="P225" i="25"/>
  <c r="S324" i="25"/>
  <c r="S326" i="25" s="1"/>
  <c r="BX291" i="25"/>
  <c r="CF291" i="25"/>
  <c r="AI299" i="25"/>
  <c r="AM299" i="25"/>
  <c r="AQ299" i="25"/>
  <c r="AF319" i="25"/>
  <c r="AJ319" i="25"/>
  <c r="AN319" i="25"/>
  <c r="AT319" i="25"/>
  <c r="AX319" i="25"/>
  <c r="BB319" i="25"/>
  <c r="BV319" i="25"/>
  <c r="BZ319" i="25"/>
  <c r="CD319" i="25"/>
  <c r="BQ226" i="25"/>
  <c r="BQ236" i="25"/>
  <c r="CN236" i="25"/>
  <c r="CN252" i="25"/>
  <c r="CR267" i="25"/>
  <c r="CB291" i="25"/>
  <c r="AH295" i="25"/>
  <c r="AH293" i="25"/>
  <c r="AL293" i="25"/>
  <c r="AP293" i="25"/>
  <c r="P153" i="25"/>
  <c r="AM298" i="25"/>
  <c r="AP295" i="25"/>
  <c r="AN291" i="25"/>
  <c r="AT291" i="25"/>
  <c r="BV291" i="25"/>
  <c r="AH297" i="25"/>
  <c r="AL297" i="25"/>
  <c r="AZ297" i="25"/>
  <c r="BD297" i="25"/>
  <c r="AR220" i="25"/>
  <c r="AR153" i="25"/>
  <c r="BN243" i="25"/>
  <c r="CP275" i="25"/>
  <c r="P277" i="25"/>
  <c r="BM283" i="25"/>
  <c r="CS285" i="25"/>
  <c r="CS294" i="25" s="1"/>
  <c r="AI298" i="25"/>
  <c r="AJ291" i="25"/>
  <c r="BB291" i="25"/>
  <c r="CD291" i="25"/>
  <c r="AV297" i="25"/>
  <c r="CB297" i="25"/>
  <c r="CT265" i="25"/>
  <c r="AQ298" i="25"/>
  <c r="AL295" i="25"/>
  <c r="AF291" i="25"/>
  <c r="AX291" i="25"/>
  <c r="BZ291" i="25"/>
  <c r="AP297" i="25"/>
  <c r="BX297" i="25"/>
  <c r="AR123" i="25"/>
  <c r="AG291" i="25"/>
  <c r="AK291" i="25"/>
  <c r="AO291" i="25"/>
  <c r="AU291" i="25"/>
  <c r="AY291" i="25"/>
  <c r="BC291" i="25"/>
  <c r="BW291" i="25"/>
  <c r="CA291" i="25"/>
  <c r="CE291" i="25"/>
  <c r="AI300" i="25"/>
  <c r="AM300" i="25"/>
  <c r="AQ300" i="25"/>
  <c r="CL238" i="25"/>
  <c r="BM253" i="25"/>
  <c r="CK191" i="25"/>
  <c r="AF299" i="25"/>
  <c r="AJ299" i="25"/>
  <c r="AN299" i="25"/>
  <c r="P122" i="25"/>
  <c r="Q260" i="25"/>
  <c r="BJ123" i="25"/>
  <c r="CK98" i="25"/>
  <c r="CK102" i="25"/>
  <c r="BI104" i="25"/>
  <c r="V301" i="25"/>
  <c r="V303" i="25" s="1"/>
  <c r="AV299" i="25"/>
  <c r="BD299" i="25"/>
  <c r="CF299" i="25"/>
  <c r="AK299" i="25"/>
  <c r="AZ299" i="25"/>
  <c r="BX299" i="25"/>
  <c r="CB299" i="25"/>
  <c r="AG299" i="25"/>
  <c r="AO299" i="25"/>
  <c r="AD299" i="25"/>
  <c r="AW299" i="25"/>
  <c r="BA299" i="25"/>
  <c r="BE299" i="25"/>
  <c r="BY299" i="25"/>
  <c r="CC299" i="25"/>
  <c r="CG299" i="25"/>
  <c r="AH299" i="25"/>
  <c r="AL299" i="25"/>
  <c r="AP299" i="25"/>
  <c r="Q130" i="25"/>
  <c r="CK135" i="25"/>
  <c r="P114" i="25"/>
  <c r="AX299" i="25"/>
  <c r="BB299" i="25"/>
  <c r="BZ299" i="25"/>
  <c r="CD299" i="25"/>
  <c r="AT299" i="25"/>
  <c r="BV299" i="25"/>
  <c r="AU299" i="25"/>
  <c r="AY299" i="25"/>
  <c r="BC299" i="25"/>
  <c r="BW299" i="25"/>
  <c r="CA299" i="25"/>
  <c r="CE299" i="25"/>
  <c r="CU166" i="25"/>
  <c r="BS168" i="25"/>
  <c r="CK121" i="25"/>
  <c r="CL77" i="25"/>
  <c r="BN78" i="25"/>
  <c r="BQ79" i="25"/>
  <c r="BL81" i="25"/>
  <c r="P82" i="25"/>
  <c r="BI83" i="25"/>
  <c r="CL109" i="25"/>
  <c r="BM139" i="25"/>
  <c r="P144" i="25"/>
  <c r="CK69" i="25"/>
  <c r="BR70" i="25"/>
  <c r="P73" i="25"/>
  <c r="BJ74" i="25"/>
  <c r="BJ78" i="25"/>
  <c r="P93" i="25"/>
  <c r="CN95" i="25"/>
  <c r="BP103" i="25"/>
  <c r="CK105" i="25"/>
  <c r="BI107" i="25"/>
  <c r="CK113" i="25"/>
  <c r="CK114" i="25"/>
  <c r="Q117" i="25"/>
  <c r="CS117" i="25"/>
  <c r="CU120" i="25"/>
  <c r="CT128" i="25"/>
  <c r="BP130" i="25"/>
  <c r="P137" i="25"/>
  <c r="CS144" i="25"/>
  <c r="P148" i="25"/>
  <c r="BR161" i="25"/>
  <c r="BX295" i="25"/>
  <c r="CB295" i="25"/>
  <c r="CF295" i="25"/>
  <c r="CK166" i="25"/>
  <c r="BI168" i="25"/>
  <c r="CU174" i="25"/>
  <c r="BP178" i="25"/>
  <c r="BW293" i="25"/>
  <c r="CA293" i="25"/>
  <c r="CE293" i="25"/>
  <c r="Q195" i="25"/>
  <c r="CU199" i="25"/>
  <c r="P213" i="25"/>
  <c r="P217" i="25"/>
  <c r="BP220" i="25"/>
  <c r="BR221" i="25"/>
  <c r="BQ227" i="25"/>
  <c r="BK234" i="25"/>
  <c r="P253" i="25"/>
  <c r="BJ255" i="25"/>
  <c r="Q256" i="25"/>
  <c r="P259" i="25"/>
  <c r="P270" i="25"/>
  <c r="BK281" i="25"/>
  <c r="BL282" i="25"/>
  <c r="P70" i="25"/>
  <c r="CL89" i="25"/>
  <c r="P90" i="25"/>
  <c r="BO90" i="25"/>
  <c r="BJ91" i="25"/>
  <c r="BS100" i="25"/>
  <c r="CS101" i="25"/>
  <c r="BN153" i="25"/>
  <c r="CS155" i="25"/>
  <c r="CU157" i="25"/>
  <c r="CR173" i="25"/>
  <c r="BS176" i="25"/>
  <c r="BY292" i="25"/>
  <c r="CC292" i="25"/>
  <c r="CG292" i="25"/>
  <c r="CU186" i="25"/>
  <c r="AV293" i="25"/>
  <c r="AZ293" i="25"/>
  <c r="BD293" i="25"/>
  <c r="BX293" i="25"/>
  <c r="CB293" i="25"/>
  <c r="CF293" i="25"/>
  <c r="BM203" i="25"/>
  <c r="P205" i="25"/>
  <c r="BI207" i="25"/>
  <c r="CR214" i="25"/>
  <c r="P231" i="25"/>
  <c r="Q235" i="25"/>
  <c r="BR240" i="25"/>
  <c r="P247" i="25"/>
  <c r="BS247" i="25"/>
  <c r="BP248" i="25"/>
  <c r="Q252" i="25"/>
  <c r="P258" i="25"/>
  <c r="Q267" i="25"/>
  <c r="CQ271" i="25"/>
  <c r="CP280" i="25"/>
  <c r="P282" i="25"/>
  <c r="P283" i="25"/>
  <c r="BP77" i="25"/>
  <c r="AT296" i="25"/>
  <c r="AX296" i="25"/>
  <c r="BB296" i="25"/>
  <c r="CD296" i="25"/>
  <c r="Q85" i="25"/>
  <c r="BS88" i="25"/>
  <c r="CK110" i="25"/>
  <c r="P113" i="25"/>
  <c r="BI124" i="25"/>
  <c r="AW298" i="25"/>
  <c r="BY298" i="25"/>
  <c r="CC298" i="25"/>
  <c r="CG298" i="25"/>
  <c r="CR134" i="25"/>
  <c r="CU139" i="25"/>
  <c r="BI146" i="25"/>
  <c r="CK148" i="25"/>
  <c r="BI150" i="25"/>
  <c r="CT171" i="25"/>
  <c r="BP191" i="25"/>
  <c r="CL195" i="25"/>
  <c r="Q200" i="25"/>
  <c r="CL209" i="25"/>
  <c r="P220" i="25"/>
  <c r="Q227" i="25"/>
  <c r="Q234" i="25"/>
  <c r="CP241" i="25"/>
  <c r="CK245" i="25"/>
  <c r="P249" i="25"/>
  <c r="CP250" i="25"/>
  <c r="CN254" i="25"/>
  <c r="CL256" i="25"/>
  <c r="P263" i="25"/>
  <c r="BP269" i="25"/>
  <c r="CK272" i="25"/>
  <c r="BI274" i="25"/>
  <c r="BP89" i="25"/>
  <c r="Q126" i="25"/>
  <c r="P126" i="25"/>
  <c r="Q47" i="25"/>
  <c r="P47" i="25"/>
  <c r="BI111" i="25"/>
  <c r="BP121" i="25"/>
  <c r="CP135" i="25"/>
  <c r="BH123" i="25"/>
  <c r="P134" i="25"/>
  <c r="Q134" i="25"/>
  <c r="Q13" i="25"/>
  <c r="P13" i="25"/>
  <c r="Q74" i="25"/>
  <c r="P74" i="25"/>
  <c r="Q97" i="25"/>
  <c r="P97" i="25"/>
  <c r="Q201" i="25"/>
  <c r="P201" i="25"/>
  <c r="P262" i="25"/>
  <c r="Q262" i="25"/>
  <c r="BN282" i="25"/>
  <c r="BP69" i="25"/>
  <c r="CL69" i="25"/>
  <c r="BN79" i="25"/>
  <c r="CT85" i="25"/>
  <c r="BR86" i="25"/>
  <c r="BJ107" i="25"/>
  <c r="CR109" i="25"/>
  <c r="CP113" i="25"/>
  <c r="BJ115" i="25"/>
  <c r="CK118" i="25"/>
  <c r="BI120" i="25"/>
  <c r="BQ124" i="25"/>
  <c r="AF298" i="25"/>
  <c r="AJ298" i="25"/>
  <c r="AR126" i="25"/>
  <c r="AR128" i="25"/>
  <c r="BS128" i="25"/>
  <c r="BP131" i="25"/>
  <c r="AR134" i="25"/>
  <c r="CU135" i="25"/>
  <c r="BQ146" i="25"/>
  <c r="BQ155" i="25"/>
  <c r="CS159" i="25"/>
  <c r="CU161" i="25"/>
  <c r="BP166" i="25"/>
  <c r="CR171" i="25"/>
  <c r="AR173" i="25"/>
  <c r="Q175" i="25"/>
  <c r="P175" i="25"/>
  <c r="CT179" i="25"/>
  <c r="AF292" i="25"/>
  <c r="AJ292" i="25"/>
  <c r="AN292" i="25"/>
  <c r="AT292" i="25"/>
  <c r="AX292" i="25"/>
  <c r="BB292" i="25"/>
  <c r="BV292" i="25"/>
  <c r="BZ292" i="25"/>
  <c r="CD292" i="25"/>
  <c r="AD297" i="25"/>
  <c r="AI297" i="25"/>
  <c r="AM297" i="25"/>
  <c r="AQ297" i="25"/>
  <c r="AW297" i="25"/>
  <c r="BY297" i="25"/>
  <c r="CC297" i="25"/>
  <c r="CG297" i="25"/>
  <c r="P191" i="25"/>
  <c r="CO200" i="25"/>
  <c r="P224" i="25"/>
  <c r="BS234" i="25"/>
  <c r="CQ256" i="25"/>
  <c r="BI138" i="25"/>
  <c r="BL144" i="25"/>
  <c r="CK152" i="25"/>
  <c r="V324" i="25"/>
  <c r="V326" i="25" s="1"/>
  <c r="AR21" i="25"/>
  <c r="CT80" i="25"/>
  <c r="CS86" i="25"/>
  <c r="BN91" i="25"/>
  <c r="CT97" i="25"/>
  <c r="BP31" i="25"/>
  <c r="Q32" i="25"/>
  <c r="BJ33" i="25"/>
  <c r="AR37" i="25"/>
  <c r="BS39" i="25"/>
  <c r="CC312" i="25"/>
  <c r="CG312" i="25"/>
  <c r="AR67" i="25"/>
  <c r="CU68" i="25"/>
  <c r="P69" i="25"/>
  <c r="BQ71" i="25"/>
  <c r="CU71" i="25"/>
  <c r="CT73" i="25"/>
  <c r="CO74" i="25"/>
  <c r="CU76" i="25"/>
  <c r="CT77" i="25"/>
  <c r="BR78" i="25"/>
  <c r="CS78" i="25"/>
  <c r="BL80" i="25"/>
  <c r="BJ82" i="25"/>
  <c r="BR83" i="25"/>
  <c r="CR87" i="25"/>
  <c r="CT89" i="25"/>
  <c r="CK90" i="25"/>
  <c r="BQ91" i="25"/>
  <c r="CK94" i="25"/>
  <c r="BR95" i="25"/>
  <c r="BI96" i="25"/>
  <c r="CK97" i="25"/>
  <c r="P98" i="25"/>
  <c r="AR99" i="25"/>
  <c r="BJ99" i="25"/>
  <c r="CU99" i="25"/>
  <c r="CO106" i="25"/>
  <c r="BI108" i="25"/>
  <c r="Q109" i="25"/>
  <c r="AR117" i="25"/>
  <c r="BS117" i="25"/>
  <c r="BQ120" i="25"/>
  <c r="CP121" i="25"/>
  <c r="BW298" i="25"/>
  <c r="CA298" i="25"/>
  <c r="CE298" i="25"/>
  <c r="AH311" i="25"/>
  <c r="AL311" i="25"/>
  <c r="AP311" i="25"/>
  <c r="BX311" i="25"/>
  <c r="CB311" i="25"/>
  <c r="CF311" i="25"/>
  <c r="Q135" i="25"/>
  <c r="CK140" i="25"/>
  <c r="AR142" i="25"/>
  <c r="BI142" i="25"/>
  <c r="CK144" i="25"/>
  <c r="P145" i="25"/>
  <c r="P174" i="25"/>
  <c r="Q174" i="25"/>
  <c r="AR175" i="25"/>
  <c r="CR176" i="25"/>
  <c r="P183" i="25"/>
  <c r="BJ197" i="25"/>
  <c r="CN197" i="25"/>
  <c r="BR201" i="25"/>
  <c r="BJ205" i="25"/>
  <c r="AR225" i="25"/>
  <c r="BP225" i="25"/>
  <c r="CR226" i="25"/>
  <c r="Q228" i="25"/>
  <c r="P228" i="25"/>
  <c r="CR259" i="25"/>
  <c r="P261" i="25"/>
  <c r="Q261" i="25"/>
  <c r="P237" i="25"/>
  <c r="Q237" i="25"/>
  <c r="BR42" i="25"/>
  <c r="CR42" i="25"/>
  <c r="AR43" i="25"/>
  <c r="BJ48" i="25"/>
  <c r="CU63" i="25"/>
  <c r="BI67" i="25"/>
  <c r="CT69" i="25"/>
  <c r="BJ70" i="25"/>
  <c r="BL73" i="25"/>
  <c r="BI75" i="25"/>
  <c r="CK77" i="25"/>
  <c r="CL81" i="25"/>
  <c r="BN82" i="25"/>
  <c r="BL85" i="25"/>
  <c r="BN86" i="25"/>
  <c r="BQ87" i="25"/>
  <c r="BS90" i="25"/>
  <c r="CL93" i="25"/>
  <c r="BP97" i="25"/>
  <c r="CS106" i="25"/>
  <c r="BQ108" i="25"/>
  <c r="BR111" i="25"/>
  <c r="BI112" i="25"/>
  <c r="BL113" i="25"/>
  <c r="CL113" i="25"/>
  <c r="BP119" i="25"/>
  <c r="AH298" i="25"/>
  <c r="AL298" i="25"/>
  <c r="AP298" i="25"/>
  <c r="AV298" i="25"/>
  <c r="AR136" i="25"/>
  <c r="BQ138" i="25"/>
  <c r="P155" i="25"/>
  <c r="Q155" i="25"/>
  <c r="BP158" i="25"/>
  <c r="Q159" i="25"/>
  <c r="BP165" i="25"/>
  <c r="Q166" i="25"/>
  <c r="CQ170" i="25"/>
  <c r="Q173" i="25"/>
  <c r="BQ176" i="25"/>
  <c r="CP183" i="25"/>
  <c r="AH292" i="25"/>
  <c r="AL292" i="25"/>
  <c r="AP292" i="25"/>
  <c r="AV292" i="25"/>
  <c r="BX292" i="25"/>
  <c r="CB292" i="25"/>
  <c r="CF292" i="25"/>
  <c r="BM186" i="25"/>
  <c r="CM186" i="25"/>
  <c r="CQ186" i="25"/>
  <c r="AF293" i="25"/>
  <c r="AJ293" i="25"/>
  <c r="AN293" i="25"/>
  <c r="AT293" i="25"/>
  <c r="AX293" i="25"/>
  <c r="BB293" i="25"/>
  <c r="BV293" i="25"/>
  <c r="BZ293" i="25"/>
  <c r="CD293" i="25"/>
  <c r="AG297" i="25"/>
  <c r="AK297" i="25"/>
  <c r="AO297" i="25"/>
  <c r="AU297" i="25"/>
  <c r="AY297" i="25"/>
  <c r="BC297" i="25"/>
  <c r="P199" i="25"/>
  <c r="Q199" i="25"/>
  <c r="P209" i="25"/>
  <c r="Q209" i="25"/>
  <c r="AW300" i="25"/>
  <c r="BA300" i="25"/>
  <c r="BE300" i="25"/>
  <c r="P216" i="25"/>
  <c r="Q216" i="25"/>
  <c r="P222" i="25"/>
  <c r="Q222" i="25"/>
  <c r="Q239" i="25"/>
  <c r="P239" i="25"/>
  <c r="P275" i="25"/>
  <c r="Q275" i="25"/>
  <c r="CT280" i="25"/>
  <c r="CF297" i="25"/>
  <c r="AR193" i="25"/>
  <c r="CU202" i="25"/>
  <c r="CO204" i="25"/>
  <c r="CO213" i="25"/>
  <c r="CS218" i="25"/>
  <c r="BW319" i="25"/>
  <c r="CA319" i="25"/>
  <c r="CE319" i="25"/>
  <c r="CT227" i="25"/>
  <c r="BQ229" i="25"/>
  <c r="CK234" i="25"/>
  <c r="BP238" i="25"/>
  <c r="CR239" i="25"/>
  <c r="P243" i="25"/>
  <c r="CP245" i="25"/>
  <c r="Q246" i="25"/>
  <c r="BI255" i="25"/>
  <c r="BI261" i="25"/>
  <c r="BK261" i="25"/>
  <c r="AR262" i="25"/>
  <c r="BL262" i="25"/>
  <c r="BO266" i="25"/>
  <c r="CS266" i="25"/>
  <c r="Q268" i="25"/>
  <c r="BJ269" i="25"/>
  <c r="BS270" i="25"/>
  <c r="Q271" i="25"/>
  <c r="BR271" i="25"/>
  <c r="BK272" i="25"/>
  <c r="BS272" i="25"/>
  <c r="BI278" i="25"/>
  <c r="BJ278" i="25"/>
  <c r="BL279" i="25"/>
  <c r="BJ238" i="25"/>
  <c r="BQ251" i="25"/>
  <c r="BJ254" i="25"/>
  <c r="BO254" i="25"/>
  <c r="CT254" i="25"/>
  <c r="AR260" i="25"/>
  <c r="BQ260" i="25"/>
  <c r="CU263" i="25"/>
  <c r="BO269" i="25"/>
  <c r="CS269" i="25"/>
  <c r="CR270" i="25"/>
  <c r="CR271" i="25"/>
  <c r="CU275" i="25"/>
  <c r="BN278" i="25"/>
  <c r="CO149" i="25"/>
  <c r="BQ150" i="25"/>
  <c r="CS152" i="25"/>
  <c r="BI154" i="25"/>
  <c r="CT158" i="25"/>
  <c r="BQ159" i="25"/>
  <c r="CQ164" i="25"/>
  <c r="BP171" i="25"/>
  <c r="CQ174" i="25"/>
  <c r="BI176" i="25"/>
  <c r="BN176" i="25"/>
  <c r="BR177" i="25"/>
  <c r="AR181" i="25"/>
  <c r="CU182" i="25"/>
  <c r="AG292" i="25"/>
  <c r="AK292" i="25"/>
  <c r="AO292" i="25"/>
  <c r="AU292" i="25"/>
  <c r="AY292" i="25"/>
  <c r="BC292" i="25"/>
  <c r="BY293" i="25"/>
  <c r="CC293" i="25"/>
  <c r="CG293" i="25"/>
  <c r="AD291" i="25"/>
  <c r="AI291" i="25"/>
  <c r="AM291" i="25"/>
  <c r="AQ291" i="25"/>
  <c r="AW291" i="25"/>
  <c r="BA291" i="25"/>
  <c r="BE291" i="25"/>
  <c r="BY291" i="25"/>
  <c r="CC291" i="25"/>
  <c r="CG291" i="25"/>
  <c r="AF297" i="25"/>
  <c r="AJ297" i="25"/>
  <c r="AN297" i="25"/>
  <c r="AX297" i="25"/>
  <c r="BB297" i="25"/>
  <c r="BS194" i="25"/>
  <c r="CL199" i="25"/>
  <c r="BL209" i="25"/>
  <c r="AH300" i="25"/>
  <c r="AL300" i="25"/>
  <c r="AP300" i="25"/>
  <c r="AV300" i="25"/>
  <c r="AZ300" i="25"/>
  <c r="BD300" i="25"/>
  <c r="CU217" i="25"/>
  <c r="AT308" i="25"/>
  <c r="AX308" i="25"/>
  <c r="BB308" i="25"/>
  <c r="CR219" i="25"/>
  <c r="BQ224" i="25"/>
  <c r="CU224" i="25"/>
  <c r="CL227" i="25"/>
  <c r="CS228" i="25"/>
  <c r="CS229" i="25"/>
  <c r="AR231" i="25"/>
  <c r="BQ231" i="25"/>
  <c r="CL240" i="25"/>
  <c r="CK243" i="25"/>
  <c r="CR243" i="25"/>
  <c r="BR244" i="25"/>
  <c r="BN246" i="25"/>
  <c r="CO250" i="25"/>
  <c r="BS258" i="25"/>
  <c r="CT264" i="25"/>
  <c r="BQ268" i="25"/>
  <c r="BN273" i="25"/>
  <c r="BO277" i="25"/>
  <c r="CK81" i="25"/>
  <c r="CU115" i="25"/>
  <c r="CR115" i="25"/>
  <c r="CJ140" i="25"/>
  <c r="BP148" i="25"/>
  <c r="BL148" i="25"/>
  <c r="CJ161" i="25"/>
  <c r="R324" i="25"/>
  <c r="R326" i="25" s="1"/>
  <c r="P5" i="25"/>
  <c r="AR15" i="25"/>
  <c r="AR19" i="25"/>
  <c r="CK20" i="25"/>
  <c r="AR22" i="25"/>
  <c r="AR27" i="25"/>
  <c r="P29" i="25"/>
  <c r="CT30" i="25"/>
  <c r="AR32" i="25"/>
  <c r="AR34" i="25"/>
  <c r="BR35" i="25"/>
  <c r="AR36" i="25"/>
  <c r="AR38" i="25"/>
  <c r="P40" i="25"/>
  <c r="CE296" i="25"/>
  <c r="Q42" i="25"/>
  <c r="BR43" i="25"/>
  <c r="BP48" i="25"/>
  <c r="AR62" i="25"/>
  <c r="BR62" i="25"/>
  <c r="CN66" i="25"/>
  <c r="BP68" i="25"/>
  <c r="CP68" i="25"/>
  <c r="CM68" i="25"/>
  <c r="BN70" i="25"/>
  <c r="CS70" i="25"/>
  <c r="BN71" i="25"/>
  <c r="CN71" i="25"/>
  <c r="CM71" i="25"/>
  <c r="CL73" i="25"/>
  <c r="BR74" i="25"/>
  <c r="CN74" i="25"/>
  <c r="BR75" i="25"/>
  <c r="AR78" i="25"/>
  <c r="CR78" i="25"/>
  <c r="AR79" i="25"/>
  <c r="P81" i="25"/>
  <c r="CT81" i="25"/>
  <c r="AR82" i="25"/>
  <c r="CN82" i="25"/>
  <c r="AR83" i="25"/>
  <c r="CL85" i="25"/>
  <c r="CK85" i="25"/>
  <c r="BJ86" i="25"/>
  <c r="BP87" i="25"/>
  <c r="BI87" i="25"/>
  <c r="P89" i="25"/>
  <c r="BL89" i="25"/>
  <c r="CR89" i="25"/>
  <c r="CP89" i="25"/>
  <c r="CK89" i="25"/>
  <c r="CS90" i="25"/>
  <c r="BS92" i="25"/>
  <c r="BI92" i="25"/>
  <c r="BH92" i="25"/>
  <c r="AR94" i="25"/>
  <c r="BK94" i="25"/>
  <c r="CU94" i="25"/>
  <c r="CJ94" i="25"/>
  <c r="AR95" i="25"/>
  <c r="BJ95" i="25"/>
  <c r="BH95" i="25"/>
  <c r="BQ96" i="25"/>
  <c r="CU96" i="25"/>
  <c r="CQ96" i="25"/>
  <c r="AR98" i="25"/>
  <c r="BS98" i="25"/>
  <c r="BO98" i="25"/>
  <c r="BR99" i="25"/>
  <c r="CN99" i="25"/>
  <c r="CR99" i="25"/>
  <c r="BI100" i="25"/>
  <c r="AR101" i="25"/>
  <c r="BS101" i="25"/>
  <c r="BP101" i="25"/>
  <c r="BH101" i="25"/>
  <c r="CU103" i="25"/>
  <c r="CR103" i="25"/>
  <c r="CJ103" i="25"/>
  <c r="CU104" i="25"/>
  <c r="CQ104" i="25"/>
  <c r="BS105" i="25"/>
  <c r="BH105" i="25"/>
  <c r="CS105" i="25"/>
  <c r="CT105" i="25"/>
  <c r="AR106" i="25"/>
  <c r="BS106" i="25"/>
  <c r="BO106" i="25"/>
  <c r="CU107" i="25"/>
  <c r="CJ107" i="25"/>
  <c r="BS108" i="25"/>
  <c r="BH108" i="25"/>
  <c r="CS109" i="25"/>
  <c r="BP111" i="25"/>
  <c r="BJ111" i="25"/>
  <c r="BH112" i="25"/>
  <c r="CS114" i="25"/>
  <c r="BR115" i="25"/>
  <c r="BQ116" i="25"/>
  <c r="BL117" i="25"/>
  <c r="BP117" i="25"/>
  <c r="CP117" i="25"/>
  <c r="CU119" i="25"/>
  <c r="CJ119" i="25"/>
  <c r="P121" i="25"/>
  <c r="BL121" i="25"/>
  <c r="CU121" i="25"/>
  <c r="CL121" i="25"/>
  <c r="CJ121" i="25"/>
  <c r="CK122" i="25"/>
  <c r="BI123" i="25"/>
  <c r="AR127" i="25"/>
  <c r="AR133" i="25"/>
  <c r="BP152" i="25"/>
  <c r="BL152" i="25"/>
  <c r="P160" i="25"/>
  <c r="Q160" i="25"/>
  <c r="AR172" i="25"/>
  <c r="BP175" i="25"/>
  <c r="BO175" i="25"/>
  <c r="BJ175" i="25"/>
  <c r="AR180" i="25"/>
  <c r="AR30" i="25"/>
  <c r="CK73" i="25"/>
  <c r="CN79" i="25"/>
  <c r="CM79" i="25"/>
  <c r="CJ90" i="25"/>
  <c r="CR93" i="25"/>
  <c r="CK93" i="25"/>
  <c r="Q94" i="25"/>
  <c r="P94" i="25"/>
  <c r="CR95" i="25"/>
  <c r="AR9" i="25"/>
  <c r="AR13" i="25"/>
  <c r="CS15" i="25"/>
  <c r="AR17" i="25"/>
  <c r="Q21" i="25"/>
  <c r="CT22" i="25"/>
  <c r="BR23" i="25"/>
  <c r="P24" i="25"/>
  <c r="AR25" i="25"/>
  <c r="AR31" i="25"/>
  <c r="BR32" i="25"/>
  <c r="CR32" i="25"/>
  <c r="BP34" i="25"/>
  <c r="BP38" i="25"/>
  <c r="AR41" i="25"/>
  <c r="AZ296" i="25"/>
  <c r="BD296" i="25"/>
  <c r="AR49" i="25"/>
  <c r="P62" i="25"/>
  <c r="AR63" i="25"/>
  <c r="BM64" i="25"/>
  <c r="AG312" i="25"/>
  <c r="AK312" i="25"/>
  <c r="AO312" i="25"/>
  <c r="AU312" i="25"/>
  <c r="AY312" i="25"/>
  <c r="BC312" i="25"/>
  <c r="CL65" i="25"/>
  <c r="AR69" i="25"/>
  <c r="AR70" i="25"/>
  <c r="CR70" i="25"/>
  <c r="AR71" i="25"/>
  <c r="BL72" i="25"/>
  <c r="BM72" i="25"/>
  <c r="CS73" i="25"/>
  <c r="AR74" i="25"/>
  <c r="AR75" i="25"/>
  <c r="AR77" i="25"/>
  <c r="BP79" i="25"/>
  <c r="BI79" i="25"/>
  <c r="CS81" i="25"/>
  <c r="BP84" i="25"/>
  <c r="CP84" i="25"/>
  <c r="CU84" i="25"/>
  <c r="CM84" i="25"/>
  <c r="BH88" i="25"/>
  <c r="BK90" i="25"/>
  <c r="CO90" i="25"/>
  <c r="CU91" i="25"/>
  <c r="CR91" i="25"/>
  <c r="CJ91" i="25"/>
  <c r="CM92" i="25"/>
  <c r="AR93" i="25"/>
  <c r="BS93" i="25"/>
  <c r="BH93" i="25"/>
  <c r="CS93" i="25"/>
  <c r="CT93" i="25"/>
  <c r="BP95" i="25"/>
  <c r="BI95" i="25"/>
  <c r="CP97" i="25"/>
  <c r="CJ98" i="25"/>
  <c r="BH99" i="25"/>
  <c r="BQ100" i="25"/>
  <c r="CU101" i="25"/>
  <c r="CT101" i="25"/>
  <c r="CJ101" i="25"/>
  <c r="P102" i="25"/>
  <c r="CS102" i="25"/>
  <c r="BR103" i="25"/>
  <c r="BQ104" i="25"/>
  <c r="BL105" i="25"/>
  <c r="BP105" i="25"/>
  <c r="CP105" i="25"/>
  <c r="CK106" i="25"/>
  <c r="AR107" i="25"/>
  <c r="BN107" i="25"/>
  <c r="BH107" i="25"/>
  <c r="CN107" i="25"/>
  <c r="CR107" i="25"/>
  <c r="AR109" i="25"/>
  <c r="BS109" i="25"/>
  <c r="BP109" i="25"/>
  <c r="BH109" i="25"/>
  <c r="CU111" i="25"/>
  <c r="CR111" i="25"/>
  <c r="CJ111" i="25"/>
  <c r="CU112" i="25"/>
  <c r="CQ112" i="25"/>
  <c r="BS113" i="25"/>
  <c r="BH113" i="25"/>
  <c r="CS113" i="25"/>
  <c r="CT113" i="25"/>
  <c r="AR114" i="25"/>
  <c r="BS114" i="25"/>
  <c r="BO114" i="25"/>
  <c r="BI115" i="25"/>
  <c r="CU117" i="25"/>
  <c r="CK117" i="25"/>
  <c r="CJ117" i="25"/>
  <c r="Q118" i="25"/>
  <c r="P118" i="25"/>
  <c r="BR119" i="25"/>
  <c r="CN119" i="25"/>
  <c r="CR119" i="25"/>
  <c r="CU123" i="25"/>
  <c r="CJ123" i="25"/>
  <c r="BS124" i="25"/>
  <c r="BH124" i="25"/>
  <c r="AD298" i="25"/>
  <c r="P125" i="25"/>
  <c r="BA298" i="25"/>
  <c r="BE298" i="25"/>
  <c r="Q129" i="25"/>
  <c r="P129" i="25"/>
  <c r="AR129" i="25"/>
  <c r="CL155" i="25"/>
  <c r="P171" i="25"/>
  <c r="Q171" i="25"/>
  <c r="AR177" i="25"/>
  <c r="CJ217" i="25"/>
  <c r="AR20" i="25"/>
  <c r="AR23" i="25"/>
  <c r="BL69" i="25"/>
  <c r="CR74" i="25"/>
  <c r="BL77" i="25"/>
  <c r="CU79" i="25"/>
  <c r="BP85" i="25"/>
  <c r="CJ93" i="25"/>
  <c r="CJ99" i="25"/>
  <c r="BH100" i="25"/>
  <c r="CL101" i="25"/>
  <c r="BJ103" i="25"/>
  <c r="BH104" i="25"/>
  <c r="CL105" i="25"/>
  <c r="CK109" i="25"/>
  <c r="CJ115" i="25"/>
  <c r="BH117" i="25"/>
  <c r="CT117" i="25"/>
  <c r="BI119" i="25"/>
  <c r="BH128" i="25"/>
  <c r="BP136" i="25"/>
  <c r="BO136" i="25"/>
  <c r="BJ136" i="25"/>
  <c r="Q170" i="25"/>
  <c r="P170" i="25"/>
  <c r="BS184" i="25"/>
  <c r="BQ184" i="25"/>
  <c r="Q255" i="25"/>
  <c r="P255" i="25"/>
  <c r="Z324" i="25"/>
  <c r="Z326" i="25" s="1"/>
  <c r="CT5" i="25"/>
  <c r="AR14" i="25"/>
  <c r="AR16" i="25"/>
  <c r="AR18" i="25"/>
  <c r="P20" i="25"/>
  <c r="CS20" i="25"/>
  <c r="Q23" i="25"/>
  <c r="AR24" i="25"/>
  <c r="AR26" i="25"/>
  <c r="AR28" i="25"/>
  <c r="AR29" i="25"/>
  <c r="CS31" i="25"/>
  <c r="AR35" i="25"/>
  <c r="BR37" i="25"/>
  <c r="AR39" i="25"/>
  <c r="CT39" i="25"/>
  <c r="AR40" i="25"/>
  <c r="AI296" i="25"/>
  <c r="AM296" i="25"/>
  <c r="AQ296" i="25"/>
  <c r="AR42" i="25"/>
  <c r="AR44" i="25"/>
  <c r="BQ44" i="25"/>
  <c r="AR46" i="25"/>
  <c r="AR48" i="25"/>
  <c r="BP49" i="25"/>
  <c r="CL60" i="25"/>
  <c r="CR62" i="25"/>
  <c r="BP64" i="25"/>
  <c r="AR66" i="25"/>
  <c r="BJ66" i="25"/>
  <c r="BR67" i="25"/>
  <c r="CO69" i="25"/>
  <c r="BP71" i="25"/>
  <c r="BI71" i="25"/>
  <c r="CP73" i="25"/>
  <c r="CU74" i="25"/>
  <c r="CJ74" i="25"/>
  <c r="BP76" i="25"/>
  <c r="CP76" i="25"/>
  <c r="CM76" i="25"/>
  <c r="CO77" i="25"/>
  <c r="BM80" i="25"/>
  <c r="CP81" i="25"/>
  <c r="CU82" i="25"/>
  <c r="CR82" i="25"/>
  <c r="CJ82" i="25"/>
  <c r="CO85" i="25"/>
  <c r="P86" i="25"/>
  <c r="BN87" i="25"/>
  <c r="BI88" i="25"/>
  <c r="BR91" i="25"/>
  <c r="BQ92" i="25"/>
  <c r="BL93" i="25"/>
  <c r="BP93" i="25"/>
  <c r="CP93" i="25"/>
  <c r="CU95" i="25"/>
  <c r="CJ95" i="25"/>
  <c r="BL97" i="25"/>
  <c r="CU97" i="25"/>
  <c r="CL97" i="25"/>
  <c r="CJ97" i="25"/>
  <c r="BI99" i="25"/>
  <c r="Q101" i="25"/>
  <c r="CR101" i="25"/>
  <c r="CK101" i="25"/>
  <c r="BI103" i="25"/>
  <c r="P105" i="25"/>
  <c r="P106" i="25"/>
  <c r="CU109" i="25"/>
  <c r="CT109" i="25"/>
  <c r="CJ109" i="25"/>
  <c r="P110" i="25"/>
  <c r="CS110" i="25"/>
  <c r="BQ112" i="25"/>
  <c r="BP113" i="25"/>
  <c r="BS116" i="25"/>
  <c r="BI116" i="25"/>
  <c r="BH116" i="25"/>
  <c r="CL117" i="25"/>
  <c r="AR118" i="25"/>
  <c r="CU118" i="25"/>
  <c r="CJ118" i="25"/>
  <c r="AR119" i="25"/>
  <c r="BJ119" i="25"/>
  <c r="BH119" i="25"/>
  <c r="CQ120" i="25"/>
  <c r="CT121" i="25"/>
  <c r="AR122" i="25"/>
  <c r="BS122" i="25"/>
  <c r="BO122" i="25"/>
  <c r="BR123" i="25"/>
  <c r="CN123" i="25"/>
  <c r="CR123" i="25"/>
  <c r="BQ126" i="25"/>
  <c r="BJ126" i="25"/>
  <c r="BH126" i="25"/>
  <c r="CJ148" i="25"/>
  <c r="BZ307" i="25"/>
  <c r="CD307" i="25"/>
  <c r="Q179" i="25"/>
  <c r="P179" i="25"/>
  <c r="BQ182" i="25"/>
  <c r="BM182" i="25"/>
  <c r="BI182" i="25"/>
  <c r="BR82" i="25"/>
  <c r="CO82" i="25"/>
  <c r="AR85" i="25"/>
  <c r="AR86" i="25"/>
  <c r="CR86" i="25"/>
  <c r="AR87" i="25"/>
  <c r="BQ88" i="25"/>
  <c r="BS89" i="25"/>
  <c r="BH89" i="25"/>
  <c r="CS89" i="25"/>
  <c r="CR90" i="25"/>
  <c r="AR91" i="25"/>
  <c r="BP91" i="25"/>
  <c r="BI91" i="25"/>
  <c r="CN91" i="25"/>
  <c r="CS94" i="25"/>
  <c r="BS97" i="25"/>
  <c r="BH97" i="25"/>
  <c r="CS97" i="25"/>
  <c r="CS98" i="25"/>
  <c r="BL101" i="25"/>
  <c r="CP101" i="25"/>
  <c r="AR102" i="25"/>
  <c r="BK102" i="25"/>
  <c r="CU102" i="25"/>
  <c r="CJ102" i="25"/>
  <c r="AR103" i="25"/>
  <c r="CN103" i="25"/>
  <c r="CU105" i="25"/>
  <c r="CJ105" i="25"/>
  <c r="BR107" i="25"/>
  <c r="BL109" i="25"/>
  <c r="CP109" i="25"/>
  <c r="AR110" i="25"/>
  <c r="BK110" i="25"/>
  <c r="CU110" i="25"/>
  <c r="CJ110" i="25"/>
  <c r="AR111" i="25"/>
  <c r="CN111" i="25"/>
  <c r="CU113" i="25"/>
  <c r="CJ113" i="25"/>
  <c r="AR115" i="25"/>
  <c r="CN115" i="25"/>
  <c r="CR117" i="25"/>
  <c r="CS118" i="25"/>
  <c r="BS121" i="25"/>
  <c r="BH121" i="25"/>
  <c r="CS121" i="25"/>
  <c r="CS122" i="25"/>
  <c r="AG298" i="25"/>
  <c r="AK298" i="25"/>
  <c r="AO298" i="25"/>
  <c r="AU298" i="25"/>
  <c r="AY298" i="25"/>
  <c r="BC298" i="25"/>
  <c r="BP126" i="25"/>
  <c r="BP127" i="25"/>
  <c r="BI127" i="25"/>
  <c r="BP128" i="25"/>
  <c r="CS128" i="25"/>
  <c r="CL128" i="25"/>
  <c r="CJ128" i="25"/>
  <c r="AR130" i="25"/>
  <c r="BQ130" i="25"/>
  <c r="BH130" i="25"/>
  <c r="AR131" i="25"/>
  <c r="AD311" i="25"/>
  <c r="P132" i="25"/>
  <c r="AI311" i="25"/>
  <c r="AM311" i="25"/>
  <c r="AW311" i="25"/>
  <c r="BA311" i="25"/>
  <c r="BE311" i="25"/>
  <c r="AR137" i="25"/>
  <c r="BN137" i="25"/>
  <c r="CN138" i="25"/>
  <c r="BP144" i="25"/>
  <c r="AR146" i="25"/>
  <c r="CN150" i="25"/>
  <c r="CU151" i="25"/>
  <c r="P152" i="25"/>
  <c r="CO153" i="25"/>
  <c r="BQ154" i="25"/>
  <c r="AZ307" i="25"/>
  <c r="BD307" i="25"/>
  <c r="Q157" i="25"/>
  <c r="P157" i="25"/>
  <c r="BR157" i="25"/>
  <c r="BI158" i="25"/>
  <c r="BS159" i="25"/>
  <c r="BH159" i="25"/>
  <c r="CT159" i="25"/>
  <c r="AR160" i="25"/>
  <c r="BR160" i="25"/>
  <c r="CU160" i="25"/>
  <c r="CK160" i="25"/>
  <c r="CJ160" i="25"/>
  <c r="CS161" i="25"/>
  <c r="BR162" i="25"/>
  <c r="AD295" i="25"/>
  <c r="AI295" i="25"/>
  <c r="AM295" i="25"/>
  <c r="P165" i="25"/>
  <c r="Q165" i="25"/>
  <c r="BQ165" i="25"/>
  <c r="Q167" i="25"/>
  <c r="P168" i="25"/>
  <c r="CR168" i="25"/>
  <c r="AR169" i="25"/>
  <c r="CU171" i="25"/>
  <c r="CO171" i="25"/>
  <c r="CJ171" i="25"/>
  <c r="CS175" i="25"/>
  <c r="BK178" i="25"/>
  <c r="BH178" i="25"/>
  <c r="AR179" i="25"/>
  <c r="CR180" i="25"/>
  <c r="CK180" i="25"/>
  <c r="BP181" i="25"/>
  <c r="CR183" i="25"/>
  <c r="CR196" i="25"/>
  <c r="CK196" i="25"/>
  <c r="CK224" i="25"/>
  <c r="BJ225" i="25"/>
  <c r="BX298" i="25"/>
  <c r="CB298" i="25"/>
  <c r="CF298" i="25"/>
  <c r="CU126" i="25"/>
  <c r="CJ126" i="25"/>
  <c r="CU127" i="25"/>
  <c r="BJ130" i="25"/>
  <c r="BI131" i="25"/>
  <c r="AF311" i="25"/>
  <c r="AJ311" i="25"/>
  <c r="CU134" i="25"/>
  <c r="P140" i="25"/>
  <c r="Q140" i="25"/>
  <c r="CP140" i="25"/>
  <c r="Q141" i="25"/>
  <c r="P141" i="25"/>
  <c r="BH142" i="25"/>
  <c r="AR145" i="25"/>
  <c r="BN145" i="25"/>
  <c r="BM147" i="25"/>
  <c r="CP147" i="25"/>
  <c r="CU147" i="25"/>
  <c r="CM147" i="25"/>
  <c r="Q149" i="25"/>
  <c r="P149" i="25"/>
  <c r="P156" i="25"/>
  <c r="Q156" i="25"/>
  <c r="CJ157" i="25"/>
  <c r="CL159" i="25"/>
  <c r="BI166" i="25"/>
  <c r="CU173" i="25"/>
  <c r="BQ177" i="25"/>
  <c r="BM177" i="25"/>
  <c r="CR177" i="25"/>
  <c r="CQ177" i="25"/>
  <c r="CL177" i="25"/>
  <c r="BP179" i="25"/>
  <c r="CO182" i="25"/>
  <c r="AR183" i="25"/>
  <c r="BS183" i="25"/>
  <c r="BL183" i="25"/>
  <c r="BH183" i="25"/>
  <c r="BH185" i="25"/>
  <c r="CK188" i="25"/>
  <c r="BS202" i="25"/>
  <c r="BQ202" i="25"/>
  <c r="BI202" i="25"/>
  <c r="Q204" i="25"/>
  <c r="P204" i="25"/>
  <c r="CT205" i="25"/>
  <c r="CR205" i="25"/>
  <c r="CJ205" i="25"/>
  <c r="P128" i="25"/>
  <c r="Q128" i="25"/>
  <c r="CS129" i="25"/>
  <c r="CU130" i="25"/>
  <c r="CJ130" i="25"/>
  <c r="CU131" i="25"/>
  <c r="P136" i="25"/>
  <c r="Q136" i="25"/>
  <c r="CP139" i="25"/>
  <c r="CM139" i="25"/>
  <c r="BL140" i="25"/>
  <c r="BH140" i="25"/>
  <c r="AR141" i="25"/>
  <c r="BN141" i="25"/>
  <c r="BM143" i="25"/>
  <c r="CP143" i="25"/>
  <c r="CU143" i="25"/>
  <c r="CM143" i="25"/>
  <c r="CS148" i="25"/>
  <c r="BN150" i="25"/>
  <c r="BS155" i="25"/>
  <c r="BH155" i="25"/>
  <c r="CT155" i="25"/>
  <c r="AR156" i="25"/>
  <c r="BR156" i="25"/>
  <c r="CU156" i="25"/>
  <c r="CK156" i="25"/>
  <c r="CJ156" i="25"/>
  <c r="CS157" i="25"/>
  <c r="BR158" i="25"/>
  <c r="Q161" i="25"/>
  <c r="P161" i="25"/>
  <c r="CT162" i="25"/>
  <c r="AU295" i="25"/>
  <c r="AY295" i="25"/>
  <c r="BC295" i="25"/>
  <c r="AR164" i="25"/>
  <c r="CR165" i="25"/>
  <c r="AR167" i="25"/>
  <c r="AR168" i="25"/>
  <c r="CS174" i="25"/>
  <c r="Q176" i="25"/>
  <c r="P176" i="25"/>
  <c r="BP177" i="25"/>
  <c r="BP183" i="25"/>
  <c r="CO184" i="25"/>
  <c r="BJ185" i="25"/>
  <c r="AR190" i="25"/>
  <c r="Q211" i="25"/>
  <c r="P211" i="25"/>
  <c r="AN298" i="25"/>
  <c r="AT298" i="25"/>
  <c r="AX298" i="25"/>
  <c r="BB298" i="25"/>
  <c r="CT125" i="25"/>
  <c r="CK125" i="25"/>
  <c r="BR126" i="25"/>
  <c r="CR126" i="25"/>
  <c r="BQ127" i="25"/>
  <c r="CR128" i="25"/>
  <c r="BS129" i="25"/>
  <c r="CR129" i="25"/>
  <c r="CK129" i="25"/>
  <c r="BR130" i="25"/>
  <c r="CR130" i="25"/>
  <c r="BQ131" i="25"/>
  <c r="AG311" i="25"/>
  <c r="AK311" i="25"/>
  <c r="AO311" i="25"/>
  <c r="AU311" i="25"/>
  <c r="AY311" i="25"/>
  <c r="BC311" i="25"/>
  <c r="BO133" i="25"/>
  <c r="CS135" i="25"/>
  <c r="CP136" i="25"/>
  <c r="CO137" i="25"/>
  <c r="BN138" i="25"/>
  <c r="CO141" i="25"/>
  <c r="BN142" i="25"/>
  <c r="CN142" i="25"/>
  <c r="CP148" i="25"/>
  <c r="AR150" i="25"/>
  <c r="BH150" i="25"/>
  <c r="CP152" i="25"/>
  <c r="AI307" i="25"/>
  <c r="AM307" i="25"/>
  <c r="CT156" i="25"/>
  <c r="AR158" i="25"/>
  <c r="CT160" i="25"/>
  <c r="AR162" i="25"/>
  <c r="BO166" i="25"/>
  <c r="BR169" i="25"/>
  <c r="BS171" i="25"/>
  <c r="CS171" i="25"/>
  <c r="BQ172" i="25"/>
  <c r="BR173" i="25"/>
  <c r="CP174" i="25"/>
  <c r="CK174" i="25"/>
  <c r="CR175" i="25"/>
  <c r="BO176" i="25"/>
  <c r="CM176" i="25"/>
  <c r="CJ176" i="25"/>
  <c r="P181" i="25"/>
  <c r="Q181" i="25"/>
  <c r="BQ181" i="25"/>
  <c r="BR183" i="25"/>
  <c r="BM184" i="25"/>
  <c r="BI184" i="25"/>
  <c r="CR195" i="25"/>
  <c r="CK195" i="25"/>
  <c r="Q214" i="25"/>
  <c r="P214" i="25"/>
  <c r="BR214" i="25"/>
  <c r="BN214" i="25"/>
  <c r="Q280" i="25"/>
  <c r="P280" i="25"/>
  <c r="AT297" i="25"/>
  <c r="BJ189" i="25"/>
  <c r="BH189" i="25"/>
  <c r="CR191" i="25"/>
  <c r="CL191" i="25"/>
  <c r="BS193" i="25"/>
  <c r="BI193" i="25"/>
  <c r="BJ193" i="25"/>
  <c r="BH193" i="25"/>
  <c r="CP208" i="25"/>
  <c r="CU208" i="25"/>
  <c r="CM208" i="25"/>
  <c r="CK209" i="25"/>
  <c r="BS212" i="25"/>
  <c r="BP212" i="25"/>
  <c r="BH212" i="25"/>
  <c r="AF308" i="25"/>
  <c r="CK219" i="25"/>
  <c r="BJ220" i="25"/>
  <c r="CJ229" i="25"/>
  <c r="BP230" i="25"/>
  <c r="BI230" i="25"/>
  <c r="CP268" i="25"/>
  <c r="CU268" i="25"/>
  <c r="CK268" i="25"/>
  <c r="Q276" i="25"/>
  <c r="P276" i="25"/>
  <c r="AR276" i="25"/>
  <c r="Q192" i="25"/>
  <c r="P192" i="25"/>
  <c r="AF323" i="25"/>
  <c r="AJ323" i="25"/>
  <c r="AN323" i="25"/>
  <c r="BH197" i="25"/>
  <c r="BY300" i="25"/>
  <c r="CC300" i="25"/>
  <c r="CG300" i="25"/>
  <c r="CR216" i="25"/>
  <c r="CT216" i="25"/>
  <c r="CP216" i="25"/>
  <c r="CL216" i="25"/>
  <c r="P245" i="25"/>
  <c r="Q245" i="25"/>
  <c r="CU247" i="25"/>
  <c r="CO247" i="25"/>
  <c r="BM259" i="25"/>
  <c r="BS259" i="25"/>
  <c r="BN259" i="25"/>
  <c r="BI259" i="25"/>
  <c r="BI186" i="25"/>
  <c r="AD293" i="25"/>
  <c r="AI293" i="25"/>
  <c r="AM293" i="25"/>
  <c r="AQ293" i="25"/>
  <c r="AW293" i="25"/>
  <c r="BA293" i="25"/>
  <c r="BE293" i="25"/>
  <c r="BS190" i="25"/>
  <c r="BH190" i="25"/>
  <c r="CS191" i="25"/>
  <c r="AR192" i="25"/>
  <c r="BR192" i="25"/>
  <c r="CU192" i="25"/>
  <c r="CK192" i="25"/>
  <c r="CJ192" i="25"/>
  <c r="BH194" i="25"/>
  <c r="CS195" i="25"/>
  <c r="CJ197" i="25"/>
  <c r="BS204" i="25"/>
  <c r="BH204" i="25"/>
  <c r="CS204" i="25"/>
  <c r="AR209" i="25"/>
  <c r="BZ300" i="25"/>
  <c r="CD300" i="25"/>
  <c r="CP212" i="25"/>
  <c r="CT217" i="25"/>
  <c r="BR218" i="25"/>
  <c r="CT225" i="25"/>
  <c r="CJ225" i="25"/>
  <c r="AG319" i="25"/>
  <c r="AK319" i="25"/>
  <c r="AO319" i="25"/>
  <c r="CP232" i="25"/>
  <c r="CT232" i="25"/>
  <c r="CL232" i="25"/>
  <c r="BH260" i="25"/>
  <c r="BN262" i="25"/>
  <c r="Q265" i="25"/>
  <c r="P265" i="25"/>
  <c r="BL276" i="25"/>
  <c r="BO280" i="25"/>
  <c r="AZ292" i="25"/>
  <c r="BD292" i="25"/>
  <c r="CJ185" i="25"/>
  <c r="AH291" i="25"/>
  <c r="AL291" i="25"/>
  <c r="AP291" i="25"/>
  <c r="AV291" i="25"/>
  <c r="AZ291" i="25"/>
  <c r="BD291" i="25"/>
  <c r="BV297" i="25"/>
  <c r="BZ297" i="25"/>
  <c r="CD297" i="25"/>
  <c r="CJ189" i="25"/>
  <c r="BP190" i="25"/>
  <c r="BI190" i="25"/>
  <c r="BQ193" i="25"/>
  <c r="CU193" i="25"/>
  <c r="CJ193" i="25"/>
  <c r="BP194" i="25"/>
  <c r="BI194" i="25"/>
  <c r="AR195" i="25"/>
  <c r="BS195" i="25"/>
  <c r="BH195" i="25"/>
  <c r="CT195" i="25"/>
  <c r="Q196" i="25"/>
  <c r="P196" i="25"/>
  <c r="BW323" i="25"/>
  <c r="CA323" i="25"/>
  <c r="CE323" i="25"/>
  <c r="BQ199" i="25"/>
  <c r="AR200" i="25"/>
  <c r="CU200" i="25"/>
  <c r="CK200" i="25"/>
  <c r="CJ200" i="25"/>
  <c r="BL203" i="25"/>
  <c r="BL204" i="25"/>
  <c r="CL204" i="25"/>
  <c r="CK204" i="25"/>
  <c r="CT209" i="25"/>
  <c r="BW300" i="25"/>
  <c r="CA300" i="25"/>
  <c r="CE300" i="25"/>
  <c r="BS213" i="25"/>
  <c r="BK213" i="25"/>
  <c r="CJ214" i="25"/>
  <c r="BS215" i="25"/>
  <c r="BI215" i="25"/>
  <c r="AH308" i="25"/>
  <c r="AL308" i="25"/>
  <c r="AP308" i="25"/>
  <c r="BX308" i="25"/>
  <c r="CB308" i="25"/>
  <c r="CF308" i="25"/>
  <c r="CS220" i="25"/>
  <c r="AR221" i="25"/>
  <c r="AR222" i="25"/>
  <c r="CT224" i="25"/>
  <c r="CS225" i="25"/>
  <c r="AH319" i="25"/>
  <c r="AL319" i="25"/>
  <c r="AP319" i="25"/>
  <c r="AV319" i="25"/>
  <c r="AZ319" i="25"/>
  <c r="BD319" i="25"/>
  <c r="BH227" i="25"/>
  <c r="CR231" i="25"/>
  <c r="CU231" i="25"/>
  <c r="CN231" i="25"/>
  <c r="CM231" i="25"/>
  <c r="CQ244" i="25"/>
  <c r="CP244" i="25"/>
  <c r="CJ244" i="25"/>
  <c r="CQ249" i="25"/>
  <c r="BK265" i="25"/>
  <c r="Q269" i="25"/>
  <c r="P269" i="25"/>
  <c r="BI270" i="25"/>
  <c r="BN270" i="25"/>
  <c r="P279" i="25"/>
  <c r="Q279" i="25"/>
  <c r="CR282" i="25"/>
  <c r="AN311" i="25"/>
  <c r="BP132" i="25"/>
  <c r="AX311" i="25"/>
  <c r="BB311" i="25"/>
  <c r="BH132" i="25"/>
  <c r="BY311" i="25"/>
  <c r="CC311" i="25"/>
  <c r="BQ133" i="25"/>
  <c r="CR133" i="25"/>
  <c r="BQ134" i="25"/>
  <c r="BP135" i="25"/>
  <c r="CO136" i="25"/>
  <c r="AR138" i="25"/>
  <c r="BP140" i="25"/>
  <c r="CS140" i="25"/>
  <c r="BQ142" i="25"/>
  <c r="CP144" i="25"/>
  <c r="CO145" i="25"/>
  <c r="BN146" i="25"/>
  <c r="CN146" i="25"/>
  <c r="AR149" i="25"/>
  <c r="BN149" i="25"/>
  <c r="BM151" i="25"/>
  <c r="CP151" i="25"/>
  <c r="CM151" i="25"/>
  <c r="AF307" i="25"/>
  <c r="AJ307" i="25"/>
  <c r="AN307" i="25"/>
  <c r="AR155" i="25"/>
  <c r="CR156" i="25"/>
  <c r="AR157" i="25"/>
  <c r="BQ157" i="25"/>
  <c r="BJ157" i="25"/>
  <c r="BS158" i="25"/>
  <c r="BH158" i="25"/>
  <c r="AR159" i="25"/>
  <c r="CR160" i="25"/>
  <c r="AR161" i="25"/>
  <c r="BQ161" i="25"/>
  <c r="BJ161" i="25"/>
  <c r="BP162" i="25"/>
  <c r="BI162" i="25"/>
  <c r="BP163" i="25"/>
  <c r="BH163" i="25"/>
  <c r="CR164" i="25"/>
  <c r="CK164" i="25"/>
  <c r="AR165" i="25"/>
  <c r="CT167" i="25"/>
  <c r="BN169" i="25"/>
  <c r="BP170" i="25"/>
  <c r="CS170" i="25"/>
  <c r="AR171" i="25"/>
  <c r="BO172" i="25"/>
  <c r="AR176" i="25"/>
  <c r="CU176" i="25"/>
  <c r="BS177" i="25"/>
  <c r="BH177" i="25"/>
  <c r="BS178" i="25"/>
  <c r="CP179" i="25"/>
  <c r="CQ180" i="25"/>
  <c r="CT181" i="25"/>
  <c r="BS182" i="25"/>
  <c r="BN183" i="25"/>
  <c r="CU184" i="25"/>
  <c r="AD292" i="25"/>
  <c r="AI292" i="25"/>
  <c r="AM292" i="25"/>
  <c r="AQ292" i="25"/>
  <c r="AW292" i="25"/>
  <c r="BA292" i="25"/>
  <c r="BE292" i="25"/>
  <c r="BW292" i="25"/>
  <c r="CA292" i="25"/>
  <c r="CE292" i="25"/>
  <c r="BQ186" i="25"/>
  <c r="AG293" i="25"/>
  <c r="AK293" i="25"/>
  <c r="AO293" i="25"/>
  <c r="AU293" i="25"/>
  <c r="AY293" i="25"/>
  <c r="BC293" i="25"/>
  <c r="BA297" i="25"/>
  <c r="BE297" i="25"/>
  <c r="CU191" i="25"/>
  <c r="CJ191" i="25"/>
  <c r="CS192" i="25"/>
  <c r="BR193" i="25"/>
  <c r="CR193" i="25"/>
  <c r="BQ194" i="25"/>
  <c r="CT194" i="25"/>
  <c r="AR196" i="25"/>
  <c r="BR196" i="25"/>
  <c r="CU196" i="25"/>
  <c r="CJ196" i="25"/>
  <c r="AD323" i="25"/>
  <c r="AW323" i="25"/>
  <c r="BA323" i="25"/>
  <c r="BE323" i="25"/>
  <c r="BP199" i="25"/>
  <c r="CP200" i="25"/>
  <c r="AR201" i="25"/>
  <c r="BS201" i="25"/>
  <c r="BJ201" i="25"/>
  <c r="CR201" i="25"/>
  <c r="AR202" i="25"/>
  <c r="CT204" i="25"/>
  <c r="AR205" i="25"/>
  <c r="AR207" i="25"/>
  <c r="BS209" i="25"/>
  <c r="AF300" i="25"/>
  <c r="AJ300" i="25"/>
  <c r="AN300" i="25"/>
  <c r="AT300" i="25"/>
  <c r="AX300" i="25"/>
  <c r="BB300" i="25"/>
  <c r="P212" i="25"/>
  <c r="Q212" i="25"/>
  <c r="AR212" i="25"/>
  <c r="CU213" i="25"/>
  <c r="CK213" i="25"/>
  <c r="CU215" i="25"/>
  <c r="CM215" i="25"/>
  <c r="BP216" i="25"/>
  <c r="BH216" i="25"/>
  <c r="AR217" i="25"/>
  <c r="BP217" i="25"/>
  <c r="BJ217" i="25"/>
  <c r="BS218" i="25"/>
  <c r="BI218" i="25"/>
  <c r="AD308" i="25"/>
  <c r="P219" i="25"/>
  <c r="AI308" i="25"/>
  <c r="AR219" i="25"/>
  <c r="BY308" i="25"/>
  <c r="CC308" i="25"/>
  <c r="CG308" i="25"/>
  <c r="BR220" i="25"/>
  <c r="BS221" i="25"/>
  <c r="BI221" i="25"/>
  <c r="BR222" i="25"/>
  <c r="BH222" i="25"/>
  <c r="CT222" i="25"/>
  <c r="Q238" i="25"/>
  <c r="P238" i="25"/>
  <c r="BI239" i="25"/>
  <c r="CM239" i="25"/>
  <c r="Q242" i="25"/>
  <c r="P242" i="25"/>
  <c r="BJ251" i="25"/>
  <c r="BL253" i="25"/>
  <c r="CP257" i="25"/>
  <c r="CO257" i="25"/>
  <c r="CK257" i="25"/>
  <c r="CN264" i="25"/>
  <c r="BP265" i="25"/>
  <c r="CS265" i="25"/>
  <c r="CO265" i="25"/>
  <c r="P273" i="25"/>
  <c r="Q273" i="25"/>
  <c r="AU319" i="25"/>
  <c r="AY319" i="25"/>
  <c r="BC319" i="25"/>
  <c r="AR226" i="25"/>
  <c r="BP227" i="25"/>
  <c r="CU227" i="25"/>
  <c r="CK227" i="25"/>
  <c r="BR229" i="25"/>
  <c r="CR229" i="25"/>
  <c r="BQ230" i="25"/>
  <c r="CR230" i="25"/>
  <c r="BS232" i="25"/>
  <c r="BH232" i="25"/>
  <c r="BN235" i="25"/>
  <c r="AR236" i="25"/>
  <c r="AR238" i="25"/>
  <c r="CS238" i="25"/>
  <c r="BO239" i="25"/>
  <c r="AR243" i="25"/>
  <c r="BS243" i="25"/>
  <c r="BM243" i="25"/>
  <c r="CM243" i="25"/>
  <c r="BJ244" i="25"/>
  <c r="CU244" i="25"/>
  <c r="BI245" i="25"/>
  <c r="BM248" i="25"/>
  <c r="BQ248" i="25"/>
  <c r="P250" i="25"/>
  <c r="CK251" i="25"/>
  <c r="P254" i="25"/>
  <c r="CQ259" i="25"/>
  <c r="BO261" i="25"/>
  <c r="AR265" i="25"/>
  <c r="BJ266" i="25"/>
  <c r="AR269" i="25"/>
  <c r="BQ270" i="25"/>
  <c r="CL271" i="25"/>
  <c r="AR273" i="25"/>
  <c r="CU273" i="25"/>
  <c r="CR273" i="25"/>
  <c r="CJ273" i="25"/>
  <c r="CM275" i="25"/>
  <c r="CP276" i="25"/>
  <c r="BM278" i="25"/>
  <c r="CP279" i="25"/>
  <c r="AR281" i="25"/>
  <c r="BQ283" i="25"/>
  <c r="BX319" i="25"/>
  <c r="CB319" i="25"/>
  <c r="CF319" i="25"/>
  <c r="BR226" i="25"/>
  <c r="BH226" i="25"/>
  <c r="AR228" i="25"/>
  <c r="BP228" i="25"/>
  <c r="CT228" i="25"/>
  <c r="CJ228" i="25"/>
  <c r="AR229" i="25"/>
  <c r="BS229" i="25"/>
  <c r="BI229" i="25"/>
  <c r="AR230" i="25"/>
  <c r="BL232" i="25"/>
  <c r="BM232" i="25"/>
  <c r="BH234" i="25"/>
  <c r="AR235" i="25"/>
  <c r="BR235" i="25"/>
  <c r="CU235" i="25"/>
  <c r="CO235" i="25"/>
  <c r="CJ235" i="25"/>
  <c r="CR237" i="25"/>
  <c r="CN238" i="25"/>
  <c r="CJ238" i="25"/>
  <c r="P240" i="25"/>
  <c r="Q240" i="25"/>
  <c r="BN242" i="25"/>
  <c r="BL244" i="25"/>
  <c r="AR246" i="25"/>
  <c r="CP246" i="25"/>
  <c r="AR248" i="25"/>
  <c r="BO249" i="25"/>
  <c r="BH249" i="25"/>
  <c r="AR251" i="25"/>
  <c r="CL253" i="25"/>
  <c r="CK253" i="25"/>
  <c r="BP254" i="25"/>
  <c r="CR254" i="25"/>
  <c r="CO254" i="25"/>
  <c r="BS256" i="25"/>
  <c r="BR256" i="25"/>
  <c r="BH256" i="25"/>
  <c r="AR258" i="25"/>
  <c r="BH258" i="25"/>
  <c r="CN258" i="25"/>
  <c r="CP260" i="25"/>
  <c r="CJ260" i="25"/>
  <c r="CR262" i="25"/>
  <c r="BJ264" i="25"/>
  <c r="BH264" i="25"/>
  <c r="CS268" i="25"/>
  <c r="CN269" i="25"/>
  <c r="CM270" i="25"/>
  <c r="BS271" i="25"/>
  <c r="BH271" i="25"/>
  <c r="BM274" i="25"/>
  <c r="CL276" i="25"/>
  <c r="CK276" i="25"/>
  <c r="CR280" i="25"/>
  <c r="CL280" i="25"/>
  <c r="CK280" i="25"/>
  <c r="BI281" i="25"/>
  <c r="AR283" i="25"/>
  <c r="AD294" i="25"/>
  <c r="P285" i="25"/>
  <c r="BW297" i="25"/>
  <c r="CA297" i="25"/>
  <c r="CE297" i="25"/>
  <c r="BQ190" i="25"/>
  <c r="CT190" i="25"/>
  <c r="AR191" i="25"/>
  <c r="BS191" i="25"/>
  <c r="BH191" i="25"/>
  <c r="CT191" i="25"/>
  <c r="CR192" i="25"/>
  <c r="BP193" i="25"/>
  <c r="AR194" i="25"/>
  <c r="BP195" i="25"/>
  <c r="CU195" i="25"/>
  <c r="CJ195" i="25"/>
  <c r="CS196" i="25"/>
  <c r="BN201" i="25"/>
  <c r="CS201" i="25"/>
  <c r="BN202" i="25"/>
  <c r="CN202" i="25"/>
  <c r="CM202" i="25"/>
  <c r="BS205" i="25"/>
  <c r="CO205" i="25"/>
  <c r="BR207" i="25"/>
  <c r="CO209" i="25"/>
  <c r="AR211" i="25"/>
  <c r="AG300" i="25"/>
  <c r="AK300" i="25"/>
  <c r="AO300" i="25"/>
  <c r="AU300" i="25"/>
  <c r="AY300" i="25"/>
  <c r="BC300" i="25"/>
  <c r="BX300" i="25"/>
  <c r="CB300" i="25"/>
  <c r="CF300" i="25"/>
  <c r="CR212" i="25"/>
  <c r="CL212" i="25"/>
  <c r="AR214" i="25"/>
  <c r="BP214" i="25"/>
  <c r="BJ214" i="25"/>
  <c r="BR217" i="25"/>
  <c r="AR218" i="25"/>
  <c r="AG308" i="25"/>
  <c r="AK308" i="25"/>
  <c r="AO308" i="25"/>
  <c r="AU308" i="25"/>
  <c r="AY308" i="25"/>
  <c r="BC308" i="25"/>
  <c r="CT220" i="25"/>
  <c r="CJ220" i="25"/>
  <c r="CS221" i="25"/>
  <c r="BQ222" i="25"/>
  <c r="CR222" i="25"/>
  <c r="CL222" i="25"/>
  <c r="AR224" i="25"/>
  <c r="BR225" i="25"/>
  <c r="AD319" i="25"/>
  <c r="AI319" i="25"/>
  <c r="AM319" i="25"/>
  <c r="AQ319" i="25"/>
  <c r="AW319" i="25"/>
  <c r="BA319" i="25"/>
  <c r="BE319" i="25"/>
  <c r="BY319" i="25"/>
  <c r="CC319" i="25"/>
  <c r="CG319" i="25"/>
  <c r="BP226" i="25"/>
  <c r="BI226" i="25"/>
  <c r="AR227" i="25"/>
  <c r="CS227" i="25"/>
  <c r="CR228" i="25"/>
  <c r="CK228" i="25"/>
  <c r="BJ229" i="25"/>
  <c r="BR230" i="25"/>
  <c r="BH230" i="25"/>
  <c r="BP232" i="25"/>
  <c r="BL234" i="25"/>
  <c r="CP234" i="25"/>
  <c r="CN235" i="25"/>
  <c r="CR235" i="25"/>
  <c r="CO236" i="25"/>
  <c r="BP237" i="25"/>
  <c r="CM237" i="25"/>
  <c r="CO238" i="25"/>
  <c r="CR240" i="25"/>
  <c r="BP241" i="25"/>
  <c r="CU241" i="25"/>
  <c r="CO241" i="25"/>
  <c r="CS242" i="25"/>
  <c r="CJ243" i="25"/>
  <c r="BP245" i="25"/>
  <c r="CQ247" i="25"/>
  <c r="CJ247" i="25"/>
  <c r="BS248" i="25"/>
  <c r="BJ248" i="25"/>
  <c r="BH248" i="25"/>
  <c r="AR250" i="25"/>
  <c r="CU250" i="25"/>
  <c r="CJ250" i="25"/>
  <c r="CU253" i="25"/>
  <c r="AR254" i="25"/>
  <c r="BL257" i="25"/>
  <c r="BP257" i="25"/>
  <c r="BO258" i="25"/>
  <c r="AR259" i="25"/>
  <c r="CM259" i="25"/>
  <c r="CK259" i="25"/>
  <c r="CQ260" i="25"/>
  <c r="BQ263" i="25"/>
  <c r="CM267" i="25"/>
  <c r="BQ271" i="25"/>
  <c r="BM271" i="25"/>
  <c r="AR278" i="25"/>
  <c r="CS280" i="25"/>
  <c r="CS281" i="25"/>
  <c r="CR238" i="25"/>
  <c r="AR242" i="25"/>
  <c r="CR242" i="25"/>
  <c r="CO243" i="25"/>
  <c r="AR244" i="25"/>
  <c r="BS244" i="25"/>
  <c r="BH244" i="25"/>
  <c r="AR247" i="25"/>
  <c r="BR247" i="25"/>
  <c r="BM247" i="25"/>
  <c r="BN248" i="25"/>
  <c r="BP249" i="25"/>
  <c r="BR251" i="25"/>
  <c r="CR252" i="25"/>
  <c r="BS255" i="25"/>
  <c r="BN256" i="25"/>
  <c r="CR256" i="25"/>
  <c r="CU260" i="25"/>
  <c r="AR263" i="25"/>
  <c r="BM263" i="25"/>
  <c r="BN264" i="25"/>
  <c r="CU265" i="25"/>
  <c r="CJ265" i="25"/>
  <c r="AR270" i="25"/>
  <c r="AR271" i="25"/>
  <c r="CO272" i="25"/>
  <c r="BP281" i="25"/>
  <c r="P58" i="25"/>
  <c r="BI59" i="25"/>
  <c r="BJ59" i="25"/>
  <c r="AR59" i="25"/>
  <c r="AR58" i="25"/>
  <c r="BR58" i="25"/>
  <c r="CT60" i="25"/>
  <c r="AR45" i="25"/>
  <c r="AR47" i="25"/>
  <c r="CT50" i="25"/>
  <c r="Z301" i="25"/>
  <c r="Z303" i="25" s="1"/>
  <c r="CS47" i="25"/>
  <c r="AR50" i="25"/>
  <c r="CS35" i="25"/>
  <c r="CL35" i="25"/>
  <c r="P37" i="25"/>
  <c r="Q37" i="25"/>
  <c r="CL42" i="25"/>
  <c r="P46" i="25"/>
  <c r="Q46" i="25"/>
  <c r="BP63" i="25"/>
  <c r="BQ63" i="25"/>
  <c r="CK32" i="25"/>
  <c r="BI38" i="25"/>
  <c r="BI49" i="25"/>
  <c r="BJ62" i="25"/>
  <c r="BI63" i="25"/>
  <c r="Q16" i="25"/>
  <c r="P16" i="25"/>
  <c r="CT34" i="25"/>
  <c r="BQ37" i="25"/>
  <c r="BJ37" i="25"/>
  <c r="BR41" i="25"/>
  <c r="BW296" i="25"/>
  <c r="CU48" i="25"/>
  <c r="CJ48" i="25"/>
  <c r="CP50" i="25"/>
  <c r="CT64" i="25"/>
  <c r="BS46" i="25"/>
  <c r="CP46" i="25"/>
  <c r="BM49" i="25"/>
  <c r="BJ6" i="25"/>
  <c r="Q15" i="25"/>
  <c r="BR16" i="25"/>
  <c r="CR16" i="25"/>
  <c r="CU21" i="25"/>
  <c r="BR24" i="25"/>
  <c r="CR24" i="25"/>
  <c r="P28" i="25"/>
  <c r="Q31" i="25"/>
  <c r="CS32" i="25"/>
  <c r="P33" i="25"/>
  <c r="P35" i="25"/>
  <c r="Q35" i="25"/>
  <c r="BR36" i="25"/>
  <c r="CR36" i="25"/>
  <c r="CK36" i="25"/>
  <c r="P39" i="25"/>
  <c r="Q39" i="25"/>
  <c r="CT40" i="25"/>
  <c r="AV296" i="25"/>
  <c r="Q43" i="25"/>
  <c r="P43" i="25"/>
  <c r="BH44" i="25"/>
  <c r="BP45" i="25"/>
  <c r="BI45" i="25"/>
  <c r="CN58" i="25"/>
  <c r="BM59" i="25"/>
  <c r="Q61" i="25"/>
  <c r="CP61" i="25"/>
  <c r="BR66" i="25"/>
  <c r="CL31" i="25"/>
  <c r="BI34" i="25"/>
  <c r="CA296" i="25"/>
  <c r="Q9" i="25"/>
  <c r="P9" i="25"/>
  <c r="CU13" i="25"/>
  <c r="BR17" i="25"/>
  <c r="BQ29" i="25"/>
  <c r="CU29" i="25"/>
  <c r="BQ30" i="25"/>
  <c r="BN33" i="25"/>
  <c r="BS35" i="25"/>
  <c r="BH35" i="25"/>
  <c r="CT35" i="25"/>
  <c r="BH39" i="25"/>
  <c r="CT41" i="25"/>
  <c r="AD296" i="25"/>
  <c r="CS42" i="25"/>
  <c r="CJ42" i="25"/>
  <c r="CR43" i="25"/>
  <c r="CK43" i="25"/>
  <c r="BP44" i="25"/>
  <c r="BJ44" i="25"/>
  <c r="P50" i="25"/>
  <c r="Q50" i="25"/>
  <c r="CS50" i="25"/>
  <c r="P60" i="25"/>
  <c r="Q60" i="25"/>
  <c r="CT65" i="25"/>
  <c r="CK65" i="25"/>
  <c r="BP46" i="25"/>
  <c r="CS46" i="25"/>
  <c r="CJ46" i="25"/>
  <c r="BQ49" i="25"/>
  <c r="CT49" i="25"/>
  <c r="CK50" i="25"/>
  <c r="CN59" i="25"/>
  <c r="BP61" i="25"/>
  <c r="CR61" i="25"/>
  <c r="CU66" i="25"/>
  <c r="CJ66" i="25"/>
  <c r="CU37" i="25"/>
  <c r="CJ37" i="25"/>
  <c r="CT38" i="25"/>
  <c r="BR39" i="25"/>
  <c r="CS39" i="25"/>
  <c r="CL39" i="25"/>
  <c r="BQ41" i="25"/>
  <c r="BJ41" i="25"/>
  <c r="CU44" i="25"/>
  <c r="CJ44" i="25"/>
  <c r="CT45" i="25"/>
  <c r="BR48" i="25"/>
  <c r="CT48" i="25"/>
  <c r="BO50" i="25"/>
  <c r="BR59" i="25"/>
  <c r="CK61" i="25"/>
  <c r="CO9" i="25"/>
  <c r="CT14" i="25"/>
  <c r="BR15" i="25"/>
  <c r="CS23" i="25"/>
  <c r="BN25" i="25"/>
  <c r="BP30" i="25"/>
  <c r="BI30" i="25"/>
  <c r="BS31" i="25"/>
  <c r="BH31" i="25"/>
  <c r="CT31" i="25"/>
  <c r="CS33" i="25"/>
  <c r="BR34" i="25"/>
  <c r="CT36" i="25"/>
  <c r="CT37" i="25"/>
  <c r="BR38" i="25"/>
  <c r="BR40" i="25"/>
  <c r="CR40" i="25"/>
  <c r="CK40" i="25"/>
  <c r="CU41" i="25"/>
  <c r="CJ41" i="25"/>
  <c r="BV296" i="25"/>
  <c r="BZ296" i="25"/>
  <c r="BS42" i="25"/>
  <c r="BH42" i="25"/>
  <c r="CT42" i="25"/>
  <c r="CS43" i="25"/>
  <c r="BR44" i="25"/>
  <c r="CR44" i="25"/>
  <c r="BQ45" i="25"/>
  <c r="CR46" i="25"/>
  <c r="CL46" i="25"/>
  <c r="BR47" i="25"/>
  <c r="CR47" i="25"/>
  <c r="CK47" i="25"/>
  <c r="BQ48" i="25"/>
  <c r="BH48" i="25"/>
  <c r="BP60" i="25"/>
  <c r="CS61" i="25"/>
  <c r="BN62" i="25"/>
  <c r="BN63" i="25"/>
  <c r="CN63" i="25"/>
  <c r="CM63" i="25"/>
  <c r="BY312" i="25"/>
  <c r="CO66" i="25"/>
  <c r="CR66" i="25"/>
  <c r="CR67" i="25"/>
  <c r="AR8" i="25"/>
  <c r="AR7" i="25"/>
  <c r="U324" i="25"/>
  <c r="U326" i="25" s="1"/>
  <c r="CS28" i="25"/>
  <c r="CT7" i="25"/>
  <c r="BL8" i="25"/>
  <c r="BR9" i="25"/>
  <c r="CR9" i="25"/>
  <c r="CK9" i="25"/>
  <c r="BN13" i="25"/>
  <c r="P17" i="25"/>
  <c r="BR19" i="25"/>
  <c r="BR20" i="25"/>
  <c r="BR21" i="25"/>
  <c r="CS24" i="25"/>
  <c r="P44" i="25"/>
  <c r="P48" i="25"/>
  <c r="P65" i="25"/>
  <c r="P66" i="25"/>
  <c r="P77" i="25"/>
  <c r="P78" i="25"/>
  <c r="CJ13" i="25"/>
  <c r="CK16" i="25"/>
  <c r="CJ21" i="25"/>
  <c r="CL23" i="25"/>
  <c r="CK24" i="25"/>
  <c r="BP7" i="25"/>
  <c r="BI7" i="25"/>
  <c r="CP8" i="25"/>
  <c r="BP18" i="25"/>
  <c r="BI18" i="25"/>
  <c r="BS19" i="25"/>
  <c r="CP19" i="25"/>
  <c r="BQ25" i="25"/>
  <c r="BP26" i="25"/>
  <c r="P6" i="25"/>
  <c r="CS8" i="25"/>
  <c r="CL8" i="25"/>
  <c r="CS16" i="25"/>
  <c r="CU17" i="25"/>
  <c r="CT18" i="25"/>
  <c r="CS19" i="25"/>
  <c r="CL19" i="25"/>
  <c r="CR20" i="25"/>
  <c r="P25" i="25"/>
  <c r="CU25" i="25"/>
  <c r="CJ25" i="25"/>
  <c r="CT26" i="25"/>
  <c r="BR27" i="25"/>
  <c r="CS27" i="25"/>
  <c r="CL27" i="25"/>
  <c r="CN29" i="25"/>
  <c r="P36" i="25"/>
  <c r="P41" i="25"/>
  <c r="BM7" i="25"/>
  <c r="Q8" i="25"/>
  <c r="BQ13" i="25"/>
  <c r="BJ13" i="25"/>
  <c r="BP14" i="25"/>
  <c r="BI14" i="25"/>
  <c r="BS15" i="25"/>
  <c r="BH15" i="25"/>
  <c r="CT15" i="25"/>
  <c r="CR17" i="25"/>
  <c r="BM18" i="25"/>
  <c r="Q19" i="25"/>
  <c r="BQ21" i="25"/>
  <c r="BJ21" i="25"/>
  <c r="BP22" i="25"/>
  <c r="BI22" i="25"/>
  <c r="BS23" i="25"/>
  <c r="BH23" i="25"/>
  <c r="CP23" i="25"/>
  <c r="CT25" i="25"/>
  <c r="BM26" i="25"/>
  <c r="Q27" i="25"/>
  <c r="BR28" i="25"/>
  <c r="CR28" i="25"/>
  <c r="CK28" i="25"/>
  <c r="BR29" i="25"/>
  <c r="CK5" i="25"/>
  <c r="BJ29" i="25"/>
  <c r="CL15" i="25"/>
  <c r="BS8" i="25"/>
  <c r="BH8" i="25"/>
  <c r="CT13" i="25"/>
  <c r="BM14" i="25"/>
  <c r="BQ17" i="25"/>
  <c r="BJ17" i="25"/>
  <c r="BH19" i="25"/>
  <c r="CN21" i="25"/>
  <c r="BM22" i="25"/>
  <c r="BJ25" i="25"/>
  <c r="BI26" i="25"/>
  <c r="BS27" i="25"/>
  <c r="CP27" i="25"/>
  <c r="CJ29" i="25"/>
  <c r="AT322" i="25"/>
  <c r="AT289" i="25"/>
  <c r="AT306" i="25"/>
  <c r="BK5" i="25"/>
  <c r="BX322" i="25"/>
  <c r="BX306" i="25"/>
  <c r="BX289" i="25"/>
  <c r="AF320" i="25"/>
  <c r="AF309" i="25"/>
  <c r="AF290" i="25"/>
  <c r="AW320" i="25"/>
  <c r="AW309" i="25"/>
  <c r="AW290" i="25"/>
  <c r="BW320" i="25"/>
  <c r="BW309" i="25"/>
  <c r="BW290" i="25"/>
  <c r="CN6" i="25"/>
  <c r="CQ7" i="25"/>
  <c r="CT8" i="25"/>
  <c r="BF9" i="25"/>
  <c r="CS9" i="25"/>
  <c r="BR13" i="25"/>
  <c r="CR13" i="25"/>
  <c r="BQ14" i="25"/>
  <c r="CQ14" i="25"/>
  <c r="BP15" i="25"/>
  <c r="CP15" i="25"/>
  <c r="BO16" i="25"/>
  <c r="BN17" i="25"/>
  <c r="BQ18" i="25"/>
  <c r="CM18" i="25"/>
  <c r="BP19" i="25"/>
  <c r="BF20" i="25"/>
  <c r="CM22" i="25"/>
  <c r="BP23" i="25"/>
  <c r="CT23" i="25"/>
  <c r="BK24" i="25"/>
  <c r="CO24" i="25"/>
  <c r="CN25" i="25"/>
  <c r="BQ26" i="25"/>
  <c r="CQ26" i="25"/>
  <c r="BP27" i="25"/>
  <c r="BK28" i="25"/>
  <c r="CO28" i="25"/>
  <c r="CQ30" i="25"/>
  <c r="CP31" i="25"/>
  <c r="AJ321" i="25"/>
  <c r="AJ310" i="25"/>
  <c r="BA321" i="25"/>
  <c r="BA310" i="25"/>
  <c r="BR33" i="25"/>
  <c r="CE321" i="25"/>
  <c r="CE310" i="25"/>
  <c r="CN33" i="25"/>
  <c r="BQ34" i="25"/>
  <c r="CM34" i="25"/>
  <c r="CU34" i="25"/>
  <c r="BP35" i="25"/>
  <c r="CP35" i="25"/>
  <c r="BF36" i="25"/>
  <c r="BO36" i="25"/>
  <c r="CO36" i="25"/>
  <c r="CS36" i="25"/>
  <c r="BN37" i="25"/>
  <c r="CR37" i="25"/>
  <c r="BM38" i="25"/>
  <c r="CH38" i="25"/>
  <c r="CQ38" i="25"/>
  <c r="BL39" i="25"/>
  <c r="CP39" i="25"/>
  <c r="AK322" i="25"/>
  <c r="AK289" i="25"/>
  <c r="AK306" i="25"/>
  <c r="BB322" i="25"/>
  <c r="BB306" i="25"/>
  <c r="BB289" i="25"/>
  <c r="BO5" i="25"/>
  <c r="CF322" i="25"/>
  <c r="CF306" i="25"/>
  <c r="CF289" i="25"/>
  <c r="CS5" i="25"/>
  <c r="AN320" i="25"/>
  <c r="AN309" i="25"/>
  <c r="AN290" i="25"/>
  <c r="BA320" i="25"/>
  <c r="BA309" i="25"/>
  <c r="BA290" i="25"/>
  <c r="BN6" i="25"/>
  <c r="BQ7" i="25"/>
  <c r="CH7" i="25"/>
  <c r="BP8" i="25"/>
  <c r="BO9" i="25"/>
  <c r="CU14" i="25"/>
  <c r="BL15" i="25"/>
  <c r="BF16" i="25"/>
  <c r="CO16" i="25"/>
  <c r="CU18" i="25"/>
  <c r="CT19" i="25"/>
  <c r="BS20" i="25"/>
  <c r="CO20" i="25"/>
  <c r="BN21" i="25"/>
  <c r="BQ22" i="25"/>
  <c r="CH22" i="25"/>
  <c r="BL23" i="25"/>
  <c r="BO24" i="25"/>
  <c r="BR25" i="25"/>
  <c r="CR25" i="25"/>
  <c r="CM26" i="25"/>
  <c r="BL27" i="25"/>
  <c r="CT27" i="25"/>
  <c r="BF28" i="25"/>
  <c r="BS28" i="25"/>
  <c r="BN29" i="25"/>
  <c r="CR29" i="25"/>
  <c r="CU30" i="25"/>
  <c r="BK32" i="25"/>
  <c r="BS32" i="25"/>
  <c r="CO32" i="25"/>
  <c r="AF321" i="25"/>
  <c r="AF310" i="25"/>
  <c r="AN321" i="25"/>
  <c r="AN310" i="25"/>
  <c r="BE321" i="25"/>
  <c r="BE310" i="25"/>
  <c r="CA321" i="25"/>
  <c r="CA310" i="25"/>
  <c r="CR33" i="25"/>
  <c r="BM34" i="25"/>
  <c r="CH34" i="25"/>
  <c r="CQ34" i="25"/>
  <c r="BL35" i="25"/>
  <c r="BK36" i="25"/>
  <c r="BS36" i="25"/>
  <c r="CN37" i="25"/>
  <c r="BQ38" i="25"/>
  <c r="CM38" i="25"/>
  <c r="CU38" i="25"/>
  <c r="BP39" i="25"/>
  <c r="BF40" i="25"/>
  <c r="BK40" i="25"/>
  <c r="BO40" i="25"/>
  <c r="BS40" i="25"/>
  <c r="CO40" i="25"/>
  <c r="CS40" i="25"/>
  <c r="BN41" i="25"/>
  <c r="CN41" i="25"/>
  <c r="CR41" i="25"/>
  <c r="BP42" i="25"/>
  <c r="CP42" i="25"/>
  <c r="BN44" i="25"/>
  <c r="CN44" i="25"/>
  <c r="BM45" i="25"/>
  <c r="CH45" i="25"/>
  <c r="CU45" i="25"/>
  <c r="BL46" i="25"/>
  <c r="CT46" i="25"/>
  <c r="BK47" i="25"/>
  <c r="BS47" i="25"/>
  <c r="CO47" i="25"/>
  <c r="BN48" i="25"/>
  <c r="BN66" i="25"/>
  <c r="Q67" i="25"/>
  <c r="P67" i="25"/>
  <c r="CH67" i="25"/>
  <c r="BI68" i="25"/>
  <c r="CN70" i="25"/>
  <c r="CS72" i="25"/>
  <c r="CO72" i="25"/>
  <c r="CK72" i="25"/>
  <c r="CR72" i="25"/>
  <c r="CN72" i="25"/>
  <c r="CJ72" i="25"/>
  <c r="CH72" i="25"/>
  <c r="BP73" i="25"/>
  <c r="BN74" i="25"/>
  <c r="Q75" i="25"/>
  <c r="P75" i="25"/>
  <c r="BM75" i="25"/>
  <c r="CT75" i="25"/>
  <c r="CP75" i="25"/>
  <c r="CL75" i="25"/>
  <c r="CS75" i="25"/>
  <c r="CO75" i="25"/>
  <c r="CK75" i="25"/>
  <c r="CH75" i="25"/>
  <c r="BQ76" i="25"/>
  <c r="CP77" i="25"/>
  <c r="CN78" i="25"/>
  <c r="CQ80" i="25"/>
  <c r="BP81" i="25"/>
  <c r="CT83" i="25"/>
  <c r="CP83" i="25"/>
  <c r="CL83" i="25"/>
  <c r="CS83" i="25"/>
  <c r="CO83" i="25"/>
  <c r="CK83" i="25"/>
  <c r="CQ83" i="25"/>
  <c r="BQ84" i="25"/>
  <c r="CN86" i="25"/>
  <c r="CT88" i="25"/>
  <c r="CP88" i="25"/>
  <c r="CL88" i="25"/>
  <c r="CS88" i="25"/>
  <c r="CO88" i="25"/>
  <c r="CK88" i="25"/>
  <c r="CR88" i="25"/>
  <c r="CN88" i="25"/>
  <c r="CJ88" i="25"/>
  <c r="CH88" i="25"/>
  <c r="BF94" i="25"/>
  <c r="BM96" i="25"/>
  <c r="CO98" i="25"/>
  <c r="BN99" i="25"/>
  <c r="CT100" i="25"/>
  <c r="CP100" i="25"/>
  <c r="CL100" i="25"/>
  <c r="CS100" i="25"/>
  <c r="CO100" i="25"/>
  <c r="CK100" i="25"/>
  <c r="CR100" i="25"/>
  <c r="CN100" i="25"/>
  <c r="CJ100" i="25"/>
  <c r="BM104" i="25"/>
  <c r="CT108" i="25"/>
  <c r="CP108" i="25"/>
  <c r="CL108" i="25"/>
  <c r="CS108" i="25"/>
  <c r="CO108" i="25"/>
  <c r="CK108" i="25"/>
  <c r="CR108" i="25"/>
  <c r="CN108" i="25"/>
  <c r="CJ108" i="25"/>
  <c r="CH108" i="25"/>
  <c r="BF110" i="25"/>
  <c r="BM112" i="25"/>
  <c r="CO114" i="25"/>
  <c r="BN115" i="25"/>
  <c r="CT116" i="25"/>
  <c r="CP116" i="25"/>
  <c r="CL116" i="25"/>
  <c r="CS116" i="25"/>
  <c r="CO116" i="25"/>
  <c r="CK116" i="25"/>
  <c r="CR116" i="25"/>
  <c r="CN116" i="25"/>
  <c r="CJ116" i="25"/>
  <c r="BR118" i="25"/>
  <c r="BN118" i="25"/>
  <c r="BJ118" i="25"/>
  <c r="BQ118" i="25"/>
  <c r="BM118" i="25"/>
  <c r="BI118" i="25"/>
  <c r="BP118" i="25"/>
  <c r="BL118" i="25"/>
  <c r="BH118" i="25"/>
  <c r="BF118" i="25"/>
  <c r="BM120" i="25"/>
  <c r="CO122" i="25"/>
  <c r="BN123" i="25"/>
  <c r="CT124" i="25"/>
  <c r="CP124" i="25"/>
  <c r="CL124" i="25"/>
  <c r="CS124" i="25"/>
  <c r="CO124" i="25"/>
  <c r="CK124" i="25"/>
  <c r="CR124" i="25"/>
  <c r="CN124" i="25"/>
  <c r="CJ124" i="25"/>
  <c r="CH124" i="25"/>
  <c r="AH322" i="25"/>
  <c r="AH306" i="25"/>
  <c r="AH289" i="25"/>
  <c r="AL322" i="25"/>
  <c r="AL306" i="25"/>
  <c r="AL289" i="25"/>
  <c r="AP322" i="25"/>
  <c r="AP306" i="25"/>
  <c r="AP289" i="25"/>
  <c r="AU322" i="25"/>
  <c r="AU306" i="25"/>
  <c r="AU289" i="25"/>
  <c r="AY322" i="25"/>
  <c r="AY306" i="25"/>
  <c r="AY289" i="25"/>
  <c r="BC322" i="25"/>
  <c r="BC306" i="25"/>
  <c r="BC289" i="25"/>
  <c r="BH5" i="25"/>
  <c r="BL5" i="25"/>
  <c r="BP5" i="25"/>
  <c r="BY322" i="25"/>
  <c r="BY306" i="25"/>
  <c r="BY289" i="25"/>
  <c r="CC322" i="25"/>
  <c r="CC306" i="25"/>
  <c r="CC289" i="25"/>
  <c r="CG322" i="25"/>
  <c r="CG306" i="25"/>
  <c r="CG289" i="25"/>
  <c r="CL5" i="25"/>
  <c r="CP5" i="25"/>
  <c r="AG320" i="25"/>
  <c r="AG309" i="25"/>
  <c r="AG290" i="25"/>
  <c r="AK320" i="25"/>
  <c r="AK309" i="25"/>
  <c r="AK290" i="25"/>
  <c r="AO320" i="25"/>
  <c r="AO309" i="25"/>
  <c r="AO290" i="25"/>
  <c r="AT320" i="25"/>
  <c r="AT309" i="25"/>
  <c r="AT290" i="25"/>
  <c r="AX320" i="25"/>
  <c r="AX309" i="25"/>
  <c r="AX290" i="25"/>
  <c r="BB320" i="25"/>
  <c r="BB309" i="25"/>
  <c r="BB290" i="25"/>
  <c r="BF6" i="25"/>
  <c r="BK6" i="25"/>
  <c r="BO6" i="25"/>
  <c r="BS6" i="25"/>
  <c r="BX320" i="25"/>
  <c r="BX309" i="25"/>
  <c r="BX290" i="25"/>
  <c r="CB320" i="25"/>
  <c r="CB309" i="25"/>
  <c r="CB290" i="25"/>
  <c r="CF320" i="25"/>
  <c r="CF309" i="25"/>
  <c r="CF290" i="25"/>
  <c r="CK6" i="25"/>
  <c r="CO6" i="25"/>
  <c r="CS6" i="25"/>
  <c r="BJ7" i="25"/>
  <c r="BN7" i="25"/>
  <c r="BR7" i="25"/>
  <c r="CJ7" i="25"/>
  <c r="CN7" i="25"/>
  <c r="CR7" i="25"/>
  <c r="BI8" i="25"/>
  <c r="BM8" i="25"/>
  <c r="BQ8" i="25"/>
  <c r="CH8" i="25"/>
  <c r="CM8" i="25"/>
  <c r="CQ8" i="25"/>
  <c r="CU8" i="25"/>
  <c r="BH9" i="25"/>
  <c r="BL9" i="25"/>
  <c r="BP9" i="25"/>
  <c r="CL9" i="25"/>
  <c r="CP9" i="25"/>
  <c r="CT9" i="25"/>
  <c r="BF13" i="25"/>
  <c r="BK13" i="25"/>
  <c r="BO13" i="25"/>
  <c r="BS13" i="25"/>
  <c r="CK13" i="25"/>
  <c r="CO13" i="25"/>
  <c r="CS13" i="25"/>
  <c r="BJ14" i="25"/>
  <c r="BN14" i="25"/>
  <c r="BR14" i="25"/>
  <c r="CJ14" i="25"/>
  <c r="CN14" i="25"/>
  <c r="CR14" i="25"/>
  <c r="BI15" i="25"/>
  <c r="BM15" i="25"/>
  <c r="BQ15" i="25"/>
  <c r="CH15" i="25"/>
  <c r="CM15" i="25"/>
  <c r="CQ15" i="25"/>
  <c r="CU15" i="25"/>
  <c r="BH16" i="25"/>
  <c r="BL16" i="25"/>
  <c r="BP16" i="25"/>
  <c r="CL16" i="25"/>
  <c r="CP16" i="25"/>
  <c r="CT16" i="25"/>
  <c r="BF17" i="25"/>
  <c r="BK17" i="25"/>
  <c r="BO17" i="25"/>
  <c r="BS17" i="25"/>
  <c r="CK17" i="25"/>
  <c r="CO17" i="25"/>
  <c r="CS17" i="25"/>
  <c r="BJ18" i="25"/>
  <c r="BN18" i="25"/>
  <c r="BR18" i="25"/>
  <c r="CJ18" i="25"/>
  <c r="CN18" i="25"/>
  <c r="CR18" i="25"/>
  <c r="BI19" i="25"/>
  <c r="BM19" i="25"/>
  <c r="BQ19" i="25"/>
  <c r="CH19" i="25"/>
  <c r="CM19" i="25"/>
  <c r="CQ19" i="25"/>
  <c r="CU19" i="25"/>
  <c r="BH20" i="25"/>
  <c r="BL20" i="25"/>
  <c r="BP20" i="25"/>
  <c r="CL20" i="25"/>
  <c r="CP20" i="25"/>
  <c r="CT20" i="25"/>
  <c r="BF21" i="25"/>
  <c r="BK21" i="25"/>
  <c r="BO21" i="25"/>
  <c r="BS21" i="25"/>
  <c r="CK21" i="25"/>
  <c r="CO21" i="25"/>
  <c r="CS21" i="25"/>
  <c r="BJ22" i="25"/>
  <c r="BN22" i="25"/>
  <c r="BR22" i="25"/>
  <c r="CJ22" i="25"/>
  <c r="CN22" i="25"/>
  <c r="CR22" i="25"/>
  <c r="BI23" i="25"/>
  <c r="BM23" i="25"/>
  <c r="BQ23" i="25"/>
  <c r="CH23" i="25"/>
  <c r="CM23" i="25"/>
  <c r="CQ23" i="25"/>
  <c r="CU23" i="25"/>
  <c r="BH24" i="25"/>
  <c r="BL24" i="25"/>
  <c r="BP24" i="25"/>
  <c r="CL24" i="25"/>
  <c r="CP24" i="25"/>
  <c r="CT24" i="25"/>
  <c r="BF25" i="25"/>
  <c r="BK25" i="25"/>
  <c r="BO25" i="25"/>
  <c r="BS25" i="25"/>
  <c r="CK25" i="25"/>
  <c r="CO25" i="25"/>
  <c r="CS25" i="25"/>
  <c r="BJ26" i="25"/>
  <c r="BN26" i="25"/>
  <c r="BR26" i="25"/>
  <c r="CJ26" i="25"/>
  <c r="CN26" i="25"/>
  <c r="CR26" i="25"/>
  <c r="BI27" i="25"/>
  <c r="BM27" i="25"/>
  <c r="BQ27" i="25"/>
  <c r="CH27" i="25"/>
  <c r="CM27" i="25"/>
  <c r="CQ27" i="25"/>
  <c r="CU27" i="25"/>
  <c r="BH28" i="25"/>
  <c r="BL28" i="25"/>
  <c r="BP28" i="25"/>
  <c r="CL28" i="25"/>
  <c r="CP28" i="25"/>
  <c r="CT28" i="25"/>
  <c r="BF29" i="25"/>
  <c r="BK29" i="25"/>
  <c r="BO29" i="25"/>
  <c r="BS29" i="25"/>
  <c r="CK29" i="25"/>
  <c r="CO29" i="25"/>
  <c r="CS29" i="25"/>
  <c r="BJ30" i="25"/>
  <c r="BN30" i="25"/>
  <c r="BR30" i="25"/>
  <c r="CJ30" i="25"/>
  <c r="CN30" i="25"/>
  <c r="CR30" i="25"/>
  <c r="BI31" i="25"/>
  <c r="BM31" i="25"/>
  <c r="BQ31" i="25"/>
  <c r="CH31" i="25"/>
  <c r="CM31" i="25"/>
  <c r="CQ31" i="25"/>
  <c r="CU31" i="25"/>
  <c r="BH32" i="25"/>
  <c r="BL32" i="25"/>
  <c r="BP32" i="25"/>
  <c r="CL32" i="25"/>
  <c r="CP32" i="25"/>
  <c r="CT32" i="25"/>
  <c r="AG321" i="25"/>
  <c r="AG310" i="25"/>
  <c r="AK321" i="25"/>
  <c r="AK310" i="25"/>
  <c r="AO321" i="25"/>
  <c r="AO310" i="25"/>
  <c r="AT321" i="25"/>
  <c r="AT310" i="25"/>
  <c r="AX321" i="25"/>
  <c r="AX310" i="25"/>
  <c r="BB321" i="25"/>
  <c r="BB310" i="25"/>
  <c r="BF33" i="25"/>
  <c r="BK33" i="25"/>
  <c r="BO33" i="25"/>
  <c r="BS33" i="25"/>
  <c r="BX321" i="25"/>
  <c r="BX310" i="25"/>
  <c r="CB321" i="25"/>
  <c r="CB310" i="25"/>
  <c r="CF321" i="25"/>
  <c r="CF310" i="25"/>
  <c r="CK33" i="25"/>
  <c r="CO33" i="25"/>
  <c r="BJ34" i="25"/>
  <c r="BN34" i="25"/>
  <c r="CJ34" i="25"/>
  <c r="CN34" i="25"/>
  <c r="CR34" i="25"/>
  <c r="BI35" i="25"/>
  <c r="BM35" i="25"/>
  <c r="BQ35" i="25"/>
  <c r="CH35" i="25"/>
  <c r="CM35" i="25"/>
  <c r="CQ35" i="25"/>
  <c r="CU35" i="25"/>
  <c r="BH36" i="25"/>
  <c r="BL36" i="25"/>
  <c r="BP36" i="25"/>
  <c r="CL36" i="25"/>
  <c r="CP36" i="25"/>
  <c r="BF37" i="25"/>
  <c r="BK37" i="25"/>
  <c r="BO37" i="25"/>
  <c r="BS37" i="25"/>
  <c r="CK37" i="25"/>
  <c r="CO37" i="25"/>
  <c r="CS37" i="25"/>
  <c r="BJ38" i="25"/>
  <c r="BN38" i="25"/>
  <c r="CJ38" i="25"/>
  <c r="CN38" i="25"/>
  <c r="CR38" i="25"/>
  <c r="BI39" i="25"/>
  <c r="BM39" i="25"/>
  <c r="BQ39" i="25"/>
  <c r="CH39" i="25"/>
  <c r="CM39" i="25"/>
  <c r="CQ39" i="25"/>
  <c r="CU39" i="25"/>
  <c r="BH40" i="25"/>
  <c r="BL40" i="25"/>
  <c r="BP40" i="25"/>
  <c r="CL40" i="25"/>
  <c r="CP40" i="25"/>
  <c r="BF41" i="25"/>
  <c r="BK41" i="25"/>
  <c r="BO41" i="25"/>
  <c r="BS41" i="25"/>
  <c r="CK41" i="25"/>
  <c r="CO41" i="25"/>
  <c r="CS41" i="25"/>
  <c r="AF296" i="25"/>
  <c r="AJ296" i="25"/>
  <c r="AN296" i="25"/>
  <c r="AW296" i="25"/>
  <c r="BA296" i="25"/>
  <c r="BE296" i="25"/>
  <c r="BI42" i="25"/>
  <c r="BM42" i="25"/>
  <c r="BQ42" i="25"/>
  <c r="CH42" i="25"/>
  <c r="CM42" i="25"/>
  <c r="CQ42" i="25"/>
  <c r="CU42" i="25"/>
  <c r="BH43" i="25"/>
  <c r="BL43" i="25"/>
  <c r="BP43" i="25"/>
  <c r="CL43" i="25"/>
  <c r="CP43" i="25"/>
  <c r="CT43" i="25"/>
  <c r="BF44" i="25"/>
  <c r="BK44" i="25"/>
  <c r="BO44" i="25"/>
  <c r="BS44" i="25"/>
  <c r="CK44" i="25"/>
  <c r="CO44" i="25"/>
  <c r="CS44" i="25"/>
  <c r="BJ45" i="25"/>
  <c r="BN45" i="25"/>
  <c r="BR45" i="25"/>
  <c r="CJ45" i="25"/>
  <c r="CN45" i="25"/>
  <c r="CR45" i="25"/>
  <c r="BI46" i="25"/>
  <c r="BM46" i="25"/>
  <c r="BQ46" i="25"/>
  <c r="CH46" i="25"/>
  <c r="CM46" i="25"/>
  <c r="CQ46" i="25"/>
  <c r="CU46" i="25"/>
  <c r="BH47" i="25"/>
  <c r="BL47" i="25"/>
  <c r="BP47" i="25"/>
  <c r="CL47" i="25"/>
  <c r="CP47" i="25"/>
  <c r="CT47" i="25"/>
  <c r="BF48" i="25"/>
  <c r="BK48" i="25"/>
  <c r="BO48" i="25"/>
  <c r="BS48" i="25"/>
  <c r="CK48" i="25"/>
  <c r="CO48" i="25"/>
  <c r="CS48" i="25"/>
  <c r="BJ49" i="25"/>
  <c r="BN49" i="25"/>
  <c r="BR49" i="25"/>
  <c r="CJ49" i="25"/>
  <c r="CN49" i="25"/>
  <c r="CR49" i="25"/>
  <c r="BI50" i="25"/>
  <c r="BM50" i="25"/>
  <c r="BS50" i="25"/>
  <c r="CL50" i="25"/>
  <c r="BJ58" i="25"/>
  <c r="BP59" i="25"/>
  <c r="BQ59" i="25"/>
  <c r="CM59" i="25"/>
  <c r="CU59" i="25"/>
  <c r="AR60" i="25"/>
  <c r="BM60" i="25"/>
  <c r="CS60" i="25"/>
  <c r="CO60" i="25"/>
  <c r="CK60" i="25"/>
  <c r="CR60" i="25"/>
  <c r="CN60" i="25"/>
  <c r="CJ60" i="25"/>
  <c r="CH60" i="25"/>
  <c r="CQ60" i="25"/>
  <c r="BH61" i="25"/>
  <c r="CL61" i="25"/>
  <c r="CT61" i="25"/>
  <c r="BK62" i="25"/>
  <c r="BS62" i="25"/>
  <c r="CO62" i="25"/>
  <c r="BJ63" i="25"/>
  <c r="BR63" i="25"/>
  <c r="BS64" i="25"/>
  <c r="CL64" i="25"/>
  <c r="AH312" i="25"/>
  <c r="AL312" i="25"/>
  <c r="AP312" i="25"/>
  <c r="BK65" i="25"/>
  <c r="BS65" i="25"/>
  <c r="BX312" i="25"/>
  <c r="CB312" i="25"/>
  <c r="CF312" i="25"/>
  <c r="CO65" i="25"/>
  <c r="BQ66" i="25"/>
  <c r="BM66" i="25"/>
  <c r="BI66" i="25"/>
  <c r="BP66" i="25"/>
  <c r="BL66" i="25"/>
  <c r="BH66" i="25"/>
  <c r="BF66" i="25"/>
  <c r="BO66" i="25"/>
  <c r="CK66" i="25"/>
  <c r="CS66" i="25"/>
  <c r="BN67" i="25"/>
  <c r="CJ67" i="25"/>
  <c r="Q68" i="25"/>
  <c r="BL68" i="25"/>
  <c r="BR69" i="25"/>
  <c r="BN69" i="25"/>
  <c r="BJ69" i="25"/>
  <c r="BQ69" i="25"/>
  <c r="BM69" i="25"/>
  <c r="BI69" i="25"/>
  <c r="BF69" i="25"/>
  <c r="BO69" i="25"/>
  <c r="CR69" i="25"/>
  <c r="CS69" i="25"/>
  <c r="BK70" i="25"/>
  <c r="BS70" i="25"/>
  <c r="CO70" i="25"/>
  <c r="BJ71" i="25"/>
  <c r="BR71" i="25"/>
  <c r="BS72" i="25"/>
  <c r="BP72" i="25"/>
  <c r="CL72" i="25"/>
  <c r="CT72" i="25"/>
  <c r="BK73" i="25"/>
  <c r="BS73" i="25"/>
  <c r="CO73" i="25"/>
  <c r="BQ74" i="25"/>
  <c r="BM74" i="25"/>
  <c r="BI74" i="25"/>
  <c r="BP74" i="25"/>
  <c r="BL74" i="25"/>
  <c r="BH74" i="25"/>
  <c r="BF74" i="25"/>
  <c r="BO74" i="25"/>
  <c r="CK74" i="25"/>
  <c r="CS74" i="25"/>
  <c r="BN75" i="25"/>
  <c r="CJ75" i="25"/>
  <c r="CR75" i="25"/>
  <c r="Q76" i="25"/>
  <c r="BL76" i="25"/>
  <c r="BR77" i="25"/>
  <c r="BN77" i="25"/>
  <c r="BJ77" i="25"/>
  <c r="BQ77" i="25"/>
  <c r="BM77" i="25"/>
  <c r="BI77" i="25"/>
  <c r="BF77" i="25"/>
  <c r="BO77" i="25"/>
  <c r="CR77" i="25"/>
  <c r="CS77" i="25"/>
  <c r="BK78" i="25"/>
  <c r="BS78" i="25"/>
  <c r="CO78" i="25"/>
  <c r="BJ79" i="25"/>
  <c r="BR79" i="25"/>
  <c r="BS80" i="25"/>
  <c r="BP80" i="25"/>
  <c r="CL80" i="25"/>
  <c r="BK81" i="25"/>
  <c r="BS81" i="25"/>
  <c r="CO81" i="25"/>
  <c r="BQ82" i="25"/>
  <c r="BM82" i="25"/>
  <c r="BI82" i="25"/>
  <c r="BP82" i="25"/>
  <c r="BL82" i="25"/>
  <c r="BH82" i="25"/>
  <c r="BF82" i="25"/>
  <c r="BO82" i="25"/>
  <c r="CK82" i="25"/>
  <c r="CS82" i="25"/>
  <c r="BN83" i="25"/>
  <c r="CJ83" i="25"/>
  <c r="CR83" i="25"/>
  <c r="Q84" i="25"/>
  <c r="BL84" i="25"/>
  <c r="BR85" i="25"/>
  <c r="BN85" i="25"/>
  <c r="BJ85" i="25"/>
  <c r="BQ85" i="25"/>
  <c r="BM85" i="25"/>
  <c r="BI85" i="25"/>
  <c r="BF85" i="25"/>
  <c r="BO85" i="25"/>
  <c r="CR85" i="25"/>
  <c r="CS85" i="25"/>
  <c r="BK86" i="25"/>
  <c r="BS86" i="25"/>
  <c r="CO86" i="25"/>
  <c r="BJ87" i="25"/>
  <c r="BR87" i="25"/>
  <c r="BP88" i="25"/>
  <c r="CM88" i="25"/>
  <c r="BP92" i="25"/>
  <c r="CR94" i="25"/>
  <c r="BQ95" i="25"/>
  <c r="Q96" i="25"/>
  <c r="P96" i="25"/>
  <c r="AR96" i="25"/>
  <c r="BS99" i="25"/>
  <c r="BP100" i="25"/>
  <c r="CM100" i="25"/>
  <c r="CR102" i="25"/>
  <c r="BQ103" i="25"/>
  <c r="Q104" i="25"/>
  <c r="P104" i="25"/>
  <c r="AR104" i="25"/>
  <c r="BS107" i="25"/>
  <c r="BP108" i="25"/>
  <c r="CM108" i="25"/>
  <c r="CR110" i="25"/>
  <c r="BQ111" i="25"/>
  <c r="Q112" i="25"/>
  <c r="P112" i="25"/>
  <c r="AR112" i="25"/>
  <c r="BS115" i="25"/>
  <c r="BP116" i="25"/>
  <c r="CM116" i="25"/>
  <c r="BK118" i="25"/>
  <c r="CR118" i="25"/>
  <c r="BQ119" i="25"/>
  <c r="Q120" i="25"/>
  <c r="P120" i="25"/>
  <c r="AR120" i="25"/>
  <c r="BS123" i="25"/>
  <c r="BP124" i="25"/>
  <c r="CM124" i="25"/>
  <c r="AG322" i="25"/>
  <c r="AG306" i="25"/>
  <c r="AG289" i="25"/>
  <c r="AX322" i="25"/>
  <c r="AX306" i="25"/>
  <c r="AX289" i="25"/>
  <c r="BS5" i="25"/>
  <c r="AR6" i="25"/>
  <c r="BE320" i="25"/>
  <c r="BE309" i="25"/>
  <c r="BE290" i="25"/>
  <c r="BR6" i="25"/>
  <c r="CE320" i="25"/>
  <c r="CE309" i="25"/>
  <c r="CE290" i="25"/>
  <c r="CU7" i="25"/>
  <c r="BK9" i="25"/>
  <c r="CN13" i="25"/>
  <c r="CM14" i="25"/>
  <c r="BS16" i="25"/>
  <c r="CN17" i="25"/>
  <c r="CH18" i="25"/>
  <c r="BL19" i="25"/>
  <c r="BO20" i="25"/>
  <c r="CR21" i="25"/>
  <c r="CU22" i="25"/>
  <c r="BS24" i="25"/>
  <c r="CH26" i="25"/>
  <c r="BO28" i="25"/>
  <c r="BM30" i="25"/>
  <c r="CM30" i="25"/>
  <c r="BL31" i="25"/>
  <c r="BF32" i="25"/>
  <c r="BO32" i="25"/>
  <c r="AR33" i="25"/>
  <c r="BW321" i="25"/>
  <c r="BW310" i="25"/>
  <c r="BL42" i="25"/>
  <c r="BK43" i="25"/>
  <c r="BS43" i="25"/>
  <c r="CO43" i="25"/>
  <c r="CQ45" i="25"/>
  <c r="CN48" i="25"/>
  <c r="CR48" i="25"/>
  <c r="CH49" i="25"/>
  <c r="CM49" i="25"/>
  <c r="CQ49" i="25"/>
  <c r="CU49" i="25"/>
  <c r="BL50" i="25"/>
  <c r="BQ50" i="25"/>
  <c r="BQ58" i="25"/>
  <c r="BM58" i="25"/>
  <c r="BI58" i="25"/>
  <c r="BP58" i="25"/>
  <c r="BL58" i="25"/>
  <c r="BH58" i="25"/>
  <c r="BF58" i="25"/>
  <c r="BO58" i="25"/>
  <c r="CT58" i="25"/>
  <c r="CP58" i="25"/>
  <c r="CL58" i="25"/>
  <c r="CK58" i="25"/>
  <c r="CS58" i="25"/>
  <c r="BN59" i="25"/>
  <c r="CR59" i="25"/>
  <c r="BL60" i="25"/>
  <c r="CP60" i="25"/>
  <c r="BR61" i="25"/>
  <c r="BN61" i="25"/>
  <c r="BJ61" i="25"/>
  <c r="BQ61" i="25"/>
  <c r="BM61" i="25"/>
  <c r="BI61" i="25"/>
  <c r="BF61" i="25"/>
  <c r="BO61" i="25"/>
  <c r="CN62" i="25"/>
  <c r="AR64" i="25"/>
  <c r="CS64" i="25"/>
  <c r="CO64" i="25"/>
  <c r="CK64" i="25"/>
  <c r="CR64" i="25"/>
  <c r="CN64" i="25"/>
  <c r="CJ64" i="25"/>
  <c r="CH64" i="25"/>
  <c r="CQ64" i="25"/>
  <c r="BP65" i="25"/>
  <c r="BM67" i="25"/>
  <c r="CT67" i="25"/>
  <c r="CP67" i="25"/>
  <c r="CL67" i="25"/>
  <c r="CS67" i="25"/>
  <c r="CO67" i="25"/>
  <c r="CK67" i="25"/>
  <c r="CQ67" i="25"/>
  <c r="BQ68" i="25"/>
  <c r="CP69" i="25"/>
  <c r="AR72" i="25"/>
  <c r="CQ72" i="25"/>
  <c r="CQ75" i="25"/>
  <c r="BI76" i="25"/>
  <c r="AR80" i="25"/>
  <c r="CS80" i="25"/>
  <c r="CO80" i="25"/>
  <c r="CK80" i="25"/>
  <c r="CR80" i="25"/>
  <c r="CN80" i="25"/>
  <c r="CJ80" i="25"/>
  <c r="CH80" i="25"/>
  <c r="Q83" i="25"/>
  <c r="P83" i="25"/>
  <c r="BM83" i="25"/>
  <c r="CH83" i="25"/>
  <c r="BI84" i="25"/>
  <c r="CP85" i="25"/>
  <c r="CT92" i="25"/>
  <c r="CP92" i="25"/>
  <c r="CL92" i="25"/>
  <c r="CS92" i="25"/>
  <c r="CO92" i="25"/>
  <c r="CK92" i="25"/>
  <c r="CR92" i="25"/>
  <c r="CN92" i="25"/>
  <c r="CJ92" i="25"/>
  <c r="CH92" i="25"/>
  <c r="BR94" i="25"/>
  <c r="BN94" i="25"/>
  <c r="BJ94" i="25"/>
  <c r="BQ94" i="25"/>
  <c r="BM94" i="25"/>
  <c r="BI94" i="25"/>
  <c r="BP94" i="25"/>
  <c r="BL94" i="25"/>
  <c r="BH94" i="25"/>
  <c r="CH100" i="25"/>
  <c r="BR102" i="25"/>
  <c r="BN102" i="25"/>
  <c r="BJ102" i="25"/>
  <c r="BQ102" i="25"/>
  <c r="BM102" i="25"/>
  <c r="BI102" i="25"/>
  <c r="BP102" i="25"/>
  <c r="BL102" i="25"/>
  <c r="BH102" i="25"/>
  <c r="BF102" i="25"/>
  <c r="BR110" i="25"/>
  <c r="BN110" i="25"/>
  <c r="BJ110" i="25"/>
  <c r="BQ110" i="25"/>
  <c r="BM110" i="25"/>
  <c r="BI110" i="25"/>
  <c r="BP110" i="25"/>
  <c r="BL110" i="25"/>
  <c r="BH110" i="25"/>
  <c r="CH116" i="25"/>
  <c r="AD322" i="25"/>
  <c r="AD306" i="25"/>
  <c r="AD289" i="25"/>
  <c r="AI322" i="25"/>
  <c r="AI306" i="25"/>
  <c r="AI289" i="25"/>
  <c r="AM322" i="25"/>
  <c r="AM306" i="25"/>
  <c r="AM289" i="25"/>
  <c r="AQ322" i="25"/>
  <c r="AQ306" i="25"/>
  <c r="AQ289" i="25"/>
  <c r="AV322" i="25"/>
  <c r="AV306" i="25"/>
  <c r="AV289" i="25"/>
  <c r="AZ322" i="25"/>
  <c r="AZ306" i="25"/>
  <c r="AZ289" i="25"/>
  <c r="BD322" i="25"/>
  <c r="BD306" i="25"/>
  <c r="BD289" i="25"/>
  <c r="BI5" i="25"/>
  <c r="BM5" i="25"/>
  <c r="BQ5" i="25"/>
  <c r="BV322" i="25"/>
  <c r="BV306" i="25"/>
  <c r="BV289" i="25"/>
  <c r="BZ322" i="25"/>
  <c r="BZ306" i="25"/>
  <c r="BZ289" i="25"/>
  <c r="CD322" i="25"/>
  <c r="CD306" i="25"/>
  <c r="CD289" i="25"/>
  <c r="CH5" i="25"/>
  <c r="CM5" i="25"/>
  <c r="CQ5" i="25"/>
  <c r="CU5" i="25"/>
  <c r="AH320" i="25"/>
  <c r="AH309" i="25"/>
  <c r="AH290" i="25"/>
  <c r="AL320" i="25"/>
  <c r="AL309" i="25"/>
  <c r="AL290" i="25"/>
  <c r="AP320" i="25"/>
  <c r="AP309" i="25"/>
  <c r="AP290" i="25"/>
  <c r="AU320" i="25"/>
  <c r="AU309" i="25"/>
  <c r="AU290" i="25"/>
  <c r="AY320" i="25"/>
  <c r="AY309" i="25"/>
  <c r="AY290" i="25"/>
  <c r="BC320" i="25"/>
  <c r="BC309" i="25"/>
  <c r="BC290" i="25"/>
  <c r="BH6" i="25"/>
  <c r="BL6" i="25"/>
  <c r="BP6" i="25"/>
  <c r="BY320" i="25"/>
  <c r="BY309" i="25"/>
  <c r="BY290" i="25"/>
  <c r="CC320" i="25"/>
  <c r="CC309" i="25"/>
  <c r="CC290" i="25"/>
  <c r="CG320" i="25"/>
  <c r="CG309" i="25"/>
  <c r="CG290" i="25"/>
  <c r="CL6" i="25"/>
  <c r="CP6" i="25"/>
  <c r="CT6" i="25"/>
  <c r="P7" i="25"/>
  <c r="BF7" i="25"/>
  <c r="BK7" i="25"/>
  <c r="BO7" i="25"/>
  <c r="BS7" i="25"/>
  <c r="CK7" i="25"/>
  <c r="CO7" i="25"/>
  <c r="CS7" i="25"/>
  <c r="BJ8" i="25"/>
  <c r="BN8" i="25"/>
  <c r="BR8" i="25"/>
  <c r="CJ8" i="25"/>
  <c r="CN8" i="25"/>
  <c r="CR8" i="25"/>
  <c r="BI9" i="25"/>
  <c r="BM9" i="25"/>
  <c r="BQ9" i="25"/>
  <c r="CH9" i="25"/>
  <c r="CM9" i="25"/>
  <c r="CQ9" i="25"/>
  <c r="CU9" i="25"/>
  <c r="BH13" i="25"/>
  <c r="BL13" i="25"/>
  <c r="BP13" i="25"/>
  <c r="CL13" i="25"/>
  <c r="CP13" i="25"/>
  <c r="P14" i="25"/>
  <c r="BF14" i="25"/>
  <c r="BK14" i="25"/>
  <c r="BO14" i="25"/>
  <c r="BS14" i="25"/>
  <c r="CK14" i="25"/>
  <c r="CO14" i="25"/>
  <c r="CS14" i="25"/>
  <c r="BJ15" i="25"/>
  <c r="BN15" i="25"/>
  <c r="CJ15" i="25"/>
  <c r="CN15" i="25"/>
  <c r="CR15" i="25"/>
  <c r="BI16" i="25"/>
  <c r="BM16" i="25"/>
  <c r="BQ16" i="25"/>
  <c r="CH16" i="25"/>
  <c r="CM16" i="25"/>
  <c r="CQ16" i="25"/>
  <c r="CU16" i="25"/>
  <c r="BH17" i="25"/>
  <c r="BL17" i="25"/>
  <c r="BP17" i="25"/>
  <c r="CL17" i="25"/>
  <c r="CP17" i="25"/>
  <c r="CT17" i="25"/>
  <c r="P18" i="25"/>
  <c r="BF18" i="25"/>
  <c r="BK18" i="25"/>
  <c r="BO18" i="25"/>
  <c r="BS18" i="25"/>
  <c r="CK18" i="25"/>
  <c r="CO18" i="25"/>
  <c r="CS18" i="25"/>
  <c r="BJ19" i="25"/>
  <c r="BN19" i="25"/>
  <c r="CJ19" i="25"/>
  <c r="CN19" i="25"/>
  <c r="CR19" i="25"/>
  <c r="BI20" i="25"/>
  <c r="BM20" i="25"/>
  <c r="BQ20" i="25"/>
  <c r="CH20" i="25"/>
  <c r="CM20" i="25"/>
  <c r="CQ20" i="25"/>
  <c r="CU20" i="25"/>
  <c r="BH21" i="25"/>
  <c r="BL21" i="25"/>
  <c r="BP21" i="25"/>
  <c r="CL21" i="25"/>
  <c r="CP21" i="25"/>
  <c r="CT21" i="25"/>
  <c r="P22" i="25"/>
  <c r="BF22" i="25"/>
  <c r="BK22" i="25"/>
  <c r="BO22" i="25"/>
  <c r="BS22" i="25"/>
  <c r="CK22" i="25"/>
  <c r="CO22" i="25"/>
  <c r="CS22" i="25"/>
  <c r="BJ23" i="25"/>
  <c r="BN23" i="25"/>
  <c r="CJ23" i="25"/>
  <c r="CN23" i="25"/>
  <c r="CR23" i="25"/>
  <c r="BI24" i="25"/>
  <c r="BM24" i="25"/>
  <c r="BQ24" i="25"/>
  <c r="CH24" i="25"/>
  <c r="CM24" i="25"/>
  <c r="CQ24" i="25"/>
  <c r="CU24" i="25"/>
  <c r="BH25" i="25"/>
  <c r="BL25" i="25"/>
  <c r="BP25" i="25"/>
  <c r="CL25" i="25"/>
  <c r="CP25" i="25"/>
  <c r="P26" i="25"/>
  <c r="BF26" i="25"/>
  <c r="BK26" i="25"/>
  <c r="BO26" i="25"/>
  <c r="BS26" i="25"/>
  <c r="CK26" i="25"/>
  <c r="CO26" i="25"/>
  <c r="CS26" i="25"/>
  <c r="BJ27" i="25"/>
  <c r="BN27" i="25"/>
  <c r="CJ27" i="25"/>
  <c r="CN27" i="25"/>
  <c r="CR27" i="25"/>
  <c r="BI28" i="25"/>
  <c r="BM28" i="25"/>
  <c r="BQ28" i="25"/>
  <c r="CH28" i="25"/>
  <c r="CM28" i="25"/>
  <c r="CQ28" i="25"/>
  <c r="CU28" i="25"/>
  <c r="BH29" i="25"/>
  <c r="BL29" i="25"/>
  <c r="BP29" i="25"/>
  <c r="CL29" i="25"/>
  <c r="CP29" i="25"/>
  <c r="CT29" i="25"/>
  <c r="P30" i="25"/>
  <c r="BF30" i="25"/>
  <c r="BK30" i="25"/>
  <c r="BO30" i="25"/>
  <c r="BS30" i="25"/>
  <c r="CK30" i="25"/>
  <c r="CO30" i="25"/>
  <c r="CS30" i="25"/>
  <c r="BJ31" i="25"/>
  <c r="BN31" i="25"/>
  <c r="BR31" i="25"/>
  <c r="CJ31" i="25"/>
  <c r="CN31" i="25"/>
  <c r="CR31" i="25"/>
  <c r="BI32" i="25"/>
  <c r="BM32" i="25"/>
  <c r="BQ32" i="25"/>
  <c r="CH32" i="25"/>
  <c r="CM32" i="25"/>
  <c r="CQ32" i="25"/>
  <c r="CU32" i="25"/>
  <c r="AH321" i="25"/>
  <c r="AH310" i="25"/>
  <c r="AL321" i="25"/>
  <c r="AL310" i="25"/>
  <c r="AP321" i="25"/>
  <c r="AP310" i="25"/>
  <c r="AU321" i="25"/>
  <c r="AU310" i="25"/>
  <c r="AY321" i="25"/>
  <c r="AY310" i="25"/>
  <c r="BC321" i="25"/>
  <c r="BC310" i="25"/>
  <c r="BH33" i="25"/>
  <c r="BL33" i="25"/>
  <c r="BP33" i="25"/>
  <c r="BY321" i="25"/>
  <c r="BY310" i="25"/>
  <c r="CC321" i="25"/>
  <c r="CC310" i="25"/>
  <c r="CG321" i="25"/>
  <c r="CG310" i="25"/>
  <c r="CL33" i="25"/>
  <c r="CP33" i="25"/>
  <c r="CT33" i="25"/>
  <c r="P34" i="25"/>
  <c r="BF34" i="25"/>
  <c r="BK34" i="25"/>
  <c r="BO34" i="25"/>
  <c r="BS34" i="25"/>
  <c r="CK34" i="25"/>
  <c r="CO34" i="25"/>
  <c r="CS34" i="25"/>
  <c r="BJ35" i="25"/>
  <c r="BN35" i="25"/>
  <c r="CJ35" i="25"/>
  <c r="CN35" i="25"/>
  <c r="CR35" i="25"/>
  <c r="BI36" i="25"/>
  <c r="BM36" i="25"/>
  <c r="BQ36" i="25"/>
  <c r="CH36" i="25"/>
  <c r="CM36" i="25"/>
  <c r="CQ36" i="25"/>
  <c r="CU36" i="25"/>
  <c r="BH37" i="25"/>
  <c r="BL37" i="25"/>
  <c r="BP37" i="25"/>
  <c r="CL37" i="25"/>
  <c r="CP37" i="25"/>
  <c r="P38" i="25"/>
  <c r="BF38" i="25"/>
  <c r="BK38" i="25"/>
  <c r="BO38" i="25"/>
  <c r="BS38" i="25"/>
  <c r="CK38" i="25"/>
  <c r="CO38" i="25"/>
  <c r="CS38" i="25"/>
  <c r="BJ39" i="25"/>
  <c r="BN39" i="25"/>
  <c r="CJ39" i="25"/>
  <c r="CN39" i="25"/>
  <c r="CR39" i="25"/>
  <c r="BI40" i="25"/>
  <c r="BM40" i="25"/>
  <c r="BQ40" i="25"/>
  <c r="CH40" i="25"/>
  <c r="CM40" i="25"/>
  <c r="CQ40" i="25"/>
  <c r="CU40" i="25"/>
  <c r="BH41" i="25"/>
  <c r="BL41" i="25"/>
  <c r="BP41" i="25"/>
  <c r="CL41" i="25"/>
  <c r="CP41" i="25"/>
  <c r="AG296" i="25"/>
  <c r="AK296" i="25"/>
  <c r="AO296" i="25"/>
  <c r="BX296" i="25"/>
  <c r="CB296" i="25"/>
  <c r="CF296" i="25"/>
  <c r="BJ42" i="25"/>
  <c r="BN42" i="25"/>
  <c r="CN42" i="25"/>
  <c r="BI43" i="25"/>
  <c r="BM43" i="25"/>
  <c r="BQ43" i="25"/>
  <c r="CH43" i="25"/>
  <c r="CM43" i="25"/>
  <c r="CQ43" i="25"/>
  <c r="CU43" i="25"/>
  <c r="BL44" i="25"/>
  <c r="CL44" i="25"/>
  <c r="CP44" i="25"/>
  <c r="CT44" i="25"/>
  <c r="P45" i="25"/>
  <c r="BF45" i="25"/>
  <c r="BK45" i="25"/>
  <c r="BO45" i="25"/>
  <c r="BS45" i="25"/>
  <c r="CK45" i="25"/>
  <c r="CO45" i="25"/>
  <c r="CS45" i="25"/>
  <c r="BJ46" i="25"/>
  <c r="BN46" i="25"/>
  <c r="BR46" i="25"/>
  <c r="CN46" i="25"/>
  <c r="BI47" i="25"/>
  <c r="BM47" i="25"/>
  <c r="BQ47" i="25"/>
  <c r="CH47" i="25"/>
  <c r="CM47" i="25"/>
  <c r="CQ47" i="25"/>
  <c r="CU47" i="25"/>
  <c r="BL48" i="25"/>
  <c r="CL48" i="25"/>
  <c r="CP48" i="25"/>
  <c r="P49" i="25"/>
  <c r="BF49" i="25"/>
  <c r="BK49" i="25"/>
  <c r="BO49" i="25"/>
  <c r="BS49" i="25"/>
  <c r="CK49" i="25"/>
  <c r="CO49" i="25"/>
  <c r="CS49" i="25"/>
  <c r="BJ50" i="25"/>
  <c r="CM50" i="25"/>
  <c r="BK58" i="25"/>
  <c r="BS58" i="25"/>
  <c r="CO58" i="25"/>
  <c r="BS60" i="25"/>
  <c r="BK61" i="25"/>
  <c r="BS61" i="25"/>
  <c r="CO61" i="25"/>
  <c r="CU62" i="25"/>
  <c r="Q63" i="25"/>
  <c r="P63" i="25"/>
  <c r="BM63" i="25"/>
  <c r="CT63" i="25"/>
  <c r="CP63" i="25"/>
  <c r="CL63" i="25"/>
  <c r="CS63" i="25"/>
  <c r="CO63" i="25"/>
  <c r="CK63" i="25"/>
  <c r="CH63" i="25"/>
  <c r="CQ63" i="25"/>
  <c r="BR64" i="25"/>
  <c r="BN64" i="25"/>
  <c r="BJ64" i="25"/>
  <c r="BI64" i="25"/>
  <c r="BQ64" i="25"/>
  <c r="CM64" i="25"/>
  <c r="CU64" i="25"/>
  <c r="BL65" i="25"/>
  <c r="CP65" i="25"/>
  <c r="BP67" i="25"/>
  <c r="BQ67" i="25"/>
  <c r="CM67" i="25"/>
  <c r="CU67" i="25"/>
  <c r="AR68" i="25"/>
  <c r="BM68" i="25"/>
  <c r="CS68" i="25"/>
  <c r="CO68" i="25"/>
  <c r="CK68" i="25"/>
  <c r="CR68" i="25"/>
  <c r="CN68" i="25"/>
  <c r="CJ68" i="25"/>
  <c r="CH68" i="25"/>
  <c r="CQ68" i="25"/>
  <c r="CU70" i="25"/>
  <c r="Q71" i="25"/>
  <c r="P71" i="25"/>
  <c r="BM71" i="25"/>
  <c r="CT71" i="25"/>
  <c r="CP71" i="25"/>
  <c r="CL71" i="25"/>
  <c r="CS71" i="25"/>
  <c r="CO71" i="25"/>
  <c r="CK71" i="25"/>
  <c r="CH71" i="25"/>
  <c r="CQ71" i="25"/>
  <c r="BI72" i="25"/>
  <c r="BQ72" i="25"/>
  <c r="CM72" i="25"/>
  <c r="CU72" i="25"/>
  <c r="AR73" i="25"/>
  <c r="BP75" i="25"/>
  <c r="BQ75" i="25"/>
  <c r="CM75" i="25"/>
  <c r="CU75" i="25"/>
  <c r="AR76" i="25"/>
  <c r="BM76" i="25"/>
  <c r="CS76" i="25"/>
  <c r="CO76" i="25"/>
  <c r="CK76" i="25"/>
  <c r="CR76" i="25"/>
  <c r="CN76" i="25"/>
  <c r="CJ76" i="25"/>
  <c r="CH76" i="25"/>
  <c r="CQ76" i="25"/>
  <c r="CU78" i="25"/>
  <c r="Q79" i="25"/>
  <c r="P79" i="25"/>
  <c r="BM79" i="25"/>
  <c r="CT79" i="25"/>
  <c r="CP79" i="25"/>
  <c r="CL79" i="25"/>
  <c r="CS79" i="25"/>
  <c r="CO79" i="25"/>
  <c r="CK79" i="25"/>
  <c r="CH79" i="25"/>
  <c r="CQ79" i="25"/>
  <c r="BI80" i="25"/>
  <c r="BQ80" i="25"/>
  <c r="CM80" i="25"/>
  <c r="CU80" i="25"/>
  <c r="AR81" i="25"/>
  <c r="BP83" i="25"/>
  <c r="BQ83" i="25"/>
  <c r="CM83" i="25"/>
  <c r="CU83" i="25"/>
  <c r="AR84" i="25"/>
  <c r="BM84" i="25"/>
  <c r="CS84" i="25"/>
  <c r="CO84" i="25"/>
  <c r="CK84" i="25"/>
  <c r="CR84" i="25"/>
  <c r="CN84" i="25"/>
  <c r="CJ84" i="25"/>
  <c r="CH84" i="25"/>
  <c r="CQ84" i="25"/>
  <c r="CU86" i="25"/>
  <c r="Q87" i="25"/>
  <c r="P87" i="25"/>
  <c r="BM87" i="25"/>
  <c r="CU87" i="25"/>
  <c r="CQ87" i="25"/>
  <c r="CM87" i="25"/>
  <c r="CH87" i="25"/>
  <c r="CT87" i="25"/>
  <c r="CP87" i="25"/>
  <c r="CL87" i="25"/>
  <c r="CS87" i="25"/>
  <c r="CO87" i="25"/>
  <c r="CK87" i="25"/>
  <c r="CJ87" i="25"/>
  <c r="BM88" i="25"/>
  <c r="CQ88" i="25"/>
  <c r="BM92" i="25"/>
  <c r="CQ92" i="25"/>
  <c r="BO94" i="25"/>
  <c r="CO94" i="25"/>
  <c r="BN95" i="25"/>
  <c r="BS96" i="25"/>
  <c r="CT96" i="25"/>
  <c r="CP96" i="25"/>
  <c r="CL96" i="25"/>
  <c r="CS96" i="25"/>
  <c r="CO96" i="25"/>
  <c r="CK96" i="25"/>
  <c r="CR96" i="25"/>
  <c r="CN96" i="25"/>
  <c r="CJ96" i="25"/>
  <c r="CH96" i="25"/>
  <c r="AR97" i="25"/>
  <c r="BR98" i="25"/>
  <c r="BN98" i="25"/>
  <c r="BJ98" i="25"/>
  <c r="BQ98" i="25"/>
  <c r="BM98" i="25"/>
  <c r="BI98" i="25"/>
  <c r="BP98" i="25"/>
  <c r="BL98" i="25"/>
  <c r="BH98" i="25"/>
  <c r="BF98" i="25"/>
  <c r="CU98" i="25"/>
  <c r="BP99" i="25"/>
  <c r="BM100" i="25"/>
  <c r="CQ100" i="25"/>
  <c r="BO102" i="25"/>
  <c r="CO102" i="25"/>
  <c r="BN103" i="25"/>
  <c r="BS104" i="25"/>
  <c r="CT104" i="25"/>
  <c r="CP104" i="25"/>
  <c r="CL104" i="25"/>
  <c r="CS104" i="25"/>
  <c r="CO104" i="25"/>
  <c r="CK104" i="25"/>
  <c r="CR104" i="25"/>
  <c r="CN104" i="25"/>
  <c r="CJ104" i="25"/>
  <c r="CH104" i="25"/>
  <c r="AR105" i="25"/>
  <c r="BR106" i="25"/>
  <c r="BN106" i="25"/>
  <c r="BJ106" i="25"/>
  <c r="BQ106" i="25"/>
  <c r="BM106" i="25"/>
  <c r="BI106" i="25"/>
  <c r="BP106" i="25"/>
  <c r="BL106" i="25"/>
  <c r="BH106" i="25"/>
  <c r="BF106" i="25"/>
  <c r="CU106" i="25"/>
  <c r="BP107" i="25"/>
  <c r="BM108" i="25"/>
  <c r="CQ108" i="25"/>
  <c r="BO110" i="25"/>
  <c r="CO110" i="25"/>
  <c r="BN111" i="25"/>
  <c r="BS112" i="25"/>
  <c r="CT112" i="25"/>
  <c r="CP112" i="25"/>
  <c r="CL112" i="25"/>
  <c r="CS112" i="25"/>
  <c r="CO112" i="25"/>
  <c r="CK112" i="25"/>
  <c r="CR112" i="25"/>
  <c r="CN112" i="25"/>
  <c r="CJ112" i="25"/>
  <c r="CH112" i="25"/>
  <c r="AR113" i="25"/>
  <c r="BR114" i="25"/>
  <c r="BN114" i="25"/>
  <c r="BJ114" i="25"/>
  <c r="BQ114" i="25"/>
  <c r="BM114" i="25"/>
  <c r="BI114" i="25"/>
  <c r="BP114" i="25"/>
  <c r="BL114" i="25"/>
  <c r="BH114" i="25"/>
  <c r="BF114" i="25"/>
  <c r="CU114" i="25"/>
  <c r="BP115" i="25"/>
  <c r="BM116" i="25"/>
  <c r="CQ116" i="25"/>
  <c r="BO118" i="25"/>
  <c r="CO118" i="25"/>
  <c r="BN119" i="25"/>
  <c r="BS120" i="25"/>
  <c r="CT120" i="25"/>
  <c r="CP120" i="25"/>
  <c r="CL120" i="25"/>
  <c r="CS120" i="25"/>
  <c r="CO120" i="25"/>
  <c r="CK120" i="25"/>
  <c r="CR120" i="25"/>
  <c r="CN120" i="25"/>
  <c r="CJ120" i="25"/>
  <c r="CH120" i="25"/>
  <c r="AR121" i="25"/>
  <c r="BR122" i="25"/>
  <c r="BN122" i="25"/>
  <c r="BJ122" i="25"/>
  <c r="BQ122" i="25"/>
  <c r="BM122" i="25"/>
  <c r="BI122" i="25"/>
  <c r="BP122" i="25"/>
  <c r="BL122" i="25"/>
  <c r="BH122" i="25"/>
  <c r="BF122" i="25"/>
  <c r="CU122" i="25"/>
  <c r="BP123" i="25"/>
  <c r="BM124" i="25"/>
  <c r="CQ124" i="25"/>
  <c r="AO322" i="25"/>
  <c r="AO306" i="25"/>
  <c r="AO289" i="25"/>
  <c r="BF5" i="25"/>
  <c r="CB322" i="25"/>
  <c r="CB289" i="25"/>
  <c r="CB306" i="25"/>
  <c r="CO5" i="25"/>
  <c r="AJ320" i="25"/>
  <c r="AJ309" i="25"/>
  <c r="AJ290" i="25"/>
  <c r="CA320" i="25"/>
  <c r="CA309" i="25"/>
  <c r="CA290" i="25"/>
  <c r="CR6" i="25"/>
  <c r="CM7" i="25"/>
  <c r="BS9" i="25"/>
  <c r="CH14" i="25"/>
  <c r="BK16" i="25"/>
  <c r="CQ18" i="25"/>
  <c r="BK20" i="25"/>
  <c r="CQ22" i="25"/>
  <c r="BF24" i="25"/>
  <c r="CU26" i="25"/>
  <c r="CH30" i="25"/>
  <c r="AW321" i="25"/>
  <c r="AW310" i="25"/>
  <c r="BF43" i="25"/>
  <c r="BO43" i="25"/>
  <c r="CM45" i="25"/>
  <c r="BF47" i="25"/>
  <c r="BO47" i="25"/>
  <c r="AF322" i="25"/>
  <c r="AF306" i="25"/>
  <c r="AF289" i="25"/>
  <c r="AJ322" i="25"/>
  <c r="AJ306" i="25"/>
  <c r="AJ289" i="25"/>
  <c r="AN322" i="25"/>
  <c r="AN306" i="25"/>
  <c r="AN289" i="25"/>
  <c r="AR5" i="25"/>
  <c r="AW322" i="25"/>
  <c r="AW306" i="25"/>
  <c r="AW289" i="25"/>
  <c r="BA322" i="25"/>
  <c r="BA306" i="25"/>
  <c r="BA289" i="25"/>
  <c r="BE322" i="25"/>
  <c r="BE306" i="25"/>
  <c r="BE289" i="25"/>
  <c r="BJ5" i="25"/>
  <c r="BN5" i="25"/>
  <c r="BR5" i="25"/>
  <c r="BW322" i="25"/>
  <c r="BW306" i="25"/>
  <c r="BW289" i="25"/>
  <c r="CA322" i="25"/>
  <c r="CA306" i="25"/>
  <c r="CA289" i="25"/>
  <c r="CE322" i="25"/>
  <c r="CE306" i="25"/>
  <c r="CE289" i="25"/>
  <c r="CJ5" i="25"/>
  <c r="CN5" i="25"/>
  <c r="CR5" i="25"/>
  <c r="AD320" i="25"/>
  <c r="AD309" i="25"/>
  <c r="AD290" i="25"/>
  <c r="AI320" i="25"/>
  <c r="AI290" i="25"/>
  <c r="AI309" i="25"/>
  <c r="AM320" i="25"/>
  <c r="AM309" i="25"/>
  <c r="AM290" i="25"/>
  <c r="AQ320" i="25"/>
  <c r="AQ309" i="25"/>
  <c r="AQ290" i="25"/>
  <c r="AV320" i="25"/>
  <c r="AV309" i="25"/>
  <c r="AV290" i="25"/>
  <c r="AZ320" i="25"/>
  <c r="AZ290" i="25"/>
  <c r="AZ309" i="25"/>
  <c r="BD320" i="25"/>
  <c r="BD309" i="25"/>
  <c r="BD290" i="25"/>
  <c r="BI6" i="25"/>
  <c r="BM6" i="25"/>
  <c r="BQ6" i="25"/>
  <c r="BV320" i="25"/>
  <c r="BV309" i="25"/>
  <c r="BV290" i="25"/>
  <c r="BZ320" i="25"/>
  <c r="BZ309" i="25"/>
  <c r="BZ290" i="25"/>
  <c r="CD320" i="25"/>
  <c r="CD309" i="25"/>
  <c r="CD290" i="25"/>
  <c r="CH6" i="25"/>
  <c r="CM6" i="25"/>
  <c r="CQ6" i="25"/>
  <c r="CU6" i="25"/>
  <c r="BH7" i="25"/>
  <c r="BL7" i="25"/>
  <c r="CL7" i="25"/>
  <c r="CP7" i="25"/>
  <c r="BF8" i="25"/>
  <c r="BK8" i="25"/>
  <c r="BO8" i="25"/>
  <c r="CK8" i="25"/>
  <c r="CO8" i="25"/>
  <c r="BJ9" i="25"/>
  <c r="BN9" i="25"/>
  <c r="CJ9" i="25"/>
  <c r="CN9" i="25"/>
  <c r="BI13" i="25"/>
  <c r="BM13" i="25"/>
  <c r="CH13" i="25"/>
  <c r="CM13" i="25"/>
  <c r="CQ13" i="25"/>
  <c r="BH14" i="25"/>
  <c r="BL14" i="25"/>
  <c r="CL14" i="25"/>
  <c r="CP14" i="25"/>
  <c r="BF15" i="25"/>
  <c r="BK15" i="25"/>
  <c r="BO15" i="25"/>
  <c r="CK15" i="25"/>
  <c r="CO15" i="25"/>
  <c r="BJ16" i="25"/>
  <c r="BN16" i="25"/>
  <c r="CJ16" i="25"/>
  <c r="CN16" i="25"/>
  <c r="BI17" i="25"/>
  <c r="BM17" i="25"/>
  <c r="CH17" i="25"/>
  <c r="CM17" i="25"/>
  <c r="CQ17" i="25"/>
  <c r="BH18" i="25"/>
  <c r="BL18" i="25"/>
  <c r="CL18" i="25"/>
  <c r="CP18" i="25"/>
  <c r="BF19" i="25"/>
  <c r="BK19" i="25"/>
  <c r="BO19" i="25"/>
  <c r="CK19" i="25"/>
  <c r="CO19" i="25"/>
  <c r="BJ20" i="25"/>
  <c r="BN20" i="25"/>
  <c r="CJ20" i="25"/>
  <c r="CN20" i="25"/>
  <c r="BI21" i="25"/>
  <c r="BM21" i="25"/>
  <c r="CH21" i="25"/>
  <c r="CM21" i="25"/>
  <c r="CQ21" i="25"/>
  <c r="BH22" i="25"/>
  <c r="BL22" i="25"/>
  <c r="CL22" i="25"/>
  <c r="CP22" i="25"/>
  <c r="BF23" i="25"/>
  <c r="BK23" i="25"/>
  <c r="BO23" i="25"/>
  <c r="CK23" i="25"/>
  <c r="CO23" i="25"/>
  <c r="BJ24" i="25"/>
  <c r="BN24" i="25"/>
  <c r="CJ24" i="25"/>
  <c r="CN24" i="25"/>
  <c r="BI25" i="25"/>
  <c r="BM25" i="25"/>
  <c r="CH25" i="25"/>
  <c r="CM25" i="25"/>
  <c r="CQ25" i="25"/>
  <c r="BH26" i="25"/>
  <c r="BL26" i="25"/>
  <c r="CL26" i="25"/>
  <c r="CP26" i="25"/>
  <c r="BF27" i="25"/>
  <c r="BK27" i="25"/>
  <c r="BO27" i="25"/>
  <c r="CK27" i="25"/>
  <c r="CO27" i="25"/>
  <c r="BJ28" i="25"/>
  <c r="BN28" i="25"/>
  <c r="CJ28" i="25"/>
  <c r="CN28" i="25"/>
  <c r="BI29" i="25"/>
  <c r="BM29" i="25"/>
  <c r="CH29" i="25"/>
  <c r="CM29" i="25"/>
  <c r="CQ29" i="25"/>
  <c r="BH30" i="25"/>
  <c r="BL30" i="25"/>
  <c r="CL30" i="25"/>
  <c r="CP30" i="25"/>
  <c r="BF31" i="25"/>
  <c r="BK31" i="25"/>
  <c r="BO31" i="25"/>
  <c r="CK31" i="25"/>
  <c r="CO31" i="25"/>
  <c r="BJ32" i="25"/>
  <c r="BN32" i="25"/>
  <c r="CJ32" i="25"/>
  <c r="CN32" i="25"/>
  <c r="AD321" i="25"/>
  <c r="AD310" i="25"/>
  <c r="AI321" i="25"/>
  <c r="AI310" i="25"/>
  <c r="AM321" i="25"/>
  <c r="AM310" i="25"/>
  <c r="AQ321" i="25"/>
  <c r="AQ310" i="25"/>
  <c r="AV321" i="25"/>
  <c r="AV310" i="25"/>
  <c r="AZ321" i="25"/>
  <c r="AZ310" i="25"/>
  <c r="BD321" i="25"/>
  <c r="BD310" i="25"/>
  <c r="BI33" i="25"/>
  <c r="BM33" i="25"/>
  <c r="BQ33" i="25"/>
  <c r="BV321" i="25"/>
  <c r="BV310" i="25"/>
  <c r="BZ321" i="25"/>
  <c r="BZ310" i="25"/>
  <c r="CD321" i="25"/>
  <c r="CD310" i="25"/>
  <c r="CH33" i="25"/>
  <c r="CM33" i="25"/>
  <c r="CQ33" i="25"/>
  <c r="CU33" i="25"/>
  <c r="BH34" i="25"/>
  <c r="BL34" i="25"/>
  <c r="CL34" i="25"/>
  <c r="CP34" i="25"/>
  <c r="BF35" i="25"/>
  <c r="BK35" i="25"/>
  <c r="BO35" i="25"/>
  <c r="CK35" i="25"/>
  <c r="CO35" i="25"/>
  <c r="BJ36" i="25"/>
  <c r="BN36" i="25"/>
  <c r="CJ36" i="25"/>
  <c r="CN36" i="25"/>
  <c r="BI37" i="25"/>
  <c r="BM37" i="25"/>
  <c r="CH37" i="25"/>
  <c r="CM37" i="25"/>
  <c r="CQ37" i="25"/>
  <c r="BH38" i="25"/>
  <c r="BL38" i="25"/>
  <c r="CL38" i="25"/>
  <c r="CP38" i="25"/>
  <c r="BF39" i="25"/>
  <c r="BK39" i="25"/>
  <c r="BO39" i="25"/>
  <c r="CK39" i="25"/>
  <c r="CO39" i="25"/>
  <c r="BJ40" i="25"/>
  <c r="BN40" i="25"/>
  <c r="CJ40" i="25"/>
  <c r="CN40" i="25"/>
  <c r="BI41" i="25"/>
  <c r="BM41" i="25"/>
  <c r="CH41" i="25"/>
  <c r="CM41" i="25"/>
  <c r="CQ41" i="25"/>
  <c r="AH296" i="25"/>
  <c r="AL296" i="25"/>
  <c r="AP296" i="25"/>
  <c r="AU296" i="25"/>
  <c r="AY296" i="25"/>
  <c r="BC296" i="25"/>
  <c r="BY296" i="25"/>
  <c r="CC296" i="25"/>
  <c r="CG296" i="25"/>
  <c r="BF42" i="25"/>
  <c r="BK42" i="25"/>
  <c r="BO42" i="25"/>
  <c r="CK42" i="25"/>
  <c r="CO42" i="25"/>
  <c r="BJ43" i="25"/>
  <c r="BN43" i="25"/>
  <c r="CJ43" i="25"/>
  <c r="CN43" i="25"/>
  <c r="BI44" i="25"/>
  <c r="BM44" i="25"/>
  <c r="CH44" i="25"/>
  <c r="CM44" i="25"/>
  <c r="CQ44" i="25"/>
  <c r="BH45" i="25"/>
  <c r="BL45" i="25"/>
  <c r="CL45" i="25"/>
  <c r="CP45" i="25"/>
  <c r="BF46" i="25"/>
  <c r="BK46" i="25"/>
  <c r="BO46" i="25"/>
  <c r="CK46" i="25"/>
  <c r="CO46" i="25"/>
  <c r="BJ47" i="25"/>
  <c r="BN47" i="25"/>
  <c r="CJ47" i="25"/>
  <c r="CN47" i="25"/>
  <c r="BI48" i="25"/>
  <c r="BM48" i="25"/>
  <c r="CH48" i="25"/>
  <c r="CM48" i="25"/>
  <c r="CQ48" i="25"/>
  <c r="BH49" i="25"/>
  <c r="BL49" i="25"/>
  <c r="CL49" i="25"/>
  <c r="CP49" i="25"/>
  <c r="BR50" i="25"/>
  <c r="BN50" i="25"/>
  <c r="BF50" i="25"/>
  <c r="BK50" i="25"/>
  <c r="BP50" i="25"/>
  <c r="CR50" i="25"/>
  <c r="CN50" i="25"/>
  <c r="CJ50" i="25"/>
  <c r="CU50" i="25"/>
  <c r="CQ50" i="25"/>
  <c r="CH50" i="25"/>
  <c r="CO50" i="25"/>
  <c r="BN58" i="25"/>
  <c r="CU58" i="25"/>
  <c r="CR58" i="25"/>
  <c r="Q59" i="25"/>
  <c r="P59" i="25"/>
  <c r="CT59" i="25"/>
  <c r="CP59" i="25"/>
  <c r="CL59" i="25"/>
  <c r="CS59" i="25"/>
  <c r="CO59" i="25"/>
  <c r="CK59" i="25"/>
  <c r="CH59" i="25"/>
  <c r="CQ59" i="25"/>
  <c r="BR60" i="25"/>
  <c r="BN60" i="25"/>
  <c r="BJ60" i="25"/>
  <c r="BI60" i="25"/>
  <c r="BQ60" i="25"/>
  <c r="CM60" i="25"/>
  <c r="CU60" i="25"/>
  <c r="AR61" i="25"/>
  <c r="BL61" i="25"/>
  <c r="BQ62" i="25"/>
  <c r="BM62" i="25"/>
  <c r="BI62" i="25"/>
  <c r="BP62" i="25"/>
  <c r="BL62" i="25"/>
  <c r="BH62" i="25"/>
  <c r="BF62" i="25"/>
  <c r="BO62" i="25"/>
  <c r="CT62" i="25"/>
  <c r="CP62" i="25"/>
  <c r="CL62" i="25"/>
  <c r="CK62" i="25"/>
  <c r="CS62" i="25"/>
  <c r="CJ63" i="25"/>
  <c r="CR63" i="25"/>
  <c r="Q64" i="25"/>
  <c r="BL64" i="25"/>
  <c r="CP64" i="25"/>
  <c r="AT312" i="25"/>
  <c r="BR65" i="25"/>
  <c r="BN65" i="25"/>
  <c r="BJ65" i="25"/>
  <c r="BQ65" i="25"/>
  <c r="BM65" i="25"/>
  <c r="BI65" i="25"/>
  <c r="AX312" i="25"/>
  <c r="BB312" i="25"/>
  <c r="BF65" i="25"/>
  <c r="BO65" i="25"/>
  <c r="CS65" i="25"/>
  <c r="BK66" i="25"/>
  <c r="BS66" i="25"/>
  <c r="BJ67" i="25"/>
  <c r="CN67" i="25"/>
  <c r="BS68" i="25"/>
  <c r="CL68" i="25"/>
  <c r="CT68" i="25"/>
  <c r="BK69" i="25"/>
  <c r="BS69" i="25"/>
  <c r="BQ70" i="25"/>
  <c r="BM70" i="25"/>
  <c r="BI70" i="25"/>
  <c r="BP70" i="25"/>
  <c r="BL70" i="25"/>
  <c r="BH70" i="25"/>
  <c r="BF70" i="25"/>
  <c r="BO70" i="25"/>
  <c r="CK70" i="25"/>
  <c r="CJ71" i="25"/>
  <c r="CR71" i="25"/>
  <c r="Q72" i="25"/>
  <c r="CP72" i="25"/>
  <c r="BR73" i="25"/>
  <c r="BN73" i="25"/>
  <c r="BJ73" i="25"/>
  <c r="BQ73" i="25"/>
  <c r="BM73" i="25"/>
  <c r="BI73" i="25"/>
  <c r="BF73" i="25"/>
  <c r="BO73" i="25"/>
  <c r="CR73" i="25"/>
  <c r="BK74" i="25"/>
  <c r="BS74" i="25"/>
  <c r="BJ75" i="25"/>
  <c r="CN75" i="25"/>
  <c r="BS76" i="25"/>
  <c r="CL76" i="25"/>
  <c r="CT76" i="25"/>
  <c r="BK77" i="25"/>
  <c r="BS77" i="25"/>
  <c r="BQ78" i="25"/>
  <c r="BM78" i="25"/>
  <c r="BI78" i="25"/>
  <c r="BP78" i="25"/>
  <c r="BL78" i="25"/>
  <c r="BH78" i="25"/>
  <c r="BF78" i="25"/>
  <c r="BO78" i="25"/>
  <c r="CK78" i="25"/>
  <c r="CJ79" i="25"/>
  <c r="CR79" i="25"/>
  <c r="Q80" i="25"/>
  <c r="CP80" i="25"/>
  <c r="BR81" i="25"/>
  <c r="BN81" i="25"/>
  <c r="BJ81" i="25"/>
  <c r="BQ81" i="25"/>
  <c r="BM81" i="25"/>
  <c r="BI81" i="25"/>
  <c r="BF81" i="25"/>
  <c r="BO81" i="25"/>
  <c r="CR81" i="25"/>
  <c r="BK82" i="25"/>
  <c r="BS82" i="25"/>
  <c r="BJ83" i="25"/>
  <c r="CN83" i="25"/>
  <c r="BS84" i="25"/>
  <c r="CL84" i="25"/>
  <c r="CT84" i="25"/>
  <c r="BK85" i="25"/>
  <c r="BS85" i="25"/>
  <c r="BQ86" i="25"/>
  <c r="BM86" i="25"/>
  <c r="BI86" i="25"/>
  <c r="BP86" i="25"/>
  <c r="BL86" i="25"/>
  <c r="BH86" i="25"/>
  <c r="BF86" i="25"/>
  <c r="BO86" i="25"/>
  <c r="CK86" i="25"/>
  <c r="CN87" i="25"/>
  <c r="Q88" i="25"/>
  <c r="P88" i="25"/>
  <c r="AR88" i="25"/>
  <c r="CU88" i="25"/>
  <c r="AR89" i="25"/>
  <c r="AR90" i="25"/>
  <c r="BR90" i="25"/>
  <c r="BN90" i="25"/>
  <c r="BJ90" i="25"/>
  <c r="BQ90" i="25"/>
  <c r="BM90" i="25"/>
  <c r="BI90" i="25"/>
  <c r="BP90" i="25"/>
  <c r="BL90" i="25"/>
  <c r="BH90" i="25"/>
  <c r="BF90" i="25"/>
  <c r="CU90" i="25"/>
  <c r="Q92" i="25"/>
  <c r="P92" i="25"/>
  <c r="AR92" i="25"/>
  <c r="CU92" i="25"/>
  <c r="BS94" i="25"/>
  <c r="BS95" i="25"/>
  <c r="BP96" i="25"/>
  <c r="CM96" i="25"/>
  <c r="CR97" i="25"/>
  <c r="BK98" i="25"/>
  <c r="CR98" i="25"/>
  <c r="BQ99" i="25"/>
  <c r="Q100" i="25"/>
  <c r="P100" i="25"/>
  <c r="AR100" i="25"/>
  <c r="CU100" i="25"/>
  <c r="BS102" i="25"/>
  <c r="BS103" i="25"/>
  <c r="BP104" i="25"/>
  <c r="CM104" i="25"/>
  <c r="CR105" i="25"/>
  <c r="BK106" i="25"/>
  <c r="CR106" i="25"/>
  <c r="BQ107" i="25"/>
  <c r="Q108" i="25"/>
  <c r="P108" i="25"/>
  <c r="AR108" i="25"/>
  <c r="CU108" i="25"/>
  <c r="BS110" i="25"/>
  <c r="BS111" i="25"/>
  <c r="BP112" i="25"/>
  <c r="CM112" i="25"/>
  <c r="CR113" i="25"/>
  <c r="BK114" i="25"/>
  <c r="CR114" i="25"/>
  <c r="BQ115" i="25"/>
  <c r="Q116" i="25"/>
  <c r="P116" i="25"/>
  <c r="AR116" i="25"/>
  <c r="CU116" i="25"/>
  <c r="BS118" i="25"/>
  <c r="BS119" i="25"/>
  <c r="BP120" i="25"/>
  <c r="CM120" i="25"/>
  <c r="CR121" i="25"/>
  <c r="BK122" i="25"/>
  <c r="CR122" i="25"/>
  <c r="BQ123" i="25"/>
  <c r="Q124" i="25"/>
  <c r="P124" i="25"/>
  <c r="AR124" i="25"/>
  <c r="CU124" i="25"/>
  <c r="BH125" i="25"/>
  <c r="BL125" i="25"/>
  <c r="BP125" i="25"/>
  <c r="CL125" i="25"/>
  <c r="CP125" i="25"/>
  <c r="BF126" i="25"/>
  <c r="BK126" i="25"/>
  <c r="BO126" i="25"/>
  <c r="BS126" i="25"/>
  <c r="CK126" i="25"/>
  <c r="CO126" i="25"/>
  <c r="CS126" i="25"/>
  <c r="BJ127" i="25"/>
  <c r="BN127" i="25"/>
  <c r="BR127" i="25"/>
  <c r="CJ127" i="25"/>
  <c r="CN127" i="25"/>
  <c r="CR127" i="25"/>
  <c r="BI128" i="25"/>
  <c r="BM128" i="25"/>
  <c r="BQ128" i="25"/>
  <c r="CH128" i="25"/>
  <c r="CM128" i="25"/>
  <c r="CQ128" i="25"/>
  <c r="CU128" i="25"/>
  <c r="BH129" i="25"/>
  <c r="BL129" i="25"/>
  <c r="BP129" i="25"/>
  <c r="CL129" i="25"/>
  <c r="CP129" i="25"/>
  <c r="CT129" i="25"/>
  <c r="BF130" i="25"/>
  <c r="BK130" i="25"/>
  <c r="BO130" i="25"/>
  <c r="BS130" i="25"/>
  <c r="CK130" i="25"/>
  <c r="CO130" i="25"/>
  <c r="CS130" i="25"/>
  <c r="BJ131" i="25"/>
  <c r="BN131" i="25"/>
  <c r="BR131" i="25"/>
  <c r="CJ131" i="25"/>
  <c r="CN131" i="25"/>
  <c r="CR131" i="25"/>
  <c r="BJ132" i="25"/>
  <c r="BO132" i="25"/>
  <c r="CG311" i="25"/>
  <c r="CN132" i="25"/>
  <c r="CS132" i="25"/>
  <c r="P133" i="25"/>
  <c r="BI133" i="25"/>
  <c r="BN133" i="25"/>
  <c r="BS133" i="25"/>
  <c r="CM133" i="25"/>
  <c r="BS134" i="25"/>
  <c r="BM134" i="25"/>
  <c r="BR134" i="25"/>
  <c r="CL134" i="25"/>
  <c r="CQ134" i="25"/>
  <c r="AR135" i="25"/>
  <c r="BK135" i="25"/>
  <c r="CR135" i="25"/>
  <c r="CN135" i="25"/>
  <c r="CJ135" i="25"/>
  <c r="CH135" i="25"/>
  <c r="CO135" i="25"/>
  <c r="CT135" i="25"/>
  <c r="BH136" i="25"/>
  <c r="BN136" i="25"/>
  <c r="BS136" i="25"/>
  <c r="CL136" i="25"/>
  <c r="CT136" i="25"/>
  <c r="CU137" i="25"/>
  <c r="CR137" i="25"/>
  <c r="Q138" i="25"/>
  <c r="P138" i="25"/>
  <c r="BJ138" i="25"/>
  <c r="BR138" i="25"/>
  <c r="BS139" i="25"/>
  <c r="BP139" i="25"/>
  <c r="CL139" i="25"/>
  <c r="CT139" i="25"/>
  <c r="BK140" i="25"/>
  <c r="BS140" i="25"/>
  <c r="CL140" i="25"/>
  <c r="CT140" i="25"/>
  <c r="CU141" i="25"/>
  <c r="CR141" i="25"/>
  <c r="Q142" i="25"/>
  <c r="P142" i="25"/>
  <c r="BJ142" i="25"/>
  <c r="BR142" i="25"/>
  <c r="BS143" i="25"/>
  <c r="BP143" i="25"/>
  <c r="CL143" i="25"/>
  <c r="CT143" i="25"/>
  <c r="BK144" i="25"/>
  <c r="BS144" i="25"/>
  <c r="CL144" i="25"/>
  <c r="CT144" i="25"/>
  <c r="CU145" i="25"/>
  <c r="CR145" i="25"/>
  <c r="Q146" i="25"/>
  <c r="P146" i="25"/>
  <c r="BJ146" i="25"/>
  <c r="BR146" i="25"/>
  <c r="BS147" i="25"/>
  <c r="BP147" i="25"/>
  <c r="CL147" i="25"/>
  <c r="CT147" i="25"/>
  <c r="BK148" i="25"/>
  <c r="BS148" i="25"/>
  <c r="CL148" i="25"/>
  <c r="CT148" i="25"/>
  <c r="CU149" i="25"/>
  <c r="CR149" i="25"/>
  <c r="Q150" i="25"/>
  <c r="P150" i="25"/>
  <c r="BJ150" i="25"/>
  <c r="BR150" i="25"/>
  <c r="BS151" i="25"/>
  <c r="BP151" i="25"/>
  <c r="CL151" i="25"/>
  <c r="CT151" i="25"/>
  <c r="BK152" i="25"/>
  <c r="BS152" i="25"/>
  <c r="CL152" i="25"/>
  <c r="CT152" i="25"/>
  <c r="CU153" i="25"/>
  <c r="CR153" i="25"/>
  <c r="AD307" i="25"/>
  <c r="Q154" i="25"/>
  <c r="P154" i="25"/>
  <c r="AQ307" i="25"/>
  <c r="AR154" i="25"/>
  <c r="BF59" i="25"/>
  <c r="BK59" i="25"/>
  <c r="BO59" i="25"/>
  <c r="BS59" i="25"/>
  <c r="CH61" i="25"/>
  <c r="CM61" i="25"/>
  <c r="CQ61" i="25"/>
  <c r="CU61" i="25"/>
  <c r="BF63" i="25"/>
  <c r="BK63" i="25"/>
  <c r="BO63" i="25"/>
  <c r="BS63" i="25"/>
  <c r="AD312" i="25"/>
  <c r="AI312" i="25"/>
  <c r="AM312" i="25"/>
  <c r="AQ312" i="25"/>
  <c r="AV312" i="25"/>
  <c r="AZ312" i="25"/>
  <c r="BD312" i="25"/>
  <c r="BV312" i="25"/>
  <c r="BZ312" i="25"/>
  <c r="CD312" i="25"/>
  <c r="CH65" i="25"/>
  <c r="CM65" i="25"/>
  <c r="CQ65" i="25"/>
  <c r="CU65" i="25"/>
  <c r="CL66" i="25"/>
  <c r="CP66" i="25"/>
  <c r="CT66" i="25"/>
  <c r="BF67" i="25"/>
  <c r="BK67" i="25"/>
  <c r="BO67" i="25"/>
  <c r="BS67" i="25"/>
  <c r="BJ68" i="25"/>
  <c r="BN68" i="25"/>
  <c r="BR68" i="25"/>
  <c r="CH69" i="25"/>
  <c r="CM69" i="25"/>
  <c r="CQ69" i="25"/>
  <c r="CU69" i="25"/>
  <c r="CL70" i="25"/>
  <c r="CP70" i="25"/>
  <c r="CT70" i="25"/>
  <c r="BF71" i="25"/>
  <c r="BK71" i="25"/>
  <c r="BO71" i="25"/>
  <c r="BS71" i="25"/>
  <c r="BJ72" i="25"/>
  <c r="BN72" i="25"/>
  <c r="BR72" i="25"/>
  <c r="CH73" i="25"/>
  <c r="CM73" i="25"/>
  <c r="CQ73" i="25"/>
  <c r="CU73" i="25"/>
  <c r="CL74" i="25"/>
  <c r="CP74" i="25"/>
  <c r="CT74" i="25"/>
  <c r="BF75" i="25"/>
  <c r="BK75" i="25"/>
  <c r="BO75" i="25"/>
  <c r="BS75" i="25"/>
  <c r="BJ76" i="25"/>
  <c r="BN76" i="25"/>
  <c r="BR76" i="25"/>
  <c r="CH77" i="25"/>
  <c r="CM77" i="25"/>
  <c r="CQ77" i="25"/>
  <c r="CU77" i="25"/>
  <c r="CL78" i="25"/>
  <c r="CP78" i="25"/>
  <c r="CT78" i="25"/>
  <c r="BF79" i="25"/>
  <c r="BK79" i="25"/>
  <c r="BO79" i="25"/>
  <c r="BS79" i="25"/>
  <c r="BJ80" i="25"/>
  <c r="BN80" i="25"/>
  <c r="BR80" i="25"/>
  <c r="CH81" i="25"/>
  <c r="CM81" i="25"/>
  <c r="CQ81" i="25"/>
  <c r="CU81" i="25"/>
  <c r="CL82" i="25"/>
  <c r="CP82" i="25"/>
  <c r="CT82" i="25"/>
  <c r="BF83" i="25"/>
  <c r="BK83" i="25"/>
  <c r="BO83" i="25"/>
  <c r="BS83" i="25"/>
  <c r="BJ84" i="25"/>
  <c r="BN84" i="25"/>
  <c r="BR84" i="25"/>
  <c r="CH85" i="25"/>
  <c r="CM85" i="25"/>
  <c r="CQ85" i="25"/>
  <c r="CU85" i="25"/>
  <c r="CL86" i="25"/>
  <c r="CP86" i="25"/>
  <c r="CT86" i="25"/>
  <c r="BF87" i="25"/>
  <c r="BK87" i="25"/>
  <c r="BO87" i="25"/>
  <c r="BS87" i="25"/>
  <c r="BJ88" i="25"/>
  <c r="BN88" i="25"/>
  <c r="BR88" i="25"/>
  <c r="BI89" i="25"/>
  <c r="BM89" i="25"/>
  <c r="BQ89" i="25"/>
  <c r="CH89" i="25"/>
  <c r="CM89" i="25"/>
  <c r="CQ89" i="25"/>
  <c r="CU89" i="25"/>
  <c r="CL90" i="25"/>
  <c r="CP90" i="25"/>
  <c r="CT90" i="25"/>
  <c r="P91" i="25"/>
  <c r="BF91" i="25"/>
  <c r="BK91" i="25"/>
  <c r="BO91" i="25"/>
  <c r="BS91" i="25"/>
  <c r="CK91" i="25"/>
  <c r="CO91" i="25"/>
  <c r="CS91" i="25"/>
  <c r="BJ92" i="25"/>
  <c r="BN92" i="25"/>
  <c r="BR92" i="25"/>
  <c r="BI93" i="25"/>
  <c r="BM93" i="25"/>
  <c r="BQ93" i="25"/>
  <c r="CH93" i="25"/>
  <c r="CM93" i="25"/>
  <c r="CQ93" i="25"/>
  <c r="CU93" i="25"/>
  <c r="CL94" i="25"/>
  <c r="CP94" i="25"/>
  <c r="CT94" i="25"/>
  <c r="P95" i="25"/>
  <c r="BF95" i="25"/>
  <c r="BK95" i="25"/>
  <c r="BO95" i="25"/>
  <c r="CK95" i="25"/>
  <c r="CO95" i="25"/>
  <c r="CS95" i="25"/>
  <c r="BJ96" i="25"/>
  <c r="BN96" i="25"/>
  <c r="BR96" i="25"/>
  <c r="BI97" i="25"/>
  <c r="BM97" i="25"/>
  <c r="BQ97" i="25"/>
  <c r="CH97" i="25"/>
  <c r="CM97" i="25"/>
  <c r="CQ97" i="25"/>
  <c r="CL98" i="25"/>
  <c r="CP98" i="25"/>
  <c r="CT98" i="25"/>
  <c r="P99" i="25"/>
  <c r="BF99" i="25"/>
  <c r="BK99" i="25"/>
  <c r="BO99" i="25"/>
  <c r="CK99" i="25"/>
  <c r="CO99" i="25"/>
  <c r="CS99" i="25"/>
  <c r="BJ100" i="25"/>
  <c r="BN100" i="25"/>
  <c r="BR100" i="25"/>
  <c r="BI101" i="25"/>
  <c r="BM101" i="25"/>
  <c r="BQ101" i="25"/>
  <c r="CH101" i="25"/>
  <c r="CM101" i="25"/>
  <c r="CQ101" i="25"/>
  <c r="CL102" i="25"/>
  <c r="CP102" i="25"/>
  <c r="CT102" i="25"/>
  <c r="P103" i="25"/>
  <c r="BF103" i="25"/>
  <c r="BK103" i="25"/>
  <c r="BO103" i="25"/>
  <c r="CK103" i="25"/>
  <c r="CO103" i="25"/>
  <c r="CS103" i="25"/>
  <c r="BJ104" i="25"/>
  <c r="BN104" i="25"/>
  <c r="BR104" i="25"/>
  <c r="BI105" i="25"/>
  <c r="BM105" i="25"/>
  <c r="BQ105" i="25"/>
  <c r="CH105" i="25"/>
  <c r="CM105" i="25"/>
  <c r="CQ105" i="25"/>
  <c r="CL106" i="25"/>
  <c r="CP106" i="25"/>
  <c r="CT106" i="25"/>
  <c r="P107" i="25"/>
  <c r="BF107" i="25"/>
  <c r="BK107" i="25"/>
  <c r="BO107" i="25"/>
  <c r="CK107" i="25"/>
  <c r="CO107" i="25"/>
  <c r="CS107" i="25"/>
  <c r="BJ108" i="25"/>
  <c r="BN108" i="25"/>
  <c r="BR108" i="25"/>
  <c r="BI109" i="25"/>
  <c r="BM109" i="25"/>
  <c r="BQ109" i="25"/>
  <c r="CH109" i="25"/>
  <c r="CM109" i="25"/>
  <c r="CQ109" i="25"/>
  <c r="CL110" i="25"/>
  <c r="CP110" i="25"/>
  <c r="CT110" i="25"/>
  <c r="P111" i="25"/>
  <c r="BF111" i="25"/>
  <c r="BK111" i="25"/>
  <c r="BO111" i="25"/>
  <c r="CK111" i="25"/>
  <c r="CO111" i="25"/>
  <c r="CS111" i="25"/>
  <c r="BJ112" i="25"/>
  <c r="BN112" i="25"/>
  <c r="BR112" i="25"/>
  <c r="BI113" i="25"/>
  <c r="BM113" i="25"/>
  <c r="BQ113" i="25"/>
  <c r="CH113" i="25"/>
  <c r="CM113" i="25"/>
  <c r="CQ113" i="25"/>
  <c r="CL114" i="25"/>
  <c r="CP114" i="25"/>
  <c r="CT114" i="25"/>
  <c r="P115" i="25"/>
  <c r="BF115" i="25"/>
  <c r="BK115" i="25"/>
  <c r="BO115" i="25"/>
  <c r="CK115" i="25"/>
  <c r="CO115" i="25"/>
  <c r="CS115" i="25"/>
  <c r="BJ116" i="25"/>
  <c r="BN116" i="25"/>
  <c r="BR116" i="25"/>
  <c r="BI117" i="25"/>
  <c r="BM117" i="25"/>
  <c r="BQ117" i="25"/>
  <c r="CH117" i="25"/>
  <c r="CM117" i="25"/>
  <c r="CQ117" i="25"/>
  <c r="CL118" i="25"/>
  <c r="CP118" i="25"/>
  <c r="CT118" i="25"/>
  <c r="P119" i="25"/>
  <c r="BF119" i="25"/>
  <c r="BK119" i="25"/>
  <c r="BO119" i="25"/>
  <c r="CK119" i="25"/>
  <c r="CO119" i="25"/>
  <c r="CS119" i="25"/>
  <c r="BJ120" i="25"/>
  <c r="BN120" i="25"/>
  <c r="BR120" i="25"/>
  <c r="BI121" i="25"/>
  <c r="BM121" i="25"/>
  <c r="BQ121" i="25"/>
  <c r="CH121" i="25"/>
  <c r="CM121" i="25"/>
  <c r="CQ121" i="25"/>
  <c r="CL122" i="25"/>
  <c r="CP122" i="25"/>
  <c r="CT122" i="25"/>
  <c r="P123" i="25"/>
  <c r="BF123" i="25"/>
  <c r="BK123" i="25"/>
  <c r="BO123" i="25"/>
  <c r="CK123" i="25"/>
  <c r="CO123" i="25"/>
  <c r="CS123" i="25"/>
  <c r="BJ124" i="25"/>
  <c r="BN124" i="25"/>
  <c r="BR124" i="25"/>
  <c r="AZ298" i="25"/>
  <c r="BD298" i="25"/>
  <c r="BI125" i="25"/>
  <c r="BM125" i="25"/>
  <c r="BQ125" i="25"/>
  <c r="BV298" i="25"/>
  <c r="BZ298" i="25"/>
  <c r="CD298" i="25"/>
  <c r="CH125" i="25"/>
  <c r="CM125" i="25"/>
  <c r="CQ125" i="25"/>
  <c r="CU125" i="25"/>
  <c r="BL126" i="25"/>
  <c r="CL126" i="25"/>
  <c r="CP126" i="25"/>
  <c r="CT126" i="25"/>
  <c r="P127" i="25"/>
  <c r="BF127" i="25"/>
  <c r="BK127" i="25"/>
  <c r="BO127" i="25"/>
  <c r="BS127" i="25"/>
  <c r="CK127" i="25"/>
  <c r="CO127" i="25"/>
  <c r="CS127" i="25"/>
  <c r="BJ128" i="25"/>
  <c r="BN128" i="25"/>
  <c r="BR128" i="25"/>
  <c r="CN128" i="25"/>
  <c r="BI129" i="25"/>
  <c r="BM129" i="25"/>
  <c r="BQ129" i="25"/>
  <c r="CH129" i="25"/>
  <c r="CM129" i="25"/>
  <c r="CQ129" i="25"/>
  <c r="CU129" i="25"/>
  <c r="BL130" i="25"/>
  <c r="CL130" i="25"/>
  <c r="CP130" i="25"/>
  <c r="CT130" i="25"/>
  <c r="P131" i="25"/>
  <c r="BF131" i="25"/>
  <c r="BK131" i="25"/>
  <c r="BO131" i="25"/>
  <c r="BS131" i="25"/>
  <c r="CK131" i="25"/>
  <c r="CO131" i="25"/>
  <c r="CS131" i="25"/>
  <c r="AR132" i="25"/>
  <c r="BK132" i="25"/>
  <c r="CO132" i="25"/>
  <c r="CT132" i="25"/>
  <c r="BJ133" i="25"/>
  <c r="CT133" i="25"/>
  <c r="CP133" i="25"/>
  <c r="CL133" i="25"/>
  <c r="CH133" i="25"/>
  <c r="CN133" i="25"/>
  <c r="CS133" i="25"/>
  <c r="BI134" i="25"/>
  <c r="BN134" i="25"/>
  <c r="CM134" i="25"/>
  <c r="BR135" i="25"/>
  <c r="BN135" i="25"/>
  <c r="BJ135" i="25"/>
  <c r="BF135" i="25"/>
  <c r="BL135" i="25"/>
  <c r="BQ135" i="25"/>
  <c r="BQ137" i="25"/>
  <c r="BM137" i="25"/>
  <c r="BI137" i="25"/>
  <c r="BP137" i="25"/>
  <c r="BL137" i="25"/>
  <c r="BH137" i="25"/>
  <c r="BF137" i="25"/>
  <c r="BO137" i="25"/>
  <c r="CK137" i="25"/>
  <c r="CS137" i="25"/>
  <c r="BM138" i="25"/>
  <c r="CT138" i="25"/>
  <c r="CP138" i="25"/>
  <c r="CL138" i="25"/>
  <c r="CS138" i="25"/>
  <c r="CO138" i="25"/>
  <c r="CK138" i="25"/>
  <c r="CH138" i="25"/>
  <c r="CQ138" i="25"/>
  <c r="BI139" i="25"/>
  <c r="BQ139" i="25"/>
  <c r="CO140" i="25"/>
  <c r="BQ141" i="25"/>
  <c r="BM141" i="25"/>
  <c r="BI141" i="25"/>
  <c r="BP141" i="25"/>
  <c r="BL141" i="25"/>
  <c r="BH141" i="25"/>
  <c r="BF141" i="25"/>
  <c r="BO141" i="25"/>
  <c r="CK141" i="25"/>
  <c r="CS141" i="25"/>
  <c r="BM142" i="25"/>
  <c r="CT142" i="25"/>
  <c r="CP142" i="25"/>
  <c r="CL142" i="25"/>
  <c r="CS142" i="25"/>
  <c r="CO142" i="25"/>
  <c r="CK142" i="25"/>
  <c r="CH142" i="25"/>
  <c r="CQ142" i="25"/>
  <c r="BI143" i="25"/>
  <c r="BQ143" i="25"/>
  <c r="CO144" i="25"/>
  <c r="BQ145" i="25"/>
  <c r="BM145" i="25"/>
  <c r="BI145" i="25"/>
  <c r="BP145" i="25"/>
  <c r="BL145" i="25"/>
  <c r="BH145" i="25"/>
  <c r="BF145" i="25"/>
  <c r="BO145" i="25"/>
  <c r="CK145" i="25"/>
  <c r="CS145" i="25"/>
  <c r="BM146" i="25"/>
  <c r="CT146" i="25"/>
  <c r="CP146" i="25"/>
  <c r="CL146" i="25"/>
  <c r="CS146" i="25"/>
  <c r="CO146" i="25"/>
  <c r="CK146" i="25"/>
  <c r="CH146" i="25"/>
  <c r="CQ146" i="25"/>
  <c r="BI147" i="25"/>
  <c r="BQ147" i="25"/>
  <c r="CO148" i="25"/>
  <c r="BQ149" i="25"/>
  <c r="BM149" i="25"/>
  <c r="BI149" i="25"/>
  <c r="BP149" i="25"/>
  <c r="BL149" i="25"/>
  <c r="BH149" i="25"/>
  <c r="BF149" i="25"/>
  <c r="BO149" i="25"/>
  <c r="CK149" i="25"/>
  <c r="CS149" i="25"/>
  <c r="BM150" i="25"/>
  <c r="CT150" i="25"/>
  <c r="CP150" i="25"/>
  <c r="CL150" i="25"/>
  <c r="CS150" i="25"/>
  <c r="CO150" i="25"/>
  <c r="CK150" i="25"/>
  <c r="CH150" i="25"/>
  <c r="CQ150" i="25"/>
  <c r="BI151" i="25"/>
  <c r="BQ151" i="25"/>
  <c r="CO152" i="25"/>
  <c r="BQ153" i="25"/>
  <c r="BM153" i="25"/>
  <c r="BI153" i="25"/>
  <c r="BP153" i="25"/>
  <c r="BL153" i="25"/>
  <c r="BH153" i="25"/>
  <c r="BF153" i="25"/>
  <c r="BO153" i="25"/>
  <c r="CK153" i="25"/>
  <c r="CS153" i="25"/>
  <c r="BV307" i="25"/>
  <c r="CT154" i="25"/>
  <c r="CP154" i="25"/>
  <c r="CL154" i="25"/>
  <c r="CS154" i="25"/>
  <c r="CO154" i="25"/>
  <c r="CK154" i="25"/>
  <c r="CR154" i="25"/>
  <c r="CN154" i="25"/>
  <c r="CJ154" i="25"/>
  <c r="CU154" i="25"/>
  <c r="CQ154" i="25"/>
  <c r="CM154" i="25"/>
  <c r="CH154" i="25"/>
  <c r="CH58" i="25"/>
  <c r="CM58" i="25"/>
  <c r="CQ58" i="25"/>
  <c r="BH59" i="25"/>
  <c r="BL59" i="25"/>
  <c r="BF60" i="25"/>
  <c r="BK60" i="25"/>
  <c r="BO60" i="25"/>
  <c r="CJ61" i="25"/>
  <c r="CN61" i="25"/>
  <c r="CH62" i="25"/>
  <c r="CM62" i="25"/>
  <c r="CQ62" i="25"/>
  <c r="BH63" i="25"/>
  <c r="BL63" i="25"/>
  <c r="BF64" i="25"/>
  <c r="BK64" i="25"/>
  <c r="BO64" i="25"/>
  <c r="AF312" i="25"/>
  <c r="AJ312" i="25"/>
  <c r="AN312" i="25"/>
  <c r="AR65" i="25"/>
  <c r="AW312" i="25"/>
  <c r="BA312" i="25"/>
  <c r="BE312" i="25"/>
  <c r="BW312" i="25"/>
  <c r="CA312" i="25"/>
  <c r="CE312" i="25"/>
  <c r="CJ65" i="25"/>
  <c r="CN65" i="25"/>
  <c r="CR65" i="25"/>
  <c r="CH66" i="25"/>
  <c r="CM66" i="25"/>
  <c r="CQ66" i="25"/>
  <c r="BH67" i="25"/>
  <c r="BL67" i="25"/>
  <c r="BF68" i="25"/>
  <c r="BK68" i="25"/>
  <c r="BO68" i="25"/>
  <c r="CJ69" i="25"/>
  <c r="CN69" i="25"/>
  <c r="CH70" i="25"/>
  <c r="CM70" i="25"/>
  <c r="CQ70" i="25"/>
  <c r="BH71" i="25"/>
  <c r="BL71" i="25"/>
  <c r="BF72" i="25"/>
  <c r="BK72" i="25"/>
  <c r="BO72" i="25"/>
  <c r="CJ73" i="25"/>
  <c r="CN73" i="25"/>
  <c r="CH74" i="25"/>
  <c r="CM74" i="25"/>
  <c r="CQ74" i="25"/>
  <c r="BH75" i="25"/>
  <c r="BL75" i="25"/>
  <c r="BF76" i="25"/>
  <c r="BK76" i="25"/>
  <c r="BO76" i="25"/>
  <c r="CJ77" i="25"/>
  <c r="CN77" i="25"/>
  <c r="CH78" i="25"/>
  <c r="CM78" i="25"/>
  <c r="CQ78" i="25"/>
  <c r="BH79" i="25"/>
  <c r="BL79" i="25"/>
  <c r="BF80" i="25"/>
  <c r="BK80" i="25"/>
  <c r="BO80" i="25"/>
  <c r="CJ81" i="25"/>
  <c r="CN81" i="25"/>
  <c r="CH82" i="25"/>
  <c r="CM82" i="25"/>
  <c r="CQ82" i="25"/>
  <c r="BH83" i="25"/>
  <c r="BL83" i="25"/>
  <c r="BF84" i="25"/>
  <c r="BK84" i="25"/>
  <c r="BO84" i="25"/>
  <c r="CJ85" i="25"/>
  <c r="CN85" i="25"/>
  <c r="CH86" i="25"/>
  <c r="CM86" i="25"/>
  <c r="CQ86" i="25"/>
  <c r="BH87" i="25"/>
  <c r="BL87" i="25"/>
  <c r="BF88" i="25"/>
  <c r="BK88" i="25"/>
  <c r="BO88" i="25"/>
  <c r="BJ89" i="25"/>
  <c r="BN89" i="25"/>
  <c r="BR89" i="25"/>
  <c r="CJ89" i="25"/>
  <c r="CN89" i="25"/>
  <c r="CH90" i="25"/>
  <c r="CM90" i="25"/>
  <c r="CQ90" i="25"/>
  <c r="BH91" i="25"/>
  <c r="BL91" i="25"/>
  <c r="CL91" i="25"/>
  <c r="CP91" i="25"/>
  <c r="CT91" i="25"/>
  <c r="BF92" i="25"/>
  <c r="BK92" i="25"/>
  <c r="BO92" i="25"/>
  <c r="BJ93" i="25"/>
  <c r="BN93" i="25"/>
  <c r="BR93" i="25"/>
  <c r="CN93" i="25"/>
  <c r="CH94" i="25"/>
  <c r="CM94" i="25"/>
  <c r="CQ94" i="25"/>
  <c r="BL95" i="25"/>
  <c r="CL95" i="25"/>
  <c r="CP95" i="25"/>
  <c r="CT95" i="25"/>
  <c r="BF96" i="25"/>
  <c r="BK96" i="25"/>
  <c r="BO96" i="25"/>
  <c r="BJ97" i="25"/>
  <c r="BN97" i="25"/>
  <c r="BR97" i="25"/>
  <c r="CN97" i="25"/>
  <c r="CH98" i="25"/>
  <c r="CM98" i="25"/>
  <c r="CQ98" i="25"/>
  <c r="BL99" i="25"/>
  <c r="CL99" i="25"/>
  <c r="CP99" i="25"/>
  <c r="CT99" i="25"/>
  <c r="BF100" i="25"/>
  <c r="BK100" i="25"/>
  <c r="BO100" i="25"/>
  <c r="BJ101" i="25"/>
  <c r="BN101" i="25"/>
  <c r="BR101" i="25"/>
  <c r="CN101" i="25"/>
  <c r="CH102" i="25"/>
  <c r="CM102" i="25"/>
  <c r="CQ102" i="25"/>
  <c r="BL103" i="25"/>
  <c r="CL103" i="25"/>
  <c r="CP103" i="25"/>
  <c r="CT103" i="25"/>
  <c r="BF104" i="25"/>
  <c r="BK104" i="25"/>
  <c r="BO104" i="25"/>
  <c r="BJ105" i="25"/>
  <c r="BN105" i="25"/>
  <c r="BR105" i="25"/>
  <c r="CN105" i="25"/>
  <c r="CH106" i="25"/>
  <c r="CM106" i="25"/>
  <c r="CQ106" i="25"/>
  <c r="BL107" i="25"/>
  <c r="CL107" i="25"/>
  <c r="CP107" i="25"/>
  <c r="CT107" i="25"/>
  <c r="BF108" i="25"/>
  <c r="BK108" i="25"/>
  <c r="BO108" i="25"/>
  <c r="BJ109" i="25"/>
  <c r="BN109" i="25"/>
  <c r="BR109" i="25"/>
  <c r="CN109" i="25"/>
  <c r="CH110" i="25"/>
  <c r="CM110" i="25"/>
  <c r="CQ110" i="25"/>
  <c r="BL111" i="25"/>
  <c r="CL111" i="25"/>
  <c r="CP111" i="25"/>
  <c r="CT111" i="25"/>
  <c r="BF112" i="25"/>
  <c r="BK112" i="25"/>
  <c r="BO112" i="25"/>
  <c r="BJ113" i="25"/>
  <c r="BN113" i="25"/>
  <c r="BR113" i="25"/>
  <c r="CN113" i="25"/>
  <c r="CH114" i="25"/>
  <c r="CM114" i="25"/>
  <c r="CQ114" i="25"/>
  <c r="BL115" i="25"/>
  <c r="CL115" i="25"/>
  <c r="CP115" i="25"/>
  <c r="CT115" i="25"/>
  <c r="BF116" i="25"/>
  <c r="BK116" i="25"/>
  <c r="BO116" i="25"/>
  <c r="BJ117" i="25"/>
  <c r="BN117" i="25"/>
  <c r="BR117" i="25"/>
  <c r="CN117" i="25"/>
  <c r="CH118" i="25"/>
  <c r="CM118" i="25"/>
  <c r="CQ118" i="25"/>
  <c r="BL119" i="25"/>
  <c r="CL119" i="25"/>
  <c r="CP119" i="25"/>
  <c r="CT119" i="25"/>
  <c r="BF120" i="25"/>
  <c r="BK120" i="25"/>
  <c r="BO120" i="25"/>
  <c r="BJ121" i="25"/>
  <c r="BN121" i="25"/>
  <c r="BR121" i="25"/>
  <c r="CN121" i="25"/>
  <c r="CH122" i="25"/>
  <c r="CM122" i="25"/>
  <c r="CQ122" i="25"/>
  <c r="BL123" i="25"/>
  <c r="CL123" i="25"/>
  <c r="CP123" i="25"/>
  <c r="CT123" i="25"/>
  <c r="BF124" i="25"/>
  <c r="BK124" i="25"/>
  <c r="BO124" i="25"/>
  <c r="AR125" i="25"/>
  <c r="BJ125" i="25"/>
  <c r="BN125" i="25"/>
  <c r="BR125" i="25"/>
  <c r="CJ125" i="25"/>
  <c r="CN125" i="25"/>
  <c r="CR125" i="25"/>
  <c r="BI126" i="25"/>
  <c r="BM126" i="25"/>
  <c r="CH126" i="25"/>
  <c r="CM126" i="25"/>
  <c r="CQ126" i="25"/>
  <c r="BH127" i="25"/>
  <c r="BL127" i="25"/>
  <c r="CL127" i="25"/>
  <c r="CP127" i="25"/>
  <c r="CT127" i="25"/>
  <c r="BF128" i="25"/>
  <c r="BK128" i="25"/>
  <c r="BO128" i="25"/>
  <c r="CK128" i="25"/>
  <c r="CO128" i="25"/>
  <c r="BJ129" i="25"/>
  <c r="BN129" i="25"/>
  <c r="BR129" i="25"/>
  <c r="CJ129" i="25"/>
  <c r="CN129" i="25"/>
  <c r="BI130" i="25"/>
  <c r="BM130" i="25"/>
  <c r="CH130" i="25"/>
  <c r="CM130" i="25"/>
  <c r="CQ130" i="25"/>
  <c r="BH131" i="25"/>
  <c r="BL131" i="25"/>
  <c r="CL131" i="25"/>
  <c r="CP131" i="25"/>
  <c r="CT131" i="25"/>
  <c r="AT311" i="25"/>
  <c r="BQ132" i="25"/>
  <c r="BM132" i="25"/>
  <c r="BI132" i="25"/>
  <c r="BF132" i="25"/>
  <c r="BL132" i="25"/>
  <c r="BR132" i="25"/>
  <c r="BW311" i="25"/>
  <c r="CA311" i="25"/>
  <c r="CE311" i="25"/>
  <c r="CK132" i="25"/>
  <c r="CP132" i="25"/>
  <c r="BK133" i="25"/>
  <c r="CJ133" i="25"/>
  <c r="CO133" i="25"/>
  <c r="CU133" i="25"/>
  <c r="BJ134" i="25"/>
  <c r="BP134" i="25"/>
  <c r="CS134" i="25"/>
  <c r="CO134" i="25"/>
  <c r="CK134" i="25"/>
  <c r="CH134" i="25"/>
  <c r="CN134" i="25"/>
  <c r="CT134" i="25"/>
  <c r="BH135" i="25"/>
  <c r="BM135" i="25"/>
  <c r="BS135" i="25"/>
  <c r="CL135" i="25"/>
  <c r="CQ135" i="25"/>
  <c r="BK136" i="25"/>
  <c r="CU136" i="25"/>
  <c r="BJ137" i="25"/>
  <c r="BR137" i="25"/>
  <c r="CN137" i="25"/>
  <c r="BS138" i="25"/>
  <c r="CJ138" i="25"/>
  <c r="CR138" i="25"/>
  <c r="Q139" i="25"/>
  <c r="BL139" i="25"/>
  <c r="AR140" i="25"/>
  <c r="BR140" i="25"/>
  <c r="BN140" i="25"/>
  <c r="BJ140" i="25"/>
  <c r="BQ140" i="25"/>
  <c r="BM140" i="25"/>
  <c r="BI140" i="25"/>
  <c r="BF140" i="25"/>
  <c r="BO140" i="25"/>
  <c r="CU140" i="25"/>
  <c r="BJ141" i="25"/>
  <c r="BR141" i="25"/>
  <c r="CN141" i="25"/>
  <c r="BS142" i="25"/>
  <c r="CJ142" i="25"/>
  <c r="CR142" i="25"/>
  <c r="Q143" i="25"/>
  <c r="BL143" i="25"/>
  <c r="AR144" i="25"/>
  <c r="BR144" i="25"/>
  <c r="BN144" i="25"/>
  <c r="BJ144" i="25"/>
  <c r="BQ144" i="25"/>
  <c r="BM144" i="25"/>
  <c r="BI144" i="25"/>
  <c r="BF144" i="25"/>
  <c r="BO144" i="25"/>
  <c r="CU144" i="25"/>
  <c r="BJ145" i="25"/>
  <c r="BR145" i="25"/>
  <c r="CN145" i="25"/>
  <c r="BS146" i="25"/>
  <c r="CJ146" i="25"/>
  <c r="CR146" i="25"/>
  <c r="Q147" i="25"/>
  <c r="BL147" i="25"/>
  <c r="AR148" i="25"/>
  <c r="BR148" i="25"/>
  <c r="BN148" i="25"/>
  <c r="BJ148" i="25"/>
  <c r="BQ148" i="25"/>
  <c r="BM148" i="25"/>
  <c r="BI148" i="25"/>
  <c r="BF148" i="25"/>
  <c r="BO148" i="25"/>
  <c r="CU148" i="25"/>
  <c r="BJ149" i="25"/>
  <c r="BR149" i="25"/>
  <c r="CN149" i="25"/>
  <c r="BS150" i="25"/>
  <c r="CJ150" i="25"/>
  <c r="CR150" i="25"/>
  <c r="Q151" i="25"/>
  <c r="BL151" i="25"/>
  <c r="AR152" i="25"/>
  <c r="BR152" i="25"/>
  <c r="BN152" i="25"/>
  <c r="BJ152" i="25"/>
  <c r="BQ152" i="25"/>
  <c r="BM152" i="25"/>
  <c r="BI152" i="25"/>
  <c r="BF152" i="25"/>
  <c r="BO152" i="25"/>
  <c r="CU152" i="25"/>
  <c r="BJ153" i="25"/>
  <c r="BR153" i="25"/>
  <c r="CN153" i="25"/>
  <c r="BL88" i="25"/>
  <c r="BF89" i="25"/>
  <c r="BK89" i="25"/>
  <c r="BO89" i="25"/>
  <c r="CO89" i="25"/>
  <c r="CN90" i="25"/>
  <c r="BM91" i="25"/>
  <c r="CH91" i="25"/>
  <c r="CM91" i="25"/>
  <c r="CQ91" i="25"/>
  <c r="BL92" i="25"/>
  <c r="BF93" i="25"/>
  <c r="BK93" i="25"/>
  <c r="BO93" i="25"/>
  <c r="CO93" i="25"/>
  <c r="CN94" i="25"/>
  <c r="BM95" i="25"/>
  <c r="CH95" i="25"/>
  <c r="CM95" i="25"/>
  <c r="CQ95" i="25"/>
  <c r="BL96" i="25"/>
  <c r="BF97" i="25"/>
  <c r="BK97" i="25"/>
  <c r="BO97" i="25"/>
  <c r="CO97" i="25"/>
  <c r="CN98" i="25"/>
  <c r="BM99" i="25"/>
  <c r="CH99" i="25"/>
  <c r="CM99" i="25"/>
  <c r="CQ99" i="25"/>
  <c r="BL100" i="25"/>
  <c r="BF101" i="25"/>
  <c r="BK101" i="25"/>
  <c r="BO101" i="25"/>
  <c r="CO101" i="25"/>
  <c r="CN102" i="25"/>
  <c r="BM103" i="25"/>
  <c r="CH103" i="25"/>
  <c r="CM103" i="25"/>
  <c r="CQ103" i="25"/>
  <c r="BL104" i="25"/>
  <c r="BF105" i="25"/>
  <c r="BK105" i="25"/>
  <c r="BO105" i="25"/>
  <c r="CO105" i="25"/>
  <c r="CN106" i="25"/>
  <c r="BM107" i="25"/>
  <c r="CH107" i="25"/>
  <c r="CM107" i="25"/>
  <c r="CQ107" i="25"/>
  <c r="BL108" i="25"/>
  <c r="BF109" i="25"/>
  <c r="BK109" i="25"/>
  <c r="BO109" i="25"/>
  <c r="CO109" i="25"/>
  <c r="CN110" i="25"/>
  <c r="BM111" i="25"/>
  <c r="CH111" i="25"/>
  <c r="CM111" i="25"/>
  <c r="CQ111" i="25"/>
  <c r="BL112" i="25"/>
  <c r="BF113" i="25"/>
  <c r="BK113" i="25"/>
  <c r="BO113" i="25"/>
  <c r="CO113" i="25"/>
  <c r="CN114" i="25"/>
  <c r="BM115" i="25"/>
  <c r="CH115" i="25"/>
  <c r="CM115" i="25"/>
  <c r="CQ115" i="25"/>
  <c r="BL116" i="25"/>
  <c r="BF117" i="25"/>
  <c r="BK117" i="25"/>
  <c r="BO117" i="25"/>
  <c r="CO117" i="25"/>
  <c r="CN118" i="25"/>
  <c r="BM119" i="25"/>
  <c r="CH119" i="25"/>
  <c r="CM119" i="25"/>
  <c r="CQ119" i="25"/>
  <c r="BL120" i="25"/>
  <c r="BF121" i="25"/>
  <c r="BK121" i="25"/>
  <c r="BO121" i="25"/>
  <c r="CO121" i="25"/>
  <c r="CN122" i="25"/>
  <c r="BM123" i="25"/>
  <c r="CH123" i="25"/>
  <c r="CM123" i="25"/>
  <c r="CQ123" i="25"/>
  <c r="BL124" i="25"/>
  <c r="BF125" i="25"/>
  <c r="BK125" i="25"/>
  <c r="BO125" i="25"/>
  <c r="BS125" i="25"/>
  <c r="CO125" i="25"/>
  <c r="CS125" i="25"/>
  <c r="BN126" i="25"/>
  <c r="CN126" i="25"/>
  <c r="BM127" i="25"/>
  <c r="CH127" i="25"/>
  <c r="CM127" i="25"/>
  <c r="CQ127" i="25"/>
  <c r="BL128" i="25"/>
  <c r="CP128" i="25"/>
  <c r="BF129" i="25"/>
  <c r="BK129" i="25"/>
  <c r="BO129" i="25"/>
  <c r="CO129" i="25"/>
  <c r="BN130" i="25"/>
  <c r="CN130" i="25"/>
  <c r="BM131" i="25"/>
  <c r="CH131" i="25"/>
  <c r="CM131" i="25"/>
  <c r="CQ131" i="25"/>
  <c r="BN132" i="25"/>
  <c r="BS132" i="25"/>
  <c r="CL132" i="25"/>
  <c r="CR132" i="25"/>
  <c r="BP133" i="25"/>
  <c r="BL133" i="25"/>
  <c r="BH133" i="25"/>
  <c r="BF133" i="25"/>
  <c r="BM133" i="25"/>
  <c r="BR133" i="25"/>
  <c r="CK133" i="25"/>
  <c r="CQ133" i="25"/>
  <c r="BL134" i="25"/>
  <c r="CP134" i="25"/>
  <c r="BI135" i="25"/>
  <c r="BO135" i="25"/>
  <c r="CM135" i="25"/>
  <c r="BQ136" i="25"/>
  <c r="BM136" i="25"/>
  <c r="BI136" i="25"/>
  <c r="BF136" i="25"/>
  <c r="BL136" i="25"/>
  <c r="BR136" i="25"/>
  <c r="CR136" i="25"/>
  <c r="CN136" i="25"/>
  <c r="CK136" i="25"/>
  <c r="CS136" i="25"/>
  <c r="BK137" i="25"/>
  <c r="BS137" i="25"/>
  <c r="BP138" i="25"/>
  <c r="CM138" i="25"/>
  <c r="CU138" i="25"/>
  <c r="AR139" i="25"/>
  <c r="CS139" i="25"/>
  <c r="CO139" i="25"/>
  <c r="CK139" i="25"/>
  <c r="CR139" i="25"/>
  <c r="CN139" i="25"/>
  <c r="CJ139" i="25"/>
  <c r="CH139" i="25"/>
  <c r="CQ139" i="25"/>
  <c r="CR140" i="25"/>
  <c r="BK141" i="25"/>
  <c r="BS141" i="25"/>
  <c r="BP142" i="25"/>
  <c r="CM142" i="25"/>
  <c r="CU142" i="25"/>
  <c r="AR143" i="25"/>
  <c r="CS143" i="25"/>
  <c r="CO143" i="25"/>
  <c r="CK143" i="25"/>
  <c r="CR143" i="25"/>
  <c r="CN143" i="25"/>
  <c r="CJ143" i="25"/>
  <c r="CH143" i="25"/>
  <c r="CQ143" i="25"/>
  <c r="CR144" i="25"/>
  <c r="BK145" i="25"/>
  <c r="BS145" i="25"/>
  <c r="BP146" i="25"/>
  <c r="CM146" i="25"/>
  <c r="CU146" i="25"/>
  <c r="AR147" i="25"/>
  <c r="CS147" i="25"/>
  <c r="CO147" i="25"/>
  <c r="CK147" i="25"/>
  <c r="CR147" i="25"/>
  <c r="CN147" i="25"/>
  <c r="CJ147" i="25"/>
  <c r="CH147" i="25"/>
  <c r="CQ147" i="25"/>
  <c r="CR148" i="25"/>
  <c r="BK149" i="25"/>
  <c r="BS149" i="25"/>
  <c r="BP150" i="25"/>
  <c r="CM150" i="25"/>
  <c r="CU150" i="25"/>
  <c r="AR151" i="25"/>
  <c r="CS151" i="25"/>
  <c r="CO151" i="25"/>
  <c r="CK151" i="25"/>
  <c r="CR151" i="25"/>
  <c r="CN151" i="25"/>
  <c r="CJ151" i="25"/>
  <c r="CH151" i="25"/>
  <c r="CQ151" i="25"/>
  <c r="CR152" i="25"/>
  <c r="BK153" i="25"/>
  <c r="BS153" i="25"/>
  <c r="AV307" i="25"/>
  <c r="BR154" i="25"/>
  <c r="BN154" i="25"/>
  <c r="BJ154" i="25"/>
  <c r="BM154" i="25"/>
  <c r="BL155" i="25"/>
  <c r="BP155" i="25"/>
  <c r="CP155" i="25"/>
  <c r="BF156" i="25"/>
  <c r="BK156" i="25"/>
  <c r="BO156" i="25"/>
  <c r="BS156" i="25"/>
  <c r="CO156" i="25"/>
  <c r="CS156" i="25"/>
  <c r="BN157" i="25"/>
  <c r="CN157" i="25"/>
  <c r="CR157" i="25"/>
  <c r="BM158" i="25"/>
  <c r="BQ158" i="25"/>
  <c r="CH158" i="25"/>
  <c r="CM158" i="25"/>
  <c r="CQ158" i="25"/>
  <c r="CU158" i="25"/>
  <c r="BL159" i="25"/>
  <c r="BP159" i="25"/>
  <c r="CP159" i="25"/>
  <c r="BF160" i="25"/>
  <c r="BK160" i="25"/>
  <c r="BO160" i="25"/>
  <c r="BS160" i="25"/>
  <c r="CO160" i="25"/>
  <c r="CS160" i="25"/>
  <c r="BN161" i="25"/>
  <c r="CN161" i="25"/>
  <c r="CR161" i="25"/>
  <c r="BM162" i="25"/>
  <c r="BQ162" i="25"/>
  <c r="CH162" i="25"/>
  <c r="CM162" i="25"/>
  <c r="CQ162" i="25"/>
  <c r="CU162" i="25"/>
  <c r="BN163" i="25"/>
  <c r="BS163" i="25"/>
  <c r="CL163" i="25"/>
  <c r="CR163" i="25"/>
  <c r="BP164" i="25"/>
  <c r="BL164" i="25"/>
  <c r="BH164" i="25"/>
  <c r="BF164" i="25"/>
  <c r="BM164" i="25"/>
  <c r="BR164" i="25"/>
  <c r="BL165" i="25"/>
  <c r="CP165" i="25"/>
  <c r="CU165" i="25"/>
  <c r="CM166" i="25"/>
  <c r="CS166" i="25"/>
  <c r="BQ167" i="25"/>
  <c r="BM167" i="25"/>
  <c r="BI167" i="25"/>
  <c r="BF167" i="25"/>
  <c r="BL167" i="25"/>
  <c r="BR167" i="25"/>
  <c r="CK167" i="25"/>
  <c r="CP167" i="25"/>
  <c r="BK168" i="25"/>
  <c r="BQ168" i="25"/>
  <c r="CO168" i="25"/>
  <c r="CU168" i="25"/>
  <c r="BJ169" i="25"/>
  <c r="BP169" i="25"/>
  <c r="CS169" i="25"/>
  <c r="CO169" i="25"/>
  <c r="CK169" i="25"/>
  <c r="CH169" i="25"/>
  <c r="CN169" i="25"/>
  <c r="CT169" i="25"/>
  <c r="BM170" i="25"/>
  <c r="BS170" i="25"/>
  <c r="CL170" i="25"/>
  <c r="BK171" i="25"/>
  <c r="BJ172" i="25"/>
  <c r="CT172" i="25"/>
  <c r="CP172" i="25"/>
  <c r="CL172" i="25"/>
  <c r="CH172" i="25"/>
  <c r="CN172" i="25"/>
  <c r="CS172" i="25"/>
  <c r="BI173" i="25"/>
  <c r="BN173" i="25"/>
  <c r="CM173" i="25"/>
  <c r="BR174" i="25"/>
  <c r="BN174" i="25"/>
  <c r="BJ174" i="25"/>
  <c r="BF174" i="25"/>
  <c r="BL174" i="25"/>
  <c r="BQ174" i="25"/>
  <c r="CN175" i="25"/>
  <c r="AR178" i="25"/>
  <c r="CR178" i="25"/>
  <c r="CN178" i="25"/>
  <c r="CJ178" i="25"/>
  <c r="CH178" i="25"/>
  <c r="CO178" i="25"/>
  <c r="CT178" i="25"/>
  <c r="BN179" i="25"/>
  <c r="BS179" i="25"/>
  <c r="CL179" i="25"/>
  <c r="CR179" i="25"/>
  <c r="BP180" i="25"/>
  <c r="BL180" i="25"/>
  <c r="BH180" i="25"/>
  <c r="BF180" i="25"/>
  <c r="BM180" i="25"/>
  <c r="BR180" i="25"/>
  <c r="BL181" i="25"/>
  <c r="CP181" i="25"/>
  <c r="CM182" i="25"/>
  <c r="CM184" i="25"/>
  <c r="AR185" i="25"/>
  <c r="BR185" i="25"/>
  <c r="AW307" i="25"/>
  <c r="BA307" i="25"/>
  <c r="BE307" i="25"/>
  <c r="BW307" i="25"/>
  <c r="CA307" i="25"/>
  <c r="CE307" i="25"/>
  <c r="BI155" i="25"/>
  <c r="BM155" i="25"/>
  <c r="CH155" i="25"/>
  <c r="CM155" i="25"/>
  <c r="CQ155" i="25"/>
  <c r="CU155" i="25"/>
  <c r="BH156" i="25"/>
  <c r="BL156" i="25"/>
  <c r="BP156" i="25"/>
  <c r="CL156" i="25"/>
  <c r="CP156" i="25"/>
  <c r="BF157" i="25"/>
  <c r="BK157" i="25"/>
  <c r="BO157" i="25"/>
  <c r="BS157" i="25"/>
  <c r="CK157" i="25"/>
  <c r="CO157" i="25"/>
  <c r="BJ158" i="25"/>
  <c r="BN158" i="25"/>
  <c r="CJ158" i="25"/>
  <c r="CN158" i="25"/>
  <c r="CR158" i="25"/>
  <c r="BI159" i="25"/>
  <c r="BM159" i="25"/>
  <c r="CH159" i="25"/>
  <c r="CM159" i="25"/>
  <c r="CQ159" i="25"/>
  <c r="CU159" i="25"/>
  <c r="BH160" i="25"/>
  <c r="BL160" i="25"/>
  <c r="BP160" i="25"/>
  <c r="CL160" i="25"/>
  <c r="CP160" i="25"/>
  <c r="BF161" i="25"/>
  <c r="BK161" i="25"/>
  <c r="BO161" i="25"/>
  <c r="BS161" i="25"/>
  <c r="CK161" i="25"/>
  <c r="CO161" i="25"/>
  <c r="BJ162" i="25"/>
  <c r="BN162" i="25"/>
  <c r="CJ162" i="25"/>
  <c r="CN162" i="25"/>
  <c r="CR162" i="25"/>
  <c r="AQ295" i="25"/>
  <c r="AV295" i="25"/>
  <c r="AZ295" i="25"/>
  <c r="BJ163" i="25"/>
  <c r="BO163" i="25"/>
  <c r="BY295" i="25"/>
  <c r="CC295" i="25"/>
  <c r="CG295" i="25"/>
  <c r="CN163" i="25"/>
  <c r="CS163" i="25"/>
  <c r="P164" i="25"/>
  <c r="BI164" i="25"/>
  <c r="BN164" i="25"/>
  <c r="BS164" i="25"/>
  <c r="CM164" i="25"/>
  <c r="BS165" i="25"/>
  <c r="BM165" i="25"/>
  <c r="BR165" i="25"/>
  <c r="CL165" i="25"/>
  <c r="CQ165" i="25"/>
  <c r="AR166" i="25"/>
  <c r="BK166" i="25"/>
  <c r="CR166" i="25"/>
  <c r="CN166" i="25"/>
  <c r="CJ166" i="25"/>
  <c r="CH166" i="25"/>
  <c r="CO166" i="25"/>
  <c r="CT166" i="25"/>
  <c r="BH167" i="25"/>
  <c r="BN167" i="25"/>
  <c r="BS167" i="25"/>
  <c r="CL167" i="25"/>
  <c r="CR167" i="25"/>
  <c r="BP168" i="25"/>
  <c r="BL168" i="25"/>
  <c r="BH168" i="25"/>
  <c r="BF168" i="25"/>
  <c r="BM168" i="25"/>
  <c r="BR168" i="25"/>
  <c r="CK168" i="25"/>
  <c r="CQ168" i="25"/>
  <c r="BL169" i="25"/>
  <c r="BQ169" i="25"/>
  <c r="CJ169" i="25"/>
  <c r="CP169" i="25"/>
  <c r="CU169" i="25"/>
  <c r="BI170" i="25"/>
  <c r="BO170" i="25"/>
  <c r="CM170" i="25"/>
  <c r="BQ171" i="25"/>
  <c r="BM171" i="25"/>
  <c r="BI171" i="25"/>
  <c r="BF171" i="25"/>
  <c r="BL171" i="25"/>
  <c r="BR171" i="25"/>
  <c r="CK171" i="25"/>
  <c r="CP171" i="25"/>
  <c r="BK172" i="25"/>
  <c r="CJ172" i="25"/>
  <c r="CO172" i="25"/>
  <c r="CU172" i="25"/>
  <c r="BJ173" i="25"/>
  <c r="BP173" i="25"/>
  <c r="CS173" i="25"/>
  <c r="CO173" i="25"/>
  <c r="CK173" i="25"/>
  <c r="CH173" i="25"/>
  <c r="CN173" i="25"/>
  <c r="CT173" i="25"/>
  <c r="BH174" i="25"/>
  <c r="BM174" i="25"/>
  <c r="BS174" i="25"/>
  <c r="CL174" i="25"/>
  <c r="BK175" i="25"/>
  <c r="CU175" i="25"/>
  <c r="CO175" i="25"/>
  <c r="CT175" i="25"/>
  <c r="BJ176" i="25"/>
  <c r="CT176" i="25"/>
  <c r="CP176" i="25"/>
  <c r="CL176" i="25"/>
  <c r="CH176" i="25"/>
  <c r="CN176" i="25"/>
  <c r="CS176" i="25"/>
  <c r="Q177" i="25"/>
  <c r="BI177" i="25"/>
  <c r="BN177" i="25"/>
  <c r="CM177" i="25"/>
  <c r="BR178" i="25"/>
  <c r="BN178" i="25"/>
  <c r="BJ178" i="25"/>
  <c r="BF178" i="25"/>
  <c r="BL178" i="25"/>
  <c r="BQ178" i="25"/>
  <c r="CK178" i="25"/>
  <c r="CP178" i="25"/>
  <c r="CU178" i="25"/>
  <c r="BJ179" i="25"/>
  <c r="BO179" i="25"/>
  <c r="CN179" i="25"/>
  <c r="CS179" i="25"/>
  <c r="P180" i="25"/>
  <c r="BI180" i="25"/>
  <c r="BN180" i="25"/>
  <c r="BS180" i="25"/>
  <c r="CM180" i="25"/>
  <c r="BS181" i="25"/>
  <c r="BM181" i="25"/>
  <c r="BR181" i="25"/>
  <c r="CL181" i="25"/>
  <c r="CR181" i="25"/>
  <c r="P182" i="25"/>
  <c r="BK182" i="25"/>
  <c r="CU183" i="25"/>
  <c r="P184" i="25"/>
  <c r="BK184" i="25"/>
  <c r="AQ311" i="25"/>
  <c r="AV311" i="25"/>
  <c r="AZ311" i="25"/>
  <c r="BD311" i="25"/>
  <c r="BV311" i="25"/>
  <c r="BZ311" i="25"/>
  <c r="CD311" i="25"/>
  <c r="CH132" i="25"/>
  <c r="CM132" i="25"/>
  <c r="CQ132" i="25"/>
  <c r="CU132" i="25"/>
  <c r="BF134" i="25"/>
  <c r="BK134" i="25"/>
  <c r="BO134" i="25"/>
  <c r="CH136" i="25"/>
  <c r="CM136" i="25"/>
  <c r="CQ136" i="25"/>
  <c r="CL137" i="25"/>
  <c r="CP137" i="25"/>
  <c r="CT137" i="25"/>
  <c r="BF138" i="25"/>
  <c r="BK138" i="25"/>
  <c r="BO138" i="25"/>
  <c r="BJ139" i="25"/>
  <c r="BN139" i="25"/>
  <c r="BR139" i="25"/>
  <c r="CH140" i="25"/>
  <c r="CM140" i="25"/>
  <c r="CQ140" i="25"/>
  <c r="CL141" i="25"/>
  <c r="CP141" i="25"/>
  <c r="CT141" i="25"/>
  <c r="BF142" i="25"/>
  <c r="BK142" i="25"/>
  <c r="BO142" i="25"/>
  <c r="BJ143" i="25"/>
  <c r="BN143" i="25"/>
  <c r="BR143" i="25"/>
  <c r="CH144" i="25"/>
  <c r="CM144" i="25"/>
  <c r="CQ144" i="25"/>
  <c r="CL145" i="25"/>
  <c r="CP145" i="25"/>
  <c r="CT145" i="25"/>
  <c r="BF146" i="25"/>
  <c r="BK146" i="25"/>
  <c r="BO146" i="25"/>
  <c r="BJ147" i="25"/>
  <c r="BN147" i="25"/>
  <c r="BR147" i="25"/>
  <c r="CH148" i="25"/>
  <c r="CM148" i="25"/>
  <c r="CQ148" i="25"/>
  <c r="CL149" i="25"/>
  <c r="CP149" i="25"/>
  <c r="CT149" i="25"/>
  <c r="BF150" i="25"/>
  <c r="BK150" i="25"/>
  <c r="BO150" i="25"/>
  <c r="BJ151" i="25"/>
  <c r="BN151" i="25"/>
  <c r="BR151" i="25"/>
  <c r="CH152" i="25"/>
  <c r="CM152" i="25"/>
  <c r="CQ152" i="25"/>
  <c r="CL153" i="25"/>
  <c r="CP153" i="25"/>
  <c r="CT153" i="25"/>
  <c r="AG307" i="25"/>
  <c r="AK307" i="25"/>
  <c r="AO307" i="25"/>
  <c r="AT307" i="25"/>
  <c r="AX307" i="25"/>
  <c r="BB307" i="25"/>
  <c r="BF154" i="25"/>
  <c r="BK154" i="25"/>
  <c r="BO154" i="25"/>
  <c r="BS154" i="25"/>
  <c r="BX307" i="25"/>
  <c r="CB307" i="25"/>
  <c r="CF307" i="25"/>
  <c r="BJ155" i="25"/>
  <c r="BN155" i="25"/>
  <c r="BR155" i="25"/>
  <c r="CJ155" i="25"/>
  <c r="CN155" i="25"/>
  <c r="CR155" i="25"/>
  <c r="BI156" i="25"/>
  <c r="BM156" i="25"/>
  <c r="BQ156" i="25"/>
  <c r="CH156" i="25"/>
  <c r="CM156" i="25"/>
  <c r="CQ156" i="25"/>
  <c r="BH157" i="25"/>
  <c r="BL157" i="25"/>
  <c r="BP157" i="25"/>
  <c r="CL157" i="25"/>
  <c r="CP157" i="25"/>
  <c r="CT157" i="25"/>
  <c r="P158" i="25"/>
  <c r="BF158" i="25"/>
  <c r="BK158" i="25"/>
  <c r="BO158" i="25"/>
  <c r="CK158" i="25"/>
  <c r="CO158" i="25"/>
  <c r="CS158" i="25"/>
  <c r="BJ159" i="25"/>
  <c r="BN159" i="25"/>
  <c r="BR159" i="25"/>
  <c r="CJ159" i="25"/>
  <c r="CN159" i="25"/>
  <c r="CR159" i="25"/>
  <c r="BI160" i="25"/>
  <c r="BM160" i="25"/>
  <c r="BQ160" i="25"/>
  <c r="CH160" i="25"/>
  <c r="CM160" i="25"/>
  <c r="CQ160" i="25"/>
  <c r="BH161" i="25"/>
  <c r="BL161" i="25"/>
  <c r="BP161" i="25"/>
  <c r="CL161" i="25"/>
  <c r="CP161" i="25"/>
  <c r="CT161" i="25"/>
  <c r="P162" i="25"/>
  <c r="BF162" i="25"/>
  <c r="BK162" i="25"/>
  <c r="BO162" i="25"/>
  <c r="BS162" i="25"/>
  <c r="CK162" i="25"/>
  <c r="CO162" i="25"/>
  <c r="CS162" i="25"/>
  <c r="AF295" i="25"/>
  <c r="AJ295" i="25"/>
  <c r="AN295" i="25"/>
  <c r="AR163" i="25"/>
  <c r="AW295" i="25"/>
  <c r="BA295" i="25"/>
  <c r="BE295" i="25"/>
  <c r="BK163" i="25"/>
  <c r="CO163" i="25"/>
  <c r="CT163" i="25"/>
  <c r="BJ164" i="25"/>
  <c r="BO164" i="25"/>
  <c r="CT164" i="25"/>
  <c r="CP164" i="25"/>
  <c r="CL164" i="25"/>
  <c r="CH164" i="25"/>
  <c r="CN164" i="25"/>
  <c r="CS164" i="25"/>
  <c r="BI165" i="25"/>
  <c r="BN165" i="25"/>
  <c r="CM165" i="25"/>
  <c r="BR166" i="25"/>
  <c r="BN166" i="25"/>
  <c r="BJ166" i="25"/>
  <c r="BF166" i="25"/>
  <c r="BL166" i="25"/>
  <c r="BQ166" i="25"/>
  <c r="CP166" i="25"/>
  <c r="BJ167" i="25"/>
  <c r="BO167" i="25"/>
  <c r="CN167" i="25"/>
  <c r="CS167" i="25"/>
  <c r="BN168" i="25"/>
  <c r="CM168" i="25"/>
  <c r="BS169" i="25"/>
  <c r="BM169" i="25"/>
  <c r="CL169" i="25"/>
  <c r="CQ169" i="25"/>
  <c r="AR170" i="25"/>
  <c r="BK170" i="25"/>
  <c r="CR170" i="25"/>
  <c r="CN170" i="25"/>
  <c r="CJ170" i="25"/>
  <c r="CH170" i="25"/>
  <c r="CO170" i="25"/>
  <c r="CT170" i="25"/>
  <c r="BN171" i="25"/>
  <c r="CL171" i="25"/>
  <c r="BP172" i="25"/>
  <c r="BL172" i="25"/>
  <c r="BH172" i="25"/>
  <c r="BF172" i="25"/>
  <c r="BM172" i="25"/>
  <c r="BR172" i="25"/>
  <c r="CK172" i="25"/>
  <c r="CQ172" i="25"/>
  <c r="BL173" i="25"/>
  <c r="BQ173" i="25"/>
  <c r="CP173" i="25"/>
  <c r="BI174" i="25"/>
  <c r="BO174" i="25"/>
  <c r="CM174" i="25"/>
  <c r="BQ175" i="25"/>
  <c r="BM175" i="25"/>
  <c r="BI175" i="25"/>
  <c r="BF175" i="25"/>
  <c r="BL175" i="25"/>
  <c r="BR175" i="25"/>
  <c r="CK175" i="25"/>
  <c r="CP175" i="25"/>
  <c r="BK176" i="25"/>
  <c r="CO176" i="25"/>
  <c r="BJ177" i="25"/>
  <c r="CS177" i="25"/>
  <c r="CO177" i="25"/>
  <c r="CK177" i="25"/>
  <c r="CH177" i="25"/>
  <c r="CN177" i="25"/>
  <c r="CT177" i="25"/>
  <c r="P178" i="25"/>
  <c r="BM178" i="25"/>
  <c r="CL178" i="25"/>
  <c r="CQ178" i="25"/>
  <c r="BK179" i="25"/>
  <c r="CU179" i="25"/>
  <c r="CO179" i="25"/>
  <c r="BJ180" i="25"/>
  <c r="BO180" i="25"/>
  <c r="CT180" i="25"/>
  <c r="CP180" i="25"/>
  <c r="CL180" i="25"/>
  <c r="CH180" i="25"/>
  <c r="CN180" i="25"/>
  <c r="CS180" i="25"/>
  <c r="BI181" i="25"/>
  <c r="BN181" i="25"/>
  <c r="CM181" i="25"/>
  <c r="AR182" i="25"/>
  <c r="CT182" i="25"/>
  <c r="CP182" i="25"/>
  <c r="CL182" i="25"/>
  <c r="CR182" i="25"/>
  <c r="CN182" i="25"/>
  <c r="CJ182" i="25"/>
  <c r="CH182" i="25"/>
  <c r="CQ182" i="25"/>
  <c r="CS183" i="25"/>
  <c r="CO183" i="25"/>
  <c r="CK183" i="25"/>
  <c r="CL183" i="25"/>
  <c r="CT183" i="25"/>
  <c r="AR184" i="25"/>
  <c r="CR184" i="25"/>
  <c r="CN184" i="25"/>
  <c r="CJ184" i="25"/>
  <c r="CT184" i="25"/>
  <c r="CP184" i="25"/>
  <c r="CL184" i="25"/>
  <c r="CH184" i="25"/>
  <c r="CQ184" i="25"/>
  <c r="CN185" i="25"/>
  <c r="Q186" i="25"/>
  <c r="P186" i="25"/>
  <c r="AR186" i="25"/>
  <c r="CT186" i="25"/>
  <c r="CP186" i="25"/>
  <c r="CL186" i="25"/>
  <c r="CS186" i="25"/>
  <c r="CO186" i="25"/>
  <c r="CK186" i="25"/>
  <c r="CR186" i="25"/>
  <c r="CN186" i="25"/>
  <c r="CJ186" i="25"/>
  <c r="CH186" i="25"/>
  <c r="CH137" i="25"/>
  <c r="CM137" i="25"/>
  <c r="CQ137" i="25"/>
  <c r="BL138" i="25"/>
  <c r="BF139" i="25"/>
  <c r="BK139" i="25"/>
  <c r="BO139" i="25"/>
  <c r="CN140" i="25"/>
  <c r="CH141" i="25"/>
  <c r="CM141" i="25"/>
  <c r="CQ141" i="25"/>
  <c r="BL142" i="25"/>
  <c r="BF143" i="25"/>
  <c r="BK143" i="25"/>
  <c r="BO143" i="25"/>
  <c r="CN144" i="25"/>
  <c r="CH145" i="25"/>
  <c r="CM145" i="25"/>
  <c r="CQ145" i="25"/>
  <c r="BL146" i="25"/>
  <c r="BF147" i="25"/>
  <c r="BK147" i="25"/>
  <c r="BO147" i="25"/>
  <c r="CN148" i="25"/>
  <c r="CH149" i="25"/>
  <c r="CM149" i="25"/>
  <c r="CQ149" i="25"/>
  <c r="BL150" i="25"/>
  <c r="BF151" i="25"/>
  <c r="BK151" i="25"/>
  <c r="BO151" i="25"/>
  <c r="CN152" i="25"/>
  <c r="CH153" i="25"/>
  <c r="CM153" i="25"/>
  <c r="CQ153" i="25"/>
  <c r="AH307" i="25"/>
  <c r="AL307" i="25"/>
  <c r="AP307" i="25"/>
  <c r="AU307" i="25"/>
  <c r="AY307" i="25"/>
  <c r="BC307" i="25"/>
  <c r="BL154" i="25"/>
  <c r="BP154" i="25"/>
  <c r="BY307" i="25"/>
  <c r="CC307" i="25"/>
  <c r="CG307" i="25"/>
  <c r="BF155" i="25"/>
  <c r="BK155" i="25"/>
  <c r="BO155" i="25"/>
  <c r="CK155" i="25"/>
  <c r="CO155" i="25"/>
  <c r="BJ156" i="25"/>
  <c r="BN156" i="25"/>
  <c r="CN156" i="25"/>
  <c r="BI157" i="25"/>
  <c r="BM157" i="25"/>
  <c r="CH157" i="25"/>
  <c r="CM157" i="25"/>
  <c r="CQ157" i="25"/>
  <c r="BL158" i="25"/>
  <c r="CL158" i="25"/>
  <c r="CP158" i="25"/>
  <c r="BF159" i="25"/>
  <c r="BK159" i="25"/>
  <c r="BO159" i="25"/>
  <c r="CK159" i="25"/>
  <c r="CO159" i="25"/>
  <c r="BJ160" i="25"/>
  <c r="BN160" i="25"/>
  <c r="CN160" i="25"/>
  <c r="BI161" i="25"/>
  <c r="BM161" i="25"/>
  <c r="CH161" i="25"/>
  <c r="CM161" i="25"/>
  <c r="CQ161" i="25"/>
  <c r="BH162" i="25"/>
  <c r="BL162" i="25"/>
  <c r="CL162" i="25"/>
  <c r="CP162" i="25"/>
  <c r="P163" i="25"/>
  <c r="AG295" i="25"/>
  <c r="AK295" i="25"/>
  <c r="AO295" i="25"/>
  <c r="AT295" i="25"/>
  <c r="BQ163" i="25"/>
  <c r="BM163" i="25"/>
  <c r="BI163" i="25"/>
  <c r="AX295" i="25"/>
  <c r="BB295" i="25"/>
  <c r="BF163" i="25"/>
  <c r="BL163" i="25"/>
  <c r="BR163" i="25"/>
  <c r="BW295" i="25"/>
  <c r="CA295" i="25"/>
  <c r="CE295" i="25"/>
  <c r="CK163" i="25"/>
  <c r="CP163" i="25"/>
  <c r="BK164" i="25"/>
  <c r="BQ164" i="25"/>
  <c r="CJ164" i="25"/>
  <c r="CO164" i="25"/>
  <c r="CU164" i="25"/>
  <c r="BJ165" i="25"/>
  <c r="CS165" i="25"/>
  <c r="CO165" i="25"/>
  <c r="CK165" i="25"/>
  <c r="CH165" i="25"/>
  <c r="CN165" i="25"/>
  <c r="CT165" i="25"/>
  <c r="BH166" i="25"/>
  <c r="BM166" i="25"/>
  <c r="BS166" i="25"/>
  <c r="CL166" i="25"/>
  <c r="CQ166" i="25"/>
  <c r="BK167" i="25"/>
  <c r="BP167" i="25"/>
  <c r="CU167" i="25"/>
  <c r="CO167" i="25"/>
  <c r="BJ168" i="25"/>
  <c r="BO168" i="25"/>
  <c r="CT168" i="25"/>
  <c r="CP168" i="25"/>
  <c r="CL168" i="25"/>
  <c r="CH168" i="25"/>
  <c r="CN168" i="25"/>
  <c r="CS168" i="25"/>
  <c r="Q169" i="25"/>
  <c r="BI169" i="25"/>
  <c r="CM169" i="25"/>
  <c r="CR169" i="25"/>
  <c r="BR170" i="25"/>
  <c r="BN170" i="25"/>
  <c r="BJ170" i="25"/>
  <c r="BF170" i="25"/>
  <c r="BL170" i="25"/>
  <c r="BQ170" i="25"/>
  <c r="CK170" i="25"/>
  <c r="CP170" i="25"/>
  <c r="CU170" i="25"/>
  <c r="BJ171" i="25"/>
  <c r="BO171" i="25"/>
  <c r="CN171" i="25"/>
  <c r="P172" i="25"/>
  <c r="BI172" i="25"/>
  <c r="BN172" i="25"/>
  <c r="BS172" i="25"/>
  <c r="CM172" i="25"/>
  <c r="CR172" i="25"/>
  <c r="BS173" i="25"/>
  <c r="BM173" i="25"/>
  <c r="CL173" i="25"/>
  <c r="CQ173" i="25"/>
  <c r="AR174" i="25"/>
  <c r="BK174" i="25"/>
  <c r="BP174" i="25"/>
  <c r="CR174" i="25"/>
  <c r="CN174" i="25"/>
  <c r="CJ174" i="25"/>
  <c r="CH174" i="25"/>
  <c r="CO174" i="25"/>
  <c r="CT174" i="25"/>
  <c r="BH175" i="25"/>
  <c r="BN175" i="25"/>
  <c r="BS175" i="25"/>
  <c r="CL175" i="25"/>
  <c r="BP176" i="25"/>
  <c r="BL176" i="25"/>
  <c r="BH176" i="25"/>
  <c r="BF176" i="25"/>
  <c r="BM176" i="25"/>
  <c r="BR176" i="25"/>
  <c r="CK176" i="25"/>
  <c r="CQ176" i="25"/>
  <c r="BL177" i="25"/>
  <c r="CJ177" i="25"/>
  <c r="CP177" i="25"/>
  <c r="CU177" i="25"/>
  <c r="BI178" i="25"/>
  <c r="BO178" i="25"/>
  <c r="CM178" i="25"/>
  <c r="CS178" i="25"/>
  <c r="BQ179" i="25"/>
  <c r="BM179" i="25"/>
  <c r="BI179" i="25"/>
  <c r="BF179" i="25"/>
  <c r="BL179" i="25"/>
  <c r="BR179" i="25"/>
  <c r="CK179" i="25"/>
  <c r="BK180" i="25"/>
  <c r="BQ180" i="25"/>
  <c r="CJ180" i="25"/>
  <c r="CO180" i="25"/>
  <c r="CU180" i="25"/>
  <c r="BJ181" i="25"/>
  <c r="CU181" i="25"/>
  <c r="CQ181" i="25"/>
  <c r="CS181" i="25"/>
  <c r="CO181" i="25"/>
  <c r="CK181" i="25"/>
  <c r="CH181" i="25"/>
  <c r="CN181" i="25"/>
  <c r="BP182" i="25"/>
  <c r="BL182" i="25"/>
  <c r="BH182" i="25"/>
  <c r="BR182" i="25"/>
  <c r="BN182" i="25"/>
  <c r="BJ182" i="25"/>
  <c r="BF182" i="25"/>
  <c r="BO182" i="25"/>
  <c r="CK182" i="25"/>
  <c r="CS182" i="25"/>
  <c r="BJ183" i="25"/>
  <c r="CN183" i="25"/>
  <c r="BR184" i="25"/>
  <c r="BN184" i="25"/>
  <c r="BJ184" i="25"/>
  <c r="BP184" i="25"/>
  <c r="BL184" i="25"/>
  <c r="BH184" i="25"/>
  <c r="BF184" i="25"/>
  <c r="BO184" i="25"/>
  <c r="CK184" i="25"/>
  <c r="CS184" i="25"/>
  <c r="BN185" i="25"/>
  <c r="CR185" i="25"/>
  <c r="BP186" i="25"/>
  <c r="BF188" i="25"/>
  <c r="BK188" i="25"/>
  <c r="BO188" i="25"/>
  <c r="BS188" i="25"/>
  <c r="CO188" i="25"/>
  <c r="CS188" i="25"/>
  <c r="AR189" i="25"/>
  <c r="BN189" i="25"/>
  <c r="BR189" i="25"/>
  <c r="CN189" i="25"/>
  <c r="CR189" i="25"/>
  <c r="BM190" i="25"/>
  <c r="CH190" i="25"/>
  <c r="CM190" i="25"/>
  <c r="CQ190" i="25"/>
  <c r="CU190" i="25"/>
  <c r="BL191" i="25"/>
  <c r="CP191" i="25"/>
  <c r="BF192" i="25"/>
  <c r="BK192" i="25"/>
  <c r="BO192" i="25"/>
  <c r="BS192" i="25"/>
  <c r="CO192" i="25"/>
  <c r="BN193" i="25"/>
  <c r="CN193" i="25"/>
  <c r="BM194" i="25"/>
  <c r="CH194" i="25"/>
  <c r="CM194" i="25"/>
  <c r="CQ194" i="25"/>
  <c r="CU194" i="25"/>
  <c r="BL195" i="25"/>
  <c r="CP195" i="25"/>
  <c r="BF196" i="25"/>
  <c r="BK196" i="25"/>
  <c r="BO196" i="25"/>
  <c r="BS196" i="25"/>
  <c r="CO196" i="25"/>
  <c r="AR197" i="25"/>
  <c r="BN197" i="25"/>
  <c r="BR197" i="25"/>
  <c r="CR197" i="25"/>
  <c r="BL199" i="25"/>
  <c r="CP199" i="25"/>
  <c r="BQ200" i="25"/>
  <c r="BM200" i="25"/>
  <c r="BI200" i="25"/>
  <c r="BR200" i="25"/>
  <c r="BN200" i="25"/>
  <c r="BJ200" i="25"/>
  <c r="BF200" i="25"/>
  <c r="BO200" i="25"/>
  <c r="CN201" i="25"/>
  <c r="AR203" i="25"/>
  <c r="CR203" i="25"/>
  <c r="CN203" i="25"/>
  <c r="CJ203" i="25"/>
  <c r="CS203" i="25"/>
  <c r="CO203" i="25"/>
  <c r="CK203" i="25"/>
  <c r="CH203" i="25"/>
  <c r="CQ203" i="25"/>
  <c r="BP204" i="25"/>
  <c r="BN205" i="25"/>
  <c r="P207" i="25"/>
  <c r="Q207" i="25"/>
  <c r="BM207" i="25"/>
  <c r="CS207" i="25"/>
  <c r="CO207" i="25"/>
  <c r="CK207" i="25"/>
  <c r="CT207" i="25"/>
  <c r="CP207" i="25"/>
  <c r="CL207" i="25"/>
  <c r="CH207" i="25"/>
  <c r="CQ207" i="25"/>
  <c r="BR208" i="25"/>
  <c r="BN208" i="25"/>
  <c r="BJ208" i="25"/>
  <c r="BI208" i="25"/>
  <c r="BQ208" i="25"/>
  <c r="CP209" i="25"/>
  <c r="BP211" i="25"/>
  <c r="BL211" i="25"/>
  <c r="BH211" i="25"/>
  <c r="BQ211" i="25"/>
  <c r="BM211" i="25"/>
  <c r="BI211" i="25"/>
  <c r="BF211" i="25"/>
  <c r="BO211" i="25"/>
  <c r="CT211" i="25"/>
  <c r="CP211" i="25"/>
  <c r="CL211" i="25"/>
  <c r="CK211" i="25"/>
  <c r="CS211" i="25"/>
  <c r="CT212" i="25"/>
  <c r="AR213" i="25"/>
  <c r="CU214" i="25"/>
  <c r="BR215" i="25"/>
  <c r="BN215" i="25"/>
  <c r="BJ215" i="25"/>
  <c r="BQ215" i="25"/>
  <c r="BS216" i="25"/>
  <c r="BD295" i="25"/>
  <c r="BV295" i="25"/>
  <c r="BZ295" i="25"/>
  <c r="CD295" i="25"/>
  <c r="CH163" i="25"/>
  <c r="CM163" i="25"/>
  <c r="CQ163" i="25"/>
  <c r="CU163" i="25"/>
  <c r="BF165" i="25"/>
  <c r="BK165" i="25"/>
  <c r="BO165" i="25"/>
  <c r="CH167" i="25"/>
  <c r="CM167" i="25"/>
  <c r="CQ167" i="25"/>
  <c r="BF169" i="25"/>
  <c r="BK169" i="25"/>
  <c r="BO169" i="25"/>
  <c r="CH171" i="25"/>
  <c r="CM171" i="25"/>
  <c r="CQ171" i="25"/>
  <c r="BF173" i="25"/>
  <c r="BK173" i="25"/>
  <c r="BO173" i="25"/>
  <c r="CH175" i="25"/>
  <c r="CM175" i="25"/>
  <c r="CQ175" i="25"/>
  <c r="BF177" i="25"/>
  <c r="BK177" i="25"/>
  <c r="BO177" i="25"/>
  <c r="CH179" i="25"/>
  <c r="CM179" i="25"/>
  <c r="CQ179" i="25"/>
  <c r="BF181" i="25"/>
  <c r="BK181" i="25"/>
  <c r="BO181" i="25"/>
  <c r="BI183" i="25"/>
  <c r="BM183" i="25"/>
  <c r="BQ183" i="25"/>
  <c r="CH183" i="25"/>
  <c r="CM183" i="25"/>
  <c r="CQ183" i="25"/>
  <c r="P185" i="25"/>
  <c r="BF185" i="25"/>
  <c r="BK185" i="25"/>
  <c r="BO185" i="25"/>
  <c r="BS185" i="25"/>
  <c r="CK185" i="25"/>
  <c r="CO185" i="25"/>
  <c r="CS185" i="25"/>
  <c r="BJ186" i="25"/>
  <c r="BN186" i="25"/>
  <c r="BR186" i="25"/>
  <c r="Q188" i="25"/>
  <c r="BH188" i="25"/>
  <c r="BL188" i="25"/>
  <c r="BP188" i="25"/>
  <c r="CL188" i="25"/>
  <c r="CP188" i="25"/>
  <c r="CT188" i="25"/>
  <c r="P189" i="25"/>
  <c r="BF189" i="25"/>
  <c r="BK189" i="25"/>
  <c r="BO189" i="25"/>
  <c r="BS189" i="25"/>
  <c r="CK189" i="25"/>
  <c r="CO189" i="25"/>
  <c r="CS189" i="25"/>
  <c r="BJ190" i="25"/>
  <c r="BN190" i="25"/>
  <c r="BR190" i="25"/>
  <c r="CJ190" i="25"/>
  <c r="CN190" i="25"/>
  <c r="CR190" i="25"/>
  <c r="BI191" i="25"/>
  <c r="BM191" i="25"/>
  <c r="BQ191" i="25"/>
  <c r="CH191" i="25"/>
  <c r="CM191" i="25"/>
  <c r="CQ191" i="25"/>
  <c r="BH192" i="25"/>
  <c r="BL192" i="25"/>
  <c r="BP192" i="25"/>
  <c r="CL192" i="25"/>
  <c r="CP192" i="25"/>
  <c r="CT192" i="25"/>
  <c r="P193" i="25"/>
  <c r="BF193" i="25"/>
  <c r="BK193" i="25"/>
  <c r="BO193" i="25"/>
  <c r="CK193" i="25"/>
  <c r="CO193" i="25"/>
  <c r="CS193" i="25"/>
  <c r="BJ194" i="25"/>
  <c r="BN194" i="25"/>
  <c r="BR194" i="25"/>
  <c r="CJ194" i="25"/>
  <c r="CN194" i="25"/>
  <c r="CR194" i="25"/>
  <c r="BI195" i="25"/>
  <c r="BM195" i="25"/>
  <c r="BQ195" i="25"/>
  <c r="CH195" i="25"/>
  <c r="CM195" i="25"/>
  <c r="CQ195" i="25"/>
  <c r="BH196" i="25"/>
  <c r="BL196" i="25"/>
  <c r="BP196" i="25"/>
  <c r="CL196" i="25"/>
  <c r="CP196" i="25"/>
  <c r="CT196" i="25"/>
  <c r="P197" i="25"/>
  <c r="AG323" i="25"/>
  <c r="AK323" i="25"/>
  <c r="AO323" i="25"/>
  <c r="AT323" i="25"/>
  <c r="AX323" i="25"/>
  <c r="BB323" i="25"/>
  <c r="BF197" i="25"/>
  <c r="BK197" i="25"/>
  <c r="BO197" i="25"/>
  <c r="BS197" i="25"/>
  <c r="BX323" i="25"/>
  <c r="CM197" i="25"/>
  <c r="CU197" i="25"/>
  <c r="AR199" i="25"/>
  <c r="BM199" i="25"/>
  <c r="CR199" i="25"/>
  <c r="CN199" i="25"/>
  <c r="CJ199" i="25"/>
  <c r="CS199" i="25"/>
  <c r="CO199" i="25"/>
  <c r="CK199" i="25"/>
  <c r="CH199" i="25"/>
  <c r="CQ199" i="25"/>
  <c r="BH200" i="25"/>
  <c r="BP200" i="25"/>
  <c r="CS200" i="25"/>
  <c r="BK201" i="25"/>
  <c r="CO201" i="25"/>
  <c r="BJ202" i="25"/>
  <c r="BR202" i="25"/>
  <c r="BR203" i="25"/>
  <c r="BP203" i="25"/>
  <c r="CL203" i="25"/>
  <c r="CT203" i="25"/>
  <c r="BK204" i="25"/>
  <c r="BP205" i="25"/>
  <c r="BL205" i="25"/>
  <c r="BH205" i="25"/>
  <c r="BQ205" i="25"/>
  <c r="BM205" i="25"/>
  <c r="BI205" i="25"/>
  <c r="BF205" i="25"/>
  <c r="BO205" i="25"/>
  <c r="CL205" i="25"/>
  <c r="CK205" i="25"/>
  <c r="CS205" i="25"/>
  <c r="BN207" i="25"/>
  <c r="CJ207" i="25"/>
  <c r="CR207" i="25"/>
  <c r="Q208" i="25"/>
  <c r="BL208" i="25"/>
  <c r="BQ209" i="25"/>
  <c r="BM209" i="25"/>
  <c r="BI209" i="25"/>
  <c r="BR209" i="25"/>
  <c r="BN209" i="25"/>
  <c r="BJ209" i="25"/>
  <c r="BF209" i="25"/>
  <c r="BO209" i="25"/>
  <c r="CU209" i="25"/>
  <c r="CS209" i="25"/>
  <c r="BJ211" i="25"/>
  <c r="BR211" i="25"/>
  <c r="CN211" i="25"/>
  <c r="BQ213" i="25"/>
  <c r="BM213" i="25"/>
  <c r="BI213" i="25"/>
  <c r="BP213" i="25"/>
  <c r="BL213" i="25"/>
  <c r="BH213" i="25"/>
  <c r="BR213" i="25"/>
  <c r="BN213" i="25"/>
  <c r="BJ213" i="25"/>
  <c r="BF213" i="25"/>
  <c r="CT214" i="25"/>
  <c r="CP214" i="25"/>
  <c r="CL214" i="25"/>
  <c r="CS214" i="25"/>
  <c r="CO214" i="25"/>
  <c r="CK214" i="25"/>
  <c r="CN214" i="25"/>
  <c r="P215" i="25"/>
  <c r="Q215" i="25"/>
  <c r="AR215" i="25"/>
  <c r="CS215" i="25"/>
  <c r="CO215" i="25"/>
  <c r="CK215" i="25"/>
  <c r="CR215" i="25"/>
  <c r="CN215" i="25"/>
  <c r="CJ215" i="25"/>
  <c r="CT215" i="25"/>
  <c r="CP215" i="25"/>
  <c r="CL215" i="25"/>
  <c r="CH215" i="25"/>
  <c r="BR216" i="25"/>
  <c r="BN216" i="25"/>
  <c r="BJ216" i="25"/>
  <c r="BQ216" i="25"/>
  <c r="BM216" i="25"/>
  <c r="BI216" i="25"/>
  <c r="BL216" i="25"/>
  <c r="BL185" i="25"/>
  <c r="BP185" i="25"/>
  <c r="CL185" i="25"/>
  <c r="CP185" i="25"/>
  <c r="CT185" i="25"/>
  <c r="BF186" i="25"/>
  <c r="BK186" i="25"/>
  <c r="BO186" i="25"/>
  <c r="BS186" i="25"/>
  <c r="BI188" i="25"/>
  <c r="BM188" i="25"/>
  <c r="BQ188" i="25"/>
  <c r="BQ291" i="25" s="1"/>
  <c r="CH188" i="25"/>
  <c r="CM188" i="25"/>
  <c r="CQ188" i="25"/>
  <c r="CQ291" i="25" s="1"/>
  <c r="CU188" i="25"/>
  <c r="BL189" i="25"/>
  <c r="BP189" i="25"/>
  <c r="CL189" i="25"/>
  <c r="CP189" i="25"/>
  <c r="CT189" i="25"/>
  <c r="P190" i="25"/>
  <c r="BF190" i="25"/>
  <c r="BK190" i="25"/>
  <c r="BO190" i="25"/>
  <c r="CK190" i="25"/>
  <c r="CO190" i="25"/>
  <c r="CS190" i="25"/>
  <c r="BJ191" i="25"/>
  <c r="BN191" i="25"/>
  <c r="BR191" i="25"/>
  <c r="CN191" i="25"/>
  <c r="BI192" i="25"/>
  <c r="BM192" i="25"/>
  <c r="BQ192" i="25"/>
  <c r="CH192" i="25"/>
  <c r="CM192" i="25"/>
  <c r="CQ192" i="25"/>
  <c r="BL193" i="25"/>
  <c r="CL193" i="25"/>
  <c r="CP193" i="25"/>
  <c r="CT193" i="25"/>
  <c r="P194" i="25"/>
  <c r="BF194" i="25"/>
  <c r="BK194" i="25"/>
  <c r="BO194" i="25"/>
  <c r="CK194" i="25"/>
  <c r="CO194" i="25"/>
  <c r="CS194" i="25"/>
  <c r="BJ195" i="25"/>
  <c r="BN195" i="25"/>
  <c r="BR195" i="25"/>
  <c r="CN195" i="25"/>
  <c r="BI196" i="25"/>
  <c r="BM196" i="25"/>
  <c r="BQ196" i="25"/>
  <c r="CH196" i="25"/>
  <c r="CM196" i="25"/>
  <c r="CQ196" i="25"/>
  <c r="AH323" i="25"/>
  <c r="AL323" i="25"/>
  <c r="AP323" i="25"/>
  <c r="AU323" i="25"/>
  <c r="AY323" i="25"/>
  <c r="BC323" i="25"/>
  <c r="BL197" i="25"/>
  <c r="BP197" i="25"/>
  <c r="BY323" i="25"/>
  <c r="BR199" i="25"/>
  <c r="CT199" i="25"/>
  <c r="BK200" i="25"/>
  <c r="BS200" i="25"/>
  <c r="CL200" i="25"/>
  <c r="CT200" i="25"/>
  <c r="CT201" i="25"/>
  <c r="P202" i="25"/>
  <c r="Q202" i="25"/>
  <c r="BM202" i="25"/>
  <c r="CS202" i="25"/>
  <c r="CO202" i="25"/>
  <c r="CK202" i="25"/>
  <c r="CT202" i="25"/>
  <c r="CP202" i="25"/>
  <c r="CL202" i="25"/>
  <c r="CH202" i="25"/>
  <c r="CQ202" i="25"/>
  <c r="BI203" i="25"/>
  <c r="BQ203" i="25"/>
  <c r="CM203" i="25"/>
  <c r="CU203" i="25"/>
  <c r="CP204" i="25"/>
  <c r="BR205" i="25"/>
  <c r="CN205" i="25"/>
  <c r="BS207" i="25"/>
  <c r="BQ207" i="25"/>
  <c r="CM207" i="25"/>
  <c r="CU207" i="25"/>
  <c r="AR208" i="25"/>
  <c r="BM208" i="25"/>
  <c r="CR208" i="25"/>
  <c r="CN208" i="25"/>
  <c r="CJ208" i="25"/>
  <c r="CS208" i="25"/>
  <c r="CO208" i="25"/>
  <c r="CK208" i="25"/>
  <c r="CH208" i="25"/>
  <c r="CQ208" i="25"/>
  <c r="BP209" i="25"/>
  <c r="BK211" i="25"/>
  <c r="BS211" i="25"/>
  <c r="CO211" i="25"/>
  <c r="BF183" i="25"/>
  <c r="BK183" i="25"/>
  <c r="BO183" i="25"/>
  <c r="BI185" i="25"/>
  <c r="BM185" i="25"/>
  <c r="BQ185" i="25"/>
  <c r="CH185" i="25"/>
  <c r="CM185" i="25"/>
  <c r="CQ185" i="25"/>
  <c r="CU185" i="25"/>
  <c r="BH186" i="25"/>
  <c r="BL186" i="25"/>
  <c r="AR188" i="25"/>
  <c r="BJ188" i="25"/>
  <c r="BN188" i="25"/>
  <c r="BR188" i="25"/>
  <c r="BR291" i="25" s="1"/>
  <c r="CJ188" i="25"/>
  <c r="CN188" i="25"/>
  <c r="CR188" i="25"/>
  <c r="BI189" i="25"/>
  <c r="BM189" i="25"/>
  <c r="BQ189" i="25"/>
  <c r="CH189" i="25"/>
  <c r="CM189" i="25"/>
  <c r="CQ189" i="25"/>
  <c r="CU189" i="25"/>
  <c r="BL190" i="25"/>
  <c r="CL190" i="25"/>
  <c r="CL293" i="25" s="1"/>
  <c r="CP190" i="25"/>
  <c r="BF191" i="25"/>
  <c r="BK191" i="25"/>
  <c r="BO191" i="25"/>
  <c r="CO191" i="25"/>
  <c r="BJ192" i="25"/>
  <c r="BN192" i="25"/>
  <c r="CN192" i="25"/>
  <c r="BM193" i="25"/>
  <c r="CH193" i="25"/>
  <c r="CM193" i="25"/>
  <c r="CQ193" i="25"/>
  <c r="BL194" i="25"/>
  <c r="CL194" i="25"/>
  <c r="CP194" i="25"/>
  <c r="BF195" i="25"/>
  <c r="BK195" i="25"/>
  <c r="BO195" i="25"/>
  <c r="CO195" i="25"/>
  <c r="BJ196" i="25"/>
  <c r="BN196" i="25"/>
  <c r="CN196" i="25"/>
  <c r="AI323" i="25"/>
  <c r="AM323" i="25"/>
  <c r="AQ323" i="25"/>
  <c r="AV323" i="25"/>
  <c r="AZ323" i="25"/>
  <c r="BD323" i="25"/>
  <c r="BI197" i="25"/>
  <c r="BM197" i="25"/>
  <c r="BQ197" i="25"/>
  <c r="BV323" i="25"/>
  <c r="CS197" i="25"/>
  <c r="CO197" i="25"/>
  <c r="CK197" i="25"/>
  <c r="CT197" i="25"/>
  <c r="CP197" i="25"/>
  <c r="CL197" i="25"/>
  <c r="BZ323" i="25"/>
  <c r="CD323" i="25"/>
  <c r="CH197" i="25"/>
  <c r="CQ197" i="25"/>
  <c r="BI199" i="25"/>
  <c r="CM199" i="25"/>
  <c r="BL200" i="25"/>
  <c r="BP201" i="25"/>
  <c r="BL201" i="25"/>
  <c r="BH201" i="25"/>
  <c r="BQ201" i="25"/>
  <c r="BM201" i="25"/>
  <c r="BI201" i="25"/>
  <c r="BF201" i="25"/>
  <c r="BO201" i="25"/>
  <c r="CK201" i="25"/>
  <c r="CJ202" i="25"/>
  <c r="CR202" i="25"/>
  <c r="Q203" i="25"/>
  <c r="CP203" i="25"/>
  <c r="AR204" i="25"/>
  <c r="BQ204" i="25"/>
  <c r="BM204" i="25"/>
  <c r="BI204" i="25"/>
  <c r="BR204" i="25"/>
  <c r="BN204" i="25"/>
  <c r="BJ204" i="25"/>
  <c r="BF204" i="25"/>
  <c r="BO204" i="25"/>
  <c r="CU204" i="25"/>
  <c r="BK205" i="25"/>
  <c r="BJ207" i="25"/>
  <c r="CN207" i="25"/>
  <c r="BS208" i="25"/>
  <c r="BP208" i="25"/>
  <c r="CL208" i="25"/>
  <c r="CT208" i="25"/>
  <c r="BK209" i="25"/>
  <c r="BN211" i="25"/>
  <c r="CU211" i="25"/>
  <c r="CR211" i="25"/>
  <c r="AD300" i="25"/>
  <c r="BV300" i="25"/>
  <c r="BR212" i="25"/>
  <c r="BN212" i="25"/>
  <c r="BJ212" i="25"/>
  <c r="BQ212" i="25"/>
  <c r="BM212" i="25"/>
  <c r="BI212" i="25"/>
  <c r="BL212" i="25"/>
  <c r="BO213" i="25"/>
  <c r="CT213" i="25"/>
  <c r="CP213" i="25"/>
  <c r="CL213" i="25"/>
  <c r="CS213" i="25"/>
  <c r="BM215" i="25"/>
  <c r="CQ215" i="25"/>
  <c r="AR216" i="25"/>
  <c r="CC323" i="25"/>
  <c r="CG323" i="25"/>
  <c r="BF199" i="25"/>
  <c r="BK199" i="25"/>
  <c r="BO199" i="25"/>
  <c r="BS199" i="25"/>
  <c r="CN200" i="25"/>
  <c r="CR200" i="25"/>
  <c r="CH201" i="25"/>
  <c r="CM201" i="25"/>
  <c r="CQ201" i="25"/>
  <c r="CU201" i="25"/>
  <c r="BH202" i="25"/>
  <c r="BL202" i="25"/>
  <c r="BP202" i="25"/>
  <c r="BF203" i="25"/>
  <c r="BK203" i="25"/>
  <c r="BO203" i="25"/>
  <c r="BS203" i="25"/>
  <c r="CJ204" i="25"/>
  <c r="CN204" i="25"/>
  <c r="CR204" i="25"/>
  <c r="CH205" i="25"/>
  <c r="CM205" i="25"/>
  <c r="CQ205" i="25"/>
  <c r="CU205" i="25"/>
  <c r="BH207" i="25"/>
  <c r="BL207" i="25"/>
  <c r="BP207" i="25"/>
  <c r="BF208" i="25"/>
  <c r="BK208" i="25"/>
  <c r="BO208" i="25"/>
  <c r="CJ209" i="25"/>
  <c r="CN209" i="25"/>
  <c r="CR209" i="25"/>
  <c r="CH211" i="25"/>
  <c r="CM211" i="25"/>
  <c r="CQ211" i="25"/>
  <c r="BF212" i="25"/>
  <c r="BK212" i="25"/>
  <c r="BO212" i="25"/>
  <c r="CK212" i="25"/>
  <c r="CO212" i="25"/>
  <c r="CS212" i="25"/>
  <c r="CJ213" i="25"/>
  <c r="CN213" i="25"/>
  <c r="CR213" i="25"/>
  <c r="BI214" i="25"/>
  <c r="BM214" i="25"/>
  <c r="BQ214" i="25"/>
  <c r="CH214" i="25"/>
  <c r="CM214" i="25"/>
  <c r="CQ214" i="25"/>
  <c r="BH215" i="25"/>
  <c r="BL215" i="25"/>
  <c r="BP215" i="25"/>
  <c r="BF216" i="25"/>
  <c r="BK216" i="25"/>
  <c r="BO216" i="25"/>
  <c r="CK216" i="25"/>
  <c r="CO216" i="25"/>
  <c r="CS216" i="25"/>
  <c r="BI217" i="25"/>
  <c r="BM217" i="25"/>
  <c r="BQ217" i="25"/>
  <c r="CH217" i="25"/>
  <c r="CM217" i="25"/>
  <c r="CQ217" i="25"/>
  <c r="Q218" i="25"/>
  <c r="BH218" i="25"/>
  <c r="BL218" i="25"/>
  <c r="BP218" i="25"/>
  <c r="CL218" i="25"/>
  <c r="CP218" i="25"/>
  <c r="CT218" i="25"/>
  <c r="AJ308" i="25"/>
  <c r="AN308" i="25"/>
  <c r="AW308" i="25"/>
  <c r="BA308" i="25"/>
  <c r="BE308" i="25"/>
  <c r="BJ219" i="25"/>
  <c r="BN219" i="25"/>
  <c r="BR219" i="25"/>
  <c r="BW308" i="25"/>
  <c r="CA308" i="25"/>
  <c r="CE308" i="25"/>
  <c r="CJ219" i="25"/>
  <c r="CN219" i="25"/>
  <c r="BI220" i="25"/>
  <c r="BM220" i="25"/>
  <c r="BQ220" i="25"/>
  <c r="CH220" i="25"/>
  <c r="CM220" i="25"/>
  <c r="CQ220" i="25"/>
  <c r="CU220" i="25"/>
  <c r="Q221" i="25"/>
  <c r="BH221" i="25"/>
  <c r="BL221" i="25"/>
  <c r="BP221" i="25"/>
  <c r="CL221" i="25"/>
  <c r="CP221" i="25"/>
  <c r="CT221" i="25"/>
  <c r="BF222" i="25"/>
  <c r="BK222" i="25"/>
  <c r="BO222" i="25"/>
  <c r="BS222" i="25"/>
  <c r="CK222" i="25"/>
  <c r="CO222" i="25"/>
  <c r="CS222" i="25"/>
  <c r="BJ224" i="25"/>
  <c r="BN224" i="25"/>
  <c r="BR224" i="25"/>
  <c r="CJ224" i="25"/>
  <c r="CN224" i="25"/>
  <c r="CR224" i="25"/>
  <c r="BI225" i="25"/>
  <c r="BM225" i="25"/>
  <c r="BQ225" i="25"/>
  <c r="CH225" i="25"/>
  <c r="CM225" i="25"/>
  <c r="CQ225" i="25"/>
  <c r="CU225" i="25"/>
  <c r="P226" i="25"/>
  <c r="BF226" i="25"/>
  <c r="BK226" i="25"/>
  <c r="BO226" i="25"/>
  <c r="BS226" i="25"/>
  <c r="CK226" i="25"/>
  <c r="CO226" i="25"/>
  <c r="CS226" i="25"/>
  <c r="BJ227" i="25"/>
  <c r="BN227" i="25"/>
  <c r="BR227" i="25"/>
  <c r="CJ227" i="25"/>
  <c r="CN227" i="25"/>
  <c r="CR227" i="25"/>
  <c r="BI228" i="25"/>
  <c r="BM228" i="25"/>
  <c r="BQ228" i="25"/>
  <c r="CH228" i="25"/>
  <c r="CM228" i="25"/>
  <c r="CQ228" i="25"/>
  <c r="CU228" i="25"/>
  <c r="Q229" i="25"/>
  <c r="BH229" i="25"/>
  <c r="BL229" i="25"/>
  <c r="BP229" i="25"/>
  <c r="CL229" i="25"/>
  <c r="CP229" i="25"/>
  <c r="CT229" i="25"/>
  <c r="P230" i="25"/>
  <c r="BF230" i="25"/>
  <c r="BK230" i="25"/>
  <c r="BO230" i="25"/>
  <c r="BS230" i="25"/>
  <c r="CK230" i="25"/>
  <c r="CO230" i="25"/>
  <c r="CS230" i="25"/>
  <c r="BJ231" i="25"/>
  <c r="BO231" i="25"/>
  <c r="CJ231" i="25"/>
  <c r="Q232" i="25"/>
  <c r="BR234" i="25"/>
  <c r="BN234" i="25"/>
  <c r="BJ234" i="25"/>
  <c r="BQ234" i="25"/>
  <c r="BM234" i="25"/>
  <c r="BI234" i="25"/>
  <c r="BF234" i="25"/>
  <c r="BO234" i="25"/>
  <c r="CR234" i="25"/>
  <c r="CS234" i="25"/>
  <c r="BJ235" i="25"/>
  <c r="BJ236" i="25"/>
  <c r="CT236" i="25"/>
  <c r="CP236" i="25"/>
  <c r="CL236" i="25"/>
  <c r="CR236" i="25"/>
  <c r="CM236" i="25"/>
  <c r="CQ236" i="25"/>
  <c r="CK236" i="25"/>
  <c r="CH236" i="25"/>
  <c r="CS236" i="25"/>
  <c r="AR237" i="25"/>
  <c r="BN237" i="25"/>
  <c r="BK238" i="25"/>
  <c r="CU238" i="25"/>
  <c r="CT238" i="25"/>
  <c r="BQ239" i="25"/>
  <c r="BS239" i="25"/>
  <c r="AR240" i="25"/>
  <c r="BN240" i="25"/>
  <c r="CM240" i="25"/>
  <c r="BL241" i="25"/>
  <c r="CK241" i="25"/>
  <c r="BO242" i="25"/>
  <c r="CP242" i="25"/>
  <c r="CL242" i="25"/>
  <c r="BI243" i="25"/>
  <c r="CQ243" i="25"/>
  <c r="BM244" i="25"/>
  <c r="CL244" i="25"/>
  <c r="CR245" i="25"/>
  <c r="CN245" i="25"/>
  <c r="CJ245" i="25"/>
  <c r="CQ245" i="25"/>
  <c r="CL245" i="25"/>
  <c r="CS245" i="25"/>
  <c r="CU245" i="25"/>
  <c r="CO245" i="25"/>
  <c r="CT245" i="25"/>
  <c r="CM245" i="25"/>
  <c r="CH245" i="25"/>
  <c r="CR249" i="25"/>
  <c r="CN249" i="25"/>
  <c r="CJ249" i="25"/>
  <c r="CU249" i="25"/>
  <c r="CP249" i="25"/>
  <c r="CK249" i="25"/>
  <c r="CS249" i="25"/>
  <c r="CL249" i="25"/>
  <c r="CO249" i="25"/>
  <c r="CT249" i="25"/>
  <c r="CM249" i="25"/>
  <c r="CH249" i="25"/>
  <c r="CU251" i="25"/>
  <c r="CN251" i="25"/>
  <c r="BR252" i="25"/>
  <c r="BM252" i="25"/>
  <c r="BQ252" i="25"/>
  <c r="BL252" i="25"/>
  <c r="BJ252" i="25"/>
  <c r="BP252" i="25"/>
  <c r="BN252" i="25"/>
  <c r="BI252" i="25"/>
  <c r="Q257" i="25"/>
  <c r="P257" i="25"/>
  <c r="AR257" i="25"/>
  <c r="BN217" i="25"/>
  <c r="CN217" i="25"/>
  <c r="CR217" i="25"/>
  <c r="BM218" i="25"/>
  <c r="BQ218" i="25"/>
  <c r="CH218" i="25"/>
  <c r="CM218" i="25"/>
  <c r="CQ218" i="25"/>
  <c r="CU218" i="25"/>
  <c r="BF219" i="25"/>
  <c r="BK219" i="25"/>
  <c r="BO219" i="25"/>
  <c r="BS219" i="25"/>
  <c r="CO219" i="25"/>
  <c r="CS219" i="25"/>
  <c r="BN220" i="25"/>
  <c r="CN220" i="25"/>
  <c r="CR220" i="25"/>
  <c r="BM221" i="25"/>
  <c r="BQ221" i="25"/>
  <c r="CH221" i="25"/>
  <c r="CM221" i="25"/>
  <c r="CQ221" i="25"/>
  <c r="CU221" i="25"/>
  <c r="BL222" i="25"/>
  <c r="BP222" i="25"/>
  <c r="CP222" i="25"/>
  <c r="BF224" i="25"/>
  <c r="BK224" i="25"/>
  <c r="BO224" i="25"/>
  <c r="BS224" i="25"/>
  <c r="CO224" i="25"/>
  <c r="CS224" i="25"/>
  <c r="BN225" i="25"/>
  <c r="CN225" i="25"/>
  <c r="CR225" i="25"/>
  <c r="BL226" i="25"/>
  <c r="CL226" i="25"/>
  <c r="CP226" i="25"/>
  <c r="CT226" i="25"/>
  <c r="BF227" i="25"/>
  <c r="BK227" i="25"/>
  <c r="BO227" i="25"/>
  <c r="BS227" i="25"/>
  <c r="CO227" i="25"/>
  <c r="BJ228" i="25"/>
  <c r="BN228" i="25"/>
  <c r="BR228" i="25"/>
  <c r="CN228" i="25"/>
  <c r="BM229" i="25"/>
  <c r="CH229" i="25"/>
  <c r="CM229" i="25"/>
  <c r="CQ229" i="25"/>
  <c r="CU229" i="25"/>
  <c r="BL230" i="25"/>
  <c r="CL230" i="25"/>
  <c r="CP230" i="25"/>
  <c r="CT230" i="25"/>
  <c r="BK231" i="25"/>
  <c r="AR232" i="25"/>
  <c r="CS232" i="25"/>
  <c r="CO232" i="25"/>
  <c r="CK232" i="25"/>
  <c r="CR232" i="25"/>
  <c r="CN232" i="25"/>
  <c r="CJ232" i="25"/>
  <c r="CH232" i="25"/>
  <c r="CQ232" i="25"/>
  <c r="BP234" i="25"/>
  <c r="CL234" i="25"/>
  <c r="CT234" i="25"/>
  <c r="BK235" i="25"/>
  <c r="BS235" i="25"/>
  <c r="BK236" i="25"/>
  <c r="CU236" i="25"/>
  <c r="CN237" i="25"/>
  <c r="BO238" i="25"/>
  <c r="BJ239" i="25"/>
  <c r="CT239" i="25"/>
  <c r="CP239" i="25"/>
  <c r="CL239" i="25"/>
  <c r="CQ239" i="25"/>
  <c r="CK239" i="25"/>
  <c r="CU239" i="25"/>
  <c r="CO239" i="25"/>
  <c r="CJ239" i="25"/>
  <c r="CH239" i="25"/>
  <c r="CS239" i="25"/>
  <c r="BS240" i="25"/>
  <c r="CQ240" i="25"/>
  <c r="Q241" i="25"/>
  <c r="P241" i="25"/>
  <c r="AR241" i="25"/>
  <c r="BP242" i="25"/>
  <c r="BS242" i="25"/>
  <c r="CN242" i="25"/>
  <c r="BQ244" i="25"/>
  <c r="BK245" i="25"/>
  <c r="CU248" i="25"/>
  <c r="CT258" i="25"/>
  <c r="CO258" i="25"/>
  <c r="CR258" i="25"/>
  <c r="CL258" i="25"/>
  <c r="CS258" i="25"/>
  <c r="CH212" i="25"/>
  <c r="CM212" i="25"/>
  <c r="CQ212" i="25"/>
  <c r="CU212" i="25"/>
  <c r="BF214" i="25"/>
  <c r="BK214" i="25"/>
  <c r="BO214" i="25"/>
  <c r="BS214" i="25"/>
  <c r="CH216" i="25"/>
  <c r="CM216" i="25"/>
  <c r="CQ216" i="25"/>
  <c r="CU216" i="25"/>
  <c r="BF217" i="25"/>
  <c r="BK217" i="25"/>
  <c r="BO217" i="25"/>
  <c r="BS217" i="25"/>
  <c r="CK217" i="25"/>
  <c r="CO217" i="25"/>
  <c r="CS217" i="25"/>
  <c r="BJ218" i="25"/>
  <c r="BN218" i="25"/>
  <c r="CJ218" i="25"/>
  <c r="CN218" i="25"/>
  <c r="CR218" i="25"/>
  <c r="BH219" i="25"/>
  <c r="BL219" i="25"/>
  <c r="BP219" i="25"/>
  <c r="CL219" i="25"/>
  <c r="CP219" i="25"/>
  <c r="CT219" i="25"/>
  <c r="BF220" i="25"/>
  <c r="BK220" i="25"/>
  <c r="BO220" i="25"/>
  <c r="BS220" i="25"/>
  <c r="CK220" i="25"/>
  <c r="CO220" i="25"/>
  <c r="BJ221" i="25"/>
  <c r="BN221" i="25"/>
  <c r="CJ221" i="25"/>
  <c r="CN221" i="25"/>
  <c r="CR221" i="25"/>
  <c r="BI222" i="25"/>
  <c r="BM222" i="25"/>
  <c r="CH222" i="25"/>
  <c r="CM222" i="25"/>
  <c r="CQ222" i="25"/>
  <c r="CU222" i="25"/>
  <c r="BH224" i="25"/>
  <c r="BL224" i="25"/>
  <c r="BP224" i="25"/>
  <c r="CL224" i="25"/>
  <c r="CP224" i="25"/>
  <c r="BF225" i="25"/>
  <c r="BK225" i="25"/>
  <c r="BO225" i="25"/>
  <c r="BS225" i="25"/>
  <c r="CK225" i="25"/>
  <c r="CO225" i="25"/>
  <c r="BM226" i="25"/>
  <c r="CH226" i="25"/>
  <c r="CM226" i="25"/>
  <c r="CQ226" i="25"/>
  <c r="CU226" i="25"/>
  <c r="BL227" i="25"/>
  <c r="CP227" i="25"/>
  <c r="BF228" i="25"/>
  <c r="BK228" i="25"/>
  <c r="BO228" i="25"/>
  <c r="BS228" i="25"/>
  <c r="CO228" i="25"/>
  <c r="BN229" i="25"/>
  <c r="CN229" i="25"/>
  <c r="BM230" i="25"/>
  <c r="CH230" i="25"/>
  <c r="CM230" i="25"/>
  <c r="CQ230" i="25"/>
  <c r="CU230" i="25"/>
  <c r="BP231" i="25"/>
  <c r="BL231" i="25"/>
  <c r="BH231" i="25"/>
  <c r="BS231" i="25"/>
  <c r="BF231" i="25"/>
  <c r="BM231" i="25"/>
  <c r="BR231" i="25"/>
  <c r="CO234" i="25"/>
  <c r="Q236" i="25"/>
  <c r="P236" i="25"/>
  <c r="BO236" i="25"/>
  <c r="BR237" i="25"/>
  <c r="BM237" i="25"/>
  <c r="BQ237" i="25"/>
  <c r="BL237" i="25"/>
  <c r="BI237" i="25"/>
  <c r="BN239" i="25"/>
  <c r="BQ240" i="25"/>
  <c r="BL240" i="25"/>
  <c r="BP240" i="25"/>
  <c r="BJ240" i="25"/>
  <c r="BI240" i="25"/>
  <c r="BR241" i="25"/>
  <c r="BN241" i="25"/>
  <c r="BJ241" i="25"/>
  <c r="BO241" i="25"/>
  <c r="BI241" i="25"/>
  <c r="BS241" i="25"/>
  <c r="BM241" i="25"/>
  <c r="BH241" i="25"/>
  <c r="BF241" i="25"/>
  <c r="BQ241" i="25"/>
  <c r="BJ242" i="25"/>
  <c r="BO245" i="25"/>
  <c r="CT248" i="25"/>
  <c r="CL248" i="25"/>
  <c r="CQ248" i="25"/>
  <c r="BQ250" i="25"/>
  <c r="BM250" i="25"/>
  <c r="BI250" i="25"/>
  <c r="BO250" i="25"/>
  <c r="BJ250" i="25"/>
  <c r="BP250" i="25"/>
  <c r="BH250" i="25"/>
  <c r="BS250" i="25"/>
  <c r="BL250" i="25"/>
  <c r="BR250" i="25"/>
  <c r="BK250" i="25"/>
  <c r="BF250" i="25"/>
  <c r="AR252" i="25"/>
  <c r="CT255" i="25"/>
  <c r="CP255" i="25"/>
  <c r="CL255" i="25"/>
  <c r="CQ255" i="25"/>
  <c r="CK255" i="25"/>
  <c r="CU255" i="25"/>
  <c r="CO255" i="25"/>
  <c r="CJ255" i="25"/>
  <c r="CM255" i="25"/>
  <c r="CR255" i="25"/>
  <c r="CN255" i="25"/>
  <c r="CH255" i="25"/>
  <c r="CR261" i="25"/>
  <c r="CN261" i="25"/>
  <c r="CJ261" i="25"/>
  <c r="CQ261" i="25"/>
  <c r="CL261" i="25"/>
  <c r="CU261" i="25"/>
  <c r="CP261" i="25"/>
  <c r="CK261" i="25"/>
  <c r="CM261" i="25"/>
  <c r="CT261" i="25"/>
  <c r="CH261" i="25"/>
  <c r="CS261" i="25"/>
  <c r="CO261" i="25"/>
  <c r="CB323" i="25"/>
  <c r="CF323" i="25"/>
  <c r="BJ199" i="25"/>
  <c r="BN199" i="25"/>
  <c r="CH200" i="25"/>
  <c r="CM200" i="25"/>
  <c r="CQ200" i="25"/>
  <c r="CL201" i="25"/>
  <c r="CP201" i="25"/>
  <c r="BF202" i="25"/>
  <c r="BK202" i="25"/>
  <c r="BO202" i="25"/>
  <c r="BJ203" i="25"/>
  <c r="BN203" i="25"/>
  <c r="CH204" i="25"/>
  <c r="CM204" i="25"/>
  <c r="CQ204" i="25"/>
  <c r="CP205" i="25"/>
  <c r="BF207" i="25"/>
  <c r="BK207" i="25"/>
  <c r="BO207" i="25"/>
  <c r="CH209" i="25"/>
  <c r="CM209" i="25"/>
  <c r="CQ209" i="25"/>
  <c r="CJ212" i="25"/>
  <c r="CN212" i="25"/>
  <c r="CH213" i="25"/>
  <c r="CM213" i="25"/>
  <c r="CQ213" i="25"/>
  <c r="BH214" i="25"/>
  <c r="BL214" i="25"/>
  <c r="BF215" i="25"/>
  <c r="BK215" i="25"/>
  <c r="BO215" i="25"/>
  <c r="CJ216" i="25"/>
  <c r="CN216" i="25"/>
  <c r="BH217" i="25"/>
  <c r="BL217" i="25"/>
  <c r="CL217" i="25"/>
  <c r="CP217" i="25"/>
  <c r="BF218" i="25"/>
  <c r="BK218" i="25"/>
  <c r="BO218" i="25"/>
  <c r="CK218" i="25"/>
  <c r="CO218" i="25"/>
  <c r="AM308" i="25"/>
  <c r="AQ308" i="25"/>
  <c r="AV308" i="25"/>
  <c r="AZ308" i="25"/>
  <c r="BD308" i="25"/>
  <c r="BI219" i="25"/>
  <c r="BM219" i="25"/>
  <c r="BQ219" i="25"/>
  <c r="BV308" i="25"/>
  <c r="BZ308" i="25"/>
  <c r="CD308" i="25"/>
  <c r="CH219" i="25"/>
  <c r="CM219" i="25"/>
  <c r="CQ219" i="25"/>
  <c r="CU219" i="25"/>
  <c r="BH220" i="25"/>
  <c r="BL220" i="25"/>
  <c r="CL220" i="25"/>
  <c r="CP220" i="25"/>
  <c r="BF221" i="25"/>
  <c r="BK221" i="25"/>
  <c r="BO221" i="25"/>
  <c r="CK221" i="25"/>
  <c r="CO221" i="25"/>
  <c r="BJ222" i="25"/>
  <c r="BN222" i="25"/>
  <c r="CJ222" i="25"/>
  <c r="CN222" i="25"/>
  <c r="BI224" i="25"/>
  <c r="BM224" i="25"/>
  <c r="CH224" i="25"/>
  <c r="CM224" i="25"/>
  <c r="CQ224" i="25"/>
  <c r="BH225" i="25"/>
  <c r="BL225" i="25"/>
  <c r="CL225" i="25"/>
  <c r="CP225" i="25"/>
  <c r="BJ226" i="25"/>
  <c r="BN226" i="25"/>
  <c r="CJ226" i="25"/>
  <c r="CN226" i="25"/>
  <c r="BI227" i="25"/>
  <c r="BM227" i="25"/>
  <c r="CH227" i="25"/>
  <c r="CM227" i="25"/>
  <c r="CQ227" i="25"/>
  <c r="BH228" i="25"/>
  <c r="BL228" i="25"/>
  <c r="CL228" i="25"/>
  <c r="CP228" i="25"/>
  <c r="BF229" i="25"/>
  <c r="BK229" i="25"/>
  <c r="BO229" i="25"/>
  <c r="CK229" i="25"/>
  <c r="CO229" i="25"/>
  <c r="BJ230" i="25"/>
  <c r="BN230" i="25"/>
  <c r="CJ230" i="25"/>
  <c r="CN230" i="25"/>
  <c r="BI231" i="25"/>
  <c r="BN231" i="25"/>
  <c r="CT231" i="25"/>
  <c r="CP231" i="25"/>
  <c r="CL231" i="25"/>
  <c r="CS231" i="25"/>
  <c r="CO231" i="25"/>
  <c r="CK231" i="25"/>
  <c r="CH231" i="25"/>
  <c r="CQ231" i="25"/>
  <c r="BN232" i="25"/>
  <c r="BJ232" i="25"/>
  <c r="BI232" i="25"/>
  <c r="BQ232" i="25"/>
  <c r="CM232" i="25"/>
  <c r="CU232" i="25"/>
  <c r="AR234" i="25"/>
  <c r="BQ235" i="25"/>
  <c r="BM235" i="25"/>
  <c r="BI235" i="25"/>
  <c r="BP235" i="25"/>
  <c r="BL235" i="25"/>
  <c r="BH235" i="25"/>
  <c r="BF235" i="25"/>
  <c r="BO235" i="25"/>
  <c r="CT235" i="25"/>
  <c r="CP235" i="25"/>
  <c r="CL235" i="25"/>
  <c r="CK235" i="25"/>
  <c r="CS235" i="25"/>
  <c r="BJ237" i="25"/>
  <c r="CS237" i="25"/>
  <c r="CO237" i="25"/>
  <c r="CK237" i="25"/>
  <c r="CQ237" i="25"/>
  <c r="CL237" i="25"/>
  <c r="CU237" i="25"/>
  <c r="CP237" i="25"/>
  <c r="CJ237" i="25"/>
  <c r="CH237" i="25"/>
  <c r="CT237" i="25"/>
  <c r="AR239" i="25"/>
  <c r="CN239" i="25"/>
  <c r="BM240" i="25"/>
  <c r="BK241" i="25"/>
  <c r="CR241" i="25"/>
  <c r="CN241" i="25"/>
  <c r="CJ241" i="25"/>
  <c r="CS241" i="25"/>
  <c r="CM241" i="25"/>
  <c r="CQ241" i="25"/>
  <c r="CL241" i="25"/>
  <c r="CH241" i="25"/>
  <c r="CT241" i="25"/>
  <c r="BP243" i="25"/>
  <c r="BL243" i="25"/>
  <c r="BH243" i="25"/>
  <c r="BQ243" i="25"/>
  <c r="BK243" i="25"/>
  <c r="BO243" i="25"/>
  <c r="BJ243" i="25"/>
  <c r="BF243" i="25"/>
  <c r="BR243" i="25"/>
  <c r="BP244" i="25"/>
  <c r="CR244" i="25"/>
  <c r="AR245" i="25"/>
  <c r="BQ246" i="25"/>
  <c r="BM246" i="25"/>
  <c r="BI246" i="25"/>
  <c r="BP246" i="25"/>
  <c r="BK246" i="25"/>
  <c r="BO246" i="25"/>
  <c r="BH246" i="25"/>
  <c r="BS246" i="25"/>
  <c r="BL246" i="25"/>
  <c r="BR246" i="25"/>
  <c r="BJ246" i="25"/>
  <c r="BF246" i="25"/>
  <c r="CN246" i="25"/>
  <c r="BN250" i="25"/>
  <c r="CS251" i="25"/>
  <c r="CS255" i="25"/>
  <c r="BR260" i="25"/>
  <c r="BM260" i="25"/>
  <c r="BL260" i="25"/>
  <c r="BR232" i="25"/>
  <c r="CH234" i="25"/>
  <c r="CM234" i="25"/>
  <c r="CQ234" i="25"/>
  <c r="CU234" i="25"/>
  <c r="BP236" i="25"/>
  <c r="BL236" i="25"/>
  <c r="BH236" i="25"/>
  <c r="BF236" i="25"/>
  <c r="BM236" i="25"/>
  <c r="BR236" i="25"/>
  <c r="BQ238" i="25"/>
  <c r="BM238" i="25"/>
  <c r="BI238" i="25"/>
  <c r="BF238" i="25"/>
  <c r="BL238" i="25"/>
  <c r="BR238" i="25"/>
  <c r="CK238" i="25"/>
  <c r="CP238" i="25"/>
  <c r="BK239" i="25"/>
  <c r="CS240" i="25"/>
  <c r="CO240" i="25"/>
  <c r="CK240" i="25"/>
  <c r="CH240" i="25"/>
  <c r="CN240" i="25"/>
  <c r="CT240" i="25"/>
  <c r="BK242" i="25"/>
  <c r="CU242" i="25"/>
  <c r="CO242" i="25"/>
  <c r="CT242" i="25"/>
  <c r="CT243" i="25"/>
  <c r="CP243" i="25"/>
  <c r="CL243" i="25"/>
  <c r="CH243" i="25"/>
  <c r="CN243" i="25"/>
  <c r="CS243" i="25"/>
  <c r="Q244" i="25"/>
  <c r="BI244" i="25"/>
  <c r="BN244" i="25"/>
  <c r="CM244" i="25"/>
  <c r="BR245" i="25"/>
  <c r="BS245" i="25"/>
  <c r="BN245" i="25"/>
  <c r="BJ245" i="25"/>
  <c r="BF245" i="25"/>
  <c r="BL245" i="25"/>
  <c r="BQ245" i="25"/>
  <c r="CT246" i="25"/>
  <c r="CO246" i="25"/>
  <c r="CK246" i="25"/>
  <c r="CR246" i="25"/>
  <c r="BI247" i="25"/>
  <c r="BQ247" i="25"/>
  <c r="CK247" i="25"/>
  <c r="CR247" i="25"/>
  <c r="P248" i="25"/>
  <c r="Q248" i="25"/>
  <c r="BL248" i="25"/>
  <c r="BR248" i="25"/>
  <c r="CN248" i="25"/>
  <c r="BK249" i="25"/>
  <c r="BS249" i="25"/>
  <c r="CL250" i="25"/>
  <c r="CT250" i="25"/>
  <c r="BM251" i="25"/>
  <c r="CT251" i="25"/>
  <c r="CP251" i="25"/>
  <c r="CL251" i="25"/>
  <c r="CR251" i="25"/>
  <c r="CM251" i="25"/>
  <c r="CH251" i="25"/>
  <c r="CO251" i="25"/>
  <c r="CM252" i="25"/>
  <c r="BR253" i="25"/>
  <c r="BN253" i="25"/>
  <c r="BJ253" i="25"/>
  <c r="BP253" i="25"/>
  <c r="BK253" i="25"/>
  <c r="BO253" i="25"/>
  <c r="BI253" i="25"/>
  <c r="BF253" i="25"/>
  <c r="BQ253" i="25"/>
  <c r="CS253" i="25"/>
  <c r="CM253" i="25"/>
  <c r="CP253" i="25"/>
  <c r="CS254" i="25"/>
  <c r="AR255" i="25"/>
  <c r="BO255" i="25"/>
  <c r="BM256" i="25"/>
  <c r="BK257" i="25"/>
  <c r="CR257" i="25"/>
  <c r="CN257" i="25"/>
  <c r="CJ257" i="25"/>
  <c r="CS257" i="25"/>
  <c r="CM257" i="25"/>
  <c r="CQ257" i="25"/>
  <c r="CL257" i="25"/>
  <c r="CH257" i="25"/>
  <c r="CT257" i="25"/>
  <c r="BN258" i="25"/>
  <c r="BP259" i="25"/>
  <c r="BL259" i="25"/>
  <c r="BH259" i="25"/>
  <c r="BQ259" i="25"/>
  <c r="BK259" i="25"/>
  <c r="BO259" i="25"/>
  <c r="BJ259" i="25"/>
  <c r="BF259" i="25"/>
  <c r="BR259" i="25"/>
  <c r="BP260" i="25"/>
  <c r="AR261" i="25"/>
  <c r="BP261" i="25"/>
  <c r="BH262" i="25"/>
  <c r="BS262" i="25"/>
  <c r="CP262" i="25"/>
  <c r="BK263" i="25"/>
  <c r="BR264" i="25"/>
  <c r="BM264" i="25"/>
  <c r="BQ264" i="25"/>
  <c r="BL264" i="25"/>
  <c r="BP264" i="25"/>
  <c r="Q266" i="25"/>
  <c r="P266" i="25"/>
  <c r="AR266" i="25"/>
  <c r="CN266" i="25"/>
  <c r="AR267" i="25"/>
  <c r="BL268" i="25"/>
  <c r="BR275" i="25"/>
  <c r="BN275" i="25"/>
  <c r="BJ275" i="25"/>
  <c r="BP275" i="25"/>
  <c r="BM275" i="25"/>
  <c r="BL275" i="25"/>
  <c r="BI275" i="25"/>
  <c r="CO276" i="25"/>
  <c r="CT277" i="25"/>
  <c r="CP277" i="25"/>
  <c r="CL277" i="25"/>
  <c r="CR277" i="25"/>
  <c r="CO277" i="25"/>
  <c r="CN277" i="25"/>
  <c r="CK277" i="25"/>
  <c r="BR278" i="25"/>
  <c r="BQ278" i="25"/>
  <c r="BF232" i="25"/>
  <c r="BK232" i="25"/>
  <c r="BO232" i="25"/>
  <c r="CJ234" i="25"/>
  <c r="CN234" i="25"/>
  <c r="CH235" i="25"/>
  <c r="CM235" i="25"/>
  <c r="CQ235" i="25"/>
  <c r="BI236" i="25"/>
  <c r="BN236" i="25"/>
  <c r="BS236" i="25"/>
  <c r="BS237" i="25"/>
  <c r="BH238" i="25"/>
  <c r="BN238" i="25"/>
  <c r="BS238" i="25"/>
  <c r="BP239" i="25"/>
  <c r="BL239" i="25"/>
  <c r="BH239" i="25"/>
  <c r="BF239" i="25"/>
  <c r="BM239" i="25"/>
  <c r="BR239" i="25"/>
  <c r="CJ240" i="25"/>
  <c r="CP240" i="25"/>
  <c r="CU240" i="25"/>
  <c r="BQ242" i="25"/>
  <c r="BM242" i="25"/>
  <c r="BI242" i="25"/>
  <c r="BF242" i="25"/>
  <c r="BL242" i="25"/>
  <c r="BR242" i="25"/>
  <c r="CK242" i="25"/>
  <c r="CU243" i="25"/>
  <c r="CS244" i="25"/>
  <c r="CO244" i="25"/>
  <c r="CK244" i="25"/>
  <c r="CH244" i="25"/>
  <c r="CN244" i="25"/>
  <c r="CT244" i="25"/>
  <c r="BH245" i="25"/>
  <c r="BM245" i="25"/>
  <c r="CL246" i="25"/>
  <c r="CS246" i="25"/>
  <c r="BK247" i="25"/>
  <c r="CM247" i="25"/>
  <c r="CS248" i="25"/>
  <c r="CO248" i="25"/>
  <c r="CK248" i="25"/>
  <c r="CR248" i="25"/>
  <c r="CM248" i="25"/>
  <c r="CH248" i="25"/>
  <c r="CP248" i="25"/>
  <c r="AR249" i="25"/>
  <c r="BM249" i="25"/>
  <c r="BP251" i="25"/>
  <c r="BL251" i="25"/>
  <c r="BH251" i="25"/>
  <c r="BS251" i="25"/>
  <c r="BN251" i="25"/>
  <c r="BI251" i="25"/>
  <c r="BF251" i="25"/>
  <c r="BO251" i="25"/>
  <c r="CJ251" i="25"/>
  <c r="CQ251" i="25"/>
  <c r="BH253" i="25"/>
  <c r="BS253" i="25"/>
  <c r="CQ253" i="25"/>
  <c r="BK254" i="25"/>
  <c r="CU254" i="25"/>
  <c r="AR256" i="25"/>
  <c r="CM256" i="25"/>
  <c r="CU257" i="25"/>
  <c r="CP258" i="25"/>
  <c r="CR260" i="25"/>
  <c r="CM260" i="25"/>
  <c r="CL260" i="25"/>
  <c r="CR263" i="25"/>
  <c r="CM263" i="25"/>
  <c r="CQ263" i="25"/>
  <c r="CK263" i="25"/>
  <c r="P264" i="25"/>
  <c r="Q264" i="25"/>
  <c r="AR264" i="25"/>
  <c r="CS264" i="25"/>
  <c r="CO264" i="25"/>
  <c r="CK264" i="25"/>
  <c r="CR264" i="25"/>
  <c r="CM264" i="25"/>
  <c r="CQ264" i="25"/>
  <c r="CL264" i="25"/>
  <c r="CU264" i="25"/>
  <c r="CP264" i="25"/>
  <c r="CJ264" i="25"/>
  <c r="CH264" i="25"/>
  <c r="CR269" i="25"/>
  <c r="Q272" i="25"/>
  <c r="P272" i="25"/>
  <c r="AR272" i="25"/>
  <c r="BQ275" i="25"/>
  <c r="CT276" i="25"/>
  <c r="CS276" i="25"/>
  <c r="AR277" i="25"/>
  <c r="BQ277" i="25"/>
  <c r="BM277" i="25"/>
  <c r="BI277" i="25"/>
  <c r="BP277" i="25"/>
  <c r="BL277" i="25"/>
  <c r="BH277" i="25"/>
  <c r="BN277" i="25"/>
  <c r="BS277" i="25"/>
  <c r="BK277" i="25"/>
  <c r="BR277" i="25"/>
  <c r="BJ277" i="25"/>
  <c r="BF277" i="25"/>
  <c r="CS277" i="25"/>
  <c r="CN278" i="25"/>
  <c r="CU278" i="25"/>
  <c r="CM278" i="25"/>
  <c r="CR278" i="25"/>
  <c r="BR280" i="25"/>
  <c r="BN280" i="25"/>
  <c r="BJ280" i="25"/>
  <c r="BQ280" i="25"/>
  <c r="BM280" i="25"/>
  <c r="BI280" i="25"/>
  <c r="BL280" i="25"/>
  <c r="BS280" i="25"/>
  <c r="BK280" i="25"/>
  <c r="BP280" i="25"/>
  <c r="BH280" i="25"/>
  <c r="BF280" i="25"/>
  <c r="CR283" i="25"/>
  <c r="CM283" i="25"/>
  <c r="CU283" i="25"/>
  <c r="CQ283" i="25"/>
  <c r="CO283" i="25"/>
  <c r="CK283" i="25"/>
  <c r="CT262" i="25"/>
  <c r="CO262" i="25"/>
  <c r="CS262" i="25"/>
  <c r="CN262" i="25"/>
  <c r="CK262" i="25"/>
  <c r="CO263" i="25"/>
  <c r="BR267" i="25"/>
  <c r="BM267" i="25"/>
  <c r="BQ267" i="25"/>
  <c r="BL267" i="25"/>
  <c r="BP267" i="25"/>
  <c r="BJ267" i="25"/>
  <c r="BI267" i="25"/>
  <c r="CT272" i="25"/>
  <c r="CL272" i="25"/>
  <c r="CS272" i="25"/>
  <c r="CP272" i="25"/>
  <c r="BR274" i="25"/>
  <c r="BJ274" i="25"/>
  <c r="BQ274" i="25"/>
  <c r="BN274" i="25"/>
  <c r="CT274" i="25"/>
  <c r="CP274" i="25"/>
  <c r="CL274" i="25"/>
  <c r="CS274" i="25"/>
  <c r="CO274" i="25"/>
  <c r="CK274" i="25"/>
  <c r="CN274" i="25"/>
  <c r="CU274" i="25"/>
  <c r="CM274" i="25"/>
  <c r="CR274" i="25"/>
  <c r="CJ274" i="25"/>
  <c r="CH274" i="25"/>
  <c r="AU294" i="25"/>
  <c r="BS285" i="25"/>
  <c r="BM285" i="25"/>
  <c r="BM294" i="25" s="1"/>
  <c r="BP285" i="25"/>
  <c r="BP294" i="25" s="1"/>
  <c r="BK285" i="25"/>
  <c r="BK294" i="25" s="1"/>
  <c r="BO285" i="25"/>
  <c r="BO294" i="25" s="1"/>
  <c r="BI285" i="25"/>
  <c r="BI294" i="25" s="1"/>
  <c r="BP247" i="25"/>
  <c r="BL247" i="25"/>
  <c r="BH247" i="25"/>
  <c r="BO247" i="25"/>
  <c r="BJ247" i="25"/>
  <c r="BF247" i="25"/>
  <c r="BN247" i="25"/>
  <c r="BI249" i="25"/>
  <c r="CS250" i="25"/>
  <c r="CN250" i="25"/>
  <c r="CK250" i="25"/>
  <c r="CR250" i="25"/>
  <c r="Q251" i="25"/>
  <c r="P251" i="25"/>
  <c r="BK251" i="25"/>
  <c r="CS252" i="25"/>
  <c r="CO252" i="25"/>
  <c r="CK252" i="25"/>
  <c r="CQ252" i="25"/>
  <c r="CL252" i="25"/>
  <c r="CU252" i="25"/>
  <c r="CP252" i="25"/>
  <c r="CJ252" i="25"/>
  <c r="CH252" i="25"/>
  <c r="CT252" i="25"/>
  <c r="BQ255" i="25"/>
  <c r="BK255" i="25"/>
  <c r="BN255" i="25"/>
  <c r="BQ256" i="25"/>
  <c r="BL256" i="25"/>
  <c r="BP256" i="25"/>
  <c r="BJ256" i="25"/>
  <c r="BI256" i="25"/>
  <c r="BR257" i="25"/>
  <c r="BN257" i="25"/>
  <c r="BJ257" i="25"/>
  <c r="BO257" i="25"/>
  <c r="BI257" i="25"/>
  <c r="BS257" i="25"/>
  <c r="BM257" i="25"/>
  <c r="BH257" i="25"/>
  <c r="BF257" i="25"/>
  <c r="BQ257" i="25"/>
  <c r="BP258" i="25"/>
  <c r="BK258" i="25"/>
  <c r="BJ258" i="25"/>
  <c r="BS260" i="25"/>
  <c r="BQ262" i="25"/>
  <c r="BM262" i="25"/>
  <c r="BI262" i="25"/>
  <c r="BP262" i="25"/>
  <c r="BK262" i="25"/>
  <c r="BO262" i="25"/>
  <c r="BJ262" i="25"/>
  <c r="BF262" i="25"/>
  <c r="BR262" i="25"/>
  <c r="CL262" i="25"/>
  <c r="BP263" i="25"/>
  <c r="BL263" i="25"/>
  <c r="BH263" i="25"/>
  <c r="BO263" i="25"/>
  <c r="BJ263" i="25"/>
  <c r="BS263" i="25"/>
  <c r="BN263" i="25"/>
  <c r="BI263" i="25"/>
  <c r="BF263" i="25"/>
  <c r="BR263" i="25"/>
  <c r="BQ266" i="25"/>
  <c r="BK266" i="25"/>
  <c r="CT266" i="25"/>
  <c r="CP266" i="25"/>
  <c r="CL266" i="25"/>
  <c r="CR266" i="25"/>
  <c r="CM266" i="25"/>
  <c r="CQ266" i="25"/>
  <c r="CK266" i="25"/>
  <c r="CU266" i="25"/>
  <c r="CO266" i="25"/>
  <c r="CJ266" i="25"/>
  <c r="CH266" i="25"/>
  <c r="BN267" i="25"/>
  <c r="BR268" i="25"/>
  <c r="BN268" i="25"/>
  <c r="BJ268" i="25"/>
  <c r="BP268" i="25"/>
  <c r="BK268" i="25"/>
  <c r="BO268" i="25"/>
  <c r="BI268" i="25"/>
  <c r="BS268" i="25"/>
  <c r="BM268" i="25"/>
  <c r="BH268" i="25"/>
  <c r="BF268" i="25"/>
  <c r="CT269" i="25"/>
  <c r="CO269" i="25"/>
  <c r="Q274" i="25"/>
  <c r="P274" i="25"/>
  <c r="AR274" i="25"/>
  <c r="CQ274" i="25"/>
  <c r="BP279" i="25"/>
  <c r="BM279" i="25"/>
  <c r="BQ265" i="25"/>
  <c r="BM265" i="25"/>
  <c r="BI265" i="25"/>
  <c r="BF265" i="25"/>
  <c r="BL265" i="25"/>
  <c r="BR265" i="25"/>
  <c r="CK265" i="25"/>
  <c r="CP265" i="25"/>
  <c r="CS267" i="25"/>
  <c r="CO267" i="25"/>
  <c r="CK267" i="25"/>
  <c r="CH267" i="25"/>
  <c r="CN267" i="25"/>
  <c r="CT267" i="25"/>
  <c r="CL268" i="25"/>
  <c r="CQ268" i="25"/>
  <c r="BK269" i="25"/>
  <c r="CU269" i="25"/>
  <c r="BJ270" i="25"/>
  <c r="BO270" i="25"/>
  <c r="CT270" i="25"/>
  <c r="CP270" i="25"/>
  <c r="CL270" i="25"/>
  <c r="CH270" i="25"/>
  <c r="CN270" i="25"/>
  <c r="CS270" i="25"/>
  <c r="BI271" i="25"/>
  <c r="BN271" i="25"/>
  <c r="CM271" i="25"/>
  <c r="BR272" i="25"/>
  <c r="BN272" i="25"/>
  <c r="BJ272" i="25"/>
  <c r="BQ272" i="25"/>
  <c r="BM272" i="25"/>
  <c r="BF272" i="25"/>
  <c r="BL272" i="25"/>
  <c r="BQ273" i="25"/>
  <c r="BM273" i="25"/>
  <c r="BI273" i="25"/>
  <c r="BP273" i="25"/>
  <c r="BL273" i="25"/>
  <c r="BH273" i="25"/>
  <c r="BF273" i="25"/>
  <c r="BO273" i="25"/>
  <c r="CT273" i="25"/>
  <c r="CP273" i="25"/>
  <c r="CL273" i="25"/>
  <c r="CK273" i="25"/>
  <c r="CS273" i="25"/>
  <c r="BR276" i="25"/>
  <c r="BN276" i="25"/>
  <c r="BJ276" i="25"/>
  <c r="BQ276" i="25"/>
  <c r="BM276" i="25"/>
  <c r="BI276" i="25"/>
  <c r="BF276" i="25"/>
  <c r="BO276" i="25"/>
  <c r="CR276" i="25"/>
  <c r="BP278" i="25"/>
  <c r="AR279" i="25"/>
  <c r="CS279" i="25"/>
  <c r="CO279" i="25"/>
  <c r="CK279" i="25"/>
  <c r="CR279" i="25"/>
  <c r="CN279" i="25"/>
  <c r="CJ279" i="25"/>
  <c r="CH279" i="25"/>
  <c r="CQ279" i="25"/>
  <c r="CR281" i="25"/>
  <c r="CN281" i="25"/>
  <c r="CJ281" i="25"/>
  <c r="CQ281" i="25"/>
  <c r="CL281" i="25"/>
  <c r="CU281" i="25"/>
  <c r="CP281" i="25"/>
  <c r="CK281" i="25"/>
  <c r="CH281" i="25"/>
  <c r="CT281" i="25"/>
  <c r="CT282" i="25"/>
  <c r="CO282" i="25"/>
  <c r="CS282" i="25"/>
  <c r="CN282" i="25"/>
  <c r="CK282" i="25"/>
  <c r="BQ254" i="25"/>
  <c r="BM254" i="25"/>
  <c r="BI254" i="25"/>
  <c r="BF254" i="25"/>
  <c r="BL254" i="25"/>
  <c r="BR254" i="25"/>
  <c r="CK254" i="25"/>
  <c r="CP254" i="25"/>
  <c r="CS256" i="25"/>
  <c r="CO256" i="25"/>
  <c r="CK256" i="25"/>
  <c r="CH256" i="25"/>
  <c r="CN256" i="25"/>
  <c r="CT256" i="25"/>
  <c r="CU258" i="25"/>
  <c r="CT259" i="25"/>
  <c r="CP259" i="25"/>
  <c r="CL259" i="25"/>
  <c r="CH259" i="25"/>
  <c r="CN259" i="25"/>
  <c r="CS259" i="25"/>
  <c r="BI260" i="25"/>
  <c r="BN260" i="25"/>
  <c r="BR261" i="25"/>
  <c r="BN261" i="25"/>
  <c r="BJ261" i="25"/>
  <c r="BF261" i="25"/>
  <c r="BL261" i="25"/>
  <c r="BQ261" i="25"/>
  <c r="BS264" i="25"/>
  <c r="BH265" i="25"/>
  <c r="BN265" i="25"/>
  <c r="BS265" i="25"/>
  <c r="CL265" i="25"/>
  <c r="CR265" i="25"/>
  <c r="BP266" i="25"/>
  <c r="BL266" i="25"/>
  <c r="BH266" i="25"/>
  <c r="BF266" i="25"/>
  <c r="BM266" i="25"/>
  <c r="BR266" i="25"/>
  <c r="CJ267" i="25"/>
  <c r="CP267" i="25"/>
  <c r="CU267" i="25"/>
  <c r="CM268" i="25"/>
  <c r="BQ269" i="25"/>
  <c r="BM269" i="25"/>
  <c r="BI269" i="25"/>
  <c r="BF269" i="25"/>
  <c r="BL269" i="25"/>
  <c r="BR269" i="25"/>
  <c r="CK269" i="25"/>
  <c r="CP269" i="25"/>
  <c r="BK270" i="25"/>
  <c r="CJ270" i="25"/>
  <c r="CO270" i="25"/>
  <c r="CU270" i="25"/>
  <c r="BJ271" i="25"/>
  <c r="BP271" i="25"/>
  <c r="CS271" i="25"/>
  <c r="CO271" i="25"/>
  <c r="CK271" i="25"/>
  <c r="CH271" i="25"/>
  <c r="CN271" i="25"/>
  <c r="CT271" i="25"/>
  <c r="BH272" i="25"/>
  <c r="BO272" i="25"/>
  <c r="CR272" i="25"/>
  <c r="BJ273" i="25"/>
  <c r="BR273" i="25"/>
  <c r="CN273" i="25"/>
  <c r="BP274" i="25"/>
  <c r="AR275" i="25"/>
  <c r="CS275" i="25"/>
  <c r="CO275" i="25"/>
  <c r="CK275" i="25"/>
  <c r="CR275" i="25"/>
  <c r="CN275" i="25"/>
  <c r="CJ275" i="25"/>
  <c r="CH275" i="25"/>
  <c r="CQ275" i="25"/>
  <c r="BH276" i="25"/>
  <c r="BP276" i="25"/>
  <c r="BS279" i="25"/>
  <c r="CL279" i="25"/>
  <c r="CT279" i="25"/>
  <c r="CO280" i="25"/>
  <c r="Q281" i="25"/>
  <c r="P281" i="25"/>
  <c r="BO281" i="25"/>
  <c r="CM281" i="25"/>
  <c r="AR282" i="25"/>
  <c r="BQ282" i="25"/>
  <c r="BM282" i="25"/>
  <c r="BI282" i="25"/>
  <c r="BP282" i="25"/>
  <c r="BK282" i="25"/>
  <c r="BO282" i="25"/>
  <c r="BJ282" i="25"/>
  <c r="BF282" i="25"/>
  <c r="BR282" i="25"/>
  <c r="CL282" i="25"/>
  <c r="BP283" i="25"/>
  <c r="BL283" i="25"/>
  <c r="BH283" i="25"/>
  <c r="BO283" i="25"/>
  <c r="BJ283" i="25"/>
  <c r="BS283" i="25"/>
  <c r="BN283" i="25"/>
  <c r="BI283" i="25"/>
  <c r="BF283" i="25"/>
  <c r="BR283" i="25"/>
  <c r="BF237" i="25"/>
  <c r="BK237" i="25"/>
  <c r="BO237" i="25"/>
  <c r="CH238" i="25"/>
  <c r="CM238" i="25"/>
  <c r="CQ238" i="25"/>
  <c r="BF240" i="25"/>
  <c r="BK240" i="25"/>
  <c r="BO240" i="25"/>
  <c r="CH242" i="25"/>
  <c r="CM242" i="25"/>
  <c r="CQ242" i="25"/>
  <c r="BF244" i="25"/>
  <c r="BK244" i="25"/>
  <c r="BO244" i="25"/>
  <c r="CU246" i="25"/>
  <c r="CT247" i="25"/>
  <c r="CP247" i="25"/>
  <c r="CL247" i="25"/>
  <c r="CH247" i="25"/>
  <c r="CN247" i="25"/>
  <c r="CS247" i="25"/>
  <c r="BI248" i="25"/>
  <c r="BR249" i="25"/>
  <c r="BN249" i="25"/>
  <c r="BJ249" i="25"/>
  <c r="BF249" i="25"/>
  <c r="BL249" i="25"/>
  <c r="BQ249" i="25"/>
  <c r="BS252" i="25"/>
  <c r="AR253" i="25"/>
  <c r="CR253" i="25"/>
  <c r="CN253" i="25"/>
  <c r="CJ253" i="25"/>
  <c r="CH253" i="25"/>
  <c r="CO253" i="25"/>
  <c r="CT253" i="25"/>
  <c r="BH254" i="25"/>
  <c r="BN254" i="25"/>
  <c r="BS254" i="25"/>
  <c r="CL254" i="25"/>
  <c r="BP255" i="25"/>
  <c r="BL255" i="25"/>
  <c r="BH255" i="25"/>
  <c r="BF255" i="25"/>
  <c r="BM255" i="25"/>
  <c r="BR255" i="25"/>
  <c r="CJ256" i="25"/>
  <c r="CP256" i="25"/>
  <c r="CU256" i="25"/>
  <c r="BQ258" i="25"/>
  <c r="BM258" i="25"/>
  <c r="BI258" i="25"/>
  <c r="BF258" i="25"/>
  <c r="BL258" i="25"/>
  <c r="BR258" i="25"/>
  <c r="CK258" i="25"/>
  <c r="CJ259" i="25"/>
  <c r="CO259" i="25"/>
  <c r="CU259" i="25"/>
  <c r="BJ260" i="25"/>
  <c r="CS260" i="25"/>
  <c r="CO260" i="25"/>
  <c r="CK260" i="25"/>
  <c r="CH260" i="25"/>
  <c r="CN260" i="25"/>
  <c r="CT260" i="25"/>
  <c r="BH261" i="25"/>
  <c r="BM261" i="25"/>
  <c r="BS261" i="25"/>
  <c r="CU262" i="25"/>
  <c r="CT263" i="25"/>
  <c r="CP263" i="25"/>
  <c r="CL263" i="25"/>
  <c r="CH263" i="25"/>
  <c r="CN263" i="25"/>
  <c r="CS263" i="25"/>
  <c r="BI264" i="25"/>
  <c r="BJ265" i="25"/>
  <c r="BO265" i="25"/>
  <c r="CN265" i="25"/>
  <c r="BI266" i="25"/>
  <c r="BN266" i="25"/>
  <c r="BS266" i="25"/>
  <c r="BS267" i="25"/>
  <c r="CL267" i="25"/>
  <c r="CQ267" i="25"/>
  <c r="AR268" i="25"/>
  <c r="CR268" i="25"/>
  <c r="CN268" i="25"/>
  <c r="CJ268" i="25"/>
  <c r="CH268" i="25"/>
  <c r="CO268" i="25"/>
  <c r="CT268" i="25"/>
  <c r="BH269" i="25"/>
  <c r="BN269" i="25"/>
  <c r="BS269" i="25"/>
  <c r="CL269" i="25"/>
  <c r="BP270" i="25"/>
  <c r="BL270" i="25"/>
  <c r="BH270" i="25"/>
  <c r="BF270" i="25"/>
  <c r="BM270" i="25"/>
  <c r="BR270" i="25"/>
  <c r="CK270" i="25"/>
  <c r="CQ270" i="25"/>
  <c r="BL271" i="25"/>
  <c r="CJ271" i="25"/>
  <c r="CP271" i="25"/>
  <c r="CU271" i="25"/>
  <c r="BI272" i="25"/>
  <c r="BP272" i="25"/>
  <c r="BK273" i="25"/>
  <c r="BS273" i="25"/>
  <c r="CO273" i="25"/>
  <c r="BS275" i="25"/>
  <c r="CL275" i="25"/>
  <c r="CT275" i="25"/>
  <c r="BK276" i="25"/>
  <c r="BS276" i="25"/>
  <c r="CU277" i="25"/>
  <c r="Q278" i="25"/>
  <c r="P278" i="25"/>
  <c r="CT278" i="25"/>
  <c r="CP278" i="25"/>
  <c r="CL278" i="25"/>
  <c r="CS278" i="25"/>
  <c r="CO278" i="25"/>
  <c r="CK278" i="25"/>
  <c r="CH278" i="25"/>
  <c r="CQ278" i="25"/>
  <c r="BR279" i="25"/>
  <c r="BN279" i="25"/>
  <c r="BJ279" i="25"/>
  <c r="BI279" i="25"/>
  <c r="BQ279" i="25"/>
  <c r="CM279" i="25"/>
  <c r="CU279" i="25"/>
  <c r="AR280" i="25"/>
  <c r="CO281" i="25"/>
  <c r="BH282" i="25"/>
  <c r="BS282" i="25"/>
  <c r="CP282" i="25"/>
  <c r="BK283" i="25"/>
  <c r="CM285" i="25"/>
  <c r="CM294" i="25" s="1"/>
  <c r="CH272" i="25"/>
  <c r="CM272" i="25"/>
  <c r="CQ272" i="25"/>
  <c r="CU272" i="25"/>
  <c r="BF274" i="25"/>
  <c r="BK274" i="25"/>
  <c r="BO274" i="25"/>
  <c r="BS274" i="25"/>
  <c r="CH276" i="25"/>
  <c r="CM276" i="25"/>
  <c r="CQ276" i="25"/>
  <c r="CU276" i="25"/>
  <c r="BF278" i="25"/>
  <c r="BK278" i="25"/>
  <c r="BO278" i="25"/>
  <c r="BS278" i="25"/>
  <c r="CH280" i="25"/>
  <c r="CM280" i="25"/>
  <c r="CQ280" i="25"/>
  <c r="CU280" i="25"/>
  <c r="BR281" i="25"/>
  <c r="BN281" i="25"/>
  <c r="BJ281" i="25"/>
  <c r="BF281" i="25"/>
  <c r="BL281" i="25"/>
  <c r="BQ281" i="25"/>
  <c r="AR285" i="25"/>
  <c r="AR294" i="25" s="1"/>
  <c r="AQ294" i="25"/>
  <c r="BV294" i="25"/>
  <c r="CR285" i="25"/>
  <c r="CR294" i="25" s="1"/>
  <c r="CN285" i="25"/>
  <c r="CN294" i="25" s="1"/>
  <c r="CJ285" i="25"/>
  <c r="CJ294" i="25" s="1"/>
  <c r="CH285" i="25"/>
  <c r="CH294" i="25" s="1"/>
  <c r="CO285" i="25"/>
  <c r="CO294" i="25" s="1"/>
  <c r="CT285" i="25"/>
  <c r="CT294" i="25" s="1"/>
  <c r="CH246" i="25"/>
  <c r="CM246" i="25"/>
  <c r="CQ246" i="25"/>
  <c r="BF248" i="25"/>
  <c r="BK248" i="25"/>
  <c r="BO248" i="25"/>
  <c r="CH250" i="25"/>
  <c r="CM250" i="25"/>
  <c r="CQ250" i="25"/>
  <c r="BF252" i="25"/>
  <c r="BK252" i="25"/>
  <c r="BO252" i="25"/>
  <c r="CH254" i="25"/>
  <c r="CM254" i="25"/>
  <c r="CQ254" i="25"/>
  <c r="BF256" i="25"/>
  <c r="BK256" i="25"/>
  <c r="BO256" i="25"/>
  <c r="CH258" i="25"/>
  <c r="CM258" i="25"/>
  <c r="CQ258" i="25"/>
  <c r="BF260" i="25"/>
  <c r="BK260" i="25"/>
  <c r="BO260" i="25"/>
  <c r="CH262" i="25"/>
  <c r="CM262" i="25"/>
  <c r="CQ262" i="25"/>
  <c r="BF264" i="25"/>
  <c r="BK264" i="25"/>
  <c r="BO264" i="25"/>
  <c r="CH265" i="25"/>
  <c r="CM265" i="25"/>
  <c r="CQ265" i="25"/>
  <c r="BF267" i="25"/>
  <c r="BK267" i="25"/>
  <c r="BO267" i="25"/>
  <c r="CH269" i="25"/>
  <c r="CM269" i="25"/>
  <c r="CQ269" i="25"/>
  <c r="BF271" i="25"/>
  <c r="BK271" i="25"/>
  <c r="BO271" i="25"/>
  <c r="CJ272" i="25"/>
  <c r="CN272" i="25"/>
  <c r="CH273" i="25"/>
  <c r="CM273" i="25"/>
  <c r="CQ273" i="25"/>
  <c r="BH274" i="25"/>
  <c r="BL274" i="25"/>
  <c r="BF275" i="25"/>
  <c r="BK275" i="25"/>
  <c r="BO275" i="25"/>
  <c r="CJ276" i="25"/>
  <c r="CN276" i="25"/>
  <c r="CH277" i="25"/>
  <c r="CM277" i="25"/>
  <c r="CQ277" i="25"/>
  <c r="BH278" i="25"/>
  <c r="BL278" i="25"/>
  <c r="BF279" i="25"/>
  <c r="BK279" i="25"/>
  <c r="BO279" i="25"/>
  <c r="CJ280" i="25"/>
  <c r="CN280" i="25"/>
  <c r="BH281" i="25"/>
  <c r="BM281" i="25"/>
  <c r="BS281" i="25"/>
  <c r="CU282" i="25"/>
  <c r="CT283" i="25"/>
  <c r="CP283" i="25"/>
  <c r="CL283" i="25"/>
  <c r="CH283" i="25"/>
  <c r="CN283" i="25"/>
  <c r="CS283" i="25"/>
  <c r="BR285" i="25"/>
  <c r="BR294" i="25" s="1"/>
  <c r="BN285" i="25"/>
  <c r="BN294" i="25" s="1"/>
  <c r="BJ285" i="25"/>
  <c r="BJ294" i="25" s="1"/>
  <c r="AT294" i="25"/>
  <c r="BF285" i="25"/>
  <c r="BF294" i="25" s="1"/>
  <c r="BL285" i="25"/>
  <c r="BL294" i="25" s="1"/>
  <c r="BQ285" i="25"/>
  <c r="BQ294" i="25" s="1"/>
  <c r="CK285" i="25"/>
  <c r="CK294" i="25" s="1"/>
  <c r="CP285" i="25"/>
  <c r="CP294" i="25" s="1"/>
  <c r="CU285" i="25"/>
  <c r="CL285" i="25"/>
  <c r="CL294" i="25" s="1"/>
  <c r="CQ285" i="25"/>
  <c r="CQ294" i="25" s="1"/>
  <c r="CH282" i="25"/>
  <c r="CM282" i="25"/>
  <c r="CQ282" i="25"/>
  <c r="U301" i="25"/>
  <c r="U303" i="25" s="1"/>
  <c r="Y301" i="25"/>
  <c r="Y303" i="25" s="1"/>
  <c r="AC301" i="25"/>
  <c r="AC303" i="25" s="1"/>
  <c r="U313" i="25"/>
  <c r="U315" i="25" s="1"/>
  <c r="Y313" i="25"/>
  <c r="Y315" i="25" s="1"/>
  <c r="AC313" i="25"/>
  <c r="AC315" i="25" s="1"/>
  <c r="CR291" i="25" l="1"/>
  <c r="BM291" i="25"/>
  <c r="BH291" i="25"/>
  <c r="CK291" i="25"/>
  <c r="BP293" i="25"/>
  <c r="CU299" i="25"/>
  <c r="BK299" i="25"/>
  <c r="BN299" i="25"/>
  <c r="CN299" i="25"/>
  <c r="CS299" i="25"/>
  <c r="BJ299" i="25"/>
  <c r="BH299" i="25"/>
  <c r="BL299" i="25"/>
  <c r="BR299" i="25"/>
  <c r="AR299" i="25"/>
  <c r="BP299" i="25"/>
  <c r="CJ299" i="25"/>
  <c r="BQ299" i="25"/>
  <c r="CR299" i="25"/>
  <c r="CL299" i="25"/>
  <c r="BI299" i="25"/>
  <c r="CQ299" i="25"/>
  <c r="CM299" i="25"/>
  <c r="CH299" i="25"/>
  <c r="D18" i="24" s="1"/>
  <c r="CK299" i="25"/>
  <c r="CP299" i="25"/>
  <c r="BS299" i="25"/>
  <c r="BF299" i="25"/>
  <c r="D25" i="44" s="1"/>
  <c r="BO299" i="25"/>
  <c r="BM299" i="25"/>
  <c r="CO299" i="25"/>
  <c r="CT299" i="25"/>
  <c r="CL291" i="25"/>
  <c r="CT293" i="25"/>
  <c r="CJ293" i="25"/>
  <c r="AR291" i="25"/>
  <c r="CV268" i="25"/>
  <c r="BH297" i="25"/>
  <c r="CV265" i="25"/>
  <c r="CV250" i="25"/>
  <c r="CV243" i="25"/>
  <c r="CV240" i="25"/>
  <c r="BT236" i="25"/>
  <c r="BT259" i="25"/>
  <c r="BT243" i="25"/>
  <c r="AR319" i="25"/>
  <c r="BT212" i="25"/>
  <c r="BT201" i="25"/>
  <c r="CV208" i="25"/>
  <c r="BT213" i="25"/>
  <c r="CV191" i="25"/>
  <c r="BT184" i="25"/>
  <c r="CV170" i="25"/>
  <c r="BP307" i="25"/>
  <c r="CV186" i="25"/>
  <c r="CV166" i="25"/>
  <c r="CV151" i="25"/>
  <c r="CV134" i="25"/>
  <c r="CV91" i="25"/>
  <c r="BT118" i="25"/>
  <c r="BT110" i="25"/>
  <c r="BT102" i="25"/>
  <c r="BT94" i="25"/>
  <c r="BT85" i="25"/>
  <c r="CV71" i="25"/>
  <c r="BT106" i="25"/>
  <c r="CV96" i="25"/>
  <c r="BT105" i="25"/>
  <c r="CV68" i="25"/>
  <c r="CV273" i="25"/>
  <c r="BI300" i="25"/>
  <c r="BT248" i="25"/>
  <c r="CV269" i="25"/>
  <c r="BJ297" i="25"/>
  <c r="CV263" i="25"/>
  <c r="CV260" i="25"/>
  <c r="BH292" i="25"/>
  <c r="CV244" i="25"/>
  <c r="BT244" i="25"/>
  <c r="CV241" i="25"/>
  <c r="CV235" i="25"/>
  <c r="BT232" i="25"/>
  <c r="CS319" i="25"/>
  <c r="CV217" i="25"/>
  <c r="CV236" i="25"/>
  <c r="BT234" i="25"/>
  <c r="CV227" i="25"/>
  <c r="CV224" i="25"/>
  <c r="BT221" i="25"/>
  <c r="BT215" i="25"/>
  <c r="BT202" i="25"/>
  <c r="CV202" i="25"/>
  <c r="CV200" i="25"/>
  <c r="CV195" i="25"/>
  <c r="CR293" i="25"/>
  <c r="BN293" i="25"/>
  <c r="BT209" i="25"/>
  <c r="BT205" i="25"/>
  <c r="CV199" i="25"/>
  <c r="BT194" i="25"/>
  <c r="BT178" i="25"/>
  <c r="CV174" i="25"/>
  <c r="BH295" i="25"/>
  <c r="CV182" i="25"/>
  <c r="CV171" i="25"/>
  <c r="BT171" i="25"/>
  <c r="BT168" i="25"/>
  <c r="CV160" i="25"/>
  <c r="CV157" i="25"/>
  <c r="BP295" i="25"/>
  <c r="CV139" i="25"/>
  <c r="BH311" i="25"/>
  <c r="CV135" i="25"/>
  <c r="CT298" i="25"/>
  <c r="CV130" i="25"/>
  <c r="CV118" i="25"/>
  <c r="CV115" i="25"/>
  <c r="CV109" i="25"/>
  <c r="BT109" i="25"/>
  <c r="CV102" i="25"/>
  <c r="CV99" i="25"/>
  <c r="BT92" i="25"/>
  <c r="CT312" i="25"/>
  <c r="CV124" i="25"/>
  <c r="CV116" i="25"/>
  <c r="CV108" i="25"/>
  <c r="CV100" i="25"/>
  <c r="CV92" i="25"/>
  <c r="CV79" i="25"/>
  <c r="CV120" i="25"/>
  <c r="BT98" i="25"/>
  <c r="CV76" i="25"/>
  <c r="BT271" i="25"/>
  <c r="BT255" i="25"/>
  <c r="CV193" i="25"/>
  <c r="BT191" i="25"/>
  <c r="BH312" i="25"/>
  <c r="BT121" i="25"/>
  <c r="CV111" i="25"/>
  <c r="CV105" i="25"/>
  <c r="BI296" i="25"/>
  <c r="CV275" i="25"/>
  <c r="BT270" i="25"/>
  <c r="BT269" i="25"/>
  <c r="BT267" i="25"/>
  <c r="BT261" i="25"/>
  <c r="CV256" i="25"/>
  <c r="CV253" i="25"/>
  <c r="BT252" i="25"/>
  <c r="BT272" i="25"/>
  <c r="CU300" i="25"/>
  <c r="CV232" i="25"/>
  <c r="BK319" i="25"/>
  <c r="BH308" i="25"/>
  <c r="CR308" i="25"/>
  <c r="CJ292" i="25"/>
  <c r="BT229" i="25"/>
  <c r="BT218" i="25"/>
  <c r="CV213" i="25"/>
  <c r="CV211" i="25"/>
  <c r="BT204" i="25"/>
  <c r="CK293" i="25"/>
  <c r="CK298" i="25"/>
  <c r="CN323" i="25"/>
  <c r="CV196" i="25"/>
  <c r="BT193" i="25"/>
  <c r="BT190" i="25"/>
  <c r="CV184" i="25"/>
  <c r="BT159" i="25"/>
  <c r="CV143" i="25"/>
  <c r="CV119" i="25"/>
  <c r="BT116" i="25"/>
  <c r="CV113" i="25"/>
  <c r="BT113" i="25"/>
  <c r="CV103" i="25"/>
  <c r="BT100" i="25"/>
  <c r="CV97" i="25"/>
  <c r="BT97" i="25"/>
  <c r="BT93" i="25"/>
  <c r="BT88" i="25"/>
  <c r="AR307" i="25"/>
  <c r="BT128" i="25"/>
  <c r="CV88" i="25"/>
  <c r="BT122" i="25"/>
  <c r="CV112" i="25"/>
  <c r="CV84" i="25"/>
  <c r="CV82" i="25"/>
  <c r="CV74" i="25"/>
  <c r="BH293" i="25"/>
  <c r="CQ300" i="25"/>
  <c r="BT247" i="25"/>
  <c r="CJ297" i="25"/>
  <c r="CK308" i="25"/>
  <c r="BJ292" i="25"/>
  <c r="CV215" i="25"/>
  <c r="BI307" i="25"/>
  <c r="CV127" i="25"/>
  <c r="BT124" i="25"/>
  <c r="CV121" i="25"/>
  <c r="BT108" i="25"/>
  <c r="CV95" i="25"/>
  <c r="BT258" i="25"/>
  <c r="BR300" i="25"/>
  <c r="BJ300" i="25"/>
  <c r="BT256" i="25"/>
  <c r="BJ323" i="25"/>
  <c r="AR293" i="25"/>
  <c r="BT195" i="25"/>
  <c r="CV192" i="25"/>
  <c r="BT182" i="25"/>
  <c r="CV176" i="25"/>
  <c r="BT176" i="25"/>
  <c r="BT175" i="25"/>
  <c r="BT166" i="25"/>
  <c r="CJ295" i="25"/>
  <c r="BH307" i="25"/>
  <c r="BQ307" i="25"/>
  <c r="BT177" i="25"/>
  <c r="CV173" i="25"/>
  <c r="CV161" i="25"/>
  <c r="BT158" i="25"/>
  <c r="CV156" i="25"/>
  <c r="BT153" i="25"/>
  <c r="CV150" i="25"/>
  <c r="CV147" i="25"/>
  <c r="BT137" i="25"/>
  <c r="BP311" i="25"/>
  <c r="CJ311" i="25"/>
  <c r="CV123" i="25"/>
  <c r="CV117" i="25"/>
  <c r="BT117" i="25"/>
  <c r="CV110" i="25"/>
  <c r="CV107" i="25"/>
  <c r="CV101" i="25"/>
  <c r="BT101" i="25"/>
  <c r="CV94" i="25"/>
  <c r="BT89" i="25"/>
  <c r="CL312" i="25"/>
  <c r="CV131" i="25"/>
  <c r="BT129" i="25"/>
  <c r="CV126" i="25"/>
  <c r="BT90" i="25"/>
  <c r="BT82" i="25"/>
  <c r="BT77" i="25"/>
  <c r="BT114" i="25"/>
  <c r="CV104" i="25"/>
  <c r="CV60" i="25"/>
  <c r="AD324" i="25"/>
  <c r="AD326" i="25" s="1"/>
  <c r="BJ321" i="25"/>
  <c r="CV48" i="25"/>
  <c r="CS321" i="25"/>
  <c r="CV66" i="25"/>
  <c r="BT46" i="25"/>
  <c r="BT31" i="25"/>
  <c r="AN324" i="25"/>
  <c r="AN326" i="25" s="1"/>
  <c r="CV63" i="25"/>
  <c r="BJ290" i="25"/>
  <c r="CV44" i="25"/>
  <c r="CJ321" i="25"/>
  <c r="CJ320" i="25"/>
  <c r="BV324" i="25"/>
  <c r="BV326" i="25" s="1"/>
  <c r="BT42" i="25"/>
  <c r="CV41" i="25"/>
  <c r="BT39" i="25"/>
  <c r="CV37" i="25"/>
  <c r="BT35" i="25"/>
  <c r="BN321" i="25"/>
  <c r="BX324" i="25"/>
  <c r="BX326" i="25" s="1"/>
  <c r="AO324" i="25"/>
  <c r="AO326" i="25" s="1"/>
  <c r="AV324" i="25"/>
  <c r="AV326" i="25" s="1"/>
  <c r="AX324" i="25"/>
  <c r="AX326" i="25" s="1"/>
  <c r="CA324" i="25"/>
  <c r="CA326" i="25" s="1"/>
  <c r="CG324" i="25"/>
  <c r="CG326" i="25" s="1"/>
  <c r="AJ324" i="25"/>
  <c r="AJ326" i="25" s="1"/>
  <c r="AY324" i="25"/>
  <c r="AY326" i="25" s="1"/>
  <c r="AG324" i="25"/>
  <c r="AG326" i="25" s="1"/>
  <c r="BA324" i="25"/>
  <c r="BA326" i="25" s="1"/>
  <c r="AP324" i="25"/>
  <c r="AP326" i="25" s="1"/>
  <c r="BZ324" i="25"/>
  <c r="BZ326" i="25" s="1"/>
  <c r="CB301" i="25"/>
  <c r="CB303" i="25" s="1"/>
  <c r="CF324" i="25"/>
  <c r="CF326" i="25" s="1"/>
  <c r="CC324" i="25"/>
  <c r="CC326" i="25" s="1"/>
  <c r="AT324" i="25"/>
  <c r="AT326" i="25" s="1"/>
  <c r="CD324" i="25"/>
  <c r="CD326" i="25" s="1"/>
  <c r="BD324" i="25"/>
  <c r="BD326" i="25" s="1"/>
  <c r="AM324" i="25"/>
  <c r="AM326" i="25" s="1"/>
  <c r="CE324" i="25"/>
  <c r="CE326" i="25" s="1"/>
  <c r="BE324" i="25"/>
  <c r="BE326" i="25" s="1"/>
  <c r="AF324" i="25"/>
  <c r="AF326" i="25" s="1"/>
  <c r="AW324" i="25"/>
  <c r="AW326" i="25" s="1"/>
  <c r="BC324" i="25"/>
  <c r="BC326" i="25" s="1"/>
  <c r="AL324" i="25"/>
  <c r="AL326" i="25" s="1"/>
  <c r="AH324" i="25"/>
  <c r="AH326" i="25" s="1"/>
  <c r="CB324" i="25"/>
  <c r="CB326" i="25" s="1"/>
  <c r="BY324" i="25"/>
  <c r="BY326" i="25" s="1"/>
  <c r="AU324" i="25"/>
  <c r="AU326" i="25" s="1"/>
  <c r="BB324" i="25"/>
  <c r="BB326" i="25" s="1"/>
  <c r="AK324" i="25"/>
  <c r="AK326" i="25" s="1"/>
  <c r="BW324" i="25"/>
  <c r="BW326" i="25" s="1"/>
  <c r="AQ324" i="25"/>
  <c r="AQ326" i="25" s="1"/>
  <c r="AZ324" i="25"/>
  <c r="AZ326" i="25" s="1"/>
  <c r="AI324" i="25"/>
  <c r="AI326" i="25" s="1"/>
  <c r="CV29" i="25"/>
  <c r="CV21" i="25"/>
  <c r="CV13" i="25"/>
  <c r="BT27" i="25"/>
  <c r="BT19" i="25"/>
  <c r="BT8" i="25"/>
  <c r="CV25" i="25"/>
  <c r="CV17" i="25"/>
  <c r="BT23" i="25"/>
  <c r="CT322" i="25"/>
  <c r="BT15" i="25"/>
  <c r="CV285" i="25"/>
  <c r="CV294" i="25" s="1"/>
  <c r="CU294" i="25"/>
  <c r="CV280" i="25"/>
  <c r="BT278" i="25"/>
  <c r="CV276" i="25"/>
  <c r="BT274" i="25"/>
  <c r="CV272" i="25"/>
  <c r="BT276" i="25"/>
  <c r="BT275" i="25"/>
  <c r="BT266" i="25"/>
  <c r="BT283" i="25"/>
  <c r="CV270" i="25"/>
  <c r="BT265" i="25"/>
  <c r="BT263" i="25"/>
  <c r="BT260" i="25"/>
  <c r="BT257" i="25"/>
  <c r="BS294" i="25"/>
  <c r="BT285" i="25"/>
  <c r="BT294" i="25" s="1"/>
  <c r="CV283" i="25"/>
  <c r="CV264" i="25"/>
  <c r="CV257" i="25"/>
  <c r="BT238" i="25"/>
  <c r="BT262" i="25"/>
  <c r="BT249" i="25"/>
  <c r="CV247" i="25"/>
  <c r="BT245" i="25"/>
  <c r="CO319" i="25"/>
  <c r="BF319" i="25"/>
  <c r="CM308" i="25"/>
  <c r="BF300" i="25"/>
  <c r="CV261" i="25"/>
  <c r="BT241" i="25"/>
  <c r="BT231" i="25"/>
  <c r="CV226" i="25"/>
  <c r="BN319" i="25"/>
  <c r="CV222" i="25"/>
  <c r="BP308" i="25"/>
  <c r="CV216" i="25"/>
  <c r="BT214" i="25"/>
  <c r="CV212" i="25"/>
  <c r="BT227" i="25"/>
  <c r="CU319" i="25"/>
  <c r="BM319" i="25"/>
  <c r="BF308" i="25"/>
  <c r="CV218" i="25"/>
  <c r="BT239" i="25"/>
  <c r="CT319" i="25"/>
  <c r="BH319" i="25"/>
  <c r="CV225" i="25"/>
  <c r="BT222" i="25"/>
  <c r="BN308" i="25"/>
  <c r="CV205" i="25"/>
  <c r="BT199" i="25"/>
  <c r="CL300" i="25"/>
  <c r="CN300" i="25"/>
  <c r="CS300" i="25"/>
  <c r="CH323" i="25"/>
  <c r="CP323" i="25"/>
  <c r="CS323" i="25"/>
  <c r="BI323" i="25"/>
  <c r="CQ297" i="25"/>
  <c r="BM297" i="25"/>
  <c r="CJ291" i="25"/>
  <c r="BS293" i="25"/>
  <c r="CM292" i="25"/>
  <c r="BI292" i="25"/>
  <c r="BT211" i="25"/>
  <c r="BT207" i="25"/>
  <c r="CV203" i="25"/>
  <c r="BL323" i="25"/>
  <c r="CL297" i="25"/>
  <c r="CU291" i="25"/>
  <c r="CV188" i="25"/>
  <c r="CN293" i="25"/>
  <c r="BJ293" i="25"/>
  <c r="CL292" i="25"/>
  <c r="CU323" i="25"/>
  <c r="CV197" i="25"/>
  <c r="BO323" i="25"/>
  <c r="BS297" i="25"/>
  <c r="BT189" i="25"/>
  <c r="BP291" i="25"/>
  <c r="CU293" i="25"/>
  <c r="BQ293" i="25"/>
  <c r="CK292" i="25"/>
  <c r="BF292" i="25"/>
  <c r="CQ295" i="25"/>
  <c r="CJ323" i="25"/>
  <c r="AR323" i="25"/>
  <c r="CV194" i="25"/>
  <c r="BT192" i="25"/>
  <c r="CN297" i="25"/>
  <c r="BF291" i="25"/>
  <c r="CV181" i="25"/>
  <c r="BL295" i="25"/>
  <c r="BI295" i="25"/>
  <c r="BT169" i="25"/>
  <c r="BK295" i="25"/>
  <c r="AR295" i="25"/>
  <c r="BK307" i="25"/>
  <c r="CH311" i="25"/>
  <c r="BT174" i="25"/>
  <c r="BT165" i="25"/>
  <c r="BJ295" i="25"/>
  <c r="CV159" i="25"/>
  <c r="BT179" i="25"/>
  <c r="CV168" i="25"/>
  <c r="CL295" i="25"/>
  <c r="CV162" i="25"/>
  <c r="BJ307" i="25"/>
  <c r="BN311" i="25"/>
  <c r="CS298" i="25"/>
  <c r="BO298" i="25"/>
  <c r="BT150" i="25"/>
  <c r="CV148" i="25"/>
  <c r="BT142" i="25"/>
  <c r="CV140" i="25"/>
  <c r="BF311" i="25"/>
  <c r="CN298" i="25"/>
  <c r="BJ298" i="25"/>
  <c r="CR312" i="25"/>
  <c r="CH307" i="25"/>
  <c r="CJ307" i="25"/>
  <c r="CO307" i="25"/>
  <c r="CT307" i="25"/>
  <c r="BK311" i="25"/>
  <c r="BT127" i="25"/>
  <c r="CH298" i="25"/>
  <c r="D24" i="24" s="1"/>
  <c r="BQ298" i="25"/>
  <c r="BT91" i="25"/>
  <c r="CV89" i="25"/>
  <c r="BT83" i="25"/>
  <c r="BT75" i="25"/>
  <c r="BT67" i="25"/>
  <c r="CQ312" i="25"/>
  <c r="BT155" i="25"/>
  <c r="BT148" i="25"/>
  <c r="BT140" i="25"/>
  <c r="CN311" i="25"/>
  <c r="CL298" i="25"/>
  <c r="BT84" i="25"/>
  <c r="CK312" i="25"/>
  <c r="BJ312" i="25"/>
  <c r="CT296" i="25"/>
  <c r="BH296" i="25"/>
  <c r="CU321" i="25"/>
  <c r="CU310" i="25"/>
  <c r="CV33" i="25"/>
  <c r="BI321" i="25"/>
  <c r="BI310" i="25"/>
  <c r="CM320" i="25"/>
  <c r="CM309" i="25"/>
  <c r="CM290" i="25"/>
  <c r="BM320" i="25"/>
  <c r="BM309" i="25"/>
  <c r="BM290" i="25"/>
  <c r="CN322" i="25"/>
  <c r="CN306" i="25"/>
  <c r="CN289" i="25"/>
  <c r="BW301" i="25"/>
  <c r="BW303" i="25" s="1"/>
  <c r="BN322" i="25"/>
  <c r="BN306" i="25"/>
  <c r="BN289" i="25"/>
  <c r="AW301" i="25"/>
  <c r="AW303" i="25" s="1"/>
  <c r="AN301" i="25"/>
  <c r="AN303" i="25" s="1"/>
  <c r="AJ313" i="25"/>
  <c r="AJ315" i="25" s="1"/>
  <c r="BJ309" i="25"/>
  <c r="BT120" i="25"/>
  <c r="BT104" i="25"/>
  <c r="CV83" i="25"/>
  <c r="CV78" i="25"/>
  <c r="CV72" i="25"/>
  <c r="CV64" i="25"/>
  <c r="BT61" i="25"/>
  <c r="BT58" i="25"/>
  <c r="CS296" i="25"/>
  <c r="BK296" i="25"/>
  <c r="CV36" i="25"/>
  <c r="CT321" i="25"/>
  <c r="CT310" i="25"/>
  <c r="CV32" i="25"/>
  <c r="BT30" i="25"/>
  <c r="CV24" i="25"/>
  <c r="CV16" i="25"/>
  <c r="CL320" i="25"/>
  <c r="CL309" i="25"/>
  <c r="CL290" i="25"/>
  <c r="BH320" i="25"/>
  <c r="BH309" i="25"/>
  <c r="BH290" i="25"/>
  <c r="CQ322" i="25"/>
  <c r="CQ306" i="25"/>
  <c r="CQ289" i="25"/>
  <c r="CD313" i="25"/>
  <c r="CD315" i="25" s="1"/>
  <c r="BQ322" i="25"/>
  <c r="BQ306" i="25"/>
  <c r="BQ289" i="25"/>
  <c r="BD313" i="25"/>
  <c r="BD315" i="25" s="1"/>
  <c r="AQ301" i="25"/>
  <c r="AQ303" i="25" s="1"/>
  <c r="AM313" i="25"/>
  <c r="AM315" i="25" s="1"/>
  <c r="BJ310" i="25"/>
  <c r="AX313" i="25"/>
  <c r="AX315" i="25" s="1"/>
  <c r="BT123" i="25"/>
  <c r="CO312" i="25"/>
  <c r="BS312" i="25"/>
  <c r="BT65" i="25"/>
  <c r="CJ296" i="25"/>
  <c r="CK321" i="25"/>
  <c r="CK310" i="25"/>
  <c r="BO321" i="25"/>
  <c r="BO310" i="25"/>
  <c r="CS320" i="25"/>
  <c r="CS309" i="25"/>
  <c r="CS290" i="25"/>
  <c r="BS320" i="25"/>
  <c r="BS309" i="25"/>
  <c r="BS290" i="25"/>
  <c r="BT6" i="25"/>
  <c r="CG301" i="25"/>
  <c r="CG303" i="25" s="1"/>
  <c r="CC313" i="25"/>
  <c r="CC315" i="25" s="1"/>
  <c r="BC301" i="25"/>
  <c r="BC303" i="25" s="1"/>
  <c r="AY313" i="25"/>
  <c r="AY315" i="25" s="1"/>
  <c r="AL301" i="25"/>
  <c r="AL303" i="25" s="1"/>
  <c r="AH313" i="25"/>
  <c r="AH315" i="25" s="1"/>
  <c r="BT40" i="25"/>
  <c r="CJ310" i="25"/>
  <c r="BT28" i="25"/>
  <c r="CJ290" i="25"/>
  <c r="CF313" i="25"/>
  <c r="CF315" i="25" s="1"/>
  <c r="BB313" i="25"/>
  <c r="BB315" i="25" s="1"/>
  <c r="BR321" i="25"/>
  <c r="BR310" i="25"/>
  <c r="CK289" i="25"/>
  <c r="BX313" i="25"/>
  <c r="BX315" i="25" s="1"/>
  <c r="AT301" i="25"/>
  <c r="AT303" i="25" s="1"/>
  <c r="CT289" i="25"/>
  <c r="BN310" i="25"/>
  <c r="CV282" i="25"/>
  <c r="BT282" i="25"/>
  <c r="CV259" i="25"/>
  <c r="BT254" i="25"/>
  <c r="CV246" i="25"/>
  <c r="BT279" i="25"/>
  <c r="CV267" i="25"/>
  <c r="CV258" i="25"/>
  <c r="BT280" i="25"/>
  <c r="BT246" i="25"/>
  <c r="CK319" i="25"/>
  <c r="BS319" i="25"/>
  <c r="CH308" i="25"/>
  <c r="BQ308" i="25"/>
  <c r="BS300" i="25"/>
  <c r="CV255" i="25"/>
  <c r="BT250" i="25"/>
  <c r="CR319" i="25"/>
  <c r="BJ319" i="25"/>
  <c r="BT220" i="25"/>
  <c r="CT308" i="25"/>
  <c r="BL308" i="25"/>
  <c r="BT240" i="25"/>
  <c r="CQ319" i="25"/>
  <c r="BI319" i="25"/>
  <c r="CV221" i="25"/>
  <c r="BS308" i="25"/>
  <c r="BT219" i="25"/>
  <c r="CV249" i="25"/>
  <c r="CV245" i="25"/>
  <c r="CP319" i="25"/>
  <c r="BJ308" i="25"/>
  <c r="BP300" i="25"/>
  <c r="CP300" i="25"/>
  <c r="CR300" i="25"/>
  <c r="BT208" i="25"/>
  <c r="CV204" i="25"/>
  <c r="CT323" i="25"/>
  <c r="CM297" i="25"/>
  <c r="BI297" i="25"/>
  <c r="CS293" i="25"/>
  <c r="BO293" i="25"/>
  <c r="CH292" i="25"/>
  <c r="CV207" i="25"/>
  <c r="BH323" i="25"/>
  <c r="BP297" i="25"/>
  <c r="BP292" i="25"/>
  <c r="CV209" i="25"/>
  <c r="CM323" i="25"/>
  <c r="BK323" i="25"/>
  <c r="CS297" i="25"/>
  <c r="BO297" i="25"/>
  <c r="CT291" i="25"/>
  <c r="BL291" i="25"/>
  <c r="CQ293" i="25"/>
  <c r="BM293" i="25"/>
  <c r="BS292" i="25"/>
  <c r="BT185" i="25"/>
  <c r="CM295" i="25"/>
  <c r="BT216" i="25"/>
  <c r="CM300" i="25"/>
  <c r="BR323" i="25"/>
  <c r="AR297" i="25"/>
  <c r="BS291" i="25"/>
  <c r="BT188" i="25"/>
  <c r="BT291" i="25" s="1"/>
  <c r="BL293" i="25"/>
  <c r="BT172" i="25"/>
  <c r="CV164" i="25"/>
  <c r="BF295" i="25"/>
  <c r="BM295" i="25"/>
  <c r="BL307" i="25"/>
  <c r="CN292" i="25"/>
  <c r="CT295" i="25"/>
  <c r="BF307" i="25"/>
  <c r="CU311" i="25"/>
  <c r="CV132" i="25"/>
  <c r="BT181" i="25"/>
  <c r="CV175" i="25"/>
  <c r="BT167" i="25"/>
  <c r="BT157" i="25"/>
  <c r="BS295" i="25"/>
  <c r="BT163" i="25"/>
  <c r="BT156" i="25"/>
  <c r="BN307" i="25"/>
  <c r="BT141" i="25"/>
  <c r="CV138" i="25"/>
  <c r="CR311" i="25"/>
  <c r="CO298" i="25"/>
  <c r="BK298" i="25"/>
  <c r="CV133" i="25"/>
  <c r="CP311" i="25"/>
  <c r="BI311" i="25"/>
  <c r="CJ298" i="25"/>
  <c r="AR298" i="25"/>
  <c r="CN312" i="25"/>
  <c r="AR312" i="25"/>
  <c r="CM307" i="25"/>
  <c r="CN307" i="25"/>
  <c r="CS307" i="25"/>
  <c r="CT311" i="25"/>
  <c r="AR311" i="25"/>
  <c r="BT131" i="25"/>
  <c r="CU298" i="25"/>
  <c r="CV125" i="25"/>
  <c r="BM298" i="25"/>
  <c r="CV85" i="25"/>
  <c r="CV77" i="25"/>
  <c r="CV69" i="25"/>
  <c r="CM312" i="25"/>
  <c r="BT63" i="25"/>
  <c r="CV61" i="25"/>
  <c r="BT59" i="25"/>
  <c r="CV149" i="25"/>
  <c r="BT147" i="25"/>
  <c r="CV141" i="25"/>
  <c r="BT139" i="25"/>
  <c r="BT134" i="25"/>
  <c r="BT130" i="25"/>
  <c r="BP298" i="25"/>
  <c r="CV90" i="25"/>
  <c r="BT66" i="25"/>
  <c r="BO312" i="25"/>
  <c r="BI312" i="25"/>
  <c r="BN312" i="25"/>
  <c r="CP296" i="25"/>
  <c r="CQ321" i="25"/>
  <c r="CQ310" i="25"/>
  <c r="CH320" i="25"/>
  <c r="CH309" i="25"/>
  <c r="CH290" i="25"/>
  <c r="BI320" i="25"/>
  <c r="BI309" i="25"/>
  <c r="BI290" i="25"/>
  <c r="CJ322" i="25"/>
  <c r="CJ306" i="25"/>
  <c r="CJ289" i="25"/>
  <c r="CA301" i="25"/>
  <c r="CA303" i="25" s="1"/>
  <c r="BW313" i="25"/>
  <c r="BW315" i="25" s="1"/>
  <c r="BJ322" i="25"/>
  <c r="BJ306" i="25"/>
  <c r="BJ289" i="25"/>
  <c r="BA301" i="25"/>
  <c r="BA303" i="25" s="1"/>
  <c r="AW313" i="25"/>
  <c r="AW315" i="25" s="1"/>
  <c r="AN313" i="25"/>
  <c r="AN315" i="25" s="1"/>
  <c r="BT9" i="25"/>
  <c r="BJ320" i="25"/>
  <c r="CO322" i="25"/>
  <c r="CO306" i="25"/>
  <c r="CO289" i="25"/>
  <c r="BF322" i="25"/>
  <c r="BF306" i="25"/>
  <c r="BF289" i="25"/>
  <c r="CV122" i="25"/>
  <c r="CV106" i="25"/>
  <c r="CV87" i="25"/>
  <c r="CV86" i="25"/>
  <c r="CV80" i="25"/>
  <c r="BT45" i="25"/>
  <c r="CO296" i="25"/>
  <c r="BF296" i="25"/>
  <c r="D24" i="44" s="1"/>
  <c r="CP321" i="25"/>
  <c r="CP310" i="25"/>
  <c r="BP321" i="25"/>
  <c r="BP310" i="25"/>
  <c r="BT18" i="25"/>
  <c r="CV9" i="25"/>
  <c r="BT7" i="25"/>
  <c r="CM322" i="25"/>
  <c r="CM306" i="25"/>
  <c r="CM289" i="25"/>
  <c r="BV301" i="25"/>
  <c r="BV303" i="25" s="1"/>
  <c r="BM322" i="25"/>
  <c r="BM306" i="25"/>
  <c r="BM289" i="25"/>
  <c r="AV301" i="25"/>
  <c r="AV303" i="25" s="1"/>
  <c r="AQ313" i="25"/>
  <c r="AQ315" i="25" s="1"/>
  <c r="AD301" i="25"/>
  <c r="AD303" i="25" s="1"/>
  <c r="CM296" i="25"/>
  <c r="BT16" i="25"/>
  <c r="CV7" i="25"/>
  <c r="BR320" i="25"/>
  <c r="BR309" i="25"/>
  <c r="BR290" i="25"/>
  <c r="AR320" i="25"/>
  <c r="AR309" i="25"/>
  <c r="AR290" i="25"/>
  <c r="BT115" i="25"/>
  <c r="BT107" i="25"/>
  <c r="BT99" i="25"/>
  <c r="BT86" i="25"/>
  <c r="BT81" i="25"/>
  <c r="BT80" i="25"/>
  <c r="BT78" i="25"/>
  <c r="BT73" i="25"/>
  <c r="BK312" i="25"/>
  <c r="CV59" i="25"/>
  <c r="CV46" i="25"/>
  <c r="BT44" i="25"/>
  <c r="BR296" i="25"/>
  <c r="BK321" i="25"/>
  <c r="BK310" i="25"/>
  <c r="CV31" i="25"/>
  <c r="BT29" i="25"/>
  <c r="CV23" i="25"/>
  <c r="BT21" i="25"/>
  <c r="CV15" i="25"/>
  <c r="BT13" i="25"/>
  <c r="CO320" i="25"/>
  <c r="CO309" i="25"/>
  <c r="CO290" i="25"/>
  <c r="BO320" i="25"/>
  <c r="BO309" i="25"/>
  <c r="BO290" i="25"/>
  <c r="CG313" i="25"/>
  <c r="CG315" i="25" s="1"/>
  <c r="BP322" i="25"/>
  <c r="BP306" i="25"/>
  <c r="BP289" i="25"/>
  <c r="BC313" i="25"/>
  <c r="BC315" i="25" s="1"/>
  <c r="AP301" i="25"/>
  <c r="AP303" i="25" s="1"/>
  <c r="AL313" i="25"/>
  <c r="AL315" i="25" s="1"/>
  <c r="CV38" i="25"/>
  <c r="BT36" i="25"/>
  <c r="CV30" i="25"/>
  <c r="BT20" i="25"/>
  <c r="CJ309" i="25"/>
  <c r="CQ296" i="25"/>
  <c r="CN321" i="25"/>
  <c r="CN310" i="25"/>
  <c r="CK306" i="25"/>
  <c r="CS310" i="25"/>
  <c r="CT306" i="25"/>
  <c r="BT281" i="25"/>
  <c r="CV279" i="25"/>
  <c r="BT273" i="25"/>
  <c r="CV271" i="25"/>
  <c r="CV262" i="25"/>
  <c r="BT264" i="25"/>
  <c r="CV281" i="25"/>
  <c r="BT268" i="25"/>
  <c r="CV266" i="25"/>
  <c r="CV252" i="25"/>
  <c r="CV274" i="25"/>
  <c r="BT277" i="25"/>
  <c r="BT253" i="25"/>
  <c r="BT251" i="25"/>
  <c r="BT237" i="25"/>
  <c r="CV242" i="25"/>
  <c r="CV234" i="25"/>
  <c r="BO319" i="25"/>
  <c r="CU308" i="25"/>
  <c r="CV219" i="25"/>
  <c r="BM308" i="25"/>
  <c r="BO300" i="25"/>
  <c r="CV230" i="25"/>
  <c r="BT228" i="25"/>
  <c r="CN319" i="25"/>
  <c r="CP308" i="25"/>
  <c r="BT217" i="25"/>
  <c r="CV248" i="25"/>
  <c r="CV239" i="25"/>
  <c r="BT235" i="25"/>
  <c r="CV229" i="25"/>
  <c r="CM319" i="25"/>
  <c r="BT224" i="25"/>
  <c r="CS308" i="25"/>
  <c r="BO308" i="25"/>
  <c r="CL319" i="25"/>
  <c r="BP319" i="25"/>
  <c r="CN308" i="25"/>
  <c r="BL300" i="25"/>
  <c r="CV201" i="25"/>
  <c r="CT300" i="25"/>
  <c r="CK300" i="25"/>
  <c r="BM300" i="25"/>
  <c r="CK323" i="25"/>
  <c r="BQ323" i="25"/>
  <c r="CH297" i="25"/>
  <c r="BN291" i="25"/>
  <c r="CO293" i="25"/>
  <c r="BK293" i="25"/>
  <c r="CU292" i="25"/>
  <c r="CV185" i="25"/>
  <c r="BQ292" i="25"/>
  <c r="BT200" i="25"/>
  <c r="CT297" i="25"/>
  <c r="BL297" i="25"/>
  <c r="CM291" i="25"/>
  <c r="BI291" i="25"/>
  <c r="BR293" i="25"/>
  <c r="BT186" i="25"/>
  <c r="CT292" i="25"/>
  <c r="BL292" i="25"/>
  <c r="BF323" i="25"/>
  <c r="CO297" i="25"/>
  <c r="BK297" i="25"/>
  <c r="CP291" i="25"/>
  <c r="CM293" i="25"/>
  <c r="BI293" i="25"/>
  <c r="CS292" i="25"/>
  <c r="BO292" i="25"/>
  <c r="CH295" i="25"/>
  <c r="CV214" i="25"/>
  <c r="BN300" i="25"/>
  <c r="BN323" i="25"/>
  <c r="BT196" i="25"/>
  <c r="CV190" i="25"/>
  <c r="BR297" i="25"/>
  <c r="CS291" i="25"/>
  <c r="BO291" i="25"/>
  <c r="CP293" i="25"/>
  <c r="CR292" i="25"/>
  <c r="CV180" i="25"/>
  <c r="CV177" i="25"/>
  <c r="BT173" i="25"/>
  <c r="CV167" i="25"/>
  <c r="CP295" i="25"/>
  <c r="BQ295" i="25"/>
  <c r="CV179" i="25"/>
  <c r="CO295" i="25"/>
  <c r="BS307" i="25"/>
  <c r="BT154" i="25"/>
  <c r="CQ311" i="25"/>
  <c r="CV183" i="25"/>
  <c r="CV169" i="25"/>
  <c r="BT164" i="25"/>
  <c r="CS295" i="25"/>
  <c r="CV155" i="25"/>
  <c r="BR292" i="25"/>
  <c r="BT170" i="25"/>
  <c r="CV165" i="25"/>
  <c r="BN295" i="25"/>
  <c r="CV158" i="25"/>
  <c r="BR307" i="25"/>
  <c r="BT145" i="25"/>
  <c r="CV142" i="25"/>
  <c r="CL311" i="25"/>
  <c r="BF298" i="25"/>
  <c r="D31" i="44" s="1"/>
  <c r="CV152" i="25"/>
  <c r="BT146" i="25"/>
  <c r="CV144" i="25"/>
  <c r="BT138" i="25"/>
  <c r="CV136" i="25"/>
  <c r="BT135" i="25"/>
  <c r="CK311" i="25"/>
  <c r="BR311" i="25"/>
  <c r="BM311" i="25"/>
  <c r="BR298" i="25"/>
  <c r="CJ312" i="25"/>
  <c r="CQ307" i="25"/>
  <c r="CR307" i="25"/>
  <c r="CL307" i="25"/>
  <c r="CO311" i="25"/>
  <c r="CV129" i="25"/>
  <c r="CQ298" i="25"/>
  <c r="BI298" i="25"/>
  <c r="BT87" i="25"/>
  <c r="BT79" i="25"/>
  <c r="BT71" i="25"/>
  <c r="CH312" i="25"/>
  <c r="BT152" i="25"/>
  <c r="BT144" i="25"/>
  <c r="BT136" i="25"/>
  <c r="BO311" i="25"/>
  <c r="BL298" i="25"/>
  <c r="BT74" i="25"/>
  <c r="BT69" i="25"/>
  <c r="BT68" i="25"/>
  <c r="BF312" i="25"/>
  <c r="BM312" i="25"/>
  <c r="BR312" i="25"/>
  <c r="CV58" i="25"/>
  <c r="CL296" i="25"/>
  <c r="BP296" i="25"/>
  <c r="CM321" i="25"/>
  <c r="CM310" i="25"/>
  <c r="BQ321" i="25"/>
  <c r="BQ310" i="25"/>
  <c r="CU320" i="25"/>
  <c r="CU309" i="25"/>
  <c r="CU290" i="25"/>
  <c r="CV6" i="25"/>
  <c r="CE301" i="25"/>
  <c r="CE303" i="25" s="1"/>
  <c r="CA313" i="25"/>
  <c r="CA315" i="25" s="1"/>
  <c r="BE301" i="25"/>
  <c r="BE303" i="25" s="1"/>
  <c r="BA313" i="25"/>
  <c r="BA315" i="25" s="1"/>
  <c r="AF301" i="25"/>
  <c r="AF303" i="25" s="1"/>
  <c r="CH296" i="25"/>
  <c r="D17" i="24" s="1"/>
  <c r="CV26" i="25"/>
  <c r="CB313" i="25"/>
  <c r="CB315" i="25" s="1"/>
  <c r="AO301" i="25"/>
  <c r="AO303" i="25" s="1"/>
  <c r="BT112" i="25"/>
  <c r="BT96" i="25"/>
  <c r="CV67" i="25"/>
  <c r="CP312" i="25"/>
  <c r="CV62" i="25"/>
  <c r="BT60" i="25"/>
  <c r="CV43" i="25"/>
  <c r="CK296" i="25"/>
  <c r="BS296" i="25"/>
  <c r="BT38" i="25"/>
  <c r="CL321" i="25"/>
  <c r="CL310" i="25"/>
  <c r="BL321" i="25"/>
  <c r="BL310" i="25"/>
  <c r="BT26" i="25"/>
  <c r="CV20" i="25"/>
  <c r="CT320" i="25"/>
  <c r="CT309" i="25"/>
  <c r="CT290" i="25"/>
  <c r="BP320" i="25"/>
  <c r="BP309" i="25"/>
  <c r="BP290" i="25"/>
  <c r="CH322" i="25"/>
  <c r="CH306" i="25"/>
  <c r="CH289" i="25"/>
  <c r="BZ301" i="25"/>
  <c r="BZ303" i="25" s="1"/>
  <c r="BV313" i="25"/>
  <c r="BV315" i="25" s="1"/>
  <c r="BI322" i="25"/>
  <c r="BI306" i="25"/>
  <c r="BI289" i="25"/>
  <c r="AZ301" i="25"/>
  <c r="AZ303" i="25" s="1"/>
  <c r="AV313" i="25"/>
  <c r="AV315" i="25" s="1"/>
  <c r="AI301" i="25"/>
  <c r="AI303" i="25" s="1"/>
  <c r="AD313" i="25"/>
  <c r="AD315" i="25" s="1"/>
  <c r="CV49" i="25"/>
  <c r="BT43" i="25"/>
  <c r="AR321" i="25"/>
  <c r="AR310" i="25"/>
  <c r="BT24" i="25"/>
  <c r="BS322" i="25"/>
  <c r="BS289" i="25"/>
  <c r="BS306" i="25"/>
  <c r="BT5" i="25"/>
  <c r="AG301" i="25"/>
  <c r="AG303" i="25" s="1"/>
  <c r="BT72" i="25"/>
  <c r="BT70" i="25"/>
  <c r="BT64" i="25"/>
  <c r="BT62" i="25"/>
  <c r="CR296" i="25"/>
  <c r="BN296" i="25"/>
  <c r="BT41" i="25"/>
  <c r="BT37" i="25"/>
  <c r="BF321" i="25"/>
  <c r="BF310" i="25"/>
  <c r="CK320" i="25"/>
  <c r="CK309" i="25"/>
  <c r="CK290" i="25"/>
  <c r="BK320" i="25"/>
  <c r="BK309" i="25"/>
  <c r="BK290" i="25"/>
  <c r="CP322" i="25"/>
  <c r="CP306" i="25"/>
  <c r="CP289" i="25"/>
  <c r="BY301" i="25"/>
  <c r="BY303" i="25" s="1"/>
  <c r="BL322" i="25"/>
  <c r="BL306" i="25"/>
  <c r="BL289" i="25"/>
  <c r="AU301" i="25"/>
  <c r="AU303" i="25" s="1"/>
  <c r="AP313" i="25"/>
  <c r="AP315" i="25" s="1"/>
  <c r="CU296" i="25"/>
  <c r="CS322" i="25"/>
  <c r="CS306" i="25"/>
  <c r="CS289" i="25"/>
  <c r="BO322" i="25"/>
  <c r="BO306" i="25"/>
  <c r="BO289" i="25"/>
  <c r="AK313" i="25"/>
  <c r="AK315" i="25" s="1"/>
  <c r="BQ296" i="25"/>
  <c r="CV34" i="25"/>
  <c r="CN320" i="25"/>
  <c r="CN309" i="25"/>
  <c r="CN290" i="25"/>
  <c r="CK322" i="25"/>
  <c r="BK322" i="25"/>
  <c r="BK306" i="25"/>
  <c r="BK289" i="25"/>
  <c r="CV277" i="25"/>
  <c r="CV278" i="25"/>
  <c r="CV254" i="25"/>
  <c r="CV237" i="25"/>
  <c r="CQ308" i="25"/>
  <c r="BI308" i="25"/>
  <c r="BK300" i="25"/>
  <c r="CJ319" i="25"/>
  <c r="BR319" i="25"/>
  <c r="BT225" i="25"/>
  <c r="CL308" i="25"/>
  <c r="BT242" i="25"/>
  <c r="CH319" i="25"/>
  <c r="BQ319" i="25"/>
  <c r="CO308" i="25"/>
  <c r="BK308" i="25"/>
  <c r="CV251" i="25"/>
  <c r="CV238" i="25"/>
  <c r="CV231" i="25"/>
  <c r="BT230" i="25"/>
  <c r="CV228" i="25"/>
  <c r="BT226" i="25"/>
  <c r="BL319" i="25"/>
  <c r="CV220" i="25"/>
  <c r="CJ308" i="25"/>
  <c r="BR308" i="25"/>
  <c r="BH300" i="25"/>
  <c r="BT203" i="25"/>
  <c r="CH300" i="25"/>
  <c r="CJ300" i="25"/>
  <c r="CO300" i="25"/>
  <c r="CQ323" i="25"/>
  <c r="CL323" i="25"/>
  <c r="CO323" i="25"/>
  <c r="BM323" i="25"/>
  <c r="CU297" i="25"/>
  <c r="CV189" i="25"/>
  <c r="BQ297" i="25"/>
  <c r="CN291" i="25"/>
  <c r="BJ291" i="25"/>
  <c r="BF293" i="25"/>
  <c r="CQ292" i="25"/>
  <c r="BM292" i="25"/>
  <c r="BP323" i="25"/>
  <c r="CP297" i="25"/>
  <c r="CH291" i="25"/>
  <c r="CP292" i="25"/>
  <c r="AR308" i="25"/>
  <c r="BQ300" i="25"/>
  <c r="BS323" i="25"/>
  <c r="BT197" i="25"/>
  <c r="CK297" i="25"/>
  <c r="BF297" i="25"/>
  <c r="CH293" i="25"/>
  <c r="CO292" i="25"/>
  <c r="BK292" i="25"/>
  <c r="BT183" i="25"/>
  <c r="CU295" i="25"/>
  <c r="CV163" i="25"/>
  <c r="AR300" i="25"/>
  <c r="CR323" i="25"/>
  <c r="CR297" i="25"/>
  <c r="BN297" i="25"/>
  <c r="CO291" i="25"/>
  <c r="BK291" i="25"/>
  <c r="BN292" i="25"/>
  <c r="CK295" i="25"/>
  <c r="BR295" i="25"/>
  <c r="BT162" i="25"/>
  <c r="BO307" i="25"/>
  <c r="CM311" i="25"/>
  <c r="BT180" i="25"/>
  <c r="CV178" i="25"/>
  <c r="CV172" i="25"/>
  <c r="CN295" i="25"/>
  <c r="BO295" i="25"/>
  <c r="BT161" i="25"/>
  <c r="AR292" i="25"/>
  <c r="CR295" i="25"/>
  <c r="BT160" i="25"/>
  <c r="BM307" i="25"/>
  <c r="BT149" i="25"/>
  <c r="CV146" i="25"/>
  <c r="BS311" i="25"/>
  <c r="BT132" i="25"/>
  <c r="BS298" i="25"/>
  <c r="BT125" i="25"/>
  <c r="BL311" i="25"/>
  <c r="BQ311" i="25"/>
  <c r="CR298" i="25"/>
  <c r="BN298" i="25"/>
  <c r="CU307" i="25"/>
  <c r="CV154" i="25"/>
  <c r="CK307" i="25"/>
  <c r="CP307" i="25"/>
  <c r="CM298" i="25"/>
  <c r="CV93" i="25"/>
  <c r="CV81" i="25"/>
  <c r="CV73" i="25"/>
  <c r="CU312" i="25"/>
  <c r="CV65" i="25"/>
  <c r="CV153" i="25"/>
  <c r="BT151" i="25"/>
  <c r="CV145" i="25"/>
  <c r="BT143" i="25"/>
  <c r="CV137" i="25"/>
  <c r="BT133" i="25"/>
  <c r="CS311" i="25"/>
  <c r="BJ311" i="25"/>
  <c r="CV128" i="25"/>
  <c r="BT126" i="25"/>
  <c r="CP298" i="25"/>
  <c r="BH298" i="25"/>
  <c r="BT119" i="25"/>
  <c r="BT111" i="25"/>
  <c r="BT103" i="25"/>
  <c r="BT95" i="25"/>
  <c r="BT76" i="25"/>
  <c r="CS312" i="25"/>
  <c r="BQ312" i="25"/>
  <c r="CV50" i="25"/>
  <c r="BL296" i="25"/>
  <c r="CH321" i="25"/>
  <c r="CH310" i="25"/>
  <c r="BM321" i="25"/>
  <c r="BM310" i="25"/>
  <c r="CQ320" i="25"/>
  <c r="CQ309" i="25"/>
  <c r="CQ290" i="25"/>
  <c r="BQ320" i="25"/>
  <c r="BQ309" i="25"/>
  <c r="BQ290" i="25"/>
  <c r="CR322" i="25"/>
  <c r="CR306" i="25"/>
  <c r="CR289" i="25"/>
  <c r="CE313" i="25"/>
  <c r="CE315" i="25" s="1"/>
  <c r="BR322" i="25"/>
  <c r="BR306" i="25"/>
  <c r="BR289" i="25"/>
  <c r="BE313" i="25"/>
  <c r="BE315" i="25" s="1"/>
  <c r="AR322" i="25"/>
  <c r="AR306" i="25"/>
  <c r="AR289" i="25"/>
  <c r="AJ301" i="25"/>
  <c r="AJ303" i="25" s="1"/>
  <c r="AF313" i="25"/>
  <c r="AF315" i="25" s="1"/>
  <c r="CR320" i="25"/>
  <c r="CR309" i="25"/>
  <c r="CR290" i="25"/>
  <c r="AO313" i="25"/>
  <c r="AO315" i="25" s="1"/>
  <c r="CV114" i="25"/>
  <c r="CV98" i="25"/>
  <c r="CV75" i="25"/>
  <c r="CV70" i="25"/>
  <c r="BL312" i="25"/>
  <c r="BT49" i="25"/>
  <c r="CV47" i="25"/>
  <c r="BO296" i="25"/>
  <c r="CV40" i="25"/>
  <c r="BT34" i="25"/>
  <c r="BH321" i="25"/>
  <c r="BH310" i="25"/>
  <c r="CV28" i="25"/>
  <c r="BT22" i="25"/>
  <c r="BT14" i="25"/>
  <c r="CP320" i="25"/>
  <c r="CP309" i="25"/>
  <c r="CP290" i="25"/>
  <c r="BL320" i="25"/>
  <c r="BL309" i="25"/>
  <c r="BL290" i="25"/>
  <c r="CU322" i="25"/>
  <c r="CU306" i="25"/>
  <c r="CU289" i="25"/>
  <c r="CV5" i="25"/>
  <c r="CD301" i="25"/>
  <c r="CD303" i="25" s="1"/>
  <c r="BZ313" i="25"/>
  <c r="BZ315" i="25" s="1"/>
  <c r="BD301" i="25"/>
  <c r="BD303" i="25" s="1"/>
  <c r="AZ313" i="25"/>
  <c r="AZ315" i="25" s="1"/>
  <c r="AM301" i="25"/>
  <c r="AM303" i="25" s="1"/>
  <c r="AI313" i="25"/>
  <c r="AI315" i="25" s="1"/>
  <c r="BP312" i="25"/>
  <c r="CV22" i="25"/>
  <c r="AX301" i="25"/>
  <c r="AX303" i="25" s="1"/>
  <c r="AG313" i="25"/>
  <c r="AG315" i="25" s="1"/>
  <c r="BT50" i="25"/>
  <c r="BT48" i="25"/>
  <c r="CV42" i="25"/>
  <c r="CN296" i="25"/>
  <c r="BJ296" i="25"/>
  <c r="AR296" i="25"/>
  <c r="CV39" i="25"/>
  <c r="CV35" i="25"/>
  <c r="CO321" i="25"/>
  <c r="CO310" i="25"/>
  <c r="BS321" i="25"/>
  <c r="BS310" i="25"/>
  <c r="BT33" i="25"/>
  <c r="CV27" i="25"/>
  <c r="BT25" i="25"/>
  <c r="CV19" i="25"/>
  <c r="BT17" i="25"/>
  <c r="CV8" i="25"/>
  <c r="BF320" i="25"/>
  <c r="BF309" i="25"/>
  <c r="BF290" i="25"/>
  <c r="CL322" i="25"/>
  <c r="CL306" i="25"/>
  <c r="CL289" i="25"/>
  <c r="CC301" i="25"/>
  <c r="CC303" i="25" s="1"/>
  <c r="BY313" i="25"/>
  <c r="BY315" i="25" s="1"/>
  <c r="BH322" i="25"/>
  <c r="BH306" i="25"/>
  <c r="BH289" i="25"/>
  <c r="AY301" i="25"/>
  <c r="AY303" i="25" s="1"/>
  <c r="AU313" i="25"/>
  <c r="AU315" i="25" s="1"/>
  <c r="AH301" i="25"/>
  <c r="AH303" i="25" s="1"/>
  <c r="BT47" i="25"/>
  <c r="CV45" i="25"/>
  <c r="CR321" i="25"/>
  <c r="CR310" i="25"/>
  <c r="BT32" i="25"/>
  <c r="CV18" i="25"/>
  <c r="CV14" i="25"/>
  <c r="BN320" i="25"/>
  <c r="BN309" i="25"/>
  <c r="BN290" i="25"/>
  <c r="CF301" i="25"/>
  <c r="CF303" i="25" s="1"/>
  <c r="BB301" i="25"/>
  <c r="BB303" i="25" s="1"/>
  <c r="AK301" i="25"/>
  <c r="AK303" i="25" s="1"/>
  <c r="BM296" i="25"/>
  <c r="BX301" i="25"/>
  <c r="BX303" i="25" s="1"/>
  <c r="AT313" i="25"/>
  <c r="AT315" i="25" s="1"/>
  <c r="CV300" i="25" l="1"/>
  <c r="CV299" i="25"/>
  <c r="F18" i="24" s="1"/>
  <c r="BT299" i="25"/>
  <c r="F25" i="44" s="1"/>
  <c r="CL301" i="25"/>
  <c r="CL303" i="25" s="1"/>
  <c r="CV297" i="25"/>
  <c r="BT293" i="25"/>
  <c r="CV307" i="25"/>
  <c r="BT311" i="25"/>
  <c r="CU313" i="25"/>
  <c r="CU315" i="25" s="1"/>
  <c r="CS324" i="25"/>
  <c r="CS326" i="25" s="1"/>
  <c r="CM324" i="25"/>
  <c r="CM326" i="25" s="1"/>
  <c r="CJ324" i="25"/>
  <c r="CJ326" i="25" s="1"/>
  <c r="BK324" i="25"/>
  <c r="BK326" i="25" s="1"/>
  <c r="BJ324" i="25"/>
  <c r="BJ326" i="25" s="1"/>
  <c r="CN324" i="25"/>
  <c r="CN326" i="25" s="1"/>
  <c r="BP301" i="25"/>
  <c r="BP303" i="25" s="1"/>
  <c r="BO313" i="25"/>
  <c r="BO315" i="25" s="1"/>
  <c r="CH313" i="25"/>
  <c r="CH315" i="25" s="1"/>
  <c r="BH301" i="25"/>
  <c r="BH303" i="25" s="1"/>
  <c r="CU301" i="25"/>
  <c r="CU303" i="25" s="1"/>
  <c r="CV312" i="25"/>
  <c r="BQ324" i="25"/>
  <c r="BQ326" i="25" s="1"/>
  <c r="AR324" i="25"/>
  <c r="AR326" i="25" s="1"/>
  <c r="CL324" i="25"/>
  <c r="CL326" i="25" s="1"/>
  <c r="CK313" i="25"/>
  <c r="CK315" i="25" s="1"/>
  <c r="BM313" i="25"/>
  <c r="BM315" i="25" s="1"/>
  <c r="CM313" i="25"/>
  <c r="CM315" i="25" s="1"/>
  <c r="CO301" i="25"/>
  <c r="CO303" i="25" s="1"/>
  <c r="BJ301" i="25"/>
  <c r="BJ303" i="25" s="1"/>
  <c r="BT300" i="25"/>
  <c r="BT319" i="25"/>
  <c r="CK301" i="25"/>
  <c r="CK303" i="25" s="1"/>
  <c r="BQ301" i="25"/>
  <c r="BQ303" i="25" s="1"/>
  <c r="CQ301" i="25"/>
  <c r="CQ303" i="25" s="1"/>
  <c r="CV323" i="25"/>
  <c r="CT324" i="25"/>
  <c r="CT326" i="25" s="1"/>
  <c r="BM324" i="25"/>
  <c r="BM326" i="25" s="1"/>
  <c r="BF324" i="25"/>
  <c r="BF326" i="25" s="1"/>
  <c r="CH324" i="25"/>
  <c r="CH326" i="25" s="1"/>
  <c r="BK301" i="25"/>
  <c r="BK303" i="25" s="1"/>
  <c r="CV296" i="25"/>
  <c r="F17" i="24" s="1"/>
  <c r="BL301" i="25"/>
  <c r="BL303" i="25" s="1"/>
  <c r="CP301" i="25"/>
  <c r="CP303" i="25" s="1"/>
  <c r="BT322" i="25"/>
  <c r="BT306" i="25"/>
  <c r="BT289" i="25"/>
  <c r="CV292" i="25"/>
  <c r="CV308" i="25"/>
  <c r="BP313" i="25"/>
  <c r="BP315" i="25" s="1"/>
  <c r="BF301" i="25"/>
  <c r="BF303" i="25" s="1"/>
  <c r="CO313" i="25"/>
  <c r="CO315" i="25" s="1"/>
  <c r="BJ313" i="25"/>
  <c r="BJ315" i="25" s="1"/>
  <c r="CJ301" i="25"/>
  <c r="CJ303" i="25" s="1"/>
  <c r="CV298" i="25"/>
  <c r="F24" i="24" s="1"/>
  <c r="CV311" i="25"/>
  <c r="BI324" i="25"/>
  <c r="BI326" i="25" s="1"/>
  <c r="CR324" i="25"/>
  <c r="CR326" i="25" s="1"/>
  <c r="BS324" i="25"/>
  <c r="BS326" i="25" s="1"/>
  <c r="CT301" i="25"/>
  <c r="CT303" i="25" s="1"/>
  <c r="BQ313" i="25"/>
  <c r="BQ315" i="25" s="1"/>
  <c r="CQ313" i="25"/>
  <c r="CQ315" i="25" s="1"/>
  <c r="CV321" i="25"/>
  <c r="CV310" i="25"/>
  <c r="BT297" i="25"/>
  <c r="CV291" i="25"/>
  <c r="CV319" i="25"/>
  <c r="BN324" i="25"/>
  <c r="BN326" i="25" s="1"/>
  <c r="CO324" i="25"/>
  <c r="CO326" i="25" s="1"/>
  <c r="CL313" i="25"/>
  <c r="CL315" i="25" s="1"/>
  <c r="AR301" i="25"/>
  <c r="AR303" i="25" s="1"/>
  <c r="BR301" i="25"/>
  <c r="BR303" i="25" s="1"/>
  <c r="CR301" i="25"/>
  <c r="CR303" i="25" s="1"/>
  <c r="BT298" i="25"/>
  <c r="F31" i="44" s="1"/>
  <c r="CV295" i="25"/>
  <c r="BT323" i="25"/>
  <c r="BR324" i="25"/>
  <c r="BR326" i="25" s="1"/>
  <c r="BK313" i="25"/>
  <c r="BK315" i="25" s="1"/>
  <c r="CS301" i="25"/>
  <c r="CS303" i="25" s="1"/>
  <c r="BL313" i="25"/>
  <c r="BL315" i="25" s="1"/>
  <c r="CP313" i="25"/>
  <c r="CP315" i="25" s="1"/>
  <c r="BS313" i="25"/>
  <c r="BS315" i="25" s="1"/>
  <c r="BI301" i="25"/>
  <c r="BI303" i="25" s="1"/>
  <c r="CV320" i="25"/>
  <c r="CV309" i="25"/>
  <c r="CV290" i="25"/>
  <c r="BT307" i="25"/>
  <c r="CT313" i="25"/>
  <c r="CT315" i="25" s="1"/>
  <c r="BF313" i="25"/>
  <c r="BF315" i="25" s="1"/>
  <c r="CJ313" i="25"/>
  <c r="CJ315" i="25" s="1"/>
  <c r="BT308" i="25"/>
  <c r="CQ324" i="25"/>
  <c r="CQ326" i="25" s="1"/>
  <c r="CK324" i="25"/>
  <c r="CK326" i="25" s="1"/>
  <c r="BN301" i="25"/>
  <c r="BN303" i="25" s="1"/>
  <c r="CN301" i="25"/>
  <c r="CN303" i="25" s="1"/>
  <c r="CV293" i="25"/>
  <c r="CU324" i="25"/>
  <c r="CU326" i="25" s="1"/>
  <c r="BT321" i="25"/>
  <c r="BT310" i="25"/>
  <c r="BH313" i="25"/>
  <c r="BH315" i="25" s="1"/>
  <c r="CV322" i="25"/>
  <c r="CV306" i="25"/>
  <c r="CV289" i="25"/>
  <c r="AR313" i="25"/>
  <c r="AR315" i="25" s="1"/>
  <c r="BR313" i="25"/>
  <c r="BR315" i="25" s="1"/>
  <c r="CR313" i="25"/>
  <c r="CR315" i="25" s="1"/>
  <c r="BL324" i="25"/>
  <c r="BL326" i="25" s="1"/>
  <c r="BO301" i="25"/>
  <c r="BO303" i="25" s="1"/>
  <c r="CS313" i="25"/>
  <c r="CS315" i="25" s="1"/>
  <c r="BS301" i="25"/>
  <c r="BS303" i="25" s="1"/>
  <c r="BI313" i="25"/>
  <c r="BI315" i="25" s="1"/>
  <c r="CH301" i="25"/>
  <c r="CH303" i="25" s="1"/>
  <c r="BT296" i="25"/>
  <c r="F24" i="44" s="1"/>
  <c r="BP324" i="25"/>
  <c r="BP326" i="25" s="1"/>
  <c r="BO324" i="25"/>
  <c r="BO326" i="25" s="1"/>
  <c r="BM301" i="25"/>
  <c r="BM303" i="25" s="1"/>
  <c r="CM301" i="25"/>
  <c r="CM303" i="25" s="1"/>
  <c r="BT295" i="25"/>
  <c r="BT292" i="25"/>
  <c r="CP324" i="25"/>
  <c r="CP326" i="25" s="1"/>
  <c r="BT320" i="25"/>
  <c r="BT309" i="25"/>
  <c r="BT290" i="25"/>
  <c r="BT312" i="25"/>
  <c r="BN313" i="25"/>
  <c r="BN315" i="25" s="1"/>
  <c r="CN313" i="25"/>
  <c r="CN315" i="25" s="1"/>
  <c r="BH324" i="25"/>
  <c r="BH326" i="25" s="1"/>
  <c r="CV313" i="25" l="1"/>
  <c r="CV315" i="25" s="1"/>
  <c r="BT324" i="25"/>
  <c r="BT326" i="25" s="1"/>
  <c r="CV301" i="25"/>
  <c r="CV303" i="25" s="1"/>
  <c r="CV324" i="25"/>
  <c r="CV326" i="25" s="1"/>
  <c r="BT301" i="25"/>
  <c r="BT303" i="25" s="1"/>
  <c r="BT313" i="25"/>
  <c r="BT315" i="25" s="1"/>
  <c r="I43" i="47" l="1"/>
  <c r="I20" i="47" s="1"/>
  <c r="I16" i="47"/>
  <c r="I19" i="47" s="1"/>
  <c r="I22" i="47" l="1"/>
  <c r="I49" i="47" s="1"/>
  <c r="I50" i="47" s="1"/>
  <c r="I45" i="47" s="1"/>
  <c r="I46" i="46" l="1"/>
  <c r="I21" i="46" l="1"/>
  <c r="I17" i="46"/>
  <c r="I20" i="46" s="1"/>
  <c r="I23" i="46" s="1"/>
  <c r="I52" i="46" s="1"/>
  <c r="I53" i="46" s="1"/>
  <c r="I48" i="46" s="1"/>
  <c r="B22" i="42" l="1"/>
  <c r="M36" i="47"/>
  <c r="M30" i="47"/>
  <c r="M14" i="47"/>
  <c r="M72" i="46"/>
  <c r="M66" i="46"/>
  <c r="M60" i="46"/>
  <c r="M39" i="46"/>
  <c r="M32" i="46"/>
  <c r="M15" i="46"/>
  <c r="M40" i="46" l="1"/>
  <c r="M44" i="46" s="1"/>
  <c r="M37" i="47"/>
  <c r="M41" i="47" s="1"/>
  <c r="Y29" i="15"/>
  <c r="F25" i="45" l="1"/>
  <c r="V13" i="45"/>
  <c r="U13" i="45"/>
  <c r="T13" i="45"/>
  <c r="F20" i="44"/>
  <c r="E26" i="45" s="1"/>
  <c r="I26" i="45" s="1"/>
  <c r="F19" i="44"/>
  <c r="E25" i="45" s="1"/>
  <c r="F9" i="44"/>
  <c r="E16" i="45" s="1"/>
  <c r="I16" i="45" s="1"/>
  <c r="D20" i="44"/>
  <c r="C26" i="45" s="1"/>
  <c r="N26" i="45" s="1"/>
  <c r="R26" i="45" s="1"/>
  <c r="D19" i="44"/>
  <c r="C25" i="45" s="1"/>
  <c r="G25" i="45" s="1"/>
  <c r="D9" i="44"/>
  <c r="C16" i="45" s="1"/>
  <c r="K27" i="46" l="1"/>
  <c r="K34" i="46" s="1"/>
  <c r="L63" i="46"/>
  <c r="L69" i="46"/>
  <c r="Y35" i="45"/>
  <c r="K10" i="46"/>
  <c r="N16" i="45"/>
  <c r="O16" i="45" s="1"/>
  <c r="G16" i="45"/>
  <c r="I25" i="45"/>
  <c r="J25" i="45" s="1"/>
  <c r="K25" i="45" s="1"/>
  <c r="G26" i="45"/>
  <c r="J26" i="45" s="1"/>
  <c r="K26" i="45" s="1"/>
  <c r="N25" i="45"/>
  <c r="O25" i="45" s="1"/>
  <c r="P25" i="45" s="1"/>
  <c r="Q26" i="45"/>
  <c r="O26" i="45"/>
  <c r="P26" i="45" s="1"/>
  <c r="T26" i="45" s="1"/>
  <c r="L57" i="46" l="1"/>
  <c r="R16" i="45"/>
  <c r="Q16" i="45"/>
  <c r="R25" i="45"/>
  <c r="U26" i="45"/>
  <c r="V26" i="45" s="1"/>
  <c r="P16" i="45"/>
  <c r="T25" i="45"/>
  <c r="Q25" i="45"/>
  <c r="J16" i="45"/>
  <c r="U25" i="45" l="1"/>
  <c r="V25" i="45" s="1"/>
  <c r="T16" i="45"/>
  <c r="K16" i="45"/>
  <c r="U16" i="45" l="1"/>
  <c r="V16" i="45" l="1"/>
  <c r="F13" i="24" l="1"/>
  <c r="F12" i="24"/>
  <c r="D13" i="24"/>
  <c r="D12" i="24"/>
  <c r="E20" i="42"/>
  <c r="U20" i="42" s="1"/>
  <c r="E19" i="42"/>
  <c r="V19" i="42" s="1"/>
  <c r="E14" i="42"/>
  <c r="S14" i="42" s="1"/>
  <c r="E12" i="42"/>
  <c r="T12" i="42" s="1"/>
  <c r="E10" i="42"/>
  <c r="E8" i="42"/>
  <c r="E6" i="42"/>
  <c r="U6" i="42" s="1"/>
  <c r="E5" i="42"/>
  <c r="V5" i="42" s="1"/>
  <c r="O22" i="42"/>
  <c r="E4" i="42"/>
  <c r="Q22" i="42" l="1"/>
  <c r="N22" i="42"/>
  <c r="U8" i="42"/>
  <c r="AP12" i="42"/>
  <c r="X8" i="42"/>
  <c r="AD14" i="42"/>
  <c r="K27" i="47" s="1"/>
  <c r="K33" i="47" s="1"/>
  <c r="AA19" i="42"/>
  <c r="AB19" i="42"/>
  <c r="Y19" i="42"/>
  <c r="X29" i="45" s="1"/>
  <c r="X32" i="45" s="1"/>
  <c r="X19" i="42"/>
  <c r="Z19" i="42"/>
  <c r="E22" i="42"/>
  <c r="P22" i="42"/>
  <c r="U10" i="42"/>
  <c r="M22" i="42"/>
  <c r="Y4" i="42"/>
  <c r="X16" i="45" s="1"/>
  <c r="X19" i="45" s="1"/>
  <c r="K65" i="46"/>
  <c r="K71" i="46" s="1"/>
  <c r="X10" i="42"/>
  <c r="AD12" i="42"/>
  <c r="AD19" i="42"/>
  <c r="U4" i="42"/>
  <c r="T19" i="42"/>
  <c r="U14" i="42"/>
  <c r="T4" i="42"/>
  <c r="S19" i="42"/>
  <c r="T8" i="42"/>
  <c r="U12" i="42"/>
  <c r="T14" i="42"/>
  <c r="S5" i="42"/>
  <c r="T5" i="42"/>
  <c r="V6" i="42"/>
  <c r="V20" i="42"/>
  <c r="S6" i="42"/>
  <c r="S10" i="42"/>
  <c r="R12" i="42"/>
  <c r="V12" i="42"/>
  <c r="S20" i="42"/>
  <c r="R6" i="42"/>
  <c r="V10" i="42"/>
  <c r="R20" i="42"/>
  <c r="V4" i="42"/>
  <c r="U5" i="42"/>
  <c r="T6" i="42"/>
  <c r="R8" i="42"/>
  <c r="V8" i="42"/>
  <c r="T10" i="42"/>
  <c r="S12" i="42"/>
  <c r="R14" i="42"/>
  <c r="V14" i="42"/>
  <c r="U19" i="42"/>
  <c r="T20" i="42"/>
  <c r="R10" i="42"/>
  <c r="S4" i="42"/>
  <c r="R5" i="42"/>
  <c r="S8" i="42"/>
  <c r="R19" i="42"/>
  <c r="X37" i="45" l="1"/>
  <c r="K31" i="46"/>
  <c r="K38" i="46" s="1"/>
  <c r="AE22" i="42"/>
  <c r="AA22" i="42"/>
  <c r="AH22" i="42"/>
  <c r="T22" i="42"/>
  <c r="K29" i="46"/>
  <c r="K36" i="46" s="1"/>
  <c r="S22" i="42"/>
  <c r="V22" i="42"/>
  <c r="K59" i="46"/>
  <c r="AG22" i="42"/>
  <c r="AJ19" i="42"/>
  <c r="AJ10" i="42"/>
  <c r="AJ8" i="42"/>
  <c r="AK4" i="42"/>
  <c r="R22" i="42"/>
  <c r="AP19" i="42"/>
  <c r="AF22" i="42"/>
  <c r="K30" i="46"/>
  <c r="K37" i="46" s="1"/>
  <c r="Y22" i="42"/>
  <c r="K64" i="46"/>
  <c r="K70" i="46" s="1"/>
  <c r="X22" i="42"/>
  <c r="AB22" i="42"/>
  <c r="Y21" i="15"/>
  <c r="AQ14" i="42"/>
  <c r="AP14" i="42"/>
  <c r="K11" i="47" s="1"/>
  <c r="AT14" i="42"/>
  <c r="AR14" i="42"/>
  <c r="AS14" i="42"/>
  <c r="U22" i="42"/>
  <c r="AD22" i="42"/>
  <c r="Z22" i="42"/>
  <c r="K63" i="46"/>
  <c r="N63" i="46" s="1"/>
  <c r="K57" i="46"/>
  <c r="N57" i="46" s="1"/>
  <c r="D16" i="24"/>
  <c r="D10" i="44"/>
  <c r="D23" i="44"/>
  <c r="D21" i="24"/>
  <c r="D11" i="44"/>
  <c r="C18" i="45" s="1"/>
  <c r="D28" i="44"/>
  <c r="X39" i="45" l="1"/>
  <c r="AR22" i="42"/>
  <c r="AS22" i="42"/>
  <c r="AQ22" i="42"/>
  <c r="Y32" i="45"/>
  <c r="K14" i="46" s="1"/>
  <c r="AT22" i="42"/>
  <c r="Y26" i="15"/>
  <c r="Y31" i="15" s="1"/>
  <c r="AK22" i="42"/>
  <c r="AP22" i="42"/>
  <c r="Y27" i="45"/>
  <c r="K13" i="46" s="1"/>
  <c r="AL22" i="42"/>
  <c r="AN22" i="42"/>
  <c r="AJ22" i="42"/>
  <c r="K12" i="46"/>
  <c r="AM22" i="42"/>
  <c r="L65" i="46"/>
  <c r="N65" i="46" s="1"/>
  <c r="D8" i="24"/>
  <c r="K66" i="46"/>
  <c r="K28" i="46" s="1"/>
  <c r="K32" i="46" s="1"/>
  <c r="K69" i="46"/>
  <c r="N69" i="46" s="1"/>
  <c r="F8" i="24"/>
  <c r="C30" i="45"/>
  <c r="D29" i="44"/>
  <c r="D11" i="24"/>
  <c r="D14" i="24" s="1"/>
  <c r="C17" i="45"/>
  <c r="D12" i="44"/>
  <c r="N18" i="45"/>
  <c r="O18" i="45" s="1"/>
  <c r="G18" i="45"/>
  <c r="F16" i="24"/>
  <c r="F11" i="24"/>
  <c r="F14" i="24" s="1"/>
  <c r="F28" i="44"/>
  <c r="F10" i="44"/>
  <c r="F21" i="24"/>
  <c r="F23" i="44"/>
  <c r="F11" i="44"/>
  <c r="E18" i="45" s="1"/>
  <c r="I18" i="45" s="1"/>
  <c r="K58" i="46" l="1"/>
  <c r="K60" i="46" s="1"/>
  <c r="K11" i="46" s="1"/>
  <c r="K15" i="46" s="1"/>
  <c r="Y19" i="45"/>
  <c r="Y37" i="45" s="1"/>
  <c r="L59" i="46"/>
  <c r="L64" i="46"/>
  <c r="N64" i="46" s="1"/>
  <c r="N66" i="46" s="1"/>
  <c r="C34" i="45"/>
  <c r="C31" i="45"/>
  <c r="N31" i="45" s="1"/>
  <c r="Q31" i="45" s="1"/>
  <c r="C29" i="45"/>
  <c r="K72" i="46"/>
  <c r="K35" i="46" s="1"/>
  <c r="K39" i="46" s="1"/>
  <c r="K40" i="46" s="1"/>
  <c r="K44" i="46" s="1"/>
  <c r="R18" i="45"/>
  <c r="J18" i="45"/>
  <c r="K18" i="45" s="1"/>
  <c r="L71" i="46"/>
  <c r="L66" i="46"/>
  <c r="L28" i="46" s="1"/>
  <c r="E30" i="45"/>
  <c r="I30" i="45" s="1"/>
  <c r="F29" i="44"/>
  <c r="P18" i="45"/>
  <c r="T18" i="45" s="1"/>
  <c r="G30" i="45"/>
  <c r="N30" i="45"/>
  <c r="O30" i="45" s="1"/>
  <c r="Q18" i="45"/>
  <c r="E17" i="45"/>
  <c r="F12" i="44"/>
  <c r="G17" i="45"/>
  <c r="N17" i="45"/>
  <c r="O17" i="45" s="1"/>
  <c r="O19" i="45" s="1"/>
  <c r="C19" i="45"/>
  <c r="N28" i="46" l="1"/>
  <c r="N71" i="46"/>
  <c r="N59" i="46"/>
  <c r="G31" i="45"/>
  <c r="N29" i="45"/>
  <c r="O29" i="45" s="1"/>
  <c r="P29" i="45" s="1"/>
  <c r="G29" i="45"/>
  <c r="D32" i="44"/>
  <c r="E34" i="45"/>
  <c r="E29" i="45"/>
  <c r="I29" i="45" s="1"/>
  <c r="E31" i="45"/>
  <c r="I31" i="45" s="1"/>
  <c r="C32" i="45"/>
  <c r="D26" i="44"/>
  <c r="U18" i="45"/>
  <c r="V18" i="45" s="1"/>
  <c r="J30" i="45"/>
  <c r="K30" i="45" s="1"/>
  <c r="R30" i="45"/>
  <c r="O31" i="45"/>
  <c r="C35" i="45"/>
  <c r="N34" i="45"/>
  <c r="R34" i="45" s="1"/>
  <c r="G34" i="45"/>
  <c r="G19" i="45"/>
  <c r="L58" i="46"/>
  <c r="N58" i="46" s="1"/>
  <c r="R31" i="45"/>
  <c r="R17" i="45"/>
  <c r="R19" i="45" s="1"/>
  <c r="P17" i="45"/>
  <c r="N19" i="45"/>
  <c r="I17" i="45"/>
  <c r="E19" i="45"/>
  <c r="Q17" i="45"/>
  <c r="Q30" i="45"/>
  <c r="P30" i="45"/>
  <c r="T30" i="45" s="1"/>
  <c r="R29" i="45" l="1"/>
  <c r="R32" i="45" s="1"/>
  <c r="Q29" i="45"/>
  <c r="Q32" i="45" s="1"/>
  <c r="N60" i="46"/>
  <c r="J31" i="45"/>
  <c r="K31" i="45" s="1"/>
  <c r="L70" i="46"/>
  <c r="N70" i="46" s="1"/>
  <c r="N72" i="46" s="1"/>
  <c r="L27" i="46"/>
  <c r="N27" i="46" s="1"/>
  <c r="L31" i="46"/>
  <c r="N32" i="45"/>
  <c r="O32" i="45"/>
  <c r="G32" i="45"/>
  <c r="F32" i="44"/>
  <c r="E32" i="45"/>
  <c r="F26" i="44"/>
  <c r="Q34" i="45"/>
  <c r="Q35" i="45" s="1"/>
  <c r="P31" i="45"/>
  <c r="T31" i="45" s="1"/>
  <c r="U31" i="45" s="1"/>
  <c r="V31" i="45" s="1"/>
  <c r="U30" i="45"/>
  <c r="V30" i="45" s="1"/>
  <c r="O34" i="45"/>
  <c r="O35" i="45" s="1"/>
  <c r="N35" i="45"/>
  <c r="E35" i="45"/>
  <c r="I34" i="45"/>
  <c r="R35" i="45"/>
  <c r="L60" i="46"/>
  <c r="L11" i="46" s="1"/>
  <c r="N11" i="46" s="1"/>
  <c r="G35" i="45"/>
  <c r="L10" i="46"/>
  <c r="N10" i="46" s="1"/>
  <c r="I32" i="45"/>
  <c r="J29" i="45"/>
  <c r="Q19" i="45"/>
  <c r="T17" i="45"/>
  <c r="T19" i="45" s="1"/>
  <c r="P19" i="45"/>
  <c r="T29" i="45"/>
  <c r="I19" i="45"/>
  <c r="J17" i="45"/>
  <c r="L72" i="46" l="1"/>
  <c r="L35" i="46" s="1"/>
  <c r="N35" i="46" s="1"/>
  <c r="L38" i="46"/>
  <c r="L14" i="46"/>
  <c r="N31" i="46"/>
  <c r="P32" i="45"/>
  <c r="P34" i="45"/>
  <c r="L34" i="46"/>
  <c r="N34" i="46" s="1"/>
  <c r="J34" i="45"/>
  <c r="I35" i="45"/>
  <c r="K17" i="45"/>
  <c r="K19" i="45" s="1"/>
  <c r="J19" i="45"/>
  <c r="U17" i="45"/>
  <c r="T32" i="45"/>
  <c r="U29" i="45"/>
  <c r="K29" i="45"/>
  <c r="K32" i="45" s="1"/>
  <c r="J32" i="45"/>
  <c r="N14" i="46" l="1"/>
  <c r="N38" i="46"/>
  <c r="J35" i="45"/>
  <c r="K34" i="45"/>
  <c r="K35" i="45" s="1"/>
  <c r="T34" i="45"/>
  <c r="P35" i="45"/>
  <c r="V17" i="45"/>
  <c r="V19" i="45" s="1"/>
  <c r="U19" i="45"/>
  <c r="U32" i="45"/>
  <c r="V29" i="45"/>
  <c r="V32" i="45" s="1"/>
  <c r="T35" i="45" l="1"/>
  <c r="U34" i="45"/>
  <c r="U35" i="45" l="1"/>
  <c r="V34" i="45"/>
  <c r="V35" i="45" s="1"/>
  <c r="F19" i="15" l="1"/>
  <c r="D14" i="44" l="1"/>
  <c r="D15" i="44" l="1"/>
  <c r="C21" i="45"/>
  <c r="D18" i="44"/>
  <c r="F14" i="44" l="1"/>
  <c r="F15" i="44" s="1"/>
  <c r="E21" i="45" s="1"/>
  <c r="I21" i="45" s="1"/>
  <c r="L29" i="46"/>
  <c r="N21" i="45"/>
  <c r="Q21" i="45" s="1"/>
  <c r="G21" i="45"/>
  <c r="F18" i="44"/>
  <c r="C24" i="45"/>
  <c r="D21" i="44"/>
  <c r="D35" i="44" s="1"/>
  <c r="D38" i="44" s="1"/>
  <c r="D19" i="24"/>
  <c r="L12" i="46" l="1"/>
  <c r="N29" i="46"/>
  <c r="L36" i="46"/>
  <c r="O21" i="45"/>
  <c r="P21" i="45" s="1"/>
  <c r="T21" i="45" s="1"/>
  <c r="U21" i="45" s="1"/>
  <c r="R21" i="45"/>
  <c r="J21" i="45"/>
  <c r="K21" i="45" s="1"/>
  <c r="G24" i="45"/>
  <c r="G27" i="45" s="1"/>
  <c r="C27" i="45"/>
  <c r="N24" i="45"/>
  <c r="E24" i="45"/>
  <c r="F21" i="44"/>
  <c r="F35" i="44" s="1"/>
  <c r="F38" i="44" s="1"/>
  <c r="C25" i="15"/>
  <c r="G25" i="15" s="1"/>
  <c r="E25" i="15"/>
  <c r="C28" i="15"/>
  <c r="D25" i="24"/>
  <c r="E28" i="15"/>
  <c r="E29" i="15" s="1"/>
  <c r="F25" i="24"/>
  <c r="N36" i="46" l="1"/>
  <c r="N12" i="46"/>
  <c r="V21" i="45"/>
  <c r="C37" i="45"/>
  <c r="C44" i="45" s="1"/>
  <c r="L30" i="46"/>
  <c r="N30" i="46" s="1"/>
  <c r="N32" i="46" s="1"/>
  <c r="G37" i="45"/>
  <c r="L13" i="46"/>
  <c r="N13" i="46" s="1"/>
  <c r="R24" i="45"/>
  <c r="N27" i="45"/>
  <c r="N37" i="45" s="1"/>
  <c r="I24" i="45"/>
  <c r="E27" i="45"/>
  <c r="E37" i="45" s="1"/>
  <c r="E44" i="45" s="1"/>
  <c r="O24" i="45"/>
  <c r="O27" i="45" s="1"/>
  <c r="O37" i="45" s="1"/>
  <c r="Q24" i="45"/>
  <c r="F19" i="24"/>
  <c r="C29" i="15"/>
  <c r="G28" i="15"/>
  <c r="G29" i="15" s="1"/>
  <c r="N15" i="46" l="1"/>
  <c r="N17" i="46" s="1"/>
  <c r="N20" i="46" s="1"/>
  <c r="L10" i="47"/>
  <c r="L26" i="47"/>
  <c r="L15" i="46"/>
  <c r="L32" i="46"/>
  <c r="I27" i="45"/>
  <c r="J24" i="45"/>
  <c r="Q27" i="45"/>
  <c r="Q37" i="45" s="1"/>
  <c r="P24" i="45"/>
  <c r="R27" i="45"/>
  <c r="R37" i="45" s="1"/>
  <c r="I37" i="45" l="1"/>
  <c r="L37" i="46"/>
  <c r="N37" i="46" s="1"/>
  <c r="N39" i="46" s="1"/>
  <c r="N40" i="46" s="1"/>
  <c r="J27" i="45"/>
  <c r="J37" i="45" s="1"/>
  <c r="K24" i="45"/>
  <c r="K27" i="45" s="1"/>
  <c r="K37" i="45" s="1"/>
  <c r="P27" i="45"/>
  <c r="P37" i="45" s="1"/>
  <c r="T24" i="45"/>
  <c r="L39" i="46" l="1"/>
  <c r="L40" i="46" s="1"/>
  <c r="T27" i="45"/>
  <c r="T37" i="45" s="1"/>
  <c r="U24" i="45"/>
  <c r="X26" i="15"/>
  <c r="X29" i="15"/>
  <c r="K26" i="47" l="1"/>
  <c r="N26" i="47" s="1"/>
  <c r="K29" i="47"/>
  <c r="K35" i="47" s="1"/>
  <c r="L43" i="46"/>
  <c r="L44" i="46" s="1"/>
  <c r="U27" i="45"/>
  <c r="U37" i="45" s="1"/>
  <c r="V24" i="45"/>
  <c r="V27" i="45" s="1"/>
  <c r="V37" i="45" s="1"/>
  <c r="K32" i="47" l="1"/>
  <c r="N43" i="46"/>
  <c r="N44" i="46" s="1"/>
  <c r="N21" i="46" l="1"/>
  <c r="N23" i="46" s="1"/>
  <c r="N46" i="46"/>
  <c r="C19" i="15"/>
  <c r="E19" i="15"/>
  <c r="I19" i="15" s="1"/>
  <c r="C20" i="15"/>
  <c r="E20" i="15"/>
  <c r="N52" i="46" l="1"/>
  <c r="N53" i="46" s="1"/>
  <c r="N48" i="46" s="1"/>
  <c r="N20" i="15"/>
  <c r="G20" i="15"/>
  <c r="N19" i="15"/>
  <c r="G19" i="15"/>
  <c r="C15" i="15" l="1"/>
  <c r="D22" i="24"/>
  <c r="C24" i="15" l="1"/>
  <c r="N24" i="15" s="1"/>
  <c r="D28" i="24"/>
  <c r="G15" i="15"/>
  <c r="L27" i="47"/>
  <c r="N27" i="47" s="1"/>
  <c r="C23" i="15"/>
  <c r="N23" i="15" s="1"/>
  <c r="N15" i="15"/>
  <c r="C18" i="15"/>
  <c r="E15" i="15"/>
  <c r="I15" i="15" s="1"/>
  <c r="F22" i="24"/>
  <c r="F28" i="24" s="1"/>
  <c r="G24" i="15" l="1"/>
  <c r="L33" i="47"/>
  <c r="L11" i="47"/>
  <c r="N11" i="47" s="1"/>
  <c r="J15" i="15"/>
  <c r="K15" i="15" s="1"/>
  <c r="N18" i="15"/>
  <c r="O18" i="15" s="1"/>
  <c r="E24" i="15"/>
  <c r="E23" i="15"/>
  <c r="O15" i="15"/>
  <c r="P15" i="15" s="1"/>
  <c r="T15" i="15" s="1"/>
  <c r="G18" i="15"/>
  <c r="Q15" i="15"/>
  <c r="C26" i="15"/>
  <c r="G23" i="15"/>
  <c r="G26" i="15" s="1"/>
  <c r="D31" i="24"/>
  <c r="N28" i="15"/>
  <c r="N29" i="15" s="1"/>
  <c r="E18" i="15"/>
  <c r="N25" i="15"/>
  <c r="N26" i="15" s="1"/>
  <c r="N33" i="47" l="1"/>
  <c r="L13" i="47"/>
  <c r="L29" i="47"/>
  <c r="U15" i="15"/>
  <c r="G21" i="15"/>
  <c r="P18" i="15"/>
  <c r="Q18" i="15"/>
  <c r="R18" i="15"/>
  <c r="E26" i="15"/>
  <c r="E21" i="15"/>
  <c r="I18" i="15"/>
  <c r="L12" i="47" l="1"/>
  <c r="L14" i="47" s="1"/>
  <c r="N29" i="47"/>
  <c r="G31" i="15"/>
  <c r="T18" i="15"/>
  <c r="U18" i="15" s="1"/>
  <c r="V18" i="15" s="1"/>
  <c r="F31" i="24"/>
  <c r="E31" i="15" l="1"/>
  <c r="K10" i="47" l="1"/>
  <c r="N10" i="47" s="1"/>
  <c r="K13" i="47"/>
  <c r="X21" i="15"/>
  <c r="I20" i="15"/>
  <c r="K12" i="47"/>
  <c r="U13" i="15"/>
  <c r="T13" i="15"/>
  <c r="N12" i="47" l="1"/>
  <c r="N13" i="47"/>
  <c r="K28" i="47"/>
  <c r="K34" i="47" s="1"/>
  <c r="K36" i="47" s="1"/>
  <c r="K14" i="47"/>
  <c r="X31" i="15"/>
  <c r="X33" i="15" s="1"/>
  <c r="V13" i="15"/>
  <c r="R20" i="15"/>
  <c r="J20" i="15"/>
  <c r="K20" i="15" s="1"/>
  <c r="K30" i="47" l="1"/>
  <c r="K37" i="47" s="1"/>
  <c r="K41" i="47" s="1"/>
  <c r="N14" i="47"/>
  <c r="N16" i="47" s="1"/>
  <c r="N19" i="47" s="1"/>
  <c r="O20" i="15"/>
  <c r="P20" i="15" s="1"/>
  <c r="T20" i="15" s="1"/>
  <c r="Q20" i="15"/>
  <c r="U20" i="15" l="1"/>
  <c r="V20" i="15" s="1"/>
  <c r="I24" i="15" l="1"/>
  <c r="R19" i="15" l="1"/>
  <c r="C21" i="15"/>
  <c r="J24" i="15"/>
  <c r="K24" i="15" s="1"/>
  <c r="O24" i="15"/>
  <c r="L28" i="47" l="1"/>
  <c r="N28" i="47" s="1"/>
  <c r="N30" i="47" s="1"/>
  <c r="Q24" i="15"/>
  <c r="R21" i="15"/>
  <c r="R24" i="15"/>
  <c r="R15" i="15"/>
  <c r="V15" i="15" s="1"/>
  <c r="Q19" i="15"/>
  <c r="O19" i="15"/>
  <c r="P19" i="15" s="1"/>
  <c r="T19" i="15" s="1"/>
  <c r="P24" i="15"/>
  <c r="T24" i="15" s="1"/>
  <c r="Q28" i="15"/>
  <c r="Q29" i="15" s="1"/>
  <c r="N21" i="15"/>
  <c r="J19" i="15"/>
  <c r="K19" i="15" s="1"/>
  <c r="I28" i="15"/>
  <c r="L30" i="47" l="1"/>
  <c r="U19" i="15"/>
  <c r="V19" i="15" s="1"/>
  <c r="U24" i="15"/>
  <c r="V24" i="15" s="1"/>
  <c r="I29" i="15"/>
  <c r="R28" i="15"/>
  <c r="R29" i="15" s="1"/>
  <c r="O23" i="15"/>
  <c r="Q25" i="15"/>
  <c r="O25" i="15"/>
  <c r="P25" i="15" s="1"/>
  <c r="R25" i="15"/>
  <c r="Q23" i="15"/>
  <c r="O28" i="15"/>
  <c r="T21" i="15"/>
  <c r="R23" i="15"/>
  <c r="O21" i="15"/>
  <c r="Q21" i="15"/>
  <c r="P21" i="15"/>
  <c r="C31" i="15"/>
  <c r="I21" i="15"/>
  <c r="J18" i="15"/>
  <c r="I25" i="15"/>
  <c r="I23" i="15"/>
  <c r="J28" i="15"/>
  <c r="L34" i="47" l="1"/>
  <c r="L32" i="47"/>
  <c r="N32" i="47" s="1"/>
  <c r="T25" i="15"/>
  <c r="U25" i="15" s="1"/>
  <c r="V25" i="15" s="1"/>
  <c r="R26" i="15"/>
  <c r="R31" i="15" s="1"/>
  <c r="P28" i="15"/>
  <c r="T28" i="15" s="1"/>
  <c r="U28" i="15" s="1"/>
  <c r="V28" i="15" s="1"/>
  <c r="O29" i="15"/>
  <c r="I26" i="15"/>
  <c r="Q26" i="15"/>
  <c r="Q31" i="15" s="1"/>
  <c r="O26" i="15"/>
  <c r="K28" i="15"/>
  <c r="K29" i="15" s="1"/>
  <c r="J29" i="15"/>
  <c r="N31" i="15"/>
  <c r="P23" i="15"/>
  <c r="J23" i="15"/>
  <c r="J25" i="15"/>
  <c r="K18" i="15"/>
  <c r="K21" i="15" s="1"/>
  <c r="J21" i="15"/>
  <c r="N34" i="47" l="1"/>
  <c r="L35" i="47"/>
  <c r="L36" i="47" s="1"/>
  <c r="L37" i="47" s="1"/>
  <c r="P26" i="15"/>
  <c r="T23" i="15"/>
  <c r="U23" i="15" s="1"/>
  <c r="V23" i="15" s="1"/>
  <c r="O31" i="15"/>
  <c r="I31" i="15"/>
  <c r="J26" i="15"/>
  <c r="P29" i="15"/>
  <c r="U21" i="15"/>
  <c r="V21" i="15"/>
  <c r="K25" i="15"/>
  <c r="K23" i="15"/>
  <c r="N35" i="47" l="1"/>
  <c r="N36" i="47" s="1"/>
  <c r="N37" i="47" s="1"/>
  <c r="T26" i="15"/>
  <c r="T29" i="15"/>
  <c r="K26" i="15"/>
  <c r="K31" i="15" s="1"/>
  <c r="U26" i="15"/>
  <c r="P31" i="15"/>
  <c r="J31" i="15"/>
  <c r="V29" i="15" l="1"/>
  <c r="U29" i="15"/>
  <c r="U31" i="15" s="1"/>
  <c r="T31" i="15"/>
  <c r="L40" i="47" l="1"/>
  <c r="N40" i="47" s="1"/>
  <c r="N41" i="47" s="1"/>
  <c r="N43" i="47" s="1"/>
  <c r="V26" i="15"/>
  <c r="V31" i="15" s="1"/>
  <c r="N20" i="47" l="1"/>
  <c r="N22" i="47" s="1"/>
  <c r="N49" i="47" s="1"/>
  <c r="N50" i="47" s="1"/>
  <c r="N45" i="47" s="1"/>
  <c r="L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Schultz, Kaylene</author>
  </authors>
  <commentList>
    <comment ref="E21" authorId="0" shapeId="0" xr:uid="{CE6FA658-253B-48E9-9DEC-0F5847EAB0A4}">
      <text>
        <r>
          <rPr>
            <sz val="9"/>
            <color indexed="81"/>
            <rFont val="Tahoma"/>
            <family val="2"/>
          </rPr>
          <t>WA wtd debt is 2.48% per RR Model</t>
        </r>
      </text>
    </comment>
    <comment ref="E50" authorId="0" shapeId="0" xr:uid="{73E0362B-7966-43BC-AD51-89F31318FDF3}">
      <text>
        <r>
          <rPr>
            <sz val="9"/>
            <color indexed="81"/>
            <rFont val="Tahoma"/>
            <family val="2"/>
          </rPr>
          <t>Total Weighted Cost per RR Model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Schultz, Kaylene</author>
  </authors>
  <commentList>
    <comment ref="E20" authorId="0" shapeId="0" xr:uid="{2645D8A3-8762-4EE9-8D15-07E05AA8F567}">
      <text>
        <r>
          <rPr>
            <sz val="9"/>
            <color indexed="81"/>
            <rFont val="Tahoma"/>
            <family val="2"/>
          </rPr>
          <t>WA wtd debt is 2.48% per RR Model</t>
        </r>
      </text>
    </comment>
    <comment ref="E47" authorId="0" shapeId="0" xr:uid="{C9712D28-4F2D-45AF-A500-53A31A0DAE74}">
      <text>
        <r>
          <rPr>
            <sz val="9"/>
            <color indexed="81"/>
            <rFont val="Tahoma"/>
            <family val="2"/>
          </rPr>
          <t>Total Weighted Cost per RR Model</t>
        </r>
      </text>
    </comment>
  </commentList>
</comments>
</file>

<file path=xl/sharedStrings.xml><?xml version="1.0" encoding="utf-8"?>
<sst xmlns="http://schemas.openxmlformats.org/spreadsheetml/2006/main" count="3997" uniqueCount="817">
  <si>
    <t>1st Year Rate</t>
  </si>
  <si>
    <t>2nd Year Rate</t>
  </si>
  <si>
    <t>Description</t>
  </si>
  <si>
    <t>Distribution</t>
  </si>
  <si>
    <t>GP</t>
  </si>
  <si>
    <t>Subtotal</t>
  </si>
  <si>
    <t>Gas U/G Storage</t>
  </si>
  <si>
    <t>Gas Total</t>
  </si>
  <si>
    <t>EOP Cost</t>
  </si>
  <si>
    <t>AMA Cost</t>
  </si>
  <si>
    <t>Tax Rate</t>
  </si>
  <si>
    <t>P/T/D</t>
  </si>
  <si>
    <t>General</t>
  </si>
  <si>
    <t>Total Accumulated Depreciation</t>
  </si>
  <si>
    <t>Accumulated Depreciation</t>
  </si>
  <si>
    <t>3rd Year Rate</t>
  </si>
  <si>
    <t>Tax Depreciation</t>
  </si>
  <si>
    <t xml:space="preserve">Software </t>
  </si>
  <si>
    <t>Transport. &amp; Hardware</t>
  </si>
  <si>
    <t>Direct</t>
  </si>
  <si>
    <t>AA</t>
  </si>
  <si>
    <t>AN</t>
  </si>
  <si>
    <t>General Plant</t>
  </si>
  <si>
    <t>Transport.</t>
  </si>
  <si>
    <t>Hardware</t>
  </si>
  <si>
    <t>Software</t>
  </si>
  <si>
    <t>In thousands ('000s)</t>
  </si>
  <si>
    <t>Retirements</t>
  </si>
  <si>
    <t>Reduction in Expense</t>
  </si>
  <si>
    <t>Repairs Deduction</t>
  </si>
  <si>
    <t>Total</t>
  </si>
  <si>
    <t>Underground Storage</t>
  </si>
  <si>
    <t>12.31.20</t>
  </si>
  <si>
    <t>CAP SUMMARY</t>
  </si>
  <si>
    <t xml:space="preserve">Book Rate [1] </t>
  </si>
  <si>
    <t>.</t>
  </si>
  <si>
    <t>Transportation</t>
  </si>
  <si>
    <t>Estimated Annual Depreciation Expense</t>
  </si>
  <si>
    <t>Depreciation Category</t>
  </si>
  <si>
    <t>Service</t>
  </si>
  <si>
    <t>Jurisdiction</t>
  </si>
  <si>
    <t>Software 303</t>
  </si>
  <si>
    <t>Transportation and Tools 392 / 396</t>
  </si>
  <si>
    <t>Facilities 390-391</t>
  </si>
  <si>
    <t>Gas Distribution 374-387</t>
  </si>
  <si>
    <t>Gas Underground Storage 350-357</t>
  </si>
  <si>
    <t>ER</t>
  </si>
  <si>
    <t>Check</t>
  </si>
  <si>
    <t>Performance &amp; Capacity</t>
  </si>
  <si>
    <t>Mandatory &amp; Compliance</t>
  </si>
  <si>
    <t>Failed Plant &amp; Operations</t>
  </si>
  <si>
    <t>Customer Service Quality &amp; Reliability</t>
  </si>
  <si>
    <t>Customer Requested</t>
  </si>
  <si>
    <t>Asset Condition</t>
  </si>
  <si>
    <t>Subtotals, by Plant Investment Drivers:</t>
  </si>
  <si>
    <t>Subtotals, by category:</t>
  </si>
  <si>
    <t>CD</t>
  </si>
  <si>
    <t>GD</t>
  </si>
  <si>
    <t>XE017</t>
  </si>
  <si>
    <t>86J51</t>
  </si>
  <si>
    <t>80K51</t>
  </si>
  <si>
    <t>71H07</t>
  </si>
  <si>
    <t>Data Center Compute and Storage Systems</t>
  </si>
  <si>
    <t>55N09</t>
  </si>
  <si>
    <t>51N09</t>
  </si>
  <si>
    <t>35N09</t>
  </si>
  <si>
    <t>Enterprise Security</t>
  </si>
  <si>
    <t>32P01</t>
  </si>
  <si>
    <t>30P01</t>
  </si>
  <si>
    <t>Financial &amp; Accounting Technology</t>
  </si>
  <si>
    <t>28W01</t>
  </si>
  <si>
    <t>Fiber Network Lease Service Replacement</t>
  </si>
  <si>
    <t>27P01</t>
  </si>
  <si>
    <t>26W01</t>
  </si>
  <si>
    <t>Environmental Control &amp; Monitoring Systems</t>
  </si>
  <si>
    <t>25P01</t>
  </si>
  <si>
    <t>Enterprise Communication Systems</t>
  </si>
  <si>
    <t>22P01</t>
  </si>
  <si>
    <t>Enterprise &amp; Control Network Infrastructure</t>
  </si>
  <si>
    <t>20P01</t>
  </si>
  <si>
    <t>18W01</t>
  </si>
  <si>
    <t>Endpoint Compute and Productivity Systems</t>
  </si>
  <si>
    <t>01N09</t>
  </si>
  <si>
    <t>19W01</t>
  </si>
  <si>
    <t>XE015</t>
  </si>
  <si>
    <t>…</t>
  </si>
  <si>
    <t>..</t>
  </si>
  <si>
    <t>AMA - Dec</t>
  </si>
  <si>
    <t>AMA - Nov</t>
  </si>
  <si>
    <t>AMA - Oct</t>
  </si>
  <si>
    <t>AMA - Sep</t>
  </si>
  <si>
    <t>AMA - Aug</t>
  </si>
  <si>
    <t>AMA - Jul</t>
  </si>
  <si>
    <t>AMA - Jun</t>
  </si>
  <si>
    <t>AMA - May</t>
  </si>
  <si>
    <t>AMA - Apr</t>
  </si>
  <si>
    <t>AMA - Mar</t>
  </si>
  <si>
    <t>AMA - Feb</t>
  </si>
  <si>
    <t>AMA - Jan</t>
  </si>
  <si>
    <t>Ser.Jur</t>
  </si>
  <si>
    <t>Plant Group for Testimony Purposes</t>
  </si>
  <si>
    <t>BI</t>
  </si>
  <si>
    <t>CAP 20</t>
  </si>
  <si>
    <t>Primary Investment Driver</t>
  </si>
  <si>
    <t>Business Case</t>
  </si>
  <si>
    <t>12.31.21</t>
  </si>
  <si>
    <t>Repairs Deduction Rate [2]</t>
  </si>
  <si>
    <t>Rate base Adjustment to 12/31/20 EOP</t>
  </si>
  <si>
    <t>Ratebase Adjustment to 12/31/20 EOP</t>
  </si>
  <si>
    <t>CAP20.2</t>
  </si>
  <si>
    <t>ER_Description</t>
  </si>
  <si>
    <t>BI_Name</t>
  </si>
  <si>
    <t>Function_Code</t>
  </si>
  <si>
    <t>Depreciation_Category</t>
  </si>
  <si>
    <t>Structures and Improvements/Furniture</t>
  </si>
  <si>
    <t>7001</t>
  </si>
  <si>
    <t>ER_7001 - Structures &amp; Improv</t>
  </si>
  <si>
    <t>Gas Non-Revenue Program</t>
  </si>
  <si>
    <t>3005</t>
  </si>
  <si>
    <t>ER_3005 - Gas Distribution Non-Revenue Blanket</t>
  </si>
  <si>
    <t>Gas Regulator Station Replacement Program</t>
  </si>
  <si>
    <t>3002</t>
  </si>
  <si>
    <t>ER_3002 - Regulator Reliable - Blanket</t>
  </si>
  <si>
    <t>Gas Reinforcement Program</t>
  </si>
  <si>
    <t>3000</t>
  </si>
  <si>
    <t>ER_3000 - Gas Reinforce-Minor Blanket</t>
  </si>
  <si>
    <t>Gas Replacement Street and Highway Program</t>
  </si>
  <si>
    <t>3003</t>
  </si>
  <si>
    <t>ER_3003 - Gas Replace-St&amp;Hwy</t>
  </si>
  <si>
    <t>Gas Cathodic Protection Program</t>
  </si>
  <si>
    <t>3004</t>
  </si>
  <si>
    <t>ER_3004 - Cathodic Protection-Minor Blanket</t>
  </si>
  <si>
    <t>Gas Facility Replacement Program (GFRP) Aldyl A Pipe Replacement</t>
  </si>
  <si>
    <t>3008</t>
  </si>
  <si>
    <t>ER_3008 - Aldyl -A Pipe Replacement</t>
  </si>
  <si>
    <t>Gas Isolated Steel Replacement Program</t>
  </si>
  <si>
    <t>3007</t>
  </si>
  <si>
    <t>ER_3007 - Isolated Steel Replacement</t>
  </si>
  <si>
    <t>Gas PMC Program</t>
  </si>
  <si>
    <t>3055</t>
  </si>
  <si>
    <t>ER_3055 - Gas Meter Replacement Non Revenue</t>
  </si>
  <si>
    <t>Jackson Prairie Joint Project</t>
  </si>
  <si>
    <t>7201</t>
  </si>
  <si>
    <t>ER_7201 - Jackson Prairie Storage</t>
  </si>
  <si>
    <t>JN604</t>
  </si>
  <si>
    <t>5155</t>
  </si>
  <si>
    <t>ER_5155 - Data Center Compute and Storage Systems</t>
  </si>
  <si>
    <t>5016</t>
  </si>
  <si>
    <t>ER_5016 - Endpoint Compute and Productivity Systems</t>
  </si>
  <si>
    <t>Energy Delivery Operational Efficiency &amp; Shared Services</t>
  </si>
  <si>
    <t>5018</t>
  </si>
  <si>
    <t>ER_5018 - Energy Delivery Op Efficiency &amp; Shared Services</t>
  </si>
  <si>
    <t>Energy Resources Modernization &amp; Operational Efficiency</t>
  </si>
  <si>
    <t>5019</t>
  </si>
  <si>
    <t>ER_5019 - Energy Resources Modernization &amp; Op Efficiency</t>
  </si>
  <si>
    <t>5022</t>
  </si>
  <si>
    <t>ER_5022 - Enterprise Communication Systems</t>
  </si>
  <si>
    <t>ET Modernization &amp; Operational Efficiency - Technology</t>
  </si>
  <si>
    <t>5026</t>
  </si>
  <si>
    <t>ER_5026 - ET Modernization &amp; Op Efficiency - Technology</t>
  </si>
  <si>
    <t>5028</t>
  </si>
  <si>
    <t>ER_5028 - Financial &amp; Accounting Technology</t>
  </si>
  <si>
    <t>5032</t>
  </si>
  <si>
    <t>ER_5032 - Enterprise Security</t>
  </si>
  <si>
    <t>5020</t>
  </si>
  <si>
    <t>ER_5020 - Enterprise &amp; Control Network Infrastructure</t>
  </si>
  <si>
    <t>5025</t>
  </si>
  <si>
    <t>ER_5025 - Environmental Control &amp; Monitoring Systems</t>
  </si>
  <si>
    <t>5027</t>
  </si>
  <si>
    <t>ER_5027 - Fiber Network Lease Service Replacement</t>
  </si>
  <si>
    <t>Land Mobile Radio &amp; Real Time Communication Systems</t>
  </si>
  <si>
    <t>5030</t>
  </si>
  <si>
    <t>ER_5030 - Land Mobile Radio &amp; Real Time Comm Systems</t>
  </si>
  <si>
    <t>Technology Failed Assets</t>
  </si>
  <si>
    <t>5037</t>
  </si>
  <si>
    <t>ER_5037 - Infrastructure Technology Failed Assets</t>
  </si>
  <si>
    <t>Capital Tools &amp; Stores</t>
  </si>
  <si>
    <t>7006</t>
  </si>
  <si>
    <t>ER_7006 - Tools Lab &amp; Shop Equipment</t>
  </si>
  <si>
    <t>Atlas</t>
  </si>
  <si>
    <t>5147</t>
  </si>
  <si>
    <t>ER_5147 - Project Atlas</t>
  </si>
  <si>
    <t>47C08</t>
  </si>
  <si>
    <t>Customer Facing Technology Program</t>
  </si>
  <si>
    <t>5151</t>
  </si>
  <si>
    <t>ER_5151 - Customer Facing Technology</t>
  </si>
  <si>
    <t>Enterprise Data Science</t>
  </si>
  <si>
    <t>5038</t>
  </si>
  <si>
    <t>ER_5038 - Enterprise Data Science</t>
  </si>
  <si>
    <t>38X09</t>
  </si>
  <si>
    <t>Strategic Initiatives</t>
  </si>
  <si>
    <t>7060</t>
  </si>
  <si>
    <t>ER_7060 - Strategic Initiatives</t>
  </si>
  <si>
    <t>19W09</t>
  </si>
  <si>
    <t>Fleet Services Capital Plan</t>
  </si>
  <si>
    <t>7000</t>
  </si>
  <si>
    <t>ER_7000 - Transportation Equip</t>
  </si>
  <si>
    <t>Strategic</t>
  </si>
  <si>
    <t>CAP 20.1</t>
  </si>
  <si>
    <t>2020 Total</t>
  </si>
  <si>
    <t>Grand Total</t>
  </si>
  <si>
    <t>12.31.22</t>
  </si>
  <si>
    <t xml:space="preserve"> EOP Cost</t>
  </si>
  <si>
    <t>ADFIT</t>
  </si>
  <si>
    <t>A/D</t>
  </si>
  <si>
    <t>Mandatory &amp; Compliance Total</t>
  </si>
  <si>
    <t>Campus Repurposing Phase 2</t>
  </si>
  <si>
    <t>7131</t>
  </si>
  <si>
    <t>ER_7131 - COF Long Term Restructuring Plan Phase 2</t>
  </si>
  <si>
    <t>5BH07</t>
  </si>
  <si>
    <t>Allocation Factors</t>
  </si>
  <si>
    <t>ED</t>
  </si>
  <si>
    <t>WA</t>
  </si>
  <si>
    <t>Substation - Station Rebuilds Program</t>
  </si>
  <si>
    <t>Electric Storm</t>
  </si>
  <si>
    <t>Distribution Minor Rebuild</t>
  </si>
  <si>
    <t>Elec Relocation and Replacement Program</t>
  </si>
  <si>
    <t>Transmission - Minor Rebuild</t>
  </si>
  <si>
    <t>Wood Pole Management</t>
  </si>
  <si>
    <t>Downtown Network - Asset Condition</t>
  </si>
  <si>
    <t>Downtown Network - Performance &amp; Capacity</t>
  </si>
  <si>
    <t>Joint Use</t>
  </si>
  <si>
    <t>Substation - New Distribution Station Capacity Program</t>
  </si>
  <si>
    <t>SCADA - SOO and BuCC</t>
  </si>
  <si>
    <t>Transmission Construction - Compliance</t>
  </si>
  <si>
    <t>Distribution Grid Modernization</t>
  </si>
  <si>
    <t>Westside 230/115kV Station Brownfield Rebuild Project</t>
  </si>
  <si>
    <t>Transmission NERC Low-Risk Priority Lines Mitigation</t>
  </si>
  <si>
    <t>Rattlesnake Flat Wind Farm Project 115kV Integration Project</t>
  </si>
  <si>
    <t>Saddle Mountain 230/115kV Station (New) Integration Project Phase 1</t>
  </si>
  <si>
    <t>Protection System Upgrade for PRC-002</t>
  </si>
  <si>
    <t>Gas Cheney HP Reinforcement</t>
  </si>
  <si>
    <t>Regulating Hydro</t>
  </si>
  <si>
    <t>Base Load Thermal Program</t>
  </si>
  <si>
    <t>Cabinet Gorge Automation</t>
  </si>
  <si>
    <t>CS2 Single Phase Transformer</t>
  </si>
  <si>
    <t>Clark Fork Settlement Agreement</t>
  </si>
  <si>
    <t>Spokane River License Implementation</t>
  </si>
  <si>
    <t>2000</t>
  </si>
  <si>
    <t>ER_2000 - Substation - Capital Spares</t>
  </si>
  <si>
    <t>XS026</t>
  </si>
  <si>
    <t>2051</t>
  </si>
  <si>
    <t>ER_2051 - Electric Transmission Plant-Storm</t>
  </si>
  <si>
    <t>LS005</t>
  </si>
  <si>
    <t>XT704</t>
  </si>
  <si>
    <t>2055</t>
  </si>
  <si>
    <t>ER_2055 - Electric Distribution Minor Blanket</t>
  </si>
  <si>
    <t>ZD001</t>
  </si>
  <si>
    <t>ZD007</t>
  </si>
  <si>
    <t>ZD010</t>
  </si>
  <si>
    <t>ZD013</t>
  </si>
  <si>
    <t>ZD016</t>
  </si>
  <si>
    <t>2056</t>
  </si>
  <si>
    <t>ER_2056 - Distribution Line Relocations</t>
  </si>
  <si>
    <t>56L08</t>
  </si>
  <si>
    <t>ZLL35</t>
  </si>
  <si>
    <t>ZPJ35</t>
  </si>
  <si>
    <t>ZBC35</t>
  </si>
  <si>
    <t>ZBO35</t>
  </si>
  <si>
    <t>ZBW35</t>
  </si>
  <si>
    <t>ZDP35</t>
  </si>
  <si>
    <t>ZNT35</t>
  </si>
  <si>
    <t>2057</t>
  </si>
  <si>
    <t>ER_2057 - Transmission Minor Rebuild</t>
  </si>
  <si>
    <t>AMT13</t>
  </si>
  <si>
    <t>AMT12</t>
  </si>
  <si>
    <t>2059</t>
  </si>
  <si>
    <t>ER_2059 - Failed Electric Dist Plant-Storm</t>
  </si>
  <si>
    <t>ZLL52</t>
  </si>
  <si>
    <t>ZPJ52</t>
  </si>
  <si>
    <t>ZBC52</t>
  </si>
  <si>
    <t>ZBO52</t>
  </si>
  <si>
    <t>ZBR52</t>
  </si>
  <si>
    <t>ZBW52</t>
  </si>
  <si>
    <t>ZDP52</t>
  </si>
  <si>
    <t>2060</t>
  </si>
  <si>
    <t>ER_2060 - Wood Pole Mgmt</t>
  </si>
  <si>
    <t>YV001</t>
  </si>
  <si>
    <t>2062</t>
  </si>
  <si>
    <t>ER_2062 - Downtown Network Asset Condition</t>
  </si>
  <si>
    <t>ZBC61</t>
  </si>
  <si>
    <t>ZBC62</t>
  </si>
  <si>
    <t>ZBC63</t>
  </si>
  <si>
    <t>ZBC64</t>
  </si>
  <si>
    <t>2063</t>
  </si>
  <si>
    <t>ER_2063 - Downtown Network - Performance &amp; Capacity</t>
  </si>
  <si>
    <t>SD822</t>
  </si>
  <si>
    <t>SD826</t>
  </si>
  <si>
    <t>2074</t>
  </si>
  <si>
    <t>ER_2074 - Joint Use</t>
  </si>
  <si>
    <t>ZD019</t>
  </si>
  <si>
    <t>2204</t>
  </si>
  <si>
    <t>ER_2204 - Substation Rebuilds</t>
  </si>
  <si>
    <t>LC903</t>
  </si>
  <si>
    <t>BT306</t>
  </si>
  <si>
    <t>XS010</t>
  </si>
  <si>
    <t>BS202</t>
  </si>
  <si>
    <t>BS400</t>
  </si>
  <si>
    <t>FD700</t>
  </si>
  <si>
    <t>2215</t>
  </si>
  <si>
    <t>ER_2215 - Substation Asset Mgmt Capital Maintenance</t>
  </si>
  <si>
    <t>AMS09</t>
  </si>
  <si>
    <t>AMS10</t>
  </si>
  <si>
    <t>AMS28</t>
  </si>
  <si>
    <t>AMS81</t>
  </si>
  <si>
    <t>AMS82</t>
  </si>
  <si>
    <t>AMS83</t>
  </si>
  <si>
    <t>AMS85</t>
  </si>
  <si>
    <t>XS701</t>
  </si>
  <si>
    <t>XS801</t>
  </si>
  <si>
    <t>XS903</t>
  </si>
  <si>
    <t>XS904</t>
  </si>
  <si>
    <t>XS905</t>
  </si>
  <si>
    <t>XS951</t>
  </si>
  <si>
    <t>XS002</t>
  </si>
  <si>
    <t>2274</t>
  </si>
  <si>
    <t>ER_2274 - New Substations</t>
  </si>
  <si>
    <t>CT800</t>
  </si>
  <si>
    <t>CS600</t>
  </si>
  <si>
    <t>SD107</t>
  </si>
  <si>
    <t>2277</t>
  </si>
  <si>
    <t>ER_2277 - SCADA Upgrade</t>
  </si>
  <si>
    <t>YQ301</t>
  </si>
  <si>
    <t>2457</t>
  </si>
  <si>
    <t>ER_2457 - Benton-Othello 115 Recond</t>
  </si>
  <si>
    <t>FT130</t>
  </si>
  <si>
    <t>2470</t>
  </si>
  <si>
    <t>ER_2470 - Dist Grid Modernization</t>
  </si>
  <si>
    <t>FD502</t>
  </si>
  <si>
    <t>PD502</t>
  </si>
  <si>
    <t>SD707</t>
  </si>
  <si>
    <t>2514</t>
  </si>
  <si>
    <t>ER_2514 - Distribution - Spokane North &amp; West</t>
  </si>
  <si>
    <t>BD903</t>
  </si>
  <si>
    <t>DD990</t>
  </si>
  <si>
    <t>SD528</t>
  </si>
  <si>
    <t>SD702</t>
  </si>
  <si>
    <t>SD930</t>
  </si>
  <si>
    <t>SD990</t>
  </si>
  <si>
    <t>WD801</t>
  </si>
  <si>
    <t>WD806</t>
  </si>
  <si>
    <t>2531</t>
  </si>
  <si>
    <t>ER_2531 - Westside 230 kV Substation - Rebuild</t>
  </si>
  <si>
    <t>SS201</t>
  </si>
  <si>
    <t>ST301</t>
  </si>
  <si>
    <t>2579</t>
  </si>
  <si>
    <t>ER_2579 - Low Priority Ratings Mitigation</t>
  </si>
  <si>
    <t>PT501</t>
  </si>
  <si>
    <t>XT700</t>
  </si>
  <si>
    <t>2605</t>
  </si>
  <si>
    <t>ER_2605 - Saddle Mountain Integration</t>
  </si>
  <si>
    <t>FS702</t>
  </si>
  <si>
    <t>FT702</t>
  </si>
  <si>
    <t>FT703</t>
  </si>
  <si>
    <t>2608</t>
  </si>
  <si>
    <t>ER_2608 - Protection System Upgrades for PRC-002</t>
  </si>
  <si>
    <t>LS904</t>
  </si>
  <si>
    <t>2617</t>
  </si>
  <si>
    <t>ER_2617 - Noxon Hydro-Noxon Switchyard 230kV Trans Line Rbld</t>
  </si>
  <si>
    <t>AT702</t>
  </si>
  <si>
    <t>2618</t>
  </si>
  <si>
    <t>ER_2618 - Rattlesnake Flat 115kV Wind Farm Project</t>
  </si>
  <si>
    <t>FS802</t>
  </si>
  <si>
    <t>FS805</t>
  </si>
  <si>
    <t>FT801</t>
  </si>
  <si>
    <t>FT805</t>
  </si>
  <si>
    <t>FT802</t>
  </si>
  <si>
    <t>FC801</t>
  </si>
  <si>
    <t>FC802</t>
  </si>
  <si>
    <t>ZVG15</t>
  </si>
  <si>
    <t>ZLG23</t>
  </si>
  <si>
    <t>ZPJ23</t>
  </si>
  <si>
    <t>ZVG23</t>
  </si>
  <si>
    <t>ZN201</t>
  </si>
  <si>
    <t>ZV721</t>
  </si>
  <si>
    <t>ZLL12</t>
  </si>
  <si>
    <t>ZPJ12</t>
  </si>
  <si>
    <t>14D83</t>
  </si>
  <si>
    <t>ZBG12</t>
  </si>
  <si>
    <t>ZBW12</t>
  </si>
  <si>
    <t>ZBG07</t>
  </si>
  <si>
    <t>GN210</t>
  </si>
  <si>
    <t>GN211</t>
  </si>
  <si>
    <t>GN213</t>
  </si>
  <si>
    <t>XWA55</t>
  </si>
  <si>
    <t>3311</t>
  </si>
  <si>
    <t>ER_3311 - Cheney HP Reinforcement</t>
  </si>
  <si>
    <t>GN700</t>
  </si>
  <si>
    <t>4148</t>
  </si>
  <si>
    <t>ER_4148 - Regulating Hydro</t>
  </si>
  <si>
    <t>AG103</t>
  </si>
  <si>
    <t>4149</t>
  </si>
  <si>
    <t>ER_4149 - Base Load Thermal</t>
  </si>
  <si>
    <t>AG104</t>
  </si>
  <si>
    <t>AG106</t>
  </si>
  <si>
    <t>AG201</t>
  </si>
  <si>
    <t>4163</t>
  </si>
  <si>
    <t>ER_4163 - CG HED Automation Replacement</t>
  </si>
  <si>
    <t>IG202</t>
  </si>
  <si>
    <t>4206</t>
  </si>
  <si>
    <t>ER_4206 - CS2 Single Phase Transformer</t>
  </si>
  <si>
    <t>TG902</t>
  </si>
  <si>
    <t>5156</t>
  </si>
  <si>
    <t>ER_5156 - Digital Grid Network Expansion</t>
  </si>
  <si>
    <t>56N09</t>
  </si>
  <si>
    <t>6103</t>
  </si>
  <si>
    <t>ER_6103 - Clark Fork Implement PME Agreement</t>
  </si>
  <si>
    <t>YI801</t>
  </si>
  <si>
    <t>YI990</t>
  </si>
  <si>
    <t>YI994</t>
  </si>
  <si>
    <t>YI996</t>
  </si>
  <si>
    <t>YI998</t>
  </si>
  <si>
    <t>YI999</t>
  </si>
  <si>
    <t>6107</t>
  </si>
  <si>
    <t>ER_6107 - Spokane River Implementation (PM&amp;E)</t>
  </si>
  <si>
    <t>SI621</t>
  </si>
  <si>
    <t>Elec Distribution 360-373</t>
  </si>
  <si>
    <t>Elec Transmission 350-359</t>
  </si>
  <si>
    <t>Hydro 331-336</t>
  </si>
  <si>
    <t>Other Elec Production / Turbines 340-346</t>
  </si>
  <si>
    <t>Include</t>
  </si>
  <si>
    <t>Y</t>
  </si>
  <si>
    <t>WA - E % Allocation</t>
  </si>
  <si>
    <t>WA - G % Allocation</t>
  </si>
  <si>
    <t>WA - E EOP TTP Allocated Total</t>
  </si>
  <si>
    <t>WA - G EOP TTP Allocated Total</t>
  </si>
  <si>
    <t>WA - E Allocated</t>
  </si>
  <si>
    <t>WA - G Allocated</t>
  </si>
  <si>
    <t>Test Year Ended December 31, 2019</t>
  </si>
  <si>
    <t>Washington - Electric</t>
  </si>
  <si>
    <t>Plant Retirements</t>
  </si>
  <si>
    <t>Depreciation Rate</t>
  </si>
  <si>
    <t>Depreciation Expense to Remove for Retirements</t>
  </si>
  <si>
    <t>2020 Retirements</t>
  </si>
  <si>
    <t>2020 Depreciation Expense to Remove</t>
  </si>
  <si>
    <t>Functional Group</t>
  </si>
  <si>
    <t>WA E</t>
  </si>
  <si>
    <t>ID E</t>
  </si>
  <si>
    <t>WA G</t>
  </si>
  <si>
    <t>ID G</t>
  </si>
  <si>
    <t>OR G</t>
  </si>
  <si>
    <t>actual used</t>
  </si>
  <si>
    <t>Actual used</t>
  </si>
  <si>
    <t>Pro Forma Adjustment Calculation - WA Electric</t>
  </si>
  <si>
    <t>Pro Forma Adjustment Calculation - WA Natural Gas</t>
  </si>
  <si>
    <t>Washington - Natural Gas</t>
  </si>
  <si>
    <t>G-CAP20.1</t>
  </si>
  <si>
    <t>Pro Forma Adjustment Calculation - Washington Natural Gas</t>
  </si>
  <si>
    <t>Test Year 12 Months Ended December 31, 2019</t>
  </si>
  <si>
    <t>Corporate Tax Rate</t>
  </si>
  <si>
    <t>Transmission</t>
  </si>
  <si>
    <t>Generation</t>
  </si>
  <si>
    <t>Thermal</t>
  </si>
  <si>
    <t>Hydro</t>
  </si>
  <si>
    <t>Other</t>
  </si>
  <si>
    <t>Pro Forma Adjustment Calculation - Washington Electric</t>
  </si>
  <si>
    <t>E-CAP20.1</t>
  </si>
  <si>
    <t>Steam/Thermal</t>
  </si>
  <si>
    <t xml:space="preserve">[1] Book Rates from the Depreciation Study approved in Order 04 related to UE-180167 and UG-180168 </t>
  </si>
  <si>
    <t>Total Production Accumulated Depreciation</t>
  </si>
  <si>
    <t xml:space="preserve">     Other</t>
  </si>
  <si>
    <t xml:space="preserve">     Hydro</t>
  </si>
  <si>
    <t xml:space="preserve">     Steam</t>
  </si>
  <si>
    <t>Total Production Plant in Service</t>
  </si>
  <si>
    <t>Plant in Service</t>
  </si>
  <si>
    <t>Total Production Depreciation Expense</t>
  </si>
  <si>
    <t>Depreciation Expense</t>
  </si>
  <si>
    <t>Additional Detail for Cost of Service</t>
  </si>
  <si>
    <t>Net Plant After DFIT</t>
  </si>
  <si>
    <t xml:space="preserve">DEFERRED TAXES  </t>
  </si>
  <si>
    <t xml:space="preserve">NET PLANT </t>
  </si>
  <si>
    <t xml:space="preserve">General  </t>
  </si>
  <si>
    <t xml:space="preserve">Distribution  </t>
  </si>
  <si>
    <t xml:space="preserve">Transmission  </t>
  </si>
  <si>
    <t xml:space="preserve">Production  </t>
  </si>
  <si>
    <t xml:space="preserve">Intangible  </t>
  </si>
  <si>
    <t>ACCUMULATED DEPRECIATION/AMORT</t>
  </si>
  <si>
    <t xml:space="preserve">Total Plant in Service  </t>
  </si>
  <si>
    <t xml:space="preserve">PLANT IN SERVICE  </t>
  </si>
  <si>
    <t xml:space="preserve">RATE BASE  </t>
  </si>
  <si>
    <t xml:space="preserve">Total Electric Expenses  </t>
  </si>
  <si>
    <t xml:space="preserve">General </t>
  </si>
  <si>
    <t xml:space="preserve">Production </t>
  </si>
  <si>
    <t xml:space="preserve">Intangible </t>
  </si>
  <si>
    <t xml:space="preserve">EXPENSES  </t>
  </si>
  <si>
    <t>DESCRIPTION</t>
  </si>
  <si>
    <t xml:space="preserve">(000'S OF DOLLARS)  </t>
  </si>
  <si>
    <t>TWELVE MONTHS ENDED DECEMBER 31, 2019</t>
  </si>
  <si>
    <t>WASHINGTON ELECTRIC RESULTS  - ADJUST NET PLANT AMA TO EOP</t>
  </si>
  <si>
    <t xml:space="preserve">AVISTA UTILITIES  </t>
  </si>
  <si>
    <t xml:space="preserve">Total Natural Gas Expenses  </t>
  </si>
  <si>
    <t>WASHINGTON NATURAL GAS RESULTS  - ADJUST NET PLANT AMA TO EOP</t>
  </si>
  <si>
    <t>2020 Plant Additions</t>
  </si>
  <si>
    <t>2020 Retirements on Plant-In-Service at 12/31/2019</t>
  </si>
  <si>
    <t>Programs</t>
  </si>
  <si>
    <t>BI_XS026 - System- Distribution Power Transformers</t>
  </si>
  <si>
    <t>ZLL05</t>
  </si>
  <si>
    <t>BI_ZLL05 - Electric Transmission Plant-Storm Lew/Clark</t>
  </si>
  <si>
    <t>ZCJ05</t>
  </si>
  <si>
    <t>BI_ZCJ05 - Electric Transmission Plant-Storm CDA</t>
  </si>
  <si>
    <t>BI_XT704 - TX Unplanned Failure Prevention</t>
  </si>
  <si>
    <t>BI_LS005 - Electric Transmission Plant-Storm System</t>
  </si>
  <si>
    <t>ZBR60</t>
  </si>
  <si>
    <t>BI_ZBR60 - Deteriorated Pole Replacement Davenport</t>
  </si>
  <si>
    <t>ZBW60</t>
  </si>
  <si>
    <t>BI_ZBW60 - Deteriorated Pole Replacement Colville</t>
  </si>
  <si>
    <t>ZDP60</t>
  </si>
  <si>
    <t>BI_ZDP60 - Deteriorated Pole Replacement Deer Park</t>
  </si>
  <si>
    <t>ZPJ60</t>
  </si>
  <si>
    <t>BI_ZPJ60 - Deteriorated Pole Replacement Pullman</t>
  </si>
  <si>
    <t>ZDP34</t>
  </si>
  <si>
    <t>BI_ZDP34 - Electric Distr Blanket - Deer Park</t>
  </si>
  <si>
    <t>ZLL60</t>
  </si>
  <si>
    <t>BI_ZLL60 - Deteriorated Pole Replacement Lewiston</t>
  </si>
  <si>
    <t>ZBR34</t>
  </si>
  <si>
    <t>BI_ZBR34 - Elect Distr Blanket - Davenport</t>
  </si>
  <si>
    <t>ZBO60</t>
  </si>
  <si>
    <t>BI_ZBO60 - Deteriorated Pole Replacement Othello</t>
  </si>
  <si>
    <t>BI_ZD001 - WA Customer Requested/Caused</t>
  </si>
  <si>
    <t>ZLL34</t>
  </si>
  <si>
    <t>BI_ZLL34 - Elect Distr Blanket - Lewis/Clark</t>
  </si>
  <si>
    <t>BI_ZD013 - WA Elec DX Facility Upgrades &amp; Efficiency Imprvmts</t>
  </si>
  <si>
    <t>BI_ZD007 - WA NESC/Operating Standard Violations</t>
  </si>
  <si>
    <t>ZBW34</t>
  </si>
  <si>
    <t>BI_ZBW34 - Elect Distr Blanket - Colville Area</t>
  </si>
  <si>
    <t>ZBO34</t>
  </si>
  <si>
    <t>BI_ZBO34 - Elect Distr Blanket - Othello</t>
  </si>
  <si>
    <t>ZBC60</t>
  </si>
  <si>
    <t>BI_ZBC60 - Deteriorated Pole Replacement Spokane</t>
  </si>
  <si>
    <t>ZPJ34</t>
  </si>
  <si>
    <t>BI_ZPJ34 - Electr Distr Blanket - Palouse Area</t>
  </si>
  <si>
    <t>BI_ZD016 - WA Elec DX Facility Route &amp; Location Modifications</t>
  </si>
  <si>
    <t>BI_ZD010 - WA Asset Condition</t>
  </si>
  <si>
    <t>ZBC34</t>
  </si>
  <si>
    <t>BI_ZBC34 - Elect Distr Minor Blanket-Spokane</t>
  </si>
  <si>
    <t>BI_56L08 - Transmission Line  Road Move</t>
  </si>
  <si>
    <t>BI_ZBO35 - Distr Line Reloc - Othello</t>
  </si>
  <si>
    <t>BI_ZDP35 - Distr Line Reloc - Deer Park</t>
  </si>
  <si>
    <t>BI_ZLL35 - Distr Line Relocates-L/C</t>
  </si>
  <si>
    <t>BI_ZBW35 - Distr Line Relocate-Colvill</t>
  </si>
  <si>
    <t>BI_ZPJ35 - Distr Relocation-Palouse</t>
  </si>
  <si>
    <t>BI_ZNT35 - Distr Line Relocation - Network Spokane</t>
  </si>
  <si>
    <t>BI_ZBC35 - Distr Line Relocation-Spokane</t>
  </si>
  <si>
    <t>XT902</t>
  </si>
  <si>
    <t>BI_XT902 - Patrol Inspection Mitigation Pre-Failure Projects</t>
  </si>
  <si>
    <t>BI_AMT13 - Asset Mgmt Trans Minor Rebuilds ID</t>
  </si>
  <si>
    <t>BI_AMT12 - Asset Mgmt Trans Minor Rebuilds WA</t>
  </si>
  <si>
    <t>BI_ZLL52 - Failed Electric Dist Plant-Storm Lewis/Clark</t>
  </si>
  <si>
    <t>BI_ZBR52 - Failed Electric Dist Plant-Storm Davenport</t>
  </si>
  <si>
    <t>BI_ZDP52 - Failed Electric Dist Plant-Storm Deer Park</t>
  </si>
  <si>
    <t>BI_ZPJ52 - Failed Electric Dist Plant-Storm Palouse</t>
  </si>
  <si>
    <t>BI_ZBO52 - Failed Electric Dist Plant-Storm Othello</t>
  </si>
  <si>
    <t>BI_ZBC52 - Failed Electric Dist Plant-Storm Spokane</t>
  </si>
  <si>
    <t>BI_ZBW52 - Failed Electric Dist Plant-Storm Colville</t>
  </si>
  <si>
    <t>BI_YV001 - Pole Test and Treat Replacement Blanket</t>
  </si>
  <si>
    <t>BI_ZBC63 - Downtown Network Asset Condition URD Cable</t>
  </si>
  <si>
    <t>ZBC65</t>
  </si>
  <si>
    <t>BI_ZBC65 - Downtown Network Asset Condition Failed Plant</t>
  </si>
  <si>
    <t>BI_ZBC61 - Downtown Network Asset Condition Lighting</t>
  </si>
  <si>
    <t>BI_ZBC62 - Downtown Network Asset Condition Mechanical Equip</t>
  </si>
  <si>
    <t>BI_ZBC64 - Downtown Network Asset Condition Elec Equip</t>
  </si>
  <si>
    <t>BI_SD826 - Electrical Improvements</t>
  </si>
  <si>
    <t>SD827</t>
  </si>
  <si>
    <t>BI_SD827 - Structural Improvements</t>
  </si>
  <si>
    <t>BI_SD822 - Vault Integration</t>
  </si>
  <si>
    <t>BI_ZD019 - Joint Use WA</t>
  </si>
  <si>
    <t>SS703</t>
  </si>
  <si>
    <t>BI_SS703 - Westside Auto Transformer #2</t>
  </si>
  <si>
    <t>ST817</t>
  </si>
  <si>
    <t>BI_ST817 - Valleyway Tap Sub Rbld(Metering Add):Trans Intgrtn</t>
  </si>
  <si>
    <t>FS700</t>
  </si>
  <si>
    <t>BI_FS700 - Lee &amp; Reynolds Sub 115/13V Capacity Increase</t>
  </si>
  <si>
    <t>SS811</t>
  </si>
  <si>
    <t>BI_SS811 - Mead Feeder 12F3 Addition</t>
  </si>
  <si>
    <t>BI_BT306 - Ford Substation 115-13kV Rebuild - Tx Integration</t>
  </si>
  <si>
    <t>CS503</t>
  </si>
  <si>
    <t>BI_CS503 - Huetter - Expand Sub - Add Capacity</t>
  </si>
  <si>
    <t>BI_FD700 - Lee&amp;Reynolds 2nd Xfm:  Integrate Distribution Circuits</t>
  </si>
  <si>
    <t>BI_BS400 - Davenport 115 kV Substation - Minor Rebuild</t>
  </si>
  <si>
    <t>BI_BS202 - Ford 115 kV - Rebuild Substation</t>
  </si>
  <si>
    <t>BI_XS010 - Substation Acquisitions (Dx. Subs)</t>
  </si>
  <si>
    <t>BI_XS002 - System - Relay Replace / Install</t>
  </si>
  <si>
    <t>AMS07</t>
  </si>
  <si>
    <t>BI_AMS07 - System - Relay Replace / Install - AM</t>
  </si>
  <si>
    <t>BI_XS903 - System - Autotransformer Diagnostic Monitor Install</t>
  </si>
  <si>
    <t>BI_AMS81 - System - Surge Protection Replace / Install</t>
  </si>
  <si>
    <t>BI_XS801 - System - Metering Replace / Install</t>
  </si>
  <si>
    <t>BI_XS951 - System - SCADA Replace / Install</t>
  </si>
  <si>
    <t>BI_AMS09 - System - Battery &amp; Charger Replace - Transmission</t>
  </si>
  <si>
    <t>BI_XS905 - System - Current &amp; Potential Device Replace</t>
  </si>
  <si>
    <t>BI_AMS82 - System - Crushed Rock &amp; Fence Restoration - AM</t>
  </si>
  <si>
    <t>XS206</t>
  </si>
  <si>
    <t>BI_XS206 - System - Substation Structure Replace / Install</t>
  </si>
  <si>
    <t>BI_XS701 - System Asset Management Miscellaneous Replacements</t>
  </si>
  <si>
    <t>BI_AMS85 - System - Air Switches Replace / Install</t>
  </si>
  <si>
    <t>BI_AMS83 - System - Low Voltage Breaker Replace - AM</t>
  </si>
  <si>
    <t>BI_AMS10 - System - Battery &amp; Charger Replace - Distribution</t>
  </si>
  <si>
    <t>AMS32</t>
  </si>
  <si>
    <t>BI_AMS32 - System - High Voltage Breaker Replace - AM</t>
  </si>
  <si>
    <t>BI_XS904 - System - Voltage Regulator Replace / Install</t>
  </si>
  <si>
    <t>BI_AMS28 - System - Dist Power Transformer Replace - Condition</t>
  </si>
  <si>
    <t>SS522</t>
  </si>
  <si>
    <t>BI_SS522 - Southeast 12F6 - Add New Feeder</t>
  </si>
  <si>
    <t>BI_SD107 - Southeast 12F6 - Cx FDR</t>
  </si>
  <si>
    <t>SS812</t>
  </si>
  <si>
    <t>BI_SS812 - Boulder 115/13kV Substation</t>
  </si>
  <si>
    <t>BI_CT800 - Dalton Substation - Rebuild (Transmission)</t>
  </si>
  <si>
    <t>BI_CS600 - Dalton - Rebuild Sub - Add Capacity</t>
  </si>
  <si>
    <t>BI_YQ301 - Scada Upgrade</t>
  </si>
  <si>
    <t>BI_FT130 - Benton-Othello 115 Recond</t>
  </si>
  <si>
    <t>BI_PD502 - TUR112 Feeder Upgrade</t>
  </si>
  <si>
    <t>BI_SD707 - F&amp;C12F1  Grid Modernization</t>
  </si>
  <si>
    <t>BI_FD502 - SPR761 Feeder Upgrade</t>
  </si>
  <si>
    <t>BD801</t>
  </si>
  <si>
    <t>BI_BD801 - Othello Area Ops:  2 Viper Reclosers, 3 Air Switch</t>
  </si>
  <si>
    <t>DD902</t>
  </si>
  <si>
    <t>BI_DD902 - DEP 12F2 Grote Rd Recond (1m)</t>
  </si>
  <si>
    <t>BI_WD806 - KET12F2 Reconductor River Crossing</t>
  </si>
  <si>
    <t>BI_DD990 - Deer Park Area - Dx Performance and Capacity</t>
  </si>
  <si>
    <t>BI_SD702 - COB 12F1 - Split FDR</t>
  </si>
  <si>
    <t>BI_WD801 - Orin 12F3:  Recond 4 miles</t>
  </si>
  <si>
    <t>BI_SD528 - INT 12F2-DEE 12F1 Improve Tie</t>
  </si>
  <si>
    <t>BI_SD930 - INT 12F2 Recond Rutter Pkwy (2m)</t>
  </si>
  <si>
    <t>BI_BD903 - Ford 12F1 Recond to LL</t>
  </si>
  <si>
    <t>BI_SD990 - Spokane Area - Dx Performance and Capacity</t>
  </si>
  <si>
    <t>BI_ST301 - Westside 230kV Stn-Rebuild:Transmsn Integration</t>
  </si>
  <si>
    <t>BI_SS201 - Westside 230 kV Substation - Rebuild</t>
  </si>
  <si>
    <t>ST506</t>
  </si>
  <si>
    <t>BI_ST506 - Addy-Devils Gap LPRM Project</t>
  </si>
  <si>
    <t>BI_XT700 - Low Priority Line Ratings Mitigation Generic</t>
  </si>
  <si>
    <t>BI_PT501 - Lind-Shawnee LPRM Project</t>
  </si>
  <si>
    <t>BI_FT703 - Saddle Mountain Integration (Communications Work)</t>
  </si>
  <si>
    <t>BI_FT702 - Saddle Mountain Integration (Transmission Work)</t>
  </si>
  <si>
    <t>BI_FS702 - Saddle Mountain Integration (Substation Work)</t>
  </si>
  <si>
    <t>BI_LS904 - North Lewiston PRC-002 (Substation Integration)</t>
  </si>
  <si>
    <t>BI_AT702 - Noxon Hydro-Noxon Switchyard 230kV Trans Line Rbld</t>
  </si>
  <si>
    <t>Large Distinct Projects</t>
  </si>
  <si>
    <t>FD802</t>
  </si>
  <si>
    <t>BI_FD802 - Lind-Washtucna 115kV Tx: Lind-Neilson Dst Underbld</t>
  </si>
  <si>
    <t>BI_FT805 - Neilson 115kV Substation: Transmission Integration</t>
  </si>
  <si>
    <t>BI_FC802 - Lind 115kV Sub: Comms Integration</t>
  </si>
  <si>
    <t>BI_FC801 - Warden 115kV Sub: Comms Integration</t>
  </si>
  <si>
    <t>BI_FT801 - Neilson 115kV Substation: Comms Integration</t>
  </si>
  <si>
    <t>BI_FS802 - Warden 115kV Substation: Capacity Upgrades</t>
  </si>
  <si>
    <t>BI_FT802 - Lind-Washtucna 115kV Tx: Lind-Neilson Rebuild</t>
  </si>
  <si>
    <t>BI_FS805 - Neilson 115kV Substation: New Sub Construction</t>
  </si>
  <si>
    <t>BI_ZVG15 - Replace System Reinforcement - Spokane</t>
  </si>
  <si>
    <t>BI_XE015 - Replace System Reinforcement - Gas Engineering</t>
  </si>
  <si>
    <t>BI_XE017 - Gas Regulator Station Reliability - Gas Engineering</t>
  </si>
  <si>
    <t>BI_ZLG23 - Relocate Due to St&amp;Hwy Work - L/C</t>
  </si>
  <si>
    <t>BI_ZPJ23 - Relocate Due to St&amp;Hwy Work - Palouse</t>
  </si>
  <si>
    <t>BI_ZVG23 - Relocate Due to St&amp;Hwy Work - Spokane</t>
  </si>
  <si>
    <t>BI_ZN201 - Cathodic Protection Blanket WA</t>
  </si>
  <si>
    <t>BI_ZV721 - Cathodic Protection - Spokane</t>
  </si>
  <si>
    <t>ZBR12</t>
  </si>
  <si>
    <t>BI_ZBR12 - Gas Distribution Non Revenue - Davenport</t>
  </si>
  <si>
    <t>BI_14D83 - Gas Distribution Non Revenue-Goldendale</t>
  </si>
  <si>
    <t>BI_ZBW12 - Gas Distribution Non Revenue - Colville</t>
  </si>
  <si>
    <t>BI_ZLL12 - Gas Distribution Non Revenue - L/C</t>
  </si>
  <si>
    <t>BI_ZPJ12 - Gas Distribution Non Revenue - Palouse</t>
  </si>
  <si>
    <t>BI_ZBG12 - Gas Distribution Non Revenue - Spokane</t>
  </si>
  <si>
    <t>BI_ZBG07 - Isolated Steel Replacement  WA</t>
  </si>
  <si>
    <t>BI_GN213 - Aldyl A WA - STTR Minor Project</t>
  </si>
  <si>
    <t>GN106</t>
  </si>
  <si>
    <t>BI_GN106 - Aldyl -A Pipe Replacement</t>
  </si>
  <si>
    <t>BI_GN211 - Aldyl A WA - Main Pipe Minor Project</t>
  </si>
  <si>
    <t>BI_GN210 - Aldyl A WA - Main Pipe Major Project</t>
  </si>
  <si>
    <t>BI_XWA55 - WA Gas Meter Replacement Non Revenue</t>
  </si>
  <si>
    <t>BI_GN700 - Cheney HP Reinforcement</t>
  </si>
  <si>
    <t>BI_AG103 - Regulating Hydro</t>
  </si>
  <si>
    <t>BI_AG106 - Coyote Springs 2</t>
  </si>
  <si>
    <t>BI_AG201 - Avista/PGE Shared Capital</t>
  </si>
  <si>
    <t>BI_AG104 - Kettle Falls Generating Station &amp; Combustion Turbine</t>
  </si>
  <si>
    <t>BI_IG202 - CG HED Automation Replacement</t>
  </si>
  <si>
    <t>BI_TG902 - CS2 Single Phase Transformer</t>
  </si>
  <si>
    <t>Cabinet Gorge 15 kV Bus Replacement</t>
  </si>
  <si>
    <t>4213</t>
  </si>
  <si>
    <t>ER_4213 - Cabinet Gorge 15 kV Bus Replacement</t>
  </si>
  <si>
    <t>IG400</t>
  </si>
  <si>
    <t>BI_IG400 - Cabinet Gorge 15 kV Bus Replacement</t>
  </si>
  <si>
    <t>Short-Lived Assets</t>
  </si>
  <si>
    <t>BI_01N09 - Endpoint Compute and Productivity Systems</t>
  </si>
  <si>
    <t>BI_18W01 - Energy Delivery Op Efficiency &amp; Shared Services</t>
  </si>
  <si>
    <t>BI_19W01 - Energy Resources Modern &amp; Op Efficiency CDAA</t>
  </si>
  <si>
    <t>BI_20P01 - Enterprise &amp; Control Network Infrastructure CDAA</t>
  </si>
  <si>
    <t>BI_22P01 - Enterprise Communication Systems</t>
  </si>
  <si>
    <t>BI_25P01 - Environmental Control &amp; Monitoring Systems</t>
  </si>
  <si>
    <t>BI_26W01 - ET Modernization &amp; Op Efficiency - Technology</t>
  </si>
  <si>
    <t>BI_27P01 - Fiber Network Lease Service Replacement</t>
  </si>
  <si>
    <t>BI_28W01 - Financial &amp; Accounting Technology</t>
  </si>
  <si>
    <t>BI_30P01 - Land Mobile Radio &amp; Real Time Comm Systems</t>
  </si>
  <si>
    <t>32P02</t>
  </si>
  <si>
    <t>BI_32P02 - Enterprise Security (EDAN)</t>
  </si>
  <si>
    <t>BI_32P01 - Enterprise Security (CDAA)</t>
  </si>
  <si>
    <t>BI_35N09 - Infrastructure Technology Failed Assets</t>
  </si>
  <si>
    <t>BI_38X09 -  Enterprise Data Science</t>
  </si>
  <si>
    <t xml:space="preserve">Customer at the Center </t>
  </si>
  <si>
    <t>Customer Transactional Systems</t>
  </si>
  <si>
    <t>5040</t>
  </si>
  <si>
    <t>ER_5040 - Customer Transactional Systems</t>
  </si>
  <si>
    <t>01C11</t>
  </si>
  <si>
    <t>BI_01C11 - Customer Transactional Systems</t>
  </si>
  <si>
    <t>BI_47C08 - Atlas</t>
  </si>
  <si>
    <t>BI_51N09 - Customer Facing Technology</t>
  </si>
  <si>
    <t>BI_55N09 - Data Center Compute and Storage Systems</t>
  </si>
  <si>
    <t>Digital Grid Network</t>
  </si>
  <si>
    <t>BI_56N09 - Digital Grid Network Expansion</t>
  </si>
  <si>
    <t>YI001</t>
  </si>
  <si>
    <t>BI_YI001 - Fish Passage Native Salmonid Operations</t>
  </si>
  <si>
    <t>BI_YI999 - Idaho Tributary and Fishery Enhancement Program</t>
  </si>
  <si>
    <t>BI_YI996 - Fish Passage/Native Salmonid Restoration Plan</t>
  </si>
  <si>
    <t>BI_YI994 - Recreation Management-Facilities</t>
  </si>
  <si>
    <t>BI_YI801 - APP F5 Mitigation Gas Super Saturation Control Alternatives</t>
  </si>
  <si>
    <t>BI_YI998 - Montana Tributary and Recreational Fishery</t>
  </si>
  <si>
    <t>BI_YI990 - Wildlife Habitat Acquisition</t>
  </si>
  <si>
    <t>BI_SI621 - Spokane River License PM&amp;Es</t>
  </si>
  <si>
    <t>BI_71H07 - Structures and Improvements</t>
  </si>
  <si>
    <t>BI_86J51 - Tools/Lab/Shop Equipment</t>
  </si>
  <si>
    <t>BI_19W09 - Customer Experience Platform</t>
  </si>
  <si>
    <t>BI_5BH07 - Parking Garage</t>
  </si>
  <si>
    <t>BI_JN604 - Jackson Prairie Storage</t>
  </si>
  <si>
    <t>BI_80K51 - Transportation Equipment-System Wide</t>
  </si>
  <si>
    <t>Allocated by Adjustment</t>
  </si>
  <si>
    <t>WA E - 2020 Retirements</t>
  </si>
  <si>
    <t>WA G - 2020 Retirements</t>
  </si>
  <si>
    <t>WA E - 2020 Depreciation Expense to Remove</t>
  </si>
  <si>
    <t>WA G - 2020 Depreciation Expense to Remove</t>
  </si>
  <si>
    <t>Thermal 311-316*</t>
  </si>
  <si>
    <t>Column Labels</t>
  </si>
  <si>
    <t>Row Labels</t>
  </si>
  <si>
    <t>Subtotals, by Plant Group for Testimony Purposes:</t>
  </si>
  <si>
    <t>[2] Natural gas repairs have historically been distribution related; this year's percentage is based off a 3-year average (2016 -2018) of AN's share of natural gas distribution as a percentage of additions.</t>
  </si>
  <si>
    <t>[2] Electric repairs have historically been generation, transmission, and distribution related; this year's percentage is based off a 3-year average (2016 -2018) by function on a system basis as a percentage of additions.</t>
  </si>
  <si>
    <t>Customer at the Center  Total</t>
  </si>
  <si>
    <t>Large Distinct Projects Total</t>
  </si>
  <si>
    <t>Programs Total</t>
  </si>
  <si>
    <t>Short-Lived Assets Total</t>
  </si>
  <si>
    <t>Values</t>
  </si>
  <si>
    <t>2020 Forecasted TTP by Plant Group at Expenditure Request (ER) Level</t>
  </si>
  <si>
    <t>CAP20.4</t>
  </si>
  <si>
    <t>2020 Offsets</t>
  </si>
  <si>
    <t>OFFSETS</t>
  </si>
  <si>
    <t>Electric Total</t>
  </si>
  <si>
    <t>As-Filed</t>
  </si>
  <si>
    <t>Updated w/2020 Actuals</t>
  </si>
  <si>
    <t xml:space="preserve">OPERATING INCOME BEFORE FIT  </t>
  </si>
  <si>
    <t xml:space="preserve">FEDERAL INCOME TAX  </t>
  </si>
  <si>
    <t xml:space="preserve">Current Accrual </t>
  </si>
  <si>
    <t>Debt Interest</t>
  </si>
  <si>
    <t xml:space="preserve">NET OPERATING INCOME  </t>
  </si>
  <si>
    <t xml:space="preserve">TOTAL RATE BASE  </t>
  </si>
  <si>
    <t xml:space="preserve">RATE OF RETURN  </t>
  </si>
  <si>
    <t xml:space="preserve">REVENUE REQUIREMENT </t>
  </si>
  <si>
    <t xml:space="preserve">Revenue Conversion Factor </t>
  </si>
  <si>
    <t>NOI Requirement</t>
  </si>
  <si>
    <t xml:space="preserve">Revenue Requirement </t>
  </si>
  <si>
    <t>Plant/AD/Depreciation Expense Retirements</t>
  </si>
  <si>
    <t>Actual - JAN</t>
  </si>
  <si>
    <t>Actual - FEB</t>
  </si>
  <si>
    <t>Actual - MAR</t>
  </si>
  <si>
    <t>Actual - APR</t>
  </si>
  <si>
    <t>Actual - MAY</t>
  </si>
  <si>
    <t>Actual - JUN</t>
  </si>
  <si>
    <t>Actual - JUL</t>
  </si>
  <si>
    <t>Actual - AUG</t>
  </si>
  <si>
    <t>Actual - SEP</t>
  </si>
  <si>
    <t>Actual - OCT</t>
  </si>
  <si>
    <t>Actual - NOV</t>
  </si>
  <si>
    <t>Actual - DEC</t>
  </si>
  <si>
    <t>Total 2020 Actual EOP TTP</t>
  </si>
  <si>
    <t>System Total 2020 Actual AMA TTP</t>
  </si>
  <si>
    <t>T&amp;D Engineering</t>
  </si>
  <si>
    <t>T&amp;D Operations</t>
  </si>
  <si>
    <t>ZD004</t>
  </si>
  <si>
    <t>BI_ZD004 - WA Trouble Related</t>
  </si>
  <si>
    <t>General 389 / 393-395 / 397-398</t>
  </si>
  <si>
    <t>Downtown Network</t>
  </si>
  <si>
    <t>BI_LC903 - Dry Gulch 115kV Substation</t>
  </si>
  <si>
    <t>LS806</t>
  </si>
  <si>
    <t>BI_LS806 - Dry Gulch 115kV Sub- Brownfield (Substation)</t>
  </si>
  <si>
    <t>SS814</t>
  </si>
  <si>
    <t>BI_SS814 - Opportunity Sub - Add Metering to Valleyway Tap</t>
  </si>
  <si>
    <t>No Driver</t>
  </si>
  <si>
    <t>Distribution System Enhancements</t>
  </si>
  <si>
    <t>FS804</t>
  </si>
  <si>
    <t>BI_FS804 - Lind 115kV Substation: Capacity Upgrades</t>
  </si>
  <si>
    <t>Gas Subfunction</t>
  </si>
  <si>
    <t>Generation Subfunction</t>
  </si>
  <si>
    <t>Steam/Thermal 311-316</t>
  </si>
  <si>
    <t>ET Subfunction</t>
  </si>
  <si>
    <t>Security Capital</t>
  </si>
  <si>
    <t>Environmental Subfunction</t>
  </si>
  <si>
    <t>YI002</t>
  </si>
  <si>
    <t>BI_YI002 - Montana Tributary Habitat Fund</t>
  </si>
  <si>
    <t>YI681</t>
  </si>
  <si>
    <t>BI_YI681 - CG TDG Mitigation</t>
  </si>
  <si>
    <t>YI995</t>
  </si>
  <si>
    <t>BI_YI995 - CG TDG Monitoring &amp; Mitigation</t>
  </si>
  <si>
    <t>Other Subfunction</t>
  </si>
  <si>
    <t>Facilities Capital</t>
  </si>
  <si>
    <t>*Note: The Labor Day/September Windstorm costs were recorded to existing blanket BIs under the Electric Storm Business Case, which is where they would normally recorded.</t>
  </si>
  <si>
    <t>Sum of WA - E Allocated Total 2020 Actual EOP TTP</t>
  </si>
  <si>
    <t>Sum of WA - G Allocated Total 2020 Actual EOP TTP</t>
  </si>
  <si>
    <t>Total Sum of WA - E Allocated Total 2020 Actual EOP TTP</t>
  </si>
  <si>
    <t>Total Sum of WA - G Allocated Total 2020 Actual EOP TTP</t>
  </si>
  <si>
    <t>*The Company included 2020 actual Thermal retirements under large distinct projects (eventhough there are no Thermal large distinct projects in the 2020 pro forma) to be conservative and include additional offsets in this case.</t>
  </si>
  <si>
    <t>General - Hardware</t>
  </si>
  <si>
    <t>N</t>
  </si>
  <si>
    <t>Adjustment 3.12 - Large Distinct Projects</t>
  </si>
  <si>
    <t>12.31.2020 EOP Adjustment 3.12 - Large Distinct Projects</t>
  </si>
  <si>
    <t xml:space="preserve">Increase / (Decrease) </t>
  </si>
  <si>
    <t>To filed Case</t>
  </si>
  <si>
    <t>Expenses</t>
  </si>
  <si>
    <t>Net Plant After ADFIT</t>
  </si>
  <si>
    <t>Revised Revenue Requirement</t>
  </si>
  <si>
    <t xml:space="preserve">Increase / (decrease) </t>
  </si>
  <si>
    <t xml:space="preserve">Note: Retirements shown above, collectively PF Adj. 3.11-3.15 in total, represent the Company’s actual 2020 retirements. Retirements included in the Company’s filed case were estimated based on total 2020 expected retirements. In order to make sure all retirements were captured in this case, the Company allocated retirements to each of these five pro forma adjustments based on pro rata share of transfers-to-plant included in this case.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</si>
</sst>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0;[Red]\(#,##0.00\)"/>
    <numFmt numFmtId="167" formatCode="_(* #,##0_);_(* \(#,##0\);_(* &quot;-&quot;???_);_(@_)"/>
    <numFmt numFmtId="168" formatCode="_(&quot;$&quot;* #,##0_);_(&quot;$&quot;* \(#,##0\);_(&quot;$&quot;* &quot;-&quot;??_);_(@_)"/>
  </numFmts>
  <fonts count="4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Arial"/>
      <family val="2"/>
    </font>
    <font>
      <b/>
      <sz val="10"/>
      <name val="Tahoma "/>
    </font>
    <font>
      <sz val="10"/>
      <name val="Tahoma "/>
    </font>
    <font>
      <sz val="10"/>
      <color theme="1"/>
      <name val="Tahoma "/>
    </font>
    <font>
      <b/>
      <sz val="10"/>
      <color indexed="8"/>
      <name val="Tahoma "/>
    </font>
    <font>
      <sz val="10"/>
      <color indexed="8"/>
      <name val="Tahoma "/>
    </font>
    <font>
      <sz val="11"/>
      <color indexed="8"/>
      <name val="Calibri"/>
      <family val="2"/>
    </font>
    <font>
      <sz val="10"/>
      <color indexed="8"/>
      <name val="Times New Roman"/>
      <family val="1"/>
    </font>
    <font>
      <b/>
      <sz val="10"/>
      <color indexed="9"/>
      <name val="Times New Roman"/>
      <family val="1"/>
    </font>
    <font>
      <sz val="10"/>
      <name val="Tahoma"/>
      <family val="2"/>
    </font>
    <font>
      <b/>
      <sz val="7"/>
      <color rgb="FFFF0000"/>
      <name val="Tahoma"/>
      <family val="2"/>
    </font>
    <font>
      <b/>
      <sz val="8"/>
      <color rgb="FFFF0000"/>
      <name val="Tahoma "/>
    </font>
    <font>
      <b/>
      <sz val="10"/>
      <name val="Arial"/>
      <family val="2"/>
    </font>
    <font>
      <sz val="10"/>
      <name val="Tms Rmn"/>
    </font>
    <font>
      <b/>
      <sz val="7"/>
      <color rgb="FFFF0000"/>
      <name val="Tahoma "/>
    </font>
    <font>
      <sz val="10"/>
      <name val="Arial"/>
      <family val="2"/>
    </font>
    <font>
      <sz val="10"/>
      <name val="Geneva"/>
    </font>
    <font>
      <sz val="9"/>
      <color indexed="81"/>
      <name val="Tahoma"/>
      <family val="2"/>
    </font>
    <font>
      <sz val="7"/>
      <name val="Tahoma "/>
    </font>
    <font>
      <sz val="7"/>
      <color indexed="8"/>
      <name val="Tahoma "/>
    </font>
    <font>
      <sz val="7"/>
      <color theme="1"/>
      <name val="Tahoma "/>
    </font>
    <font>
      <b/>
      <sz val="11"/>
      <color theme="1"/>
      <name val="Calibri"/>
      <family val="2"/>
      <scheme val="minor"/>
    </font>
    <font>
      <sz val="10"/>
      <color theme="1"/>
      <name val="Tahoma"/>
      <family val="2"/>
    </font>
    <font>
      <b/>
      <sz val="11"/>
      <color indexed="8"/>
      <name val="Calibri"/>
      <family val="2"/>
    </font>
    <font>
      <sz val="10"/>
      <color theme="1"/>
      <name val="Calibri"/>
      <family val="2"/>
      <scheme val="minor"/>
    </font>
    <font>
      <sz val="11"/>
      <color indexed="8"/>
      <name val="Calibri"/>
      <family val="2"/>
      <scheme val="minor"/>
    </font>
    <font>
      <b/>
      <sz val="7"/>
      <color rgb="FFFF0000"/>
      <name val="Calibri"/>
      <family val="2"/>
      <scheme val="minor"/>
    </font>
    <font>
      <b/>
      <sz val="11"/>
      <color indexed="8"/>
      <name val="Calibri"/>
      <family val="2"/>
      <scheme val="minor"/>
    </font>
    <font>
      <sz val="10"/>
      <name val="Geneva"/>
      <family val="2"/>
    </font>
    <font>
      <sz val="9"/>
      <name val="Times New Roman"/>
      <family val="1"/>
    </font>
    <font>
      <b/>
      <sz val="9"/>
      <name val="Times New Roman"/>
      <family val="1"/>
    </font>
    <font>
      <b/>
      <sz val="9"/>
      <color rgb="FFFF0000"/>
      <name val="Times New Roman"/>
      <family val="1"/>
    </font>
    <font>
      <b/>
      <sz val="10"/>
      <color rgb="FFFF0000"/>
      <name val="Tahoma "/>
    </font>
    <font>
      <b/>
      <sz val="10"/>
      <name val="Times New Roman"/>
      <family val="1"/>
    </font>
  </fonts>
  <fills count="9">
    <fill>
      <patternFill patternType="none"/>
    </fill>
    <fill>
      <patternFill patternType="gray125"/>
    </fill>
    <fill>
      <patternFill patternType="solid">
        <fgColor indexed="9"/>
      </patternFill>
    </fill>
    <fill>
      <patternFill patternType="solid">
        <fgColor indexed="17"/>
      </patternFill>
    </fill>
    <fill>
      <patternFill patternType="solid">
        <fgColor theme="0" tint="-0.14999847407452621"/>
        <bgColor indexed="64"/>
      </patternFill>
    </fill>
    <fill>
      <patternFill patternType="solid">
        <fgColor theme="0" tint="-0.249977111117893"/>
        <bgColor indexed="64"/>
      </patternFill>
    </fill>
    <fill>
      <patternFill patternType="solid">
        <fgColor indexed="22"/>
        <bgColor indexed="0"/>
      </patternFill>
    </fill>
    <fill>
      <patternFill patternType="solid">
        <fgColor theme="0" tint="-0.249977111117893"/>
        <bgColor indexed="0"/>
      </patternFill>
    </fill>
    <fill>
      <patternFill patternType="solid">
        <fgColor rgb="FFFFC000"/>
        <bgColor indexed="64"/>
      </patternFill>
    </fill>
  </fills>
  <borders count="31">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ck">
        <color rgb="FFFF0000"/>
      </bottom>
      <diagonal/>
    </border>
    <border>
      <left style="thin">
        <color indexed="8"/>
      </left>
      <right style="thin">
        <color indexed="8"/>
      </right>
      <top style="thin">
        <color indexed="8"/>
      </top>
      <bottom/>
      <diagonal/>
    </border>
    <border>
      <left style="medium">
        <color indexed="64"/>
      </left>
      <right style="medium">
        <color indexed="64"/>
      </right>
      <top/>
      <bottom style="medium">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6">
    <xf numFmtId="0" fontId="0" fillId="0" borderId="0"/>
    <xf numFmtId="43" fontId="13" fillId="0" borderId="0" applyFont="0" applyFill="0" applyBorder="0" applyAlignment="0" applyProtection="0"/>
    <xf numFmtId="0" fontId="14"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0" fontId="10" fillId="0" borderId="0"/>
    <xf numFmtId="0" fontId="10" fillId="0" borderId="0"/>
    <xf numFmtId="0" fontId="10" fillId="0" borderId="0"/>
    <xf numFmtId="0" fontId="13" fillId="0" borderId="0"/>
    <xf numFmtId="0" fontId="21" fillId="0" borderId="0"/>
    <xf numFmtId="0" fontId="10" fillId="0" borderId="0"/>
    <xf numFmtId="0" fontId="21" fillId="0" borderId="0"/>
    <xf numFmtId="0" fontId="21" fillId="0" borderId="0"/>
    <xf numFmtId="0" fontId="10" fillId="0" borderId="0"/>
    <xf numFmtId="166" fontId="22" fillId="2" borderId="0" applyBorder="0">
      <alignment horizontal="right"/>
    </xf>
    <xf numFmtId="0" fontId="23" fillId="3" borderId="0" applyBorder="0"/>
    <xf numFmtId="9" fontId="13" fillId="0" borderId="0" applyFont="0" applyFill="0" applyBorder="0" applyAlignment="0" applyProtection="0"/>
    <xf numFmtId="43" fontId="9" fillId="0" borderId="0" applyFont="0" applyFill="0" applyBorder="0" applyAlignment="0" applyProtection="0"/>
    <xf numFmtId="44" fontId="14" fillId="0" borderId="0" applyFont="0" applyFill="0" applyBorder="0" applyAlignment="0" applyProtection="0"/>
    <xf numFmtId="0" fontId="9" fillId="0" borderId="0"/>
    <xf numFmtId="0" fontId="28" fillId="0" borderId="0"/>
    <xf numFmtId="0" fontId="8" fillId="0" borderId="0"/>
    <xf numFmtId="0" fontId="8" fillId="0" borderId="0"/>
    <xf numFmtId="0" fontId="8" fillId="0" borderId="0"/>
    <xf numFmtId="0" fontId="8" fillId="0" borderId="0"/>
    <xf numFmtId="9" fontId="30" fillId="0" borderId="0" applyFont="0" applyFill="0" applyBorder="0" applyAlignment="0" applyProtection="0"/>
    <xf numFmtId="0" fontId="31" fillId="0" borderId="0"/>
    <xf numFmtId="9" fontId="31" fillId="0" borderId="0" applyFont="0" applyFill="0" applyBorder="0" applyAlignment="0" applyProtection="0"/>
    <xf numFmtId="0" fontId="37" fillId="0" borderId="0"/>
    <xf numFmtId="0" fontId="14" fillId="0" borderId="0"/>
    <xf numFmtId="43" fontId="37" fillId="0" borderId="0" applyFont="0" applyFill="0" applyBorder="0" applyAlignment="0" applyProtection="0"/>
    <xf numFmtId="0" fontId="7" fillId="0" borderId="0"/>
    <xf numFmtId="9" fontId="37" fillId="0" borderId="0" applyFont="0" applyFill="0" applyBorder="0" applyAlignment="0" applyProtection="0"/>
    <xf numFmtId="0" fontId="7" fillId="0" borderId="0"/>
    <xf numFmtId="44" fontId="37" fillId="0" borderId="0" applyFont="0" applyFill="0" applyBorder="0" applyAlignment="0" applyProtection="0"/>
    <xf numFmtId="0" fontId="7"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28" fillId="0" borderId="0"/>
    <xf numFmtId="9" fontId="24" fillId="0" borderId="0" applyFont="0" applyFill="0" applyBorder="0" applyAlignment="0" applyProtection="0"/>
    <xf numFmtId="44" fontId="13"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3" fillId="0" borderId="0"/>
    <xf numFmtId="0" fontId="43" fillId="0" borderId="0"/>
    <xf numFmtId="43" fontId="4" fillId="0" borderId="0" applyFont="0" applyFill="0" applyBorder="0" applyAlignment="0" applyProtection="0"/>
  </cellStyleXfs>
  <cellXfs count="289">
    <xf numFmtId="0" fontId="0" fillId="0" borderId="0" xfId="0"/>
    <xf numFmtId="0" fontId="16" fillId="0" borderId="0" xfId="7" applyFont="1" applyFill="1" applyBorder="1" applyAlignment="1"/>
    <xf numFmtId="0" fontId="17" fillId="0" borderId="0" xfId="7" applyFont="1" applyFill="1"/>
    <xf numFmtId="10" fontId="18" fillId="0" borderId="0" xfId="8" applyNumberFormat="1" applyFont="1" applyFill="1" applyAlignment="1">
      <alignment horizontal="center"/>
    </xf>
    <xf numFmtId="0" fontId="17" fillId="0" borderId="0" xfId="7" applyFont="1"/>
    <xf numFmtId="0" fontId="17" fillId="0" borderId="0" xfId="7" applyFont="1" applyBorder="1"/>
    <xf numFmtId="0" fontId="17" fillId="0" borderId="0" xfId="7" applyFont="1" applyFill="1" applyBorder="1"/>
    <xf numFmtId="0" fontId="16" fillId="0" borderId="0" xfId="7" applyFont="1" applyFill="1" applyBorder="1"/>
    <xf numFmtId="0" fontId="17" fillId="0" borderId="0" xfId="7" applyFont="1" applyFill="1" applyBorder="1" applyAlignment="1">
      <alignment wrapText="1"/>
    </xf>
    <xf numFmtId="0" fontId="16" fillId="0" borderId="0" xfId="7" applyFont="1" applyFill="1" applyBorder="1" applyAlignment="1">
      <alignment wrapText="1"/>
    </xf>
    <xf numFmtId="10" fontId="18" fillId="0" borderId="0" xfId="8" applyNumberFormat="1" applyFont="1" applyFill="1" applyBorder="1" applyAlignment="1">
      <alignment horizontal="center" wrapText="1"/>
    </xf>
    <xf numFmtId="164" fontId="16" fillId="0" borderId="0" xfId="9" applyNumberFormat="1" applyFont="1" applyBorder="1" applyAlignment="1">
      <alignment wrapText="1"/>
    </xf>
    <xf numFmtId="0" fontId="17" fillId="0" borderId="0" xfId="7" applyFont="1" applyBorder="1" applyAlignment="1">
      <alignment wrapText="1"/>
    </xf>
    <xf numFmtId="0" fontId="17" fillId="0" borderId="2" xfId="7" applyFont="1" applyFill="1" applyBorder="1" applyAlignment="1">
      <alignment horizontal="center" wrapText="1"/>
    </xf>
    <xf numFmtId="0" fontId="17" fillId="0" borderId="0" xfId="7" applyFont="1" applyFill="1" applyBorder="1" applyAlignment="1">
      <alignment horizontal="center" wrapText="1"/>
    </xf>
    <xf numFmtId="10" fontId="18" fillId="0" borderId="0" xfId="8" applyNumberFormat="1" applyFont="1" applyFill="1" applyBorder="1" applyAlignment="1">
      <alignment horizontal="center"/>
    </xf>
    <xf numFmtId="164" fontId="17" fillId="0" borderId="0" xfId="9" applyNumberFormat="1" applyFont="1" applyBorder="1"/>
    <xf numFmtId="165" fontId="17" fillId="0" borderId="0" xfId="7" applyNumberFormat="1" applyFont="1" applyFill="1" applyBorder="1"/>
    <xf numFmtId="10" fontId="17" fillId="0" borderId="0" xfId="7" applyNumberFormat="1" applyFont="1" applyBorder="1"/>
    <xf numFmtId="10" fontId="17" fillId="0" borderId="0" xfId="7" applyNumberFormat="1" applyFont="1" applyFill="1" applyBorder="1"/>
    <xf numFmtId="0" fontId="16" fillId="0" borderId="0" xfId="7" applyFont="1" applyFill="1" applyBorder="1" applyAlignment="1">
      <alignment horizontal="center"/>
    </xf>
    <xf numFmtId="0" fontId="19" fillId="0" borderId="0" xfId="2" applyFont="1" applyFill="1" applyBorder="1" applyAlignment="1">
      <alignment horizontal="center" wrapText="1"/>
    </xf>
    <xf numFmtId="10" fontId="19" fillId="0" borderId="0" xfId="8" applyNumberFormat="1" applyFont="1" applyFill="1" applyBorder="1" applyAlignment="1">
      <alignment horizontal="center" wrapText="1"/>
    </xf>
    <xf numFmtId="164" fontId="16" fillId="0" borderId="0" xfId="9" applyNumberFormat="1" applyFont="1" applyFill="1" applyBorder="1" applyAlignment="1">
      <alignment horizontal="center" wrapText="1"/>
    </xf>
    <xf numFmtId="0" fontId="16" fillId="0" borderId="0" xfId="7" applyFont="1" applyFill="1" applyBorder="1" applyAlignment="1">
      <alignment horizontal="center" wrapText="1"/>
    </xf>
    <xf numFmtId="164" fontId="20" fillId="0" borderId="0" xfId="9" applyNumberFormat="1" applyFont="1" applyFill="1" applyBorder="1" applyAlignment="1">
      <alignment wrapText="1"/>
    </xf>
    <xf numFmtId="164" fontId="18" fillId="0" borderId="0" xfId="9" applyNumberFormat="1" applyFont="1" applyBorder="1"/>
    <xf numFmtId="164" fontId="17" fillId="0" borderId="0" xfId="9" applyNumberFormat="1" applyFont="1" applyFill="1" applyBorder="1"/>
    <xf numFmtId="164" fontId="18" fillId="0" borderId="3" xfId="9" applyNumberFormat="1" applyFont="1" applyFill="1" applyBorder="1"/>
    <xf numFmtId="164" fontId="18" fillId="0" borderId="3" xfId="9" applyNumberFormat="1" applyFont="1" applyBorder="1"/>
    <xf numFmtId="164" fontId="18" fillId="0" borderId="0" xfId="9" applyNumberFormat="1" applyFont="1" applyFill="1" applyBorder="1"/>
    <xf numFmtId="164" fontId="18" fillId="0" borderId="0" xfId="9" applyNumberFormat="1" applyFont="1" applyFill="1"/>
    <xf numFmtId="164" fontId="18" fillId="0" borderId="0" xfId="9" applyNumberFormat="1" applyFont="1"/>
    <xf numFmtId="164" fontId="17" fillId="0" borderId="2" xfId="9" applyNumberFormat="1" applyFont="1" applyBorder="1"/>
    <xf numFmtId="164" fontId="16" fillId="0" borderId="0" xfId="9" applyNumberFormat="1" applyFont="1" applyBorder="1"/>
    <xf numFmtId="164" fontId="16" fillId="0" borderId="0" xfId="9" applyNumberFormat="1" applyFont="1" applyFill="1" applyBorder="1"/>
    <xf numFmtId="0" fontId="16" fillId="0" borderId="0" xfId="7" applyFont="1"/>
    <xf numFmtId="164" fontId="16" fillId="0" borderId="1" xfId="9" applyNumberFormat="1" applyFont="1" applyBorder="1"/>
    <xf numFmtId="164" fontId="17" fillId="0" borderId="0" xfId="7" applyNumberFormat="1" applyFont="1" applyFill="1"/>
    <xf numFmtId="0" fontId="26" fillId="0" borderId="0" xfId="7" applyFont="1" applyFill="1" applyAlignment="1">
      <alignment horizontal="right"/>
    </xf>
    <xf numFmtId="164" fontId="26" fillId="0" borderId="0" xfId="9" applyNumberFormat="1" applyFont="1" applyFill="1" applyBorder="1" applyAlignment="1">
      <alignment horizontal="left"/>
    </xf>
    <xf numFmtId="164" fontId="26" fillId="0" borderId="0" xfId="9" applyNumberFormat="1" applyFont="1" applyFill="1" applyBorder="1" applyAlignment="1"/>
    <xf numFmtId="164" fontId="26" fillId="0" borderId="11" xfId="9" applyNumberFormat="1" applyFont="1" applyFill="1" applyBorder="1" applyAlignment="1"/>
    <xf numFmtId="0" fontId="17" fillId="0" borderId="0" xfId="7" applyFont="1" applyAlignment="1">
      <alignment horizontal="left" indent="2"/>
    </xf>
    <xf numFmtId="0" fontId="16" fillId="0" borderId="0" xfId="7" applyFont="1" applyBorder="1" applyAlignment="1">
      <alignment horizontal="center"/>
    </xf>
    <xf numFmtId="0" fontId="16" fillId="0" borderId="12" xfId="7" applyFont="1" applyFill="1" applyBorder="1" applyAlignment="1">
      <alignment horizontal="center" wrapText="1"/>
    </xf>
    <xf numFmtId="10" fontId="17" fillId="0" borderId="0" xfId="8" applyNumberFormat="1" applyFont="1" applyFill="1" applyBorder="1" applyAlignment="1">
      <alignment horizontal="center"/>
    </xf>
    <xf numFmtId="164" fontId="17" fillId="0" borderId="0" xfId="1" applyNumberFormat="1" applyFont="1" applyFill="1"/>
    <xf numFmtId="164" fontId="17" fillId="0" borderId="0" xfId="1" applyNumberFormat="1" applyFont="1" applyFill="1" applyBorder="1"/>
    <xf numFmtId="164" fontId="20" fillId="0" borderId="0" xfId="1" applyNumberFormat="1" applyFont="1" applyFill="1" applyBorder="1" applyAlignment="1">
      <alignment wrapText="1"/>
    </xf>
    <xf numFmtId="164" fontId="20" fillId="0" borderId="2" xfId="9" applyNumberFormat="1" applyFont="1" applyFill="1" applyBorder="1" applyAlignment="1">
      <alignment wrapText="1"/>
    </xf>
    <xf numFmtId="164" fontId="29" fillId="0" borderId="0" xfId="9" applyNumberFormat="1" applyFont="1" applyFill="1" applyBorder="1" applyAlignment="1">
      <alignment horizontal="center"/>
    </xf>
    <xf numFmtId="0" fontId="16" fillId="0" borderId="16" xfId="7" applyFont="1" applyFill="1" applyBorder="1" applyAlignment="1">
      <alignment horizontal="center" wrapText="1"/>
    </xf>
    <xf numFmtId="164" fontId="18" fillId="0" borderId="19" xfId="9" applyNumberFormat="1" applyFont="1" applyFill="1" applyBorder="1"/>
    <xf numFmtId="164" fontId="16" fillId="0" borderId="20" xfId="9" applyNumberFormat="1" applyFont="1" applyBorder="1"/>
    <xf numFmtId="0" fontId="17" fillId="0" borderId="17" xfId="7" applyFont="1" applyBorder="1"/>
    <xf numFmtId="164" fontId="18" fillId="0" borderId="19" xfId="9" applyNumberFormat="1" applyFont="1" applyBorder="1"/>
    <xf numFmtId="164" fontId="18" fillId="0" borderId="17" xfId="9" applyNumberFormat="1" applyFont="1" applyBorder="1"/>
    <xf numFmtId="164" fontId="17" fillId="0" borderId="18" xfId="9" applyNumberFormat="1" applyFont="1" applyBorder="1"/>
    <xf numFmtId="164" fontId="17" fillId="0" borderId="17" xfId="9" applyNumberFormat="1" applyFont="1" applyBorder="1"/>
    <xf numFmtId="0" fontId="33" fillId="0" borderId="0" xfId="7" applyFont="1"/>
    <xf numFmtId="164" fontId="33" fillId="0" borderId="0" xfId="7" applyNumberFormat="1" applyFont="1" applyFill="1"/>
    <xf numFmtId="164" fontId="33" fillId="0" borderId="0" xfId="7" applyNumberFormat="1" applyFont="1" applyFill="1" applyBorder="1"/>
    <xf numFmtId="164" fontId="34" fillId="0" borderId="0" xfId="9" applyNumberFormat="1" applyFont="1" applyFill="1" applyBorder="1" applyAlignment="1">
      <alignment wrapText="1"/>
    </xf>
    <xf numFmtId="10" fontId="35" fillId="0" borderId="0" xfId="8" applyNumberFormat="1" applyFont="1" applyFill="1" applyAlignment="1">
      <alignment horizontal="center"/>
    </xf>
    <xf numFmtId="0" fontId="33" fillId="0" borderId="0" xfId="7" applyFont="1" applyBorder="1"/>
    <xf numFmtId="0" fontId="33" fillId="0" borderId="0" xfId="7" applyFont="1" applyFill="1"/>
    <xf numFmtId="0" fontId="33" fillId="0" borderId="0" xfId="7" applyFont="1" applyFill="1" applyBorder="1"/>
    <xf numFmtId="164" fontId="33" fillId="0" borderId="0" xfId="7" applyNumberFormat="1" applyFont="1"/>
    <xf numFmtId="167" fontId="0" fillId="0" borderId="18" xfId="0" applyNumberFormat="1" applyFill="1" applyBorder="1"/>
    <xf numFmtId="0" fontId="17" fillId="0" borderId="17" xfId="7" applyFont="1" applyFill="1" applyBorder="1"/>
    <xf numFmtId="167" fontId="0" fillId="0" borderId="17" xfId="0" applyNumberFormat="1" applyFill="1" applyBorder="1"/>
    <xf numFmtId="43" fontId="17" fillId="0" borderId="2" xfId="9" applyNumberFormat="1" applyFont="1" applyBorder="1"/>
    <xf numFmtId="0" fontId="37" fillId="0" borderId="0" xfId="34"/>
    <xf numFmtId="0" fontId="7" fillId="0" borderId="0" xfId="37"/>
    <xf numFmtId="0" fontId="7" fillId="0" borderId="0" xfId="37" applyAlignment="1">
      <alignment horizontal="center"/>
    </xf>
    <xf numFmtId="164" fontId="26" fillId="0" borderId="0" xfId="9" applyNumberFormat="1" applyFont="1" applyFill="1" applyBorder="1" applyAlignment="1">
      <alignment horizontal="center"/>
    </xf>
    <xf numFmtId="0" fontId="17" fillId="0" borderId="0" xfId="7" applyFont="1" applyAlignment="1">
      <alignment horizontal="center"/>
    </xf>
    <xf numFmtId="0" fontId="16" fillId="0" borderId="0" xfId="7" applyFont="1" applyAlignment="1">
      <alignment horizontal="center"/>
    </xf>
    <xf numFmtId="0" fontId="17" fillId="0" borderId="0" xfId="7" applyFont="1" applyFill="1" applyAlignment="1">
      <alignment horizontal="left" indent="2"/>
    </xf>
    <xf numFmtId="0" fontId="29" fillId="0" borderId="0" xfId="7" applyFont="1" applyFill="1" applyAlignment="1">
      <alignment horizontal="right"/>
    </xf>
    <xf numFmtId="0" fontId="29" fillId="0" borderId="0" xfId="7" applyFont="1" applyFill="1" applyAlignment="1">
      <alignment horizontal="center"/>
    </xf>
    <xf numFmtId="0" fontId="39" fillId="0" borderId="0" xfId="39" applyFont="1"/>
    <xf numFmtId="0" fontId="39" fillId="0" borderId="0" xfId="39" applyFont="1" applyFill="1"/>
    <xf numFmtId="164" fontId="39" fillId="0" borderId="0" xfId="36" applyNumberFormat="1" applyFont="1"/>
    <xf numFmtId="165" fontId="39" fillId="0" borderId="0" xfId="38" applyNumberFormat="1" applyFont="1"/>
    <xf numFmtId="0" fontId="39" fillId="0" borderId="0" xfId="39" applyFont="1" applyAlignment="1">
      <alignment horizontal="center"/>
    </xf>
    <xf numFmtId="0" fontId="39" fillId="0" borderId="0" xfId="39" applyFont="1" applyAlignment="1"/>
    <xf numFmtId="0" fontId="7" fillId="0" borderId="0" xfId="39" applyFont="1" applyFill="1"/>
    <xf numFmtId="0" fontId="7" fillId="0" borderId="0" xfId="39" applyFont="1"/>
    <xf numFmtId="164" fontId="7" fillId="0" borderId="0" xfId="36" applyNumberFormat="1" applyFont="1"/>
    <xf numFmtId="165" fontId="7" fillId="0" borderId="0" xfId="38" applyNumberFormat="1" applyFont="1"/>
    <xf numFmtId="0" fontId="7" fillId="0" borderId="0" xfId="39" applyFont="1" applyAlignment="1">
      <alignment horizontal="center"/>
    </xf>
    <xf numFmtId="0" fontId="7" fillId="0" borderId="0" xfId="39" applyFont="1" applyAlignment="1"/>
    <xf numFmtId="0" fontId="39" fillId="0" borderId="0" xfId="39" applyFont="1" applyFill="1" applyBorder="1"/>
    <xf numFmtId="0" fontId="7" fillId="0" borderId="0" xfId="39" applyFont="1" applyFill="1" applyBorder="1"/>
    <xf numFmtId="0" fontId="7" fillId="0" borderId="0" xfId="39" applyFont="1" applyBorder="1"/>
    <xf numFmtId="164" fontId="7" fillId="0" borderId="0" xfId="36" applyNumberFormat="1" applyFont="1" applyBorder="1"/>
    <xf numFmtId="165" fontId="7" fillId="0" borderId="0" xfId="38" applyNumberFormat="1" applyFont="1" applyBorder="1"/>
    <xf numFmtId="0" fontId="7" fillId="0" borderId="0" xfId="39" applyFont="1" applyBorder="1" applyAlignment="1">
      <alignment horizontal="center"/>
    </xf>
    <xf numFmtId="0" fontId="7" fillId="0" borderId="0" xfId="39" applyFont="1" applyBorder="1" applyAlignment="1"/>
    <xf numFmtId="4" fontId="40" fillId="0" borderId="0" xfId="35" applyNumberFormat="1" applyFont="1" applyFill="1" applyBorder="1" applyAlignment="1">
      <alignment horizontal="right"/>
    </xf>
    <xf numFmtId="0" fontId="40" fillId="0" borderId="0" xfId="35" applyFont="1" applyFill="1" applyBorder="1" applyAlignment="1">
      <alignment horizontal="right"/>
    </xf>
    <xf numFmtId="165" fontId="40" fillId="0" borderId="0" xfId="38" applyNumberFormat="1" applyFont="1" applyFill="1" applyBorder="1" applyAlignment="1"/>
    <xf numFmtId="0" fontId="40" fillId="0" borderId="0" xfId="35" applyFont="1" applyFill="1" applyBorder="1" applyAlignment="1"/>
    <xf numFmtId="0" fontId="40" fillId="0" borderId="0" xfId="35" applyFont="1" applyFill="1" applyBorder="1" applyAlignment="1">
      <alignment horizontal="center"/>
    </xf>
    <xf numFmtId="0" fontId="38" fillId="6" borderId="21" xfId="35" applyFont="1" applyFill="1" applyBorder="1" applyAlignment="1">
      <alignment horizontal="center" wrapText="1"/>
    </xf>
    <xf numFmtId="164" fontId="38" fillId="6" borderId="21" xfId="36" applyNumberFormat="1" applyFont="1" applyFill="1" applyBorder="1" applyAlignment="1">
      <alignment horizontal="center" wrapText="1"/>
    </xf>
    <xf numFmtId="165" fontId="38" fillId="7" borderId="21" xfId="38" applyNumberFormat="1" applyFont="1" applyFill="1" applyBorder="1" applyAlignment="1">
      <alignment horizontal="center" wrapText="1"/>
    </xf>
    <xf numFmtId="0" fontId="38" fillId="7" borderId="21" xfId="35" applyFont="1" applyFill="1" applyBorder="1" applyAlignment="1">
      <alignment horizontal="center" wrapText="1"/>
    </xf>
    <xf numFmtId="0" fontId="37" fillId="0" borderId="0" xfId="34" applyFill="1"/>
    <xf numFmtId="165" fontId="37" fillId="0" borderId="0" xfId="34" applyNumberFormat="1" applyFill="1"/>
    <xf numFmtId="164" fontId="0" fillId="0" borderId="0" xfId="36" applyNumberFormat="1" applyFont="1"/>
    <xf numFmtId="165" fontId="0" fillId="0" borderId="0" xfId="38" applyNumberFormat="1" applyFont="1"/>
    <xf numFmtId="0" fontId="37" fillId="0" borderId="0" xfId="34" applyAlignment="1">
      <alignment horizontal="center"/>
    </xf>
    <xf numFmtId="0" fontId="42" fillId="6" borderId="12" xfId="35" applyFont="1" applyFill="1" applyBorder="1" applyAlignment="1">
      <alignment horizontal="center" wrapText="1"/>
    </xf>
    <xf numFmtId="43" fontId="17" fillId="0" borderId="0" xfId="9" applyNumberFormat="1" applyFont="1" applyBorder="1"/>
    <xf numFmtId="9" fontId="18" fillId="0" borderId="0" xfId="8" applyNumberFormat="1" applyFont="1" applyFill="1" applyBorder="1" applyAlignment="1">
      <alignment horizontal="center"/>
    </xf>
    <xf numFmtId="9" fontId="18" fillId="0" borderId="0" xfId="9" applyNumberFormat="1" applyFont="1" applyBorder="1"/>
    <xf numFmtId="0" fontId="5" fillId="0" borderId="0" xfId="37" applyFont="1"/>
    <xf numFmtId="164" fontId="7" fillId="0" borderId="0" xfId="37" applyNumberFormat="1"/>
    <xf numFmtId="9" fontId="17" fillId="0" borderId="0" xfId="38" applyFont="1" applyFill="1" applyAlignment="1">
      <alignment horizontal="center"/>
    </xf>
    <xf numFmtId="164" fontId="7" fillId="0" borderId="0" xfId="1" applyNumberFormat="1" applyFont="1"/>
    <xf numFmtId="43" fontId="7" fillId="0" borderId="0" xfId="37" applyNumberFormat="1"/>
    <xf numFmtId="0" fontId="0" fillId="0" borderId="0" xfId="0" pivotButton="1"/>
    <xf numFmtId="164" fontId="0" fillId="0" borderId="0" xfId="1" applyNumberFormat="1" applyFont="1"/>
    <xf numFmtId="164" fontId="0" fillId="0" borderId="0" xfId="0" applyNumberFormat="1"/>
    <xf numFmtId="0" fontId="25" fillId="0" borderId="0" xfId="34" applyFont="1" applyBorder="1" applyAlignment="1">
      <alignment horizontal="center"/>
    </xf>
    <xf numFmtId="0" fontId="13" fillId="0" borderId="0" xfId="7"/>
    <xf numFmtId="0" fontId="13" fillId="0" borderId="0" xfId="14"/>
    <xf numFmtId="0" fontId="36" fillId="0" borderId="0" xfId="50" applyFont="1"/>
    <xf numFmtId="0" fontId="36" fillId="0" borderId="4" xfId="50" applyFont="1" applyBorder="1" applyAlignment="1">
      <alignment horizontal="center" wrapText="1"/>
    </xf>
    <xf numFmtId="0" fontId="36" fillId="0" borderId="0" xfId="50" applyFont="1" applyAlignment="1">
      <alignment horizontal="center"/>
    </xf>
    <xf numFmtId="0" fontId="4" fillId="0" borderId="0" xfId="50"/>
    <xf numFmtId="0" fontId="36" fillId="0" borderId="0" xfId="50" applyFont="1" applyAlignment="1">
      <alignment horizontal="center" wrapText="1"/>
    </xf>
    <xf numFmtId="0" fontId="4" fillId="0" borderId="0" xfId="50" applyAlignment="1">
      <alignment horizontal="left"/>
    </xf>
    <xf numFmtId="164" fontId="0" fillId="0" borderId="0" xfId="51" applyNumberFormat="1" applyFont="1"/>
    <xf numFmtId="10" fontId="4" fillId="0" borderId="0" xfId="50" applyNumberFormat="1"/>
    <xf numFmtId="43" fontId="4" fillId="0" borderId="0" xfId="50" applyNumberFormat="1"/>
    <xf numFmtId="10" fontId="0" fillId="0" borderId="0" xfId="52" applyNumberFormat="1" applyFont="1"/>
    <xf numFmtId="164" fontId="0" fillId="0" borderId="2" xfId="51" applyNumberFormat="1" applyFont="1" applyBorder="1"/>
    <xf numFmtId="164" fontId="4" fillId="0" borderId="0" xfId="50" applyNumberFormat="1"/>
    <xf numFmtId="9" fontId="17" fillId="0" borderId="0" xfId="7" applyNumberFormat="1" applyFont="1" applyFill="1" applyBorder="1"/>
    <xf numFmtId="10" fontId="17" fillId="0" borderId="0" xfId="7" applyNumberFormat="1" applyFont="1" applyFill="1" applyBorder="1" applyAlignment="1">
      <alignment horizontal="right"/>
    </xf>
    <xf numFmtId="164" fontId="17" fillId="0" borderId="0" xfId="7" applyNumberFormat="1" applyFont="1"/>
    <xf numFmtId="164" fontId="18" fillId="0" borderId="18" xfId="9" applyNumberFormat="1" applyFont="1" applyBorder="1"/>
    <xf numFmtId="164" fontId="18" fillId="0" borderId="2" xfId="9" applyNumberFormat="1" applyFont="1" applyBorder="1"/>
    <xf numFmtId="164" fontId="18" fillId="0" borderId="18" xfId="9" applyNumberFormat="1" applyFont="1" applyFill="1" applyBorder="1"/>
    <xf numFmtId="0" fontId="44" fillId="0" borderId="0" xfId="53" applyFont="1"/>
    <xf numFmtId="164" fontId="45" fillId="0" borderId="0" xfId="1" applyNumberFormat="1" applyFont="1"/>
    <xf numFmtId="0" fontId="44" fillId="0" borderId="0" xfId="53" applyFont="1" applyAlignment="1">
      <alignment horizontal="center"/>
    </xf>
    <xf numFmtId="37" fontId="44" fillId="0" borderId="0" xfId="53" applyNumberFormat="1" applyFont="1"/>
    <xf numFmtId="164" fontId="45" fillId="4" borderId="12" xfId="1" applyNumberFormat="1" applyFont="1" applyFill="1" applyBorder="1"/>
    <xf numFmtId="164" fontId="45" fillId="4" borderId="14" xfId="1" applyNumberFormat="1" applyFont="1" applyFill="1" applyBorder="1"/>
    <xf numFmtId="164" fontId="45" fillId="4" borderId="13" xfId="1" applyNumberFormat="1" applyFont="1" applyFill="1" applyBorder="1"/>
    <xf numFmtId="0" fontId="45" fillId="0" borderId="0" xfId="7" applyFont="1" applyAlignment="1">
      <alignment horizontal="left"/>
    </xf>
    <xf numFmtId="164" fontId="45" fillId="4" borderId="15" xfId="1" applyNumberFormat="1" applyFont="1" applyFill="1" applyBorder="1"/>
    <xf numFmtId="1" fontId="44" fillId="0" borderId="0" xfId="54" applyNumberFormat="1" applyFont="1" applyAlignment="1">
      <alignment horizontal="center"/>
    </xf>
    <xf numFmtId="3" fontId="44" fillId="0" borderId="0" xfId="54" applyNumberFormat="1" applyFont="1" applyAlignment="1">
      <alignment horizontal="center"/>
    </xf>
    <xf numFmtId="5" fontId="44" fillId="0" borderId="0" xfId="53" applyNumberFormat="1" applyFont="1"/>
    <xf numFmtId="37" fontId="44" fillId="0" borderId="0" xfId="53" applyNumberFormat="1" applyFont="1" applyAlignment="1">
      <alignment horizontal="center"/>
    </xf>
    <xf numFmtId="2" fontId="45" fillId="0" borderId="0" xfId="53" applyNumberFormat="1" applyFont="1" applyAlignment="1">
      <alignment horizontal="center"/>
    </xf>
    <xf numFmtId="164" fontId="45" fillId="4" borderId="14" xfId="1" applyNumberFormat="1" applyFont="1" applyFill="1" applyBorder="1" applyAlignment="1">
      <alignment horizontal="center"/>
    </xf>
    <xf numFmtId="2" fontId="44" fillId="0" borderId="0" xfId="53" applyNumberFormat="1" applyFont="1" applyAlignment="1">
      <alignment horizontal="left"/>
    </xf>
    <xf numFmtId="0" fontId="45" fillId="0" borderId="0" xfId="53" applyFont="1" applyAlignment="1">
      <alignment horizontal="center"/>
    </xf>
    <xf numFmtId="0" fontId="45" fillId="0" borderId="13" xfId="53" applyFont="1" applyBorder="1" applyAlignment="1">
      <alignment horizontal="center"/>
    </xf>
    <xf numFmtId="0" fontId="44" fillId="0" borderId="0" xfId="53" applyFont="1" applyAlignment="1">
      <alignment horizontal="left"/>
    </xf>
    <xf numFmtId="0" fontId="45" fillId="0" borderId="9" xfId="53" applyFont="1" applyBorder="1" applyAlignment="1">
      <alignment horizontal="center"/>
    </xf>
    <xf numFmtId="0" fontId="45" fillId="0" borderId="3" xfId="53" applyFont="1" applyBorder="1" applyAlignment="1">
      <alignment horizontal="center"/>
    </xf>
    <xf numFmtId="0" fontId="45" fillId="0" borderId="10" xfId="53" applyFont="1" applyBorder="1" applyAlignment="1">
      <alignment horizontal="center"/>
    </xf>
    <xf numFmtId="164" fontId="46" fillId="4" borderId="12" xfId="1" quotePrefix="1" applyNumberFormat="1" applyFont="1" applyFill="1" applyBorder="1" applyAlignment="1">
      <alignment horizontal="center" vertical="center" wrapText="1"/>
    </xf>
    <xf numFmtId="0" fontId="3" fillId="0" borderId="0" xfId="50" applyFont="1"/>
    <xf numFmtId="0" fontId="3" fillId="0" borderId="0" xfId="50" applyFont="1" applyAlignment="1">
      <alignment horizontal="left"/>
    </xf>
    <xf numFmtId="165" fontId="40" fillId="5" borderId="0" xfId="38" applyNumberFormat="1" applyFont="1" applyFill="1"/>
    <xf numFmtId="0" fontId="0" fillId="0" borderId="0" xfId="0" applyAlignment="1">
      <alignment horizontal="left"/>
    </xf>
    <xf numFmtId="0" fontId="0" fillId="0" borderId="0" xfId="0" pivotButton="1" applyAlignment="1">
      <alignment wrapText="1"/>
    </xf>
    <xf numFmtId="0" fontId="0" fillId="0" borderId="0" xfId="0" applyAlignment="1">
      <alignment wrapText="1"/>
    </xf>
    <xf numFmtId="164" fontId="0" fillId="0" borderId="0" xfId="0" applyNumberFormat="1" applyAlignment="1">
      <alignment wrapText="1"/>
    </xf>
    <xf numFmtId="43" fontId="4" fillId="0" borderId="0" xfId="1" applyFont="1"/>
    <xf numFmtId="164" fontId="4" fillId="0" borderId="0" xfId="1" applyNumberFormat="1" applyFont="1"/>
    <xf numFmtId="164" fontId="4" fillId="0" borderId="0" xfId="1" applyNumberFormat="1" applyFont="1" applyFill="1"/>
    <xf numFmtId="164" fontId="4" fillId="0" borderId="2" xfId="1" applyNumberFormat="1" applyFont="1" applyBorder="1"/>
    <xf numFmtId="0" fontId="36" fillId="0" borderId="22" xfId="50" applyFont="1" applyBorder="1" applyAlignment="1">
      <alignment horizontal="center" wrapText="1"/>
    </xf>
    <xf numFmtId="0" fontId="27" fillId="0" borderId="0" xfId="0" applyFont="1"/>
    <xf numFmtId="164" fontId="44" fillId="0" borderId="2" xfId="1" applyNumberFormat="1" applyFont="1" applyBorder="1"/>
    <xf numFmtId="164" fontId="44" fillId="0" borderId="3" xfId="1" applyNumberFormat="1" applyFont="1" applyBorder="1"/>
    <xf numFmtId="164" fontId="44" fillId="0" borderId="0" xfId="1" applyNumberFormat="1" applyFont="1"/>
    <xf numFmtId="164" fontId="44" fillId="0" borderId="8" xfId="1" applyNumberFormat="1" applyFont="1" applyBorder="1"/>
    <xf numFmtId="164" fontId="13" fillId="0" borderId="0" xfId="51" applyNumberFormat="1" applyFont="1"/>
    <xf numFmtId="164" fontId="27" fillId="0" borderId="0" xfId="51" applyNumberFormat="1" applyFont="1"/>
    <xf numFmtId="0" fontId="25" fillId="0" borderId="0" xfId="34" applyFont="1" applyAlignment="1">
      <alignment horizontal="center"/>
    </xf>
    <xf numFmtId="164" fontId="45" fillId="0" borderId="0" xfId="1" applyNumberFormat="1" applyFont="1" applyAlignment="1">
      <alignment horizontal="center"/>
    </xf>
    <xf numFmtId="164" fontId="45" fillId="0" borderId="12" xfId="1" applyNumberFormat="1" applyFont="1" applyBorder="1" applyAlignment="1">
      <alignment horizontal="center" vertical="center" wrapText="1"/>
    </xf>
    <xf numFmtId="164" fontId="45" fillId="0" borderId="0" xfId="1" applyNumberFormat="1" applyFont="1" applyAlignment="1" applyProtection="1">
      <alignment horizontal="center"/>
    </xf>
    <xf numFmtId="164" fontId="46" fillId="0" borderId="0" xfId="1" applyNumberFormat="1" applyFont="1"/>
    <xf numFmtId="164" fontId="13" fillId="0" borderId="0" xfId="1" applyNumberFormat="1"/>
    <xf numFmtId="164" fontId="16" fillId="8" borderId="20" xfId="9" applyNumberFormat="1" applyFont="1" applyFill="1" applyBorder="1"/>
    <xf numFmtId="164" fontId="44" fillId="8" borderId="0" xfId="1" applyNumberFormat="1" applyFont="1" applyFill="1"/>
    <xf numFmtId="164" fontId="44" fillId="8" borderId="2" xfId="1" applyNumberFormat="1" applyFont="1" applyFill="1" applyBorder="1"/>
    <xf numFmtId="0" fontId="47" fillId="8" borderId="0" xfId="7" applyFont="1" applyFill="1" applyBorder="1" applyAlignment="1">
      <alignment horizontal="center"/>
    </xf>
    <xf numFmtId="164" fontId="44" fillId="8" borderId="8" xfId="1" applyNumberFormat="1" applyFont="1" applyFill="1" applyBorder="1"/>
    <xf numFmtId="164" fontId="46" fillId="8" borderId="0" xfId="1" applyNumberFormat="1" applyFont="1" applyFill="1" applyAlignment="1">
      <alignment horizontal="center"/>
    </xf>
    <xf numFmtId="0" fontId="44" fillId="0" borderId="0" xfId="53" applyFont="1" applyBorder="1" applyAlignment="1">
      <alignment horizontal="center"/>
    </xf>
    <xf numFmtId="0" fontId="45" fillId="0" borderId="0" xfId="53" applyFont="1" applyBorder="1" applyAlignment="1">
      <alignment horizontal="center"/>
    </xf>
    <xf numFmtId="2" fontId="45" fillId="0" borderId="0" xfId="53" applyNumberFormat="1" applyFont="1" applyBorder="1" applyAlignment="1">
      <alignment horizontal="center"/>
    </xf>
    <xf numFmtId="37" fontId="44" fillId="0" borderId="0" xfId="53" applyNumberFormat="1" applyFont="1" applyBorder="1"/>
    <xf numFmtId="0" fontId="44" fillId="0" borderId="0" xfId="53" applyFont="1" applyBorder="1"/>
    <xf numFmtId="5" fontId="44" fillId="0" borderId="0" xfId="53" applyNumberFormat="1" applyFont="1" applyBorder="1"/>
    <xf numFmtId="9" fontId="44" fillId="0" borderId="0" xfId="31" applyFont="1"/>
    <xf numFmtId="10" fontId="44" fillId="0" borderId="0" xfId="31" applyNumberFormat="1" applyFont="1"/>
    <xf numFmtId="164" fontId="45" fillId="4" borderId="23" xfId="1" applyNumberFormat="1" applyFont="1" applyFill="1" applyBorder="1"/>
    <xf numFmtId="10" fontId="44" fillId="0" borderId="0" xfId="53" applyNumberFormat="1" applyFont="1"/>
    <xf numFmtId="165" fontId="44" fillId="0" borderId="0" xfId="53" applyNumberFormat="1" applyFont="1"/>
    <xf numFmtId="0" fontId="2" fillId="0" borderId="0" xfId="50" applyFont="1"/>
    <xf numFmtId="164" fontId="0" fillId="0" borderId="0" xfId="51" applyNumberFormat="1" applyFont="1" applyFill="1"/>
    <xf numFmtId="164" fontId="0" fillId="0" borderId="2" xfId="51" applyNumberFormat="1" applyFont="1" applyFill="1" applyBorder="1"/>
    <xf numFmtId="0" fontId="38" fillId="0" borderId="21" xfId="35" applyFont="1" applyBorder="1" applyAlignment="1">
      <alignment horizontal="center" wrapText="1"/>
    </xf>
    <xf numFmtId="0" fontId="40" fillId="0" borderId="0" xfId="35" applyFont="1"/>
    <xf numFmtId="0" fontId="40" fillId="5" borderId="0" xfId="35" applyFont="1" applyFill="1"/>
    <xf numFmtId="164" fontId="2" fillId="5" borderId="0" xfId="36" applyNumberFormat="1" applyFont="1" applyFill="1"/>
    <xf numFmtId="164" fontId="40" fillId="0" borderId="0" xfId="36" applyNumberFormat="1" applyFont="1" applyAlignment="1">
      <alignment horizontal="right"/>
    </xf>
    <xf numFmtId="0" fontId="2" fillId="0" borderId="0" xfId="39" applyFont="1"/>
    <xf numFmtId="41" fontId="2" fillId="0" borderId="0" xfId="0" applyNumberFormat="1" applyFont="1"/>
    <xf numFmtId="0" fontId="40" fillId="0" borderId="0" xfId="35" applyFont="1" applyAlignment="1">
      <alignment horizontal="center"/>
    </xf>
    <xf numFmtId="165" fontId="40" fillId="0" borderId="0" xfId="38" applyNumberFormat="1" applyFont="1"/>
    <xf numFmtId="164" fontId="2" fillId="0" borderId="0" xfId="36" applyNumberFormat="1" applyFont="1"/>
    <xf numFmtId="9" fontId="40" fillId="0" borderId="0" xfId="8" applyFont="1" applyAlignment="1">
      <alignment horizontal="right"/>
    </xf>
    <xf numFmtId="0" fontId="40" fillId="0" borderId="0" xfId="35" applyFont="1" applyAlignment="1">
      <alignment horizontal="right"/>
    </xf>
    <xf numFmtId="4" fontId="40" fillId="0" borderId="0" xfId="35" applyNumberFormat="1" applyFont="1" applyAlignment="1">
      <alignment horizontal="right"/>
    </xf>
    <xf numFmtId="0" fontId="36" fillId="0" borderId="0" xfId="34" applyFont="1"/>
    <xf numFmtId="165" fontId="36" fillId="0" borderId="0" xfId="38" applyNumberFormat="1" applyFont="1"/>
    <xf numFmtId="0" fontId="2" fillId="0" borderId="0" xfId="34" applyFont="1"/>
    <xf numFmtId="168" fontId="40" fillId="0" borderId="0" xfId="40" applyNumberFormat="1" applyFont="1" applyAlignment="1">
      <alignment horizontal="right"/>
    </xf>
    <xf numFmtId="165" fontId="2" fillId="0" borderId="0" xfId="38" applyNumberFormat="1" applyFont="1"/>
    <xf numFmtId="43" fontId="40" fillId="0" borderId="0" xfId="36" applyFont="1" applyAlignment="1">
      <alignment horizontal="right"/>
    </xf>
    <xf numFmtId="43" fontId="41" fillId="0" borderId="0" xfId="36" applyFont="1" applyAlignment="1">
      <alignment horizontal="center"/>
    </xf>
    <xf numFmtId="0" fontId="2" fillId="0" borderId="0" xfId="39" applyFont="1" applyAlignment="1">
      <alignment horizontal="center"/>
    </xf>
    <xf numFmtId="168" fontId="40" fillId="0" borderId="0" xfId="35" applyNumberFormat="1" applyFont="1" applyAlignment="1">
      <alignment horizontal="right"/>
    </xf>
    <xf numFmtId="164" fontId="0" fillId="0" borderId="0" xfId="0" pivotButton="1" applyNumberFormat="1"/>
    <xf numFmtId="0" fontId="1" fillId="0" borderId="0" xfId="39" applyFont="1"/>
    <xf numFmtId="10" fontId="0" fillId="0" borderId="0" xfId="0" applyNumberFormat="1" applyAlignment="1">
      <alignment wrapText="1"/>
    </xf>
    <xf numFmtId="0" fontId="1" fillId="0" borderId="0" xfId="50" applyFont="1" applyFill="1"/>
    <xf numFmtId="164" fontId="0" fillId="8" borderId="0" xfId="0" applyNumberFormat="1" applyFill="1"/>
    <xf numFmtId="0" fontId="0" fillId="0" borderId="0" xfId="0" applyAlignment="1">
      <alignment horizontal="center" wrapText="1"/>
    </xf>
    <xf numFmtId="0" fontId="1" fillId="0" borderId="0" xfId="34" applyFont="1"/>
    <xf numFmtId="164" fontId="0" fillId="0" borderId="0" xfId="0" applyNumberFormat="1" applyFill="1"/>
    <xf numFmtId="0" fontId="45" fillId="0" borderId="0" xfId="53" applyFont="1"/>
    <xf numFmtId="37" fontId="45" fillId="0" borderId="0" xfId="53" applyNumberFormat="1" applyFont="1"/>
    <xf numFmtId="5" fontId="45" fillId="0" borderId="0" xfId="53" applyNumberFormat="1" applyFont="1"/>
    <xf numFmtId="37" fontId="45" fillId="8" borderId="0" xfId="53" applyNumberFormat="1" applyFont="1" applyFill="1"/>
    <xf numFmtId="37" fontId="45" fillId="8" borderId="24" xfId="53" applyNumberFormat="1" applyFont="1" applyFill="1" applyBorder="1"/>
    <xf numFmtId="164" fontId="27" fillId="8" borderId="0" xfId="51" applyNumberFormat="1" applyFont="1" applyFill="1"/>
    <xf numFmtId="164" fontId="16" fillId="8" borderId="1" xfId="9" applyNumberFormat="1" applyFont="1" applyFill="1" applyBorder="1"/>
    <xf numFmtId="164" fontId="27" fillId="4" borderId="2" xfId="1" applyNumberFormat="1" applyFont="1" applyFill="1" applyBorder="1" applyAlignment="1">
      <alignment horizontal="center"/>
    </xf>
    <xf numFmtId="164" fontId="27" fillId="8" borderId="2" xfId="1" applyNumberFormat="1" applyFont="1" applyFill="1" applyBorder="1" applyAlignment="1">
      <alignment horizontal="center"/>
    </xf>
    <xf numFmtId="0" fontId="45" fillId="8" borderId="0" xfId="53" applyFont="1" applyFill="1" applyAlignment="1">
      <alignment horizontal="center"/>
    </xf>
    <xf numFmtId="0" fontId="45" fillId="8" borderId="2" xfId="53" applyFont="1" applyFill="1" applyBorder="1" applyAlignment="1">
      <alignment horizontal="center"/>
    </xf>
    <xf numFmtId="37" fontId="45" fillId="0" borderId="0" xfId="53" applyNumberFormat="1" applyFont="1" applyAlignment="1">
      <alignment horizontal="center" wrapText="1"/>
    </xf>
    <xf numFmtId="37" fontId="45" fillId="8" borderId="0" xfId="53" applyNumberFormat="1" applyFont="1" applyFill="1" applyAlignment="1">
      <alignment horizontal="center" wrapText="1"/>
    </xf>
    <xf numFmtId="164" fontId="45" fillId="0" borderId="9" xfId="9" applyNumberFormat="1" applyFont="1" applyFill="1" applyBorder="1" applyAlignment="1">
      <alignment horizontal="center" vertical="center" wrapText="1"/>
    </xf>
    <xf numFmtId="164" fontId="45" fillId="0" borderId="3" xfId="9" applyNumberFormat="1" applyFont="1" applyFill="1" applyBorder="1" applyAlignment="1">
      <alignment horizontal="center" vertical="center" wrapText="1"/>
    </xf>
    <xf numFmtId="164" fontId="45" fillId="0" borderId="10" xfId="9" applyNumberFormat="1" applyFont="1" applyFill="1" applyBorder="1" applyAlignment="1">
      <alignment horizontal="center" vertical="center" wrapText="1"/>
    </xf>
    <xf numFmtId="37" fontId="45" fillId="8" borderId="24" xfId="53" applyNumberFormat="1" applyFont="1" applyFill="1" applyBorder="1" applyAlignment="1">
      <alignment horizontal="center" wrapText="1"/>
    </xf>
    <xf numFmtId="0" fontId="16" fillId="0" borderId="9" xfId="7" applyFont="1" applyFill="1" applyBorder="1" applyAlignment="1">
      <alignment horizontal="center" wrapText="1"/>
    </xf>
    <xf numFmtId="0" fontId="16" fillId="0" borderId="3" xfId="7" applyFont="1" applyFill="1" applyBorder="1" applyAlignment="1">
      <alignment horizontal="center" wrapText="1"/>
    </xf>
    <xf numFmtId="0" fontId="16" fillId="0" borderId="10" xfId="7" applyFont="1" applyFill="1" applyBorder="1" applyAlignment="1">
      <alignment horizontal="center" wrapText="1"/>
    </xf>
    <xf numFmtId="0" fontId="16" fillId="0" borderId="9" xfId="7" applyFont="1" applyBorder="1" applyAlignment="1">
      <alignment horizontal="center"/>
    </xf>
    <xf numFmtId="0" fontId="16" fillId="0" borderId="3" xfId="7" applyFont="1" applyBorder="1" applyAlignment="1">
      <alignment horizontal="center"/>
    </xf>
    <xf numFmtId="0" fontId="16" fillId="0" borderId="10" xfId="7" applyFont="1" applyBorder="1" applyAlignment="1">
      <alignment horizontal="center"/>
    </xf>
    <xf numFmtId="0" fontId="4" fillId="0" borderId="0" xfId="50" applyAlignment="1">
      <alignment horizontal="center"/>
    </xf>
    <xf numFmtId="0" fontId="36" fillId="0" borderId="11" xfId="50" applyFont="1" applyBorder="1" applyAlignment="1">
      <alignment horizontal="center"/>
    </xf>
    <xf numFmtId="0" fontId="36" fillId="4" borderId="5" xfId="50" applyFont="1" applyFill="1" applyBorder="1" applyAlignment="1">
      <alignment horizontal="center"/>
    </xf>
    <xf numFmtId="0" fontId="36" fillId="4" borderId="6" xfId="50" applyFont="1" applyFill="1" applyBorder="1" applyAlignment="1">
      <alignment horizontal="center"/>
    </xf>
    <xf numFmtId="0" fontId="36" fillId="4" borderId="7" xfId="50" applyFont="1" applyFill="1" applyBorder="1" applyAlignment="1">
      <alignment horizontal="center"/>
    </xf>
    <xf numFmtId="0" fontId="36" fillId="0" borderId="5" xfId="50" applyFont="1" applyBorder="1" applyAlignment="1">
      <alignment horizontal="center"/>
    </xf>
    <xf numFmtId="0" fontId="36" fillId="0" borderId="6" xfId="50" applyFont="1" applyBorder="1" applyAlignment="1">
      <alignment horizontal="center"/>
    </xf>
    <xf numFmtId="0" fontId="36" fillId="0" borderId="7" xfId="50" applyFont="1" applyBorder="1" applyAlignment="1">
      <alignment horizontal="center"/>
    </xf>
    <xf numFmtId="0" fontId="36" fillId="0" borderId="5" xfId="50" applyFont="1" applyBorder="1" applyAlignment="1">
      <alignment horizontal="center" wrapText="1"/>
    </xf>
    <xf numFmtId="0" fontId="36" fillId="0" borderId="6" xfId="50" applyFont="1" applyBorder="1" applyAlignment="1">
      <alignment horizontal="center" wrapText="1"/>
    </xf>
    <xf numFmtId="0" fontId="36" fillId="0" borderId="7" xfId="50" applyFont="1" applyBorder="1" applyAlignment="1">
      <alignment horizontal="center" wrapText="1"/>
    </xf>
    <xf numFmtId="0" fontId="48" fillId="0" borderId="25" xfId="0" applyFont="1" applyBorder="1" applyAlignment="1">
      <alignment horizontal="left" vertical="top" wrapText="1"/>
    </xf>
    <xf numFmtId="0" fontId="48" fillId="0" borderId="8" xfId="0" applyFont="1" applyBorder="1" applyAlignment="1">
      <alignment horizontal="left" vertical="top" wrapText="1"/>
    </xf>
    <xf numFmtId="0" fontId="48" fillId="0" borderId="26" xfId="0" applyFont="1" applyBorder="1" applyAlignment="1">
      <alignment horizontal="left" vertical="top" wrapText="1"/>
    </xf>
    <xf numFmtId="0" fontId="48" fillId="0" borderId="27" xfId="0" applyFont="1" applyBorder="1" applyAlignment="1">
      <alignment horizontal="left" vertical="top" wrapText="1"/>
    </xf>
    <xf numFmtId="0" fontId="48" fillId="0" borderId="0" xfId="0" applyFont="1" applyAlignment="1">
      <alignment horizontal="left" vertical="top" wrapText="1"/>
    </xf>
    <xf numFmtId="0" fontId="48" fillId="0" borderId="28" xfId="0" applyFont="1" applyBorder="1" applyAlignment="1">
      <alignment horizontal="left" vertical="top" wrapText="1"/>
    </xf>
    <xf numFmtId="0" fontId="48" fillId="0" borderId="29" xfId="0" applyFont="1" applyBorder="1" applyAlignment="1">
      <alignment horizontal="left" vertical="top" wrapText="1"/>
    </xf>
    <xf numFmtId="0" fontId="48" fillId="0" borderId="2" xfId="0" applyFont="1" applyBorder="1" applyAlignment="1">
      <alignment horizontal="left" vertical="top" wrapText="1"/>
    </xf>
    <xf numFmtId="0" fontId="48" fillId="0" borderId="30" xfId="0" applyFont="1" applyBorder="1" applyAlignment="1">
      <alignment horizontal="left" vertical="top" wrapText="1"/>
    </xf>
  </cellXfs>
  <cellStyles count="56">
    <cellStyle name="Comma" xfId="1" builtinId="3"/>
    <cellStyle name="Comma 2" xfId="5" xr:uid="{00000000-0005-0000-0000-000001000000}"/>
    <cellStyle name="Comma 2 2" xfId="9" xr:uid="{00000000-0005-0000-0000-000002000000}"/>
    <cellStyle name="Comma 3" xfId="6" xr:uid="{00000000-0005-0000-0000-000003000000}"/>
    <cellStyle name="Comma 3 2" xfId="55" xr:uid="{63D505FA-08C1-462D-BB89-49F15D1D0668}"/>
    <cellStyle name="Comma 4" xfId="10" xr:uid="{00000000-0005-0000-0000-000004000000}"/>
    <cellStyle name="Comma 5" xfId="23" xr:uid="{00000000-0005-0000-0000-000005000000}"/>
    <cellStyle name="Comma 6" xfId="36" xr:uid="{00000000-0005-0000-0000-000006000000}"/>
    <cellStyle name="Comma 7" xfId="43" xr:uid="{00000000-0005-0000-0000-000007000000}"/>
    <cellStyle name="Comma 8" xfId="51" xr:uid="{37C11CF3-32C9-498D-9C1C-96D6E8DB9738}"/>
    <cellStyle name="Currency 2" xfId="24" xr:uid="{00000000-0005-0000-0000-000009000000}"/>
    <cellStyle name="Currency 3" xfId="40" xr:uid="{00000000-0005-0000-0000-00000A000000}"/>
    <cellStyle name="Currency 4" xfId="49" xr:uid="{00000000-0005-0000-0000-00000B000000}"/>
    <cellStyle name="Normal" xfId="0" builtinId="0"/>
    <cellStyle name="Normal 10" xfId="11" xr:uid="{00000000-0005-0000-0000-00000D000000}"/>
    <cellStyle name="Normal 11" xfId="26" xr:uid="{00000000-0005-0000-0000-00000E000000}"/>
    <cellStyle name="Normal 12" xfId="12" xr:uid="{00000000-0005-0000-0000-00000F000000}"/>
    <cellStyle name="Normal 13" xfId="13" xr:uid="{00000000-0005-0000-0000-000010000000}"/>
    <cellStyle name="Normal 14" xfId="32" xr:uid="{00000000-0005-0000-0000-000011000000}"/>
    <cellStyle name="Normal 15" xfId="34" xr:uid="{00000000-0005-0000-0000-000012000000}"/>
    <cellStyle name="Normal 16" xfId="42" xr:uid="{00000000-0005-0000-0000-000013000000}"/>
    <cellStyle name="Normal 17" xfId="50" xr:uid="{7D939F71-E953-422E-A596-C6660D813340}"/>
    <cellStyle name="Normal 2" xfId="3" xr:uid="{00000000-0005-0000-0000-000014000000}"/>
    <cellStyle name="Normal 2 2" xfId="7" xr:uid="{00000000-0005-0000-0000-000015000000}"/>
    <cellStyle name="Normal 2 3" xfId="41" xr:uid="{00000000-0005-0000-0000-000016000000}"/>
    <cellStyle name="Normal 2 4" xfId="45" xr:uid="{00000000-0005-0000-0000-000017000000}"/>
    <cellStyle name="Normal 3" xfId="14" xr:uid="{00000000-0005-0000-0000-000018000000}"/>
    <cellStyle name="Normal 3 2" xfId="39" xr:uid="{00000000-0005-0000-0000-000019000000}"/>
    <cellStyle name="Normal 3 2 2" xfId="46" xr:uid="{00000000-0005-0000-0000-00001A000000}"/>
    <cellStyle name="Normal 4" xfId="25" xr:uid="{00000000-0005-0000-0000-00001B000000}"/>
    <cellStyle name="Normal 4 2" xfId="37" xr:uid="{00000000-0005-0000-0000-00001C000000}"/>
    <cellStyle name="Normal 48" xfId="27" xr:uid="{00000000-0005-0000-0000-00001D000000}"/>
    <cellStyle name="Normal 49" xfId="29" xr:uid="{00000000-0005-0000-0000-00001E000000}"/>
    <cellStyle name="Normal 5" xfId="15" xr:uid="{00000000-0005-0000-0000-00001F000000}"/>
    <cellStyle name="Normal 58" xfId="28" xr:uid="{00000000-0005-0000-0000-000020000000}"/>
    <cellStyle name="Normal 59" xfId="30" xr:uid="{00000000-0005-0000-0000-000021000000}"/>
    <cellStyle name="Normal 6" xfId="16" xr:uid="{00000000-0005-0000-0000-000022000000}"/>
    <cellStyle name="Normal 7" xfId="17" xr:uid="{00000000-0005-0000-0000-000023000000}"/>
    <cellStyle name="Normal 73" xfId="47" xr:uid="{00000000-0005-0000-0000-000024000000}"/>
    <cellStyle name="Normal 8" xfId="18" xr:uid="{00000000-0005-0000-0000-000025000000}"/>
    <cellStyle name="Normal 9" xfId="19" xr:uid="{00000000-0005-0000-0000-000026000000}"/>
    <cellStyle name="Normal_DFIT-WaEle_SUM" xfId="54" xr:uid="{93A3D21B-7D54-48C4-B851-FEC1BF294244}"/>
    <cellStyle name="Normal_Sheet1" xfId="2" xr:uid="{00000000-0005-0000-0000-000027000000}"/>
    <cellStyle name="Normal_WAElec6_97" xfId="53" xr:uid="{CDA633BB-A5DF-4DA7-90FC-C16B8870EEBB}"/>
    <cellStyle name="Normal_Year 1 - 3_3" xfId="35" xr:uid="{00000000-0005-0000-0000-000028000000}"/>
    <cellStyle name="OUTPUT AMOUNTS" xfId="20" xr:uid="{00000000-0005-0000-0000-000029000000}"/>
    <cellStyle name="OUTPUT LINE ITEMS" xfId="21" xr:uid="{00000000-0005-0000-0000-00002A000000}"/>
    <cellStyle name="Percent" xfId="31" builtinId="5"/>
    <cellStyle name="Percent 2" xfId="4" xr:uid="{00000000-0005-0000-0000-00002C000000}"/>
    <cellStyle name="Percent 2 2" xfId="8" xr:uid="{00000000-0005-0000-0000-00002D000000}"/>
    <cellStyle name="Percent 2 3" xfId="48" xr:uid="{00000000-0005-0000-0000-00002E000000}"/>
    <cellStyle name="Percent 3" xfId="22" xr:uid="{00000000-0005-0000-0000-00002F000000}"/>
    <cellStyle name="Percent 4" xfId="33" xr:uid="{00000000-0005-0000-0000-000030000000}"/>
    <cellStyle name="Percent 5" xfId="38" xr:uid="{00000000-0005-0000-0000-000031000000}"/>
    <cellStyle name="Percent 6" xfId="44" xr:uid="{00000000-0005-0000-0000-000032000000}"/>
    <cellStyle name="Percent 7" xfId="52" xr:uid="{1336C0F9-F1A9-4156-ABCD-6A8F3AE73047}"/>
  </cellStyles>
  <dxfs count="21">
    <dxf>
      <alignment wrapText="1"/>
    </dxf>
    <dxf>
      <alignment wrapText="1"/>
    </dxf>
    <dxf>
      <alignment wrapText="1"/>
    </dxf>
    <dxf>
      <alignment wrapText="1"/>
    </dxf>
    <dxf>
      <alignment wrapText="1"/>
    </dxf>
    <dxf>
      <alignment wrapText="1"/>
    </dxf>
    <dxf>
      <alignment wrapText="1"/>
    </dxf>
    <dxf>
      <alignment wrapText="1"/>
    </dxf>
    <dxf>
      <alignment wrapText="1"/>
    </dxf>
    <dxf>
      <numFmt numFmtId="14" formatCode="0.00%"/>
    </dxf>
    <dxf>
      <numFmt numFmtId="14" formatCode="0.00%"/>
    </dxf>
    <dxf>
      <numFmt numFmtId="164" formatCode="_(* #,##0_);_(* \(#,##0\);_(* &quot;-&quot;??_);_(@_)"/>
    </dxf>
    <dxf>
      <alignment wrapText="1"/>
    </dxf>
    <dxf>
      <numFmt numFmtId="164" formatCode="_(* #,##0_);_(* \(#,##0\);_(* &quot;-&quot;??_);_(@_)"/>
    </dxf>
    <dxf>
      <fill>
        <patternFill patternType="none">
          <bgColor auto="1"/>
        </patternFill>
      </fill>
    </dxf>
    <dxf>
      <fill>
        <patternFill patternType="solid">
          <fgColor indexed="64"/>
          <bgColor rgb="FFFFC000"/>
        </patternFill>
      </fill>
    </dxf>
    <dxf>
      <alignment horizontal="center"/>
    </dxf>
    <dxf>
      <alignment wrapText="1"/>
    </dxf>
    <dxf>
      <numFmt numFmtId="164" formatCode="_(* #,##0_);_(* \(#,##0\);_(* &quot;-&quot;??_);_(@_)"/>
    </dxf>
    <dxf>
      <numFmt numFmtId="164" formatCode="_(* #,##0_);_(* \(#,##0\);_(* &quot;-&quot;??_);_(@_)"/>
    </dxf>
    <dxf>
      <numFmt numFmtId="164" formatCode="_(* #,##0_);_(* \(#,##0\);_(* &quot;-&quot;??_);_(@_)"/>
    </dxf>
  </dxfs>
  <tableStyles count="0" defaultTableStyle="TableStyleMedium9" defaultPivotStyle="PivotStyleLight16"/>
  <colors>
    <mruColors>
      <color rgb="FFFF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488739</xdr:colOff>
      <xdr:row>14</xdr:row>
      <xdr:rowOff>53340</xdr:rowOff>
    </xdr:from>
    <xdr:to>
      <xdr:col>1</xdr:col>
      <xdr:colOff>504825</xdr:colOff>
      <xdr:row>37</xdr:row>
      <xdr:rowOff>0</xdr:rowOff>
    </xdr:to>
    <xdr:cxnSp macro="">
      <xdr:nvCxnSpPr>
        <xdr:cNvPr id="2" name="Straight Arrow Connector 1">
          <a:extLst>
            <a:ext uri="{FF2B5EF4-FFF2-40B4-BE49-F238E27FC236}">
              <a16:creationId xmlns:a16="http://schemas.microsoft.com/office/drawing/2014/main" id="{03A0A110-AAE0-4F89-BD33-A10E10F2D415}"/>
            </a:ext>
          </a:extLst>
        </xdr:cNvPr>
        <xdr:cNvCxnSpPr/>
      </xdr:nvCxnSpPr>
      <xdr:spPr>
        <a:xfrm flipH="1">
          <a:off x="1679364" y="2787015"/>
          <a:ext cx="16086" cy="354711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560070</xdr:colOff>
      <xdr:row>14</xdr:row>
      <xdr:rowOff>53340</xdr:rowOff>
    </xdr:from>
    <xdr:to>
      <xdr:col>3</xdr:col>
      <xdr:colOff>577215</xdr:colOff>
      <xdr:row>37</xdr:row>
      <xdr:rowOff>0</xdr:rowOff>
    </xdr:to>
    <xdr:cxnSp macro="">
      <xdr:nvCxnSpPr>
        <xdr:cNvPr id="3" name="Straight Arrow Connector 2">
          <a:extLst>
            <a:ext uri="{FF2B5EF4-FFF2-40B4-BE49-F238E27FC236}">
              <a16:creationId xmlns:a16="http://schemas.microsoft.com/office/drawing/2014/main" id="{88E58F96-400A-4D56-AF2A-E9EBEC8AD08D}"/>
            </a:ext>
          </a:extLst>
        </xdr:cNvPr>
        <xdr:cNvCxnSpPr/>
      </xdr:nvCxnSpPr>
      <xdr:spPr>
        <a:xfrm flipH="1">
          <a:off x="3236595" y="2787015"/>
          <a:ext cx="17145" cy="354711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303953</xdr:colOff>
      <xdr:row>14</xdr:row>
      <xdr:rowOff>47625</xdr:rowOff>
    </xdr:from>
    <xdr:to>
      <xdr:col>22</xdr:col>
      <xdr:colOff>314325</xdr:colOff>
      <xdr:row>37</xdr:row>
      <xdr:rowOff>0</xdr:rowOff>
    </xdr:to>
    <xdr:cxnSp macro="">
      <xdr:nvCxnSpPr>
        <xdr:cNvPr id="4" name="Straight Arrow Connector 3">
          <a:extLst>
            <a:ext uri="{FF2B5EF4-FFF2-40B4-BE49-F238E27FC236}">
              <a16:creationId xmlns:a16="http://schemas.microsoft.com/office/drawing/2014/main" id="{B8B8E2EA-9EA7-4CEB-8041-44AD8BCE3E75}"/>
            </a:ext>
          </a:extLst>
        </xdr:cNvPr>
        <xdr:cNvCxnSpPr/>
      </xdr:nvCxnSpPr>
      <xdr:spPr>
        <a:xfrm flipH="1">
          <a:off x="12038753" y="2781300"/>
          <a:ext cx="10372" cy="3552825"/>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486833</xdr:colOff>
      <xdr:row>8</xdr:row>
      <xdr:rowOff>11906</xdr:rowOff>
    </xdr:from>
    <xdr:to>
      <xdr:col>2</xdr:col>
      <xdr:colOff>486833</xdr:colOff>
      <xdr:row>35</xdr:row>
      <xdr:rowOff>0</xdr:rowOff>
    </xdr:to>
    <xdr:cxnSp macro="">
      <xdr:nvCxnSpPr>
        <xdr:cNvPr id="2" name="Straight Arrow Connector 1">
          <a:extLst>
            <a:ext uri="{FF2B5EF4-FFF2-40B4-BE49-F238E27FC236}">
              <a16:creationId xmlns:a16="http://schemas.microsoft.com/office/drawing/2014/main" id="{1B89DE94-4564-44F4-8DA5-92F649EEBD8F}"/>
            </a:ext>
          </a:extLst>
        </xdr:cNvPr>
        <xdr:cNvCxnSpPr/>
      </xdr:nvCxnSpPr>
      <xdr:spPr>
        <a:xfrm>
          <a:off x="4323503" y="1282541"/>
          <a:ext cx="0" cy="379428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8</xdr:row>
      <xdr:rowOff>11906</xdr:rowOff>
    </xdr:from>
    <xdr:to>
      <xdr:col>4</xdr:col>
      <xdr:colOff>381000</xdr:colOff>
      <xdr:row>35</xdr:row>
      <xdr:rowOff>0</xdr:rowOff>
    </xdr:to>
    <xdr:cxnSp macro="">
      <xdr:nvCxnSpPr>
        <xdr:cNvPr id="3" name="Straight Arrow Connector 2">
          <a:extLst>
            <a:ext uri="{FF2B5EF4-FFF2-40B4-BE49-F238E27FC236}">
              <a16:creationId xmlns:a16="http://schemas.microsoft.com/office/drawing/2014/main" id="{0E69173A-704D-40B5-8744-0B5D683B826B}"/>
            </a:ext>
          </a:extLst>
        </xdr:cNvPr>
        <xdr:cNvCxnSpPr/>
      </xdr:nvCxnSpPr>
      <xdr:spPr>
        <a:xfrm>
          <a:off x="5686425" y="1282541"/>
          <a:ext cx="0" cy="379428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486833</xdr:colOff>
      <xdr:row>14</xdr:row>
      <xdr:rowOff>11906</xdr:rowOff>
    </xdr:from>
    <xdr:to>
      <xdr:col>1</xdr:col>
      <xdr:colOff>486833</xdr:colOff>
      <xdr:row>31</xdr:row>
      <xdr:rowOff>0</xdr:rowOff>
    </xdr:to>
    <xdr:cxnSp macro="">
      <xdr:nvCxnSpPr>
        <xdr:cNvPr id="2" name="Straight Arrow Connector 1">
          <a:extLst>
            <a:ext uri="{FF2B5EF4-FFF2-40B4-BE49-F238E27FC236}">
              <a16:creationId xmlns:a16="http://schemas.microsoft.com/office/drawing/2014/main" id="{00000000-0008-0000-0A00-000002000000}"/>
            </a:ext>
          </a:extLst>
        </xdr:cNvPr>
        <xdr:cNvCxnSpPr/>
      </xdr:nvCxnSpPr>
      <xdr:spPr>
        <a:xfrm>
          <a:off x="1639358" y="2764631"/>
          <a:ext cx="0" cy="2512219"/>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586740</xdr:colOff>
      <xdr:row>14</xdr:row>
      <xdr:rowOff>11906</xdr:rowOff>
    </xdr:from>
    <xdr:to>
      <xdr:col>3</xdr:col>
      <xdr:colOff>586740</xdr:colOff>
      <xdr:row>31</xdr:row>
      <xdr:rowOff>0</xdr:rowOff>
    </xdr:to>
    <xdr:cxnSp macro="">
      <xdr:nvCxnSpPr>
        <xdr:cNvPr id="40" name="Straight Arrow Connector 39">
          <a:extLst>
            <a:ext uri="{FF2B5EF4-FFF2-40B4-BE49-F238E27FC236}">
              <a16:creationId xmlns:a16="http://schemas.microsoft.com/office/drawing/2014/main" id="{00000000-0008-0000-0A00-000028000000}"/>
            </a:ext>
          </a:extLst>
        </xdr:cNvPr>
        <xdr:cNvCxnSpPr/>
      </xdr:nvCxnSpPr>
      <xdr:spPr>
        <a:xfrm>
          <a:off x="3261360" y="2709386"/>
          <a:ext cx="0" cy="258651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303953</xdr:colOff>
      <xdr:row>14</xdr:row>
      <xdr:rowOff>4286</xdr:rowOff>
    </xdr:from>
    <xdr:to>
      <xdr:col>22</xdr:col>
      <xdr:colOff>303953</xdr:colOff>
      <xdr:row>30</xdr:row>
      <xdr:rowOff>167640</xdr:rowOff>
    </xdr:to>
    <xdr:cxnSp macro="">
      <xdr:nvCxnSpPr>
        <xdr:cNvPr id="4" name="Straight Arrow Connector 3">
          <a:extLst>
            <a:ext uri="{FF2B5EF4-FFF2-40B4-BE49-F238E27FC236}">
              <a16:creationId xmlns:a16="http://schemas.microsoft.com/office/drawing/2014/main" id="{00000000-0008-0000-0A00-000004000000}"/>
            </a:ext>
          </a:extLst>
        </xdr:cNvPr>
        <xdr:cNvCxnSpPr/>
      </xdr:nvCxnSpPr>
      <xdr:spPr>
        <a:xfrm>
          <a:off x="17334653" y="2869406"/>
          <a:ext cx="0" cy="258651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486833</xdr:colOff>
      <xdr:row>7</xdr:row>
      <xdr:rowOff>11906</xdr:rowOff>
    </xdr:from>
    <xdr:to>
      <xdr:col>2</xdr:col>
      <xdr:colOff>486833</xdr:colOff>
      <xdr:row>28</xdr:row>
      <xdr:rowOff>0</xdr:rowOff>
    </xdr:to>
    <xdr:cxnSp macro="">
      <xdr:nvCxnSpPr>
        <xdr:cNvPr id="2" name="Straight Arrow Connector 1">
          <a:extLst>
            <a:ext uri="{FF2B5EF4-FFF2-40B4-BE49-F238E27FC236}">
              <a16:creationId xmlns:a16="http://schemas.microsoft.com/office/drawing/2014/main" id="{00000000-0008-0000-0B00-000002000000}"/>
            </a:ext>
          </a:extLst>
        </xdr:cNvPr>
        <xdr:cNvCxnSpPr/>
      </xdr:nvCxnSpPr>
      <xdr:spPr>
        <a:xfrm>
          <a:off x="2258483" y="1145381"/>
          <a:ext cx="0" cy="387429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7</xdr:row>
      <xdr:rowOff>11906</xdr:rowOff>
    </xdr:from>
    <xdr:to>
      <xdr:col>4</xdr:col>
      <xdr:colOff>381000</xdr:colOff>
      <xdr:row>28</xdr:row>
      <xdr:rowOff>0</xdr:rowOff>
    </xdr:to>
    <xdr:cxnSp macro="">
      <xdr:nvCxnSpPr>
        <xdr:cNvPr id="3" name="Straight Arrow Connector 2">
          <a:extLst>
            <a:ext uri="{FF2B5EF4-FFF2-40B4-BE49-F238E27FC236}">
              <a16:creationId xmlns:a16="http://schemas.microsoft.com/office/drawing/2014/main" id="{00000000-0008-0000-0B00-000003000000}"/>
            </a:ext>
          </a:extLst>
        </xdr:cNvPr>
        <xdr:cNvCxnSpPr/>
      </xdr:nvCxnSpPr>
      <xdr:spPr>
        <a:xfrm>
          <a:off x="3333750" y="1145381"/>
          <a:ext cx="0" cy="387429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016\2016%20OR%20GAS%20GRC%20UG%20325\Adjustments\2.06-2.09%202016-2018%20Capital\6.30%20Workpapers\Don't%20Send\TTP%20Models\TTP%20Model%20-%202016%20-%206.29.2016%20(Q2%20TTP%20Update)%20-%20for%20Jan-Jun%20ADFI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Results%20of%20Operations\2018\2018.11\12A-2018.11_Avista%20Gas%20South%20Pul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RESULTS%20OF%20OPERATIONS\ROO%207\96\roo%20databas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1m107\c01m107\WWP%20CBR\WWP%202018-09%20CBR%20Test\09.2018%20CBR%20WA%20Electric%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Washington"/>
      <sheetName val="WA PF Major Smry"/>
      <sheetName val="WA PF Major(E)"/>
      <sheetName val="WA PF Major(G)"/>
      <sheetName val="Idaho"/>
      <sheetName val="Oregon"/>
      <sheetName val="2016 Inputs"/>
      <sheetName val="Actl Forcst - WA E"/>
      <sheetName val="Actl Forcst - WA G"/>
      <sheetName val="Actl Forcst - ID E"/>
      <sheetName val="Actl Forcst - ID G"/>
      <sheetName val="Actl Forcst - OR"/>
      <sheetName val="Actl Forcst - TotalCo"/>
      <sheetName val="Actual"/>
      <sheetName val="Actual_Transfers"/>
      <sheetName val="Budget"/>
      <sheetName val="CAP16.3"/>
      <sheetName val="Sheet3"/>
      <sheetName val="Sheet2"/>
      <sheetName val="Allocation Factors"/>
      <sheetName val="Specific Allocation"/>
      <sheetName val="AllocationFactors_Actuals"/>
      <sheetName val="Sheet1"/>
      <sheetName val="WA 5000s General to Software"/>
      <sheetName val="ID 5000s General to Software"/>
      <sheetName val="OR 5000s General to Softw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Allocation Factors</v>
          </cell>
        </row>
        <row r="3">
          <cell r="A3" t="str">
            <v>Allocation Categories</v>
          </cell>
        </row>
        <row r="4">
          <cell r="A4" t="str">
            <v>Elec Distribution 360-373 CD AN</v>
          </cell>
        </row>
        <row r="5">
          <cell r="A5" t="str">
            <v>Elec Distribution 360-373 CD AA</v>
          </cell>
        </row>
        <row r="6">
          <cell r="A6" t="str">
            <v>Elec Distribution 360-373 ED AN</v>
          </cell>
        </row>
        <row r="7">
          <cell r="A7" t="str">
            <v>Elec Distribution 360-373 ED ID</v>
          </cell>
        </row>
        <row r="8">
          <cell r="A8" t="str">
            <v>Elec Distribution 360-373 ED WA</v>
          </cell>
        </row>
        <row r="9">
          <cell r="A9" t="str">
            <v>Elec Distribution 360-373 ED MT</v>
          </cell>
        </row>
        <row r="10">
          <cell r="A10" t="str">
            <v>Elec Transmission 350-359 ED AN</v>
          </cell>
        </row>
        <row r="11">
          <cell r="A11" t="str">
            <v>Elec Transmission 350-359 ED ID</v>
          </cell>
        </row>
        <row r="12">
          <cell r="A12" t="str">
            <v>Elec Transmission 350-359 ED WA</v>
          </cell>
        </row>
        <row r="13">
          <cell r="A13" t="str">
            <v>Gas Distribution 374-387 GD AA</v>
          </cell>
        </row>
        <row r="14">
          <cell r="A14" t="str">
            <v>Gas Distribution 374-387 GD AN</v>
          </cell>
        </row>
        <row r="15">
          <cell r="A15" t="str">
            <v>Gas Distribution 374-387 GD ID</v>
          </cell>
        </row>
        <row r="16">
          <cell r="A16" t="str">
            <v>Gas Distribution 374-387 GD OR</v>
          </cell>
        </row>
        <row r="17">
          <cell r="A17" t="str">
            <v>Gas Distribution 374-387 GD WA</v>
          </cell>
        </row>
        <row r="18">
          <cell r="A18" t="str">
            <v>Gas Underground Storage 350-357 GD AA</v>
          </cell>
        </row>
        <row r="19">
          <cell r="A19" t="str">
            <v>Gas Underground Storage 350-357 GD AN</v>
          </cell>
        </row>
        <row r="20">
          <cell r="A20" t="str">
            <v>Gas Underground Storage 350-357 GD OR</v>
          </cell>
        </row>
        <row r="21">
          <cell r="A21" t="str">
            <v>General 389-391 / 393-395 / 397-398 CD AA</v>
          </cell>
        </row>
        <row r="22">
          <cell r="A22" t="str">
            <v>General 389-391 / 393-395 / 397-398 CD AN</v>
          </cell>
        </row>
        <row r="23">
          <cell r="A23" t="str">
            <v>General 389-391 / 393-395 / 397-398 CD ID</v>
          </cell>
        </row>
        <row r="24">
          <cell r="A24" t="str">
            <v>General 389-391 / 393-395 / 397-398 CD WA</v>
          </cell>
        </row>
        <row r="25">
          <cell r="A25" t="str">
            <v>General 389-391 / 393-395 / 397-398 ED AN</v>
          </cell>
        </row>
        <row r="26">
          <cell r="A26" t="str">
            <v>General 389-391 / 393-395 / 397-398 GD AA</v>
          </cell>
        </row>
        <row r="27">
          <cell r="A27" t="str">
            <v>General 389-391 / 393-395 / 397-398 ED WA</v>
          </cell>
        </row>
        <row r="28">
          <cell r="A28" t="str">
            <v>General 389-391 / 393-395 / 397-398 ED ID</v>
          </cell>
        </row>
        <row r="29">
          <cell r="A29" t="str">
            <v>General 389-391 / 393-395 / 397-398 ED AA</v>
          </cell>
        </row>
        <row r="30">
          <cell r="A30" t="str">
            <v>General 389-391 / 393-395 / 397-398 GD WA</v>
          </cell>
        </row>
        <row r="31">
          <cell r="A31" t="str">
            <v>General 389-391 / 393-395 / 397-398 GD OR</v>
          </cell>
        </row>
        <row r="32">
          <cell r="A32" t="str">
            <v>General 389-391 / 393-395 / 397-398 GD AN</v>
          </cell>
        </row>
        <row r="33">
          <cell r="A33" t="str">
            <v>Hydro 331-336 ED AN</v>
          </cell>
        </row>
        <row r="34">
          <cell r="A34" t="str">
            <v>Other Elec Production / Turbines 340-346 ED AN</v>
          </cell>
        </row>
        <row r="35">
          <cell r="A35" t="str">
            <v>Other Elec Production / Turbines 340-346 CD WA</v>
          </cell>
        </row>
        <row r="36">
          <cell r="A36" t="str">
            <v>Software 303 CD AA</v>
          </cell>
        </row>
        <row r="37">
          <cell r="A37" t="str">
            <v>Software 303 CD ID</v>
          </cell>
        </row>
        <row r="38">
          <cell r="A38" t="str">
            <v>Software 303 CD WA</v>
          </cell>
        </row>
        <row r="39">
          <cell r="A39" t="str">
            <v>Software 303 ED AN</v>
          </cell>
        </row>
        <row r="40">
          <cell r="A40" t="str">
            <v>Software 303 ED MT</v>
          </cell>
        </row>
        <row r="41">
          <cell r="A41" t="str">
            <v>Software 303 ED WA</v>
          </cell>
        </row>
        <row r="42">
          <cell r="A42" t="str">
            <v>Software 303 CD AN</v>
          </cell>
        </row>
        <row r="43">
          <cell r="A43" t="str">
            <v>Software 303 GD AA</v>
          </cell>
        </row>
        <row r="44">
          <cell r="A44" t="str">
            <v>Thermal 311-316 ED AN</v>
          </cell>
        </row>
        <row r="45">
          <cell r="A45" t="str">
            <v>Transportation and Tools 392 / 396 CD AA</v>
          </cell>
        </row>
        <row r="46">
          <cell r="A46" t="str">
            <v>Transportation and Tools 392 / 396 CD AN</v>
          </cell>
        </row>
        <row r="47">
          <cell r="A47" t="str">
            <v>Transportation and Tools 392 / 396 CD WA</v>
          </cell>
        </row>
        <row r="48">
          <cell r="A48" t="str">
            <v>Transportation and Tools 392 / 396 CD ID</v>
          </cell>
        </row>
        <row r="49">
          <cell r="A49" t="str">
            <v>Transportation and Tools 392 / 396 ED AN</v>
          </cell>
        </row>
        <row r="50">
          <cell r="A50" t="str">
            <v>Transportation and Tools 392 / 396 ED WA</v>
          </cell>
        </row>
        <row r="51">
          <cell r="A51" t="str">
            <v>Transportation and Tools 392 / 396 ED ID</v>
          </cell>
        </row>
        <row r="52">
          <cell r="A52" t="str">
            <v>Transportation and Tools 392 / 396 GD AN</v>
          </cell>
        </row>
        <row r="53">
          <cell r="A53" t="str">
            <v>Transportation and Tools 392 / 396 GD ID</v>
          </cell>
        </row>
        <row r="54">
          <cell r="A54" t="str">
            <v>Transportation and Tools 392 / 396 GD WA</v>
          </cell>
        </row>
        <row r="55">
          <cell r="A55" t="str">
            <v>Transportation and Tools 392 / 396 GD OR</v>
          </cell>
        </row>
        <row r="56">
          <cell r="A56" t="str">
            <v>Gas Distribution 374-387 GD AA 1001</v>
          </cell>
        </row>
        <row r="57">
          <cell r="A57" t="str">
            <v>Gas Distribution 374-387 GD AA 1050</v>
          </cell>
        </row>
        <row r="58">
          <cell r="A58" t="str">
            <v>Gas Distribution 374-387 GD AA 1051</v>
          </cell>
        </row>
        <row r="59">
          <cell r="A59" t="str">
            <v>Gas Distribution 374-387 GD AA 1053</v>
          </cell>
        </row>
        <row r="60">
          <cell r="A60" t="str">
            <v>Gas Distribution 374-387 GD AA 3000</v>
          </cell>
        </row>
        <row r="61">
          <cell r="A61" t="str">
            <v>Gas Distribution 374-387 GD AA 3001</v>
          </cell>
        </row>
        <row r="62">
          <cell r="A62" t="str">
            <v>Gas Distribution 374-387 GD AA 3002</v>
          </cell>
        </row>
        <row r="63">
          <cell r="A63" t="str">
            <v>Gas Distribution 374-387 GD AA 3003</v>
          </cell>
        </row>
        <row r="64">
          <cell r="A64" t="str">
            <v>Gas Distribution 374-387 GD AA 3004</v>
          </cell>
        </row>
        <row r="65">
          <cell r="A65" t="str">
            <v>Gas Distribution 374-387 GD AA 3005</v>
          </cell>
        </row>
        <row r="66">
          <cell r="A66" t="str">
            <v>Gas Distribution 374-387 GD AA 3006</v>
          </cell>
        </row>
        <row r="67">
          <cell r="A67" t="str">
            <v>Gas Distribution 374-387 GD AA 3007</v>
          </cell>
        </row>
        <row r="68">
          <cell r="A68" t="str">
            <v>Gas Distribution 374-387 GD AA 3008</v>
          </cell>
        </row>
        <row r="69">
          <cell r="A69" t="str">
            <v>Gas Distribution 374-387 GD AA 3054</v>
          </cell>
        </row>
        <row r="70">
          <cell r="A70" t="str">
            <v>Gas Distribution 374-387 GD AA 3055</v>
          </cell>
        </row>
        <row r="71">
          <cell r="A71" t="str">
            <v>Gas Distribution 374-387 GD AA 3057</v>
          </cell>
        </row>
        <row r="72">
          <cell r="A72" t="str">
            <v>Gas Distribution 374-387 GD AA 3117</v>
          </cell>
        </row>
        <row r="73">
          <cell r="A73" t="str">
            <v>Gas Distribution 374-387 ED ID</v>
          </cell>
        </row>
        <row r="74">
          <cell r="A74" t="str">
            <v>Elec Distribution 360-373 ED AN 1000</v>
          </cell>
        </row>
        <row r="75">
          <cell r="A75" t="str">
            <v>Elec Distribution 360-373 ED AN 1002</v>
          </cell>
        </row>
        <row r="76">
          <cell r="A76" t="str">
            <v>Elec Distribution 360-373 ED AN 1003</v>
          </cell>
        </row>
        <row r="77">
          <cell r="A77" t="str">
            <v>Elec Distribution 360-373 ED AN 1004</v>
          </cell>
        </row>
        <row r="78">
          <cell r="A78" t="str">
            <v>Elec Distribution 360-373 ED AN 1005</v>
          </cell>
        </row>
        <row r="79">
          <cell r="A79" t="str">
            <v>Elec Distribution 360-373 ED AN 1006</v>
          </cell>
        </row>
        <row r="80">
          <cell r="A80" t="str">
            <v>Elec Distribution 360-373 ED AN 2054</v>
          </cell>
        </row>
        <row r="81">
          <cell r="A81" t="str">
            <v>Elec Distribution 360-373 ED AN 2055</v>
          </cell>
        </row>
        <row r="82">
          <cell r="A82" t="str">
            <v>Elec Distribution 360-373 ED AN 2056</v>
          </cell>
        </row>
        <row r="83">
          <cell r="A83" t="str">
            <v>Elec Distribution 360-373 ED AN 2059</v>
          </cell>
        </row>
        <row r="84">
          <cell r="A84" t="str">
            <v>Elec Distribution 360-373 ED AN 2060</v>
          </cell>
        </row>
        <row r="85">
          <cell r="A85" t="str">
            <v>Elec Distribution 360-373 ED AN 2204</v>
          </cell>
        </row>
        <row r="86">
          <cell r="A86" t="str">
            <v>Elec Distribution 360-373 ED AN 2414</v>
          </cell>
        </row>
        <row r="87">
          <cell r="A87" t="str">
            <v>Elec Distribution 360-373 ED AN 2423</v>
          </cell>
        </row>
        <row r="88">
          <cell r="A88" t="str">
            <v>Elec Distribution 360-373 ED AN 2470</v>
          </cell>
        </row>
        <row r="89">
          <cell r="A89" t="str">
            <v>Elec Distribution 360-373 ED AN 2516</v>
          </cell>
        </row>
        <row r="90">
          <cell r="A90" t="str">
            <v>Elec Distribution 360-373 ED AN 2535</v>
          </cell>
        </row>
        <row r="91">
          <cell r="A91" t="str">
            <v>Elec Distribution 360-373 ED AN 2584</v>
          </cell>
        </row>
        <row r="92">
          <cell r="A92" t="str">
            <v>Elec Distribution 360-373 ED AN 2599</v>
          </cell>
        </row>
        <row r="93">
          <cell r="A93" t="str">
            <v>Elec Distribution 360-373 ED AN 6000</v>
          </cell>
        </row>
        <row r="94">
          <cell r="A94" t="str">
            <v>Elec Distribution 360-373 CD WA 2586</v>
          </cell>
        </row>
      </sheetData>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lias"/>
      <sheetName val="OR-CHK"/>
      <sheetName val="OR-CHK-UI"/>
      <sheetName val="OR-ALL"/>
      <sheetName val="OR-OPS"/>
      <sheetName val="OR-495"/>
      <sheetName val="OR-804"/>
      <sheetName val="OR-805"/>
      <sheetName val="OR-808"/>
      <sheetName val="OR-908"/>
      <sheetName val="OR-INT"/>
      <sheetName val="OR-FIT"/>
      <sheetName val="OR-SCM"/>
      <sheetName val="OR-DTE"/>
      <sheetName val="OR-OTX"/>
      <sheetName val="OR-PLT"/>
      <sheetName val="OR-APL"/>
      <sheetName val="OR-DEPX"/>
      <sheetName val="OR-AMTX"/>
      <sheetName val="OR-ADEP"/>
      <sheetName val="OR-AAMT"/>
      <sheetName val="C-GPL"/>
      <sheetName val="C-IPL"/>
      <sheetName val="C-DTX"/>
      <sheetName val="C-WKC"/>
      <sheetName val="OR-ROR"/>
    </sheetNames>
    <sheetDataSet>
      <sheetData sheetId="0">
        <row r="2">
          <cell r="H2">
            <v>12</v>
          </cell>
        </row>
        <row r="3">
          <cell r="H3" t="str">
            <v>A</v>
          </cell>
        </row>
        <row r="4">
          <cell r="H4" t="str">
            <v>For Twelve Months Ended November 30, 2018</v>
          </cell>
        </row>
        <row r="5">
          <cell r="H5" t="str">
            <v>Average of Monthly Averages Basis</v>
          </cell>
        </row>
      </sheetData>
      <sheetData sheetId="1"/>
      <sheetData sheetId="2"/>
      <sheetData sheetId="3"/>
      <sheetData sheetId="4">
        <row r="8">
          <cell r="C8">
            <v>0</v>
          </cell>
          <cell r="D8">
            <v>0</v>
          </cell>
          <cell r="E8">
            <v>0</v>
          </cell>
          <cell r="F8">
            <v>0</v>
          </cell>
          <cell r="G8">
            <v>0</v>
          </cell>
          <cell r="I8">
            <v>0</v>
          </cell>
          <cell r="J8">
            <v>0</v>
          </cell>
        </row>
        <row r="9">
          <cell r="C9">
            <v>0</v>
          </cell>
          <cell r="D9" t="str">
            <v>Input</v>
          </cell>
          <cell r="E9" t="str">
            <v>Elec/Gas North/Oregon 4-Factor</v>
          </cell>
          <cell r="F9" t="str">
            <v>01-01-2017 thru 12-31-2017</v>
          </cell>
          <cell r="G9" t="str">
            <v>Total</v>
          </cell>
          <cell r="H9" t="str">
            <v>Electric</v>
          </cell>
          <cell r="I9" t="str">
            <v>Gas North</v>
          </cell>
          <cell r="J9" t="str">
            <v>Oregon Gas</v>
          </cell>
        </row>
        <row r="10">
          <cell r="C10">
            <v>0</v>
          </cell>
          <cell r="D10">
            <v>0</v>
          </cell>
          <cell r="E10" t="str">
            <v xml:space="preserve">   Direct O &amp; M Accts 580 - 894</v>
          </cell>
          <cell r="F10">
            <v>0</v>
          </cell>
          <cell r="G10">
            <v>74561528</v>
          </cell>
          <cell r="H10">
            <v>62492356</v>
          </cell>
          <cell r="I10">
            <v>8088844</v>
          </cell>
          <cell r="J10">
            <v>3980328</v>
          </cell>
        </row>
        <row r="11">
          <cell r="C11">
            <v>0</v>
          </cell>
          <cell r="D11">
            <v>0</v>
          </cell>
          <cell r="E11" t="str">
            <v xml:space="preserve">   Direct O &amp; M Accts 901 - 935</v>
          </cell>
          <cell r="F11">
            <v>0</v>
          </cell>
          <cell r="G11">
            <v>51344851</v>
          </cell>
          <cell r="H11">
            <v>35523672</v>
          </cell>
          <cell r="I11">
            <v>10602829</v>
          </cell>
          <cell r="J11">
            <v>5218350</v>
          </cell>
        </row>
        <row r="12">
          <cell r="C12">
            <v>0</v>
          </cell>
          <cell r="D12">
            <v>0</v>
          </cell>
          <cell r="E12" t="str">
            <v xml:space="preserve">   Direct O &amp; M Accts 901 - 905 Utility 9 Only</v>
          </cell>
          <cell r="F12">
            <v>0</v>
          </cell>
          <cell r="G12">
            <v>5153393</v>
          </cell>
          <cell r="H12">
            <v>3464837</v>
          </cell>
          <cell r="I12">
            <v>1688556</v>
          </cell>
          <cell r="J12" t="str">
            <v>XXXXXX</v>
          </cell>
        </row>
        <row r="13">
          <cell r="C13">
            <v>0</v>
          </cell>
          <cell r="D13">
            <v>0</v>
          </cell>
          <cell r="E13" t="str">
            <v xml:space="preserve">   Adjustments</v>
          </cell>
          <cell r="F13">
            <v>0</v>
          </cell>
          <cell r="G13">
            <v>0</v>
          </cell>
          <cell r="H13">
            <v>0</v>
          </cell>
          <cell r="I13">
            <v>0</v>
          </cell>
          <cell r="J13">
            <v>0</v>
          </cell>
        </row>
        <row r="14">
          <cell r="C14">
            <v>0</v>
          </cell>
          <cell r="D14">
            <v>0</v>
          </cell>
          <cell r="E14" t="str">
            <v>Total</v>
          </cell>
          <cell r="F14">
            <v>0</v>
          </cell>
          <cell r="G14">
            <v>131059772</v>
          </cell>
          <cell r="H14">
            <v>101480865</v>
          </cell>
          <cell r="I14">
            <v>20380229</v>
          </cell>
          <cell r="J14">
            <v>9198678</v>
          </cell>
        </row>
        <row r="15">
          <cell r="C15">
            <v>0</v>
          </cell>
          <cell r="D15">
            <v>0</v>
          </cell>
          <cell r="E15" t="str">
            <v>Percentage</v>
          </cell>
          <cell r="F15">
            <v>0</v>
          </cell>
          <cell r="G15">
            <v>1</v>
          </cell>
          <cell r="H15">
            <v>0.77431000000000005</v>
          </cell>
          <cell r="I15">
            <v>0.1555</v>
          </cell>
          <cell r="J15">
            <v>7.0190000000000002E-2</v>
          </cell>
        </row>
        <row r="16">
          <cell r="C16">
            <v>0</v>
          </cell>
          <cell r="D16">
            <v>0</v>
          </cell>
          <cell r="E16">
            <v>0</v>
          </cell>
          <cell r="F16">
            <v>0</v>
          </cell>
          <cell r="G16">
            <v>0</v>
          </cell>
          <cell r="H16">
            <v>0</v>
          </cell>
          <cell r="I16">
            <v>0</v>
          </cell>
          <cell r="J16">
            <v>0</v>
          </cell>
        </row>
        <row r="17">
          <cell r="C17">
            <v>0</v>
          </cell>
          <cell r="D17">
            <v>0</v>
          </cell>
          <cell r="E17" t="str">
            <v xml:space="preserve">   Direct Labor Accts 580 - 894</v>
          </cell>
          <cell r="F17">
            <v>0</v>
          </cell>
          <cell r="G17">
            <v>74226505</v>
          </cell>
          <cell r="H17">
            <v>55932706</v>
          </cell>
          <cell r="I17">
            <v>12828428</v>
          </cell>
          <cell r="J17">
            <v>5465371</v>
          </cell>
        </row>
        <row r="18">
          <cell r="C18">
            <v>0</v>
          </cell>
          <cell r="D18">
            <v>0</v>
          </cell>
          <cell r="E18" t="str">
            <v xml:space="preserve">   Direct Labor Accts 901 - 935</v>
          </cell>
          <cell r="F18">
            <v>0</v>
          </cell>
          <cell r="G18">
            <v>6185979</v>
          </cell>
          <cell r="H18">
            <v>3809731</v>
          </cell>
          <cell r="I18">
            <v>197120</v>
          </cell>
          <cell r="J18">
            <v>2179128</v>
          </cell>
        </row>
        <row r="19">
          <cell r="C19">
            <v>0</v>
          </cell>
          <cell r="D19">
            <v>0</v>
          </cell>
          <cell r="E19" t="str">
            <v xml:space="preserve">   Direct Labor Accts 901 - 905 Utility 9 Only</v>
          </cell>
          <cell r="F19">
            <v>0</v>
          </cell>
          <cell r="G19">
            <v>11137496</v>
          </cell>
          <cell r="H19">
            <v>7407915</v>
          </cell>
          <cell r="I19">
            <v>3729581</v>
          </cell>
          <cell r="J19" t="str">
            <v>XXXXXX</v>
          </cell>
        </row>
        <row r="20">
          <cell r="C20">
            <v>0</v>
          </cell>
          <cell r="D20">
            <v>0</v>
          </cell>
          <cell r="E20" t="str">
            <v>Total</v>
          </cell>
          <cell r="F20">
            <v>0</v>
          </cell>
          <cell r="G20">
            <v>91549980</v>
          </cell>
          <cell r="H20">
            <v>67150352</v>
          </cell>
          <cell r="I20">
            <v>16755129</v>
          </cell>
          <cell r="J20">
            <v>7644499</v>
          </cell>
        </row>
        <row r="21">
          <cell r="C21">
            <v>0</v>
          </cell>
          <cell r="D21">
            <v>0</v>
          </cell>
          <cell r="E21" t="str">
            <v>Percentage</v>
          </cell>
          <cell r="F21">
            <v>0</v>
          </cell>
          <cell r="G21">
            <v>1</v>
          </cell>
          <cell r="H21">
            <v>0.73348000000000002</v>
          </cell>
          <cell r="I21">
            <v>0.18301999999999999</v>
          </cell>
          <cell r="J21">
            <v>8.3500000000000005E-2</v>
          </cell>
        </row>
        <row r="22">
          <cell r="C22">
            <v>0</v>
          </cell>
          <cell r="D22">
            <v>0</v>
          </cell>
          <cell r="E22">
            <v>0</v>
          </cell>
          <cell r="F22">
            <v>0</v>
          </cell>
          <cell r="G22">
            <v>0</v>
          </cell>
          <cell r="H22">
            <v>0</v>
          </cell>
          <cell r="I22">
            <v>0</v>
          </cell>
          <cell r="J22">
            <v>0</v>
          </cell>
        </row>
        <row r="23">
          <cell r="C23">
            <v>0</v>
          </cell>
          <cell r="D23">
            <v>0</v>
          </cell>
          <cell r="E23" t="str">
            <v xml:space="preserve">   Number of Customers</v>
          </cell>
          <cell r="F23">
            <v>0</v>
          </cell>
          <cell r="G23">
            <v>729596</v>
          </cell>
          <cell r="H23">
            <v>382273</v>
          </cell>
          <cell r="I23">
            <v>245616</v>
          </cell>
          <cell r="J23">
            <v>101707</v>
          </cell>
        </row>
        <row r="24">
          <cell r="C24">
            <v>0</v>
          </cell>
          <cell r="D24">
            <v>0</v>
          </cell>
          <cell r="E24" t="str">
            <v>Percentage</v>
          </cell>
          <cell r="F24">
            <v>0</v>
          </cell>
          <cell r="G24">
            <v>1</v>
          </cell>
          <cell r="H24">
            <v>0.52395000000000003</v>
          </cell>
          <cell r="I24">
            <v>0.33665</v>
          </cell>
          <cell r="J24">
            <v>0.1394</v>
          </cell>
        </row>
        <row r="25">
          <cell r="C25">
            <v>0</v>
          </cell>
          <cell r="D25">
            <v>0</v>
          </cell>
          <cell r="E25">
            <v>0</v>
          </cell>
          <cell r="F25">
            <v>0</v>
          </cell>
          <cell r="G25">
            <v>0</v>
          </cell>
          <cell r="H25">
            <v>0</v>
          </cell>
          <cell r="I25">
            <v>0</v>
          </cell>
          <cell r="J25">
            <v>0</v>
          </cell>
        </row>
        <row r="26">
          <cell r="C26">
            <v>0</v>
          </cell>
          <cell r="D26">
            <v>0</v>
          </cell>
          <cell r="E26" t="str">
            <v xml:space="preserve">   Net Direct Plant</v>
          </cell>
          <cell r="F26">
            <v>0</v>
          </cell>
          <cell r="G26">
            <v>3427085391</v>
          </cell>
          <cell r="H26">
            <v>2651455641</v>
          </cell>
          <cell r="I26">
            <v>503067746</v>
          </cell>
          <cell r="J26">
            <v>272562004</v>
          </cell>
        </row>
        <row r="27">
          <cell r="C27">
            <v>0</v>
          </cell>
          <cell r="D27">
            <v>0</v>
          </cell>
          <cell r="E27" t="str">
            <v>Percentage</v>
          </cell>
          <cell r="F27">
            <v>0</v>
          </cell>
          <cell r="G27">
            <v>1</v>
          </cell>
          <cell r="H27">
            <v>0.77368000000000003</v>
          </cell>
          <cell r="I27">
            <v>0.14679</v>
          </cell>
          <cell r="J27">
            <v>7.9530000000000003E-2</v>
          </cell>
        </row>
        <row r="28">
          <cell r="C28">
            <v>0</v>
          </cell>
          <cell r="D28">
            <v>0</v>
          </cell>
          <cell r="E28">
            <v>0</v>
          </cell>
          <cell r="F28">
            <v>0</v>
          </cell>
          <cell r="G28">
            <v>0</v>
          </cell>
          <cell r="H28">
            <v>0</v>
          </cell>
          <cell r="I28">
            <v>0</v>
          </cell>
          <cell r="J28">
            <v>0</v>
          </cell>
        </row>
        <row r="29">
          <cell r="C29">
            <v>0</v>
          </cell>
          <cell r="D29">
            <v>0</v>
          </cell>
          <cell r="E29" t="str">
            <v>Total Percentages</v>
          </cell>
          <cell r="F29">
            <v>0</v>
          </cell>
          <cell r="G29">
            <v>4</v>
          </cell>
          <cell r="H29">
            <v>2.8054199999999998</v>
          </cell>
          <cell r="I29">
            <v>0.82196000000000002</v>
          </cell>
          <cell r="J29">
            <v>0.37262000000000001</v>
          </cell>
        </row>
        <row r="30">
          <cell r="C30">
            <v>7</v>
          </cell>
          <cell r="D30">
            <v>0</v>
          </cell>
          <cell r="E30" t="str">
            <v>Average  (CD AA)</v>
          </cell>
          <cell r="F30">
            <v>0</v>
          </cell>
          <cell r="G30">
            <v>1</v>
          </cell>
          <cell r="H30">
            <v>0.70135000000000003</v>
          </cell>
          <cell r="I30">
            <v>0.20549000000000001</v>
          </cell>
          <cell r="J30">
            <v>9.3160000000000007E-2</v>
          </cell>
        </row>
        <row r="31">
          <cell r="C31">
            <v>0</v>
          </cell>
          <cell r="D31">
            <v>0</v>
          </cell>
          <cell r="E31">
            <v>0</v>
          </cell>
          <cell r="F31">
            <v>0</v>
          </cell>
          <cell r="G31">
            <v>0</v>
          </cell>
          <cell r="H31">
            <v>0</v>
          </cell>
          <cell r="I31">
            <v>0</v>
          </cell>
          <cell r="J31">
            <v>0</v>
          </cell>
        </row>
        <row r="32">
          <cell r="C32">
            <v>0</v>
          </cell>
          <cell r="D32" t="str">
            <v>Input</v>
          </cell>
          <cell r="E32" t="str">
            <v>Gas North/Oregon 4-Factor</v>
          </cell>
          <cell r="F32" t="str">
            <v>01-01-2017 thru 12-31-2017</v>
          </cell>
          <cell r="G32" t="str">
            <v>Total</v>
          </cell>
          <cell r="H32" t="str">
            <v>Electric</v>
          </cell>
          <cell r="I32" t="str">
            <v>Gas North</v>
          </cell>
          <cell r="J32" t="str">
            <v>Oregon Gas</v>
          </cell>
        </row>
        <row r="33">
          <cell r="C33">
            <v>0</v>
          </cell>
          <cell r="D33">
            <v>0</v>
          </cell>
          <cell r="E33" t="str">
            <v xml:space="preserve">   Direct O &amp; M Accts 580 - 894</v>
          </cell>
          <cell r="F33">
            <v>0</v>
          </cell>
          <cell r="G33">
            <v>11502745</v>
          </cell>
          <cell r="H33">
            <v>0</v>
          </cell>
          <cell r="I33">
            <v>7709221</v>
          </cell>
          <cell r="J33">
            <v>3793524</v>
          </cell>
        </row>
        <row r="34">
          <cell r="C34">
            <v>0</v>
          </cell>
          <cell r="D34">
            <v>0</v>
          </cell>
          <cell r="E34" t="str">
            <v xml:space="preserve">   Direct O &amp; M Accts 901 - 935</v>
          </cell>
          <cell r="F34">
            <v>0</v>
          </cell>
          <cell r="G34">
            <v>15449456</v>
          </cell>
          <cell r="H34">
            <v>0</v>
          </cell>
          <cell r="I34">
            <v>10353713</v>
          </cell>
          <cell r="J34">
            <v>5095743</v>
          </cell>
        </row>
        <row r="35">
          <cell r="C35">
            <v>0</v>
          </cell>
          <cell r="D35">
            <v>0</v>
          </cell>
          <cell r="E35" t="str">
            <v xml:space="preserve">   Direct O &amp; M Accts 901 - 905 Utility 9 Only</v>
          </cell>
          <cell r="F35">
            <v>0</v>
          </cell>
          <cell r="G35">
            <v>1688556</v>
          </cell>
          <cell r="H35">
            <v>0</v>
          </cell>
          <cell r="I35">
            <v>1688556</v>
          </cell>
          <cell r="J35" t="str">
            <v>XXXXXX</v>
          </cell>
        </row>
        <row r="36">
          <cell r="C36">
            <v>0</v>
          </cell>
          <cell r="D36">
            <v>0</v>
          </cell>
          <cell r="E36" t="str">
            <v>Total</v>
          </cell>
          <cell r="F36">
            <v>0</v>
          </cell>
          <cell r="G36">
            <v>28640757</v>
          </cell>
          <cell r="H36">
            <v>0</v>
          </cell>
          <cell r="I36">
            <v>19751490</v>
          </cell>
          <cell r="J36">
            <v>8889267</v>
          </cell>
        </row>
        <row r="37">
          <cell r="C37">
            <v>0</v>
          </cell>
          <cell r="D37">
            <v>0</v>
          </cell>
          <cell r="E37" t="str">
            <v>Percentage</v>
          </cell>
          <cell r="F37">
            <v>0</v>
          </cell>
          <cell r="G37">
            <v>1</v>
          </cell>
          <cell r="H37">
            <v>0</v>
          </cell>
          <cell r="I37">
            <v>0.68962999999999997</v>
          </cell>
          <cell r="J37">
            <v>0.31036999999999998</v>
          </cell>
        </row>
        <row r="38">
          <cell r="C38">
            <v>0</v>
          </cell>
          <cell r="D38">
            <v>0</v>
          </cell>
          <cell r="E38">
            <v>0</v>
          </cell>
          <cell r="F38">
            <v>0</v>
          </cell>
          <cell r="G38">
            <v>0</v>
          </cell>
          <cell r="H38">
            <v>0</v>
          </cell>
          <cell r="I38">
            <v>0</v>
          </cell>
          <cell r="J38">
            <v>0</v>
          </cell>
        </row>
        <row r="39">
          <cell r="C39">
            <v>0</v>
          </cell>
          <cell r="D39">
            <v>0</v>
          </cell>
          <cell r="E39" t="str">
            <v xml:space="preserve">   Direct Labor Accts 580 - 894</v>
          </cell>
          <cell r="F39">
            <v>0</v>
          </cell>
          <cell r="G39">
            <v>13255885</v>
          </cell>
          <cell r="H39">
            <v>0</v>
          </cell>
          <cell r="I39">
            <v>9295618</v>
          </cell>
          <cell r="J39">
            <v>3960267</v>
          </cell>
        </row>
        <row r="40">
          <cell r="C40">
            <v>0</v>
          </cell>
          <cell r="D40">
            <v>0</v>
          </cell>
          <cell r="E40" t="str">
            <v xml:space="preserve">   Direct Labor Accts 901 - 935</v>
          </cell>
          <cell r="F40">
            <v>0</v>
          </cell>
          <cell r="G40">
            <v>1818322</v>
          </cell>
          <cell r="H40">
            <v>0</v>
          </cell>
          <cell r="I40">
            <v>150838</v>
          </cell>
          <cell r="J40">
            <v>1667484</v>
          </cell>
        </row>
        <row r="41">
          <cell r="C41">
            <v>0</v>
          </cell>
          <cell r="D41">
            <v>0</v>
          </cell>
          <cell r="E41" t="str">
            <v xml:space="preserve">   Direct Labor Accts 901 - 905 Utility 9 Only</v>
          </cell>
          <cell r="F41">
            <v>0</v>
          </cell>
          <cell r="G41">
            <v>3729581</v>
          </cell>
          <cell r="H41">
            <v>0</v>
          </cell>
          <cell r="I41">
            <v>3729581</v>
          </cell>
          <cell r="J41" t="str">
            <v>XXXXXX</v>
          </cell>
        </row>
        <row r="42">
          <cell r="C42">
            <v>0</v>
          </cell>
          <cell r="D42">
            <v>0</v>
          </cell>
          <cell r="E42" t="str">
            <v>Total</v>
          </cell>
          <cell r="F42">
            <v>0</v>
          </cell>
          <cell r="G42">
            <v>18803788</v>
          </cell>
          <cell r="H42">
            <v>0</v>
          </cell>
          <cell r="I42">
            <v>13176037</v>
          </cell>
          <cell r="J42">
            <v>5627751</v>
          </cell>
        </row>
        <row r="43">
          <cell r="C43">
            <v>0</v>
          </cell>
          <cell r="D43">
            <v>0</v>
          </cell>
          <cell r="E43" t="str">
            <v>Percentage</v>
          </cell>
          <cell r="F43">
            <v>0</v>
          </cell>
          <cell r="G43">
            <v>1</v>
          </cell>
          <cell r="H43">
            <v>0</v>
          </cell>
          <cell r="I43">
            <v>0.70071000000000006</v>
          </cell>
          <cell r="J43">
            <v>0.29929</v>
          </cell>
        </row>
        <row r="44">
          <cell r="C44">
            <v>0</v>
          </cell>
          <cell r="D44">
            <v>0</v>
          </cell>
          <cell r="E44">
            <v>0</v>
          </cell>
          <cell r="F44">
            <v>0</v>
          </cell>
          <cell r="G44">
            <v>0</v>
          </cell>
          <cell r="H44">
            <v>0</v>
          </cell>
          <cell r="I44">
            <v>0</v>
          </cell>
          <cell r="J44">
            <v>0</v>
          </cell>
        </row>
        <row r="45">
          <cell r="C45">
            <v>0</v>
          </cell>
          <cell r="D45">
            <v>0</v>
          </cell>
          <cell r="E45" t="str">
            <v xml:space="preserve">   Number of Customers</v>
          </cell>
          <cell r="F45">
            <v>0</v>
          </cell>
          <cell r="G45">
            <v>347323</v>
          </cell>
          <cell r="H45">
            <v>0</v>
          </cell>
          <cell r="I45">
            <v>245616</v>
          </cell>
          <cell r="J45">
            <v>101707</v>
          </cell>
        </row>
        <row r="46">
          <cell r="C46">
            <v>0</v>
          </cell>
          <cell r="D46">
            <v>0</v>
          </cell>
          <cell r="E46" t="str">
            <v>Percentage</v>
          </cell>
          <cell r="F46">
            <v>0</v>
          </cell>
          <cell r="G46">
            <v>1</v>
          </cell>
          <cell r="H46">
            <v>0</v>
          </cell>
          <cell r="I46">
            <v>0.70716999999999997</v>
          </cell>
          <cell r="J46">
            <v>0.29282999999999998</v>
          </cell>
        </row>
        <row r="47">
          <cell r="C47">
            <v>0</v>
          </cell>
          <cell r="D47">
            <v>0</v>
          </cell>
          <cell r="E47">
            <v>0</v>
          </cell>
          <cell r="F47">
            <v>0</v>
          </cell>
          <cell r="G47">
            <v>0</v>
          </cell>
          <cell r="H47">
            <v>0</v>
          </cell>
          <cell r="I47">
            <v>0</v>
          </cell>
          <cell r="J47">
            <v>0</v>
          </cell>
        </row>
        <row r="48">
          <cell r="C48">
            <v>0</v>
          </cell>
          <cell r="D48">
            <v>0</v>
          </cell>
          <cell r="E48" t="str">
            <v xml:space="preserve">   Net Direct Plant</v>
          </cell>
          <cell r="F48">
            <v>0</v>
          </cell>
          <cell r="G48">
            <v>764182162</v>
          </cell>
          <cell r="H48">
            <v>0</v>
          </cell>
          <cell r="I48">
            <v>492888057</v>
          </cell>
          <cell r="J48">
            <v>271294105</v>
          </cell>
        </row>
        <row r="49">
          <cell r="C49">
            <v>0</v>
          </cell>
          <cell r="D49">
            <v>0</v>
          </cell>
          <cell r="E49" t="str">
            <v>Percentage</v>
          </cell>
          <cell r="F49">
            <v>0</v>
          </cell>
          <cell r="G49">
            <v>1</v>
          </cell>
          <cell r="H49">
            <v>0</v>
          </cell>
          <cell r="I49">
            <v>0.64498999999999995</v>
          </cell>
          <cell r="J49">
            <v>0.35500999999999999</v>
          </cell>
        </row>
        <row r="50">
          <cell r="C50">
            <v>0</v>
          </cell>
          <cell r="D50">
            <v>0</v>
          </cell>
          <cell r="E50">
            <v>0</v>
          </cell>
          <cell r="F50">
            <v>0</v>
          </cell>
          <cell r="G50">
            <v>0</v>
          </cell>
          <cell r="H50">
            <v>0</v>
          </cell>
          <cell r="I50">
            <v>0</v>
          </cell>
          <cell r="J50">
            <v>0</v>
          </cell>
        </row>
        <row r="51">
          <cell r="C51">
            <v>0</v>
          </cell>
          <cell r="D51">
            <v>0</v>
          </cell>
          <cell r="E51" t="str">
            <v>Total Percentages</v>
          </cell>
          <cell r="F51">
            <v>0</v>
          </cell>
          <cell r="G51">
            <v>4</v>
          </cell>
          <cell r="H51">
            <v>0</v>
          </cell>
          <cell r="I51">
            <v>2.7425000000000002</v>
          </cell>
          <cell r="J51">
            <v>1.2575000000000001</v>
          </cell>
        </row>
        <row r="52">
          <cell r="C52">
            <v>8</v>
          </cell>
          <cell r="D52">
            <v>0</v>
          </cell>
          <cell r="E52" t="str">
            <v>Average  (GD AA)</v>
          </cell>
          <cell r="F52">
            <v>0</v>
          </cell>
          <cell r="G52">
            <v>1</v>
          </cell>
          <cell r="H52">
            <v>0</v>
          </cell>
          <cell r="I52">
            <v>0.68562000000000001</v>
          </cell>
          <cell r="J52">
            <v>0.31437999999999999</v>
          </cell>
        </row>
        <row r="53">
          <cell r="C53">
            <v>0</v>
          </cell>
          <cell r="D53">
            <v>0</v>
          </cell>
          <cell r="E53">
            <v>0</v>
          </cell>
          <cell r="F53">
            <v>0</v>
          </cell>
          <cell r="G53">
            <v>0</v>
          </cell>
          <cell r="H53">
            <v>0</v>
          </cell>
          <cell r="I53">
            <v>0</v>
          </cell>
          <cell r="J53">
            <v>0</v>
          </cell>
        </row>
        <row r="54">
          <cell r="C54">
            <v>0</v>
          </cell>
          <cell r="D54">
            <v>0</v>
          </cell>
          <cell r="E54">
            <v>0</v>
          </cell>
          <cell r="F54">
            <v>0</v>
          </cell>
          <cell r="G54">
            <v>0</v>
          </cell>
          <cell r="H54">
            <v>0</v>
          </cell>
          <cell r="I54">
            <v>0</v>
          </cell>
          <cell r="J54">
            <v>0</v>
          </cell>
        </row>
        <row r="55">
          <cell r="C55">
            <v>0</v>
          </cell>
          <cell r="D55">
            <v>0</v>
          </cell>
          <cell r="E55">
            <v>0</v>
          </cell>
          <cell r="F55">
            <v>0</v>
          </cell>
          <cell r="G55">
            <v>0</v>
          </cell>
          <cell r="H55">
            <v>0</v>
          </cell>
          <cell r="I55">
            <v>0</v>
          </cell>
          <cell r="J55">
            <v>0</v>
          </cell>
        </row>
        <row r="56">
          <cell r="C56">
            <v>0</v>
          </cell>
          <cell r="D56" t="str">
            <v>Input</v>
          </cell>
          <cell r="E56" t="str">
            <v xml:space="preserve">Elec/Gas North 4-Factor </v>
          </cell>
          <cell r="F56" t="str">
            <v>01-01-2017 thru 12-31-2017</v>
          </cell>
          <cell r="G56" t="str">
            <v>Total</v>
          </cell>
          <cell r="H56" t="str">
            <v>Electric</v>
          </cell>
          <cell r="I56" t="str">
            <v>Gas North</v>
          </cell>
          <cell r="J56" t="str">
            <v>Oregon Gas</v>
          </cell>
        </row>
        <row r="57">
          <cell r="C57">
            <v>0</v>
          </cell>
          <cell r="D57">
            <v>0</v>
          </cell>
          <cell r="E57" t="str">
            <v xml:space="preserve">   Direct O &amp; M Accts 580 - 894</v>
          </cell>
          <cell r="F57">
            <v>0</v>
          </cell>
          <cell r="G57">
            <v>70589908</v>
          </cell>
          <cell r="H57">
            <v>62492356</v>
          </cell>
          <cell r="I57">
            <v>8097552</v>
          </cell>
          <cell r="J57">
            <v>0</v>
          </cell>
        </row>
        <row r="58">
          <cell r="C58">
            <v>0</v>
          </cell>
          <cell r="D58">
            <v>0</v>
          </cell>
          <cell r="E58" t="str">
            <v xml:space="preserve">   Direct O &amp; M Accts 901 - 935</v>
          </cell>
          <cell r="F58">
            <v>0</v>
          </cell>
          <cell r="G58">
            <v>46132231</v>
          </cell>
          <cell r="H58">
            <v>35523672</v>
          </cell>
          <cell r="I58">
            <v>10608559</v>
          </cell>
          <cell r="J58">
            <v>0</v>
          </cell>
        </row>
        <row r="59">
          <cell r="C59">
            <v>0</v>
          </cell>
          <cell r="D59">
            <v>0</v>
          </cell>
          <cell r="E59" t="str">
            <v xml:space="preserve">   Adjustments</v>
          </cell>
          <cell r="F59">
            <v>0</v>
          </cell>
          <cell r="G59">
            <v>0</v>
          </cell>
          <cell r="H59">
            <v>0</v>
          </cell>
          <cell r="I59">
            <v>0</v>
          </cell>
          <cell r="J59">
            <v>0</v>
          </cell>
        </row>
        <row r="60">
          <cell r="C60">
            <v>0</v>
          </cell>
          <cell r="D60">
            <v>0</v>
          </cell>
          <cell r="E60" t="str">
            <v>Total</v>
          </cell>
          <cell r="F60">
            <v>0</v>
          </cell>
          <cell r="G60">
            <v>116722139</v>
          </cell>
          <cell r="H60">
            <v>98016028</v>
          </cell>
          <cell r="I60">
            <v>18706111</v>
          </cell>
          <cell r="J60">
            <v>0</v>
          </cell>
        </row>
        <row r="61">
          <cell r="C61">
            <v>0</v>
          </cell>
          <cell r="D61">
            <v>0</v>
          </cell>
          <cell r="E61" t="str">
            <v>Percentage</v>
          </cell>
          <cell r="F61">
            <v>0</v>
          </cell>
          <cell r="G61">
            <v>1</v>
          </cell>
          <cell r="H61">
            <v>0.83974000000000004</v>
          </cell>
          <cell r="I61">
            <v>0.16026000000000001</v>
          </cell>
          <cell r="J61">
            <v>0</v>
          </cell>
        </row>
        <row r="62">
          <cell r="C62">
            <v>0</v>
          </cell>
          <cell r="D62">
            <v>0</v>
          </cell>
          <cell r="E62">
            <v>0</v>
          </cell>
          <cell r="F62">
            <v>0</v>
          </cell>
          <cell r="G62">
            <v>0</v>
          </cell>
          <cell r="H62">
            <v>0</v>
          </cell>
          <cell r="I62">
            <v>0</v>
          </cell>
          <cell r="J62">
            <v>0</v>
          </cell>
        </row>
        <row r="63">
          <cell r="C63">
            <v>0</v>
          </cell>
          <cell r="D63">
            <v>0</v>
          </cell>
          <cell r="E63" t="str">
            <v xml:space="preserve">   Direct Labor Accts 580 - 894</v>
          </cell>
          <cell r="F63">
            <v>0</v>
          </cell>
          <cell r="G63">
            <v>68682217</v>
          </cell>
          <cell r="H63">
            <v>55932706</v>
          </cell>
          <cell r="I63">
            <v>12749511</v>
          </cell>
          <cell r="J63">
            <v>0</v>
          </cell>
        </row>
        <row r="64">
          <cell r="C64">
            <v>0</v>
          </cell>
          <cell r="D64">
            <v>0</v>
          </cell>
          <cell r="E64" t="str">
            <v xml:space="preserve">   Direct Labor Accts 901 - 935</v>
          </cell>
          <cell r="F64">
            <v>0</v>
          </cell>
          <cell r="G64">
            <v>4343072</v>
          </cell>
          <cell r="H64">
            <v>3809731</v>
          </cell>
          <cell r="I64">
            <v>533341</v>
          </cell>
          <cell r="J64">
            <v>0</v>
          </cell>
        </row>
        <row r="65">
          <cell r="C65">
            <v>0</v>
          </cell>
          <cell r="D65">
            <v>0</v>
          </cell>
          <cell r="E65" t="str">
            <v>Total</v>
          </cell>
          <cell r="F65">
            <v>0</v>
          </cell>
          <cell r="G65">
            <v>73025289</v>
          </cell>
          <cell r="H65">
            <v>59742437</v>
          </cell>
          <cell r="I65">
            <v>13282852</v>
          </cell>
          <cell r="J65">
            <v>0</v>
          </cell>
        </row>
        <row r="66">
          <cell r="C66">
            <v>0</v>
          </cell>
          <cell r="D66">
            <v>0</v>
          </cell>
          <cell r="E66" t="str">
            <v>Percentage</v>
          </cell>
          <cell r="F66">
            <v>0</v>
          </cell>
          <cell r="G66">
            <v>1</v>
          </cell>
          <cell r="H66">
            <v>0.81811</v>
          </cell>
          <cell r="I66">
            <v>0.18189</v>
          </cell>
          <cell r="J66">
            <v>0</v>
          </cell>
        </row>
        <row r="67">
          <cell r="C67">
            <v>0</v>
          </cell>
          <cell r="D67">
            <v>0</v>
          </cell>
          <cell r="E67">
            <v>0</v>
          </cell>
          <cell r="F67">
            <v>0</v>
          </cell>
          <cell r="G67">
            <v>0</v>
          </cell>
          <cell r="H67">
            <v>0</v>
          </cell>
          <cell r="I67">
            <v>0</v>
          </cell>
          <cell r="J67">
            <v>0</v>
          </cell>
        </row>
        <row r="68">
          <cell r="C68">
            <v>0</v>
          </cell>
          <cell r="D68">
            <v>0</v>
          </cell>
          <cell r="E68" t="str">
            <v xml:space="preserve">   Number of Customers</v>
          </cell>
          <cell r="F68">
            <v>0</v>
          </cell>
          <cell r="G68">
            <v>627889</v>
          </cell>
          <cell r="H68">
            <v>382273</v>
          </cell>
          <cell r="I68">
            <v>245616</v>
          </cell>
          <cell r="J68">
            <v>0</v>
          </cell>
        </row>
        <row r="69">
          <cell r="C69">
            <v>0</v>
          </cell>
          <cell r="D69">
            <v>0</v>
          </cell>
          <cell r="E69" t="str">
            <v>Percentage</v>
          </cell>
          <cell r="F69">
            <v>0</v>
          </cell>
          <cell r="G69">
            <v>1</v>
          </cell>
          <cell r="H69">
            <v>0.60882000000000003</v>
          </cell>
          <cell r="I69">
            <v>0.39118000000000003</v>
          </cell>
          <cell r="J69">
            <v>0</v>
          </cell>
        </row>
        <row r="70">
          <cell r="C70">
            <v>0</v>
          </cell>
          <cell r="D70">
            <v>0</v>
          </cell>
          <cell r="E70">
            <v>0</v>
          </cell>
          <cell r="F70">
            <v>0</v>
          </cell>
          <cell r="G70">
            <v>0</v>
          </cell>
          <cell r="H70">
            <v>0</v>
          </cell>
          <cell r="I70">
            <v>0</v>
          </cell>
          <cell r="J70">
            <v>0</v>
          </cell>
        </row>
        <row r="71">
          <cell r="C71">
            <v>0</v>
          </cell>
          <cell r="D71">
            <v>0</v>
          </cell>
          <cell r="E71" t="str">
            <v xml:space="preserve">   Net Direct Plant</v>
          </cell>
          <cell r="F71">
            <v>0</v>
          </cell>
          <cell r="G71">
            <v>3118486683</v>
          </cell>
          <cell r="H71">
            <v>2625598626</v>
          </cell>
          <cell r="I71">
            <v>492888057</v>
          </cell>
          <cell r="J71">
            <v>0</v>
          </cell>
        </row>
        <row r="72">
          <cell r="C72">
            <v>0</v>
          </cell>
          <cell r="D72">
            <v>0</v>
          </cell>
          <cell r="E72" t="str">
            <v>Percentage</v>
          </cell>
          <cell r="F72">
            <v>0</v>
          </cell>
          <cell r="G72">
            <v>1</v>
          </cell>
          <cell r="H72">
            <v>0.84194999999999998</v>
          </cell>
          <cell r="I72">
            <v>0.15805</v>
          </cell>
          <cell r="J72">
            <v>0</v>
          </cell>
        </row>
        <row r="73">
          <cell r="C73">
            <v>0</v>
          </cell>
          <cell r="D73">
            <v>0</v>
          </cell>
          <cell r="E73" t="str">
            <v>Total Percentages</v>
          </cell>
          <cell r="F73">
            <v>0</v>
          </cell>
          <cell r="G73">
            <v>4</v>
          </cell>
          <cell r="H73">
            <v>3.1086200000000002</v>
          </cell>
          <cell r="I73">
            <v>0.89137999999999995</v>
          </cell>
          <cell r="J73">
            <v>0</v>
          </cell>
        </row>
        <row r="74">
          <cell r="C74">
            <v>9</v>
          </cell>
          <cell r="D74">
            <v>0</v>
          </cell>
          <cell r="E74" t="str">
            <v>Average  (CD AN/ID/WA)</v>
          </cell>
          <cell r="F74">
            <v>0</v>
          </cell>
          <cell r="G74">
            <v>1</v>
          </cell>
          <cell r="H74">
            <v>0.77714000000000005</v>
          </cell>
          <cell r="I74">
            <v>0.22286</v>
          </cell>
          <cell r="J74">
            <v>0</v>
          </cell>
        </row>
        <row r="75">
          <cell r="C75">
            <v>0</v>
          </cell>
          <cell r="D75">
            <v>0</v>
          </cell>
          <cell r="E75">
            <v>0</v>
          </cell>
          <cell r="F75">
            <v>0</v>
          </cell>
          <cell r="G75">
            <v>0</v>
          </cell>
          <cell r="H75">
            <v>0</v>
          </cell>
          <cell r="I75">
            <v>0</v>
          </cell>
          <cell r="J75">
            <v>0</v>
          </cell>
        </row>
        <row r="76">
          <cell r="C76">
            <v>0</v>
          </cell>
          <cell r="D76">
            <v>0</v>
          </cell>
          <cell r="E76">
            <v>0</v>
          </cell>
          <cell r="F76">
            <v>0</v>
          </cell>
          <cell r="G76" t="str">
            <v>Total</v>
          </cell>
          <cell r="H76">
            <v>0</v>
          </cell>
          <cell r="I76" t="str">
            <v>Gas North</v>
          </cell>
          <cell r="J76" t="str">
            <v>Oregon Gas</v>
          </cell>
        </row>
        <row r="77">
          <cell r="C77" t="str">
            <v>JP</v>
          </cell>
          <cell r="D77">
            <v>0</v>
          </cell>
          <cell r="E77" t="str">
            <v>Gas North/Oregon JP Factor %</v>
          </cell>
          <cell r="F77" t="str">
            <v>01-01-2017 thru 12-31-2017</v>
          </cell>
          <cell r="G77">
            <v>1</v>
          </cell>
          <cell r="H77">
            <v>0</v>
          </cell>
          <cell r="I77">
            <v>0.90349999999999997</v>
          </cell>
          <cell r="J77">
            <v>9.6500000000000002E-2</v>
          </cell>
        </row>
        <row r="78">
          <cell r="C78">
            <v>0</v>
          </cell>
          <cell r="D78">
            <v>0</v>
          </cell>
          <cell r="E78">
            <v>0</v>
          </cell>
          <cell r="F78">
            <v>0</v>
          </cell>
          <cell r="G78">
            <v>0</v>
          </cell>
          <cell r="H78">
            <v>0</v>
          </cell>
          <cell r="I78">
            <v>0</v>
          </cell>
          <cell r="J78">
            <v>0</v>
          </cell>
        </row>
        <row r="79">
          <cell r="C79">
            <v>0</v>
          </cell>
          <cell r="D79">
            <v>0</v>
          </cell>
          <cell r="E79">
            <v>0</v>
          </cell>
          <cell r="F79">
            <v>0</v>
          </cell>
          <cell r="G79" t="str">
            <v>Total</v>
          </cell>
          <cell r="H79">
            <v>0</v>
          </cell>
          <cell r="I79">
            <v>0</v>
          </cell>
          <cell r="J79" t="str">
            <v>Oregon Gas</v>
          </cell>
        </row>
        <row r="80">
          <cell r="D80">
            <v>0</v>
          </cell>
          <cell r="E80" t="str">
            <v>Annual Throughput</v>
          </cell>
          <cell r="F80" t="str">
            <v>01-01-2017 thru 12-31-2017</v>
          </cell>
          <cell r="G80">
            <v>96627550</v>
          </cell>
          <cell r="H80">
            <v>0</v>
          </cell>
          <cell r="I80">
            <v>0</v>
          </cell>
          <cell r="J80">
            <v>96627550</v>
          </cell>
        </row>
        <row r="81">
          <cell r="C81">
            <v>10</v>
          </cell>
          <cell r="D81">
            <v>0</v>
          </cell>
          <cell r="E81" t="str">
            <v xml:space="preserve">  Percent</v>
          </cell>
          <cell r="F81">
            <v>0</v>
          </cell>
          <cell r="G81">
            <v>1</v>
          </cell>
          <cell r="H81">
            <v>0</v>
          </cell>
          <cell r="I81">
            <v>0</v>
          </cell>
          <cell r="J81">
            <v>1</v>
          </cell>
        </row>
        <row r="82">
          <cell r="C82">
            <v>0</v>
          </cell>
          <cell r="D82">
            <v>0</v>
          </cell>
          <cell r="E82">
            <v>0</v>
          </cell>
          <cell r="G82">
            <v>0</v>
          </cell>
          <cell r="H82">
            <v>0</v>
          </cell>
          <cell r="I82">
            <v>0</v>
          </cell>
          <cell r="J82">
            <v>0</v>
          </cell>
        </row>
        <row r="83">
          <cell r="D83" t="str">
            <v>OR-PLT</v>
          </cell>
          <cell r="E83" t="str">
            <v>Net Gas Plant (before ADFIT) - AMA</v>
          </cell>
          <cell r="F83" t="str">
            <v>11-01-2017 thru 11-30-2018</v>
          </cell>
          <cell r="G83">
            <v>315414928</v>
          </cell>
          <cell r="H83">
            <v>0</v>
          </cell>
          <cell r="I83">
            <v>0</v>
          </cell>
          <cell r="J83">
            <v>315414928</v>
          </cell>
        </row>
        <row r="84">
          <cell r="C84">
            <v>12</v>
          </cell>
          <cell r="D84">
            <v>0</v>
          </cell>
          <cell r="E84" t="str">
            <v xml:space="preserve">  Percent</v>
          </cell>
          <cell r="G84">
            <v>1</v>
          </cell>
          <cell r="H84">
            <v>0</v>
          </cell>
          <cell r="I84">
            <v>0</v>
          </cell>
          <cell r="J84">
            <v>1</v>
          </cell>
        </row>
        <row r="85">
          <cell r="C85">
            <v>0</v>
          </cell>
          <cell r="D85">
            <v>0</v>
          </cell>
          <cell r="E85">
            <v>0</v>
          </cell>
          <cell r="G85">
            <v>0</v>
          </cell>
          <cell r="H85">
            <v>0</v>
          </cell>
          <cell r="I85">
            <v>0</v>
          </cell>
          <cell r="J85">
            <v>0</v>
          </cell>
        </row>
        <row r="86">
          <cell r="C86">
            <v>16</v>
          </cell>
          <cell r="D86">
            <v>0</v>
          </cell>
          <cell r="E86" t="str">
            <v>Jurisdiction/Service JP Factor %</v>
          </cell>
          <cell r="F86">
            <v>0</v>
          </cell>
          <cell r="G86">
            <v>0</v>
          </cell>
          <cell r="H86">
            <v>0</v>
          </cell>
          <cell r="I86">
            <v>0</v>
          </cell>
          <cell r="J86">
            <v>0</v>
          </cell>
        </row>
        <row r="87">
          <cell r="C87">
            <v>0</v>
          </cell>
          <cell r="D87">
            <v>0</v>
          </cell>
          <cell r="E87">
            <v>0</v>
          </cell>
          <cell r="F87">
            <v>0</v>
          </cell>
          <cell r="G87">
            <v>0</v>
          </cell>
          <cell r="H87">
            <v>0</v>
          </cell>
          <cell r="I87">
            <v>0</v>
          </cell>
          <cell r="J87">
            <v>0</v>
          </cell>
        </row>
        <row r="88">
          <cell r="C88">
            <v>99</v>
          </cell>
          <cell r="D88" t="str">
            <v>Input</v>
          </cell>
          <cell r="E88" t="str">
            <v>Not Allocated</v>
          </cell>
          <cell r="G88">
            <v>0</v>
          </cell>
          <cell r="H88">
            <v>0</v>
          </cell>
          <cell r="I88">
            <v>0</v>
          </cell>
          <cell r="J88">
            <v>0</v>
          </cell>
        </row>
        <row r="89">
          <cell r="C89">
            <v>0</v>
          </cell>
          <cell r="D89">
            <v>0</v>
          </cell>
          <cell r="E89">
            <v>0</v>
          </cell>
          <cell r="G89">
            <v>0</v>
          </cell>
          <cell r="H89">
            <v>0</v>
          </cell>
          <cell r="I89">
            <v>0</v>
          </cell>
          <cell r="J89">
            <v>0</v>
          </cell>
        </row>
        <row r="90">
          <cell r="C90">
            <v>0</v>
          </cell>
          <cell r="D90">
            <v>0</v>
          </cell>
          <cell r="E90" t="str">
            <v>**** The following is obsolete as of 201111 and will not be printed. ***</v>
          </cell>
          <cell r="F90">
            <v>0</v>
          </cell>
          <cell r="G90">
            <v>0</v>
          </cell>
          <cell r="H90">
            <v>0</v>
          </cell>
          <cell r="I90">
            <v>0</v>
          </cell>
          <cell r="J90">
            <v>0</v>
          </cell>
        </row>
        <row r="91">
          <cell r="C91">
            <v>0</v>
          </cell>
          <cell r="D91">
            <v>0</v>
          </cell>
          <cell r="E91" t="str">
            <v>Situs Plant by Functional Group:</v>
          </cell>
          <cell r="G91">
            <v>0</v>
          </cell>
          <cell r="H91">
            <v>0</v>
          </cell>
          <cell r="I91">
            <v>0</v>
          </cell>
          <cell r="J91">
            <v>0</v>
          </cell>
        </row>
        <row r="92">
          <cell r="C92">
            <v>0</v>
          </cell>
          <cell r="D92">
            <v>0</v>
          </cell>
          <cell r="E92" t="str">
            <v>(Used to functionalize R&amp;P Property Tax on</v>
          </cell>
          <cell r="G92">
            <v>0</v>
          </cell>
          <cell r="H92">
            <v>0</v>
          </cell>
          <cell r="I92">
            <v>0</v>
          </cell>
          <cell r="J92">
            <v>0</v>
          </cell>
        </row>
        <row r="93">
          <cell r="C93">
            <v>0</v>
          </cell>
          <cell r="D93">
            <v>0</v>
          </cell>
          <cell r="E93" t="str">
            <v xml:space="preserve"> Report OR-OTX)</v>
          </cell>
          <cell r="F93" t="str">
            <v>11-30-2018</v>
          </cell>
          <cell r="G93" t="str">
            <v>Oregon</v>
          </cell>
          <cell r="J93">
            <v>0</v>
          </cell>
        </row>
        <row r="94">
          <cell r="C94">
            <v>0</v>
          </cell>
          <cell r="D94" t="str">
            <v>OR-PLT</v>
          </cell>
          <cell r="E94" t="str">
            <v>Production</v>
          </cell>
          <cell r="G94">
            <v>7628</v>
          </cell>
          <cell r="J94">
            <v>0</v>
          </cell>
        </row>
        <row r="95">
          <cell r="C95">
            <v>0</v>
          </cell>
          <cell r="D95" t="str">
            <v>OR-PLT</v>
          </cell>
          <cell r="E95" t="str">
            <v>Distribution</v>
          </cell>
          <cell r="G95">
            <v>376952028</v>
          </cell>
          <cell r="J95">
            <v>0</v>
          </cell>
        </row>
        <row r="96">
          <cell r="C96">
            <v>0</v>
          </cell>
          <cell r="D96" t="str">
            <v>OR-PLT</v>
          </cell>
          <cell r="E96" t="str">
            <v>General</v>
          </cell>
          <cell r="G96">
            <v>37012960</v>
          </cell>
          <cell r="J96">
            <v>0</v>
          </cell>
        </row>
        <row r="97">
          <cell r="C97">
            <v>0</v>
          </cell>
          <cell r="D97">
            <v>0</v>
          </cell>
          <cell r="E97" t="str">
            <v xml:space="preserve">  TOTAL</v>
          </cell>
          <cell r="G97">
            <v>413972616</v>
          </cell>
          <cell r="J97">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o database"/>
    </sheetNames>
    <definedNames>
      <definedName name="_xlnm.Database" refersTo="#REF!"/>
    </defined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ADJ DETAIL-INPUT"/>
      <sheetName val="RR SUMMARY"/>
      <sheetName val="CF "/>
      <sheetName val="LEAD SHEETS-DO NOT ENTER"/>
      <sheetName val="ADJ SUMMARY"/>
      <sheetName val="ROO INPUT"/>
      <sheetName val="DEBT CALC"/>
      <sheetName val="Normalized ROE - Elec&amp;Gas"/>
    </sheetNames>
    <sheetDataSet>
      <sheetData sheetId="0"/>
      <sheetData sheetId="1"/>
      <sheetData sheetId="2"/>
      <sheetData sheetId="3"/>
      <sheetData sheetId="4"/>
      <sheetData sheetId="5"/>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245.809317824074" createdVersion="6" refreshedVersion="6" minRefreshableVersion="3" recordCount="285" xr:uid="{2567485F-B05E-4515-A1D9-90E57C5EDD3E}">
  <cacheSource type="worksheet">
    <worksheetSource ref="A4:CV285" sheet="CAP 20.2 - 2020 Forecasted TTP"/>
  </cacheSource>
  <cacheFields count="101">
    <cacheField name="Include" numFmtId="0">
      <sharedItems/>
    </cacheField>
    <cacheField name="Service" numFmtId="0">
      <sharedItems/>
    </cacheField>
    <cacheField name="Jurisdiction" numFmtId="0">
      <sharedItems/>
    </cacheField>
    <cacheField name="Plant Group for Testimony Purposes" numFmtId="0">
      <sharedItems count="5">
        <s v="Programs"/>
        <s v="Large Distinct Projects"/>
        <s v="Mandatory &amp; Compliance"/>
        <s v="Short-Lived Assets"/>
        <s v="Customer at the Center "/>
      </sharedItems>
    </cacheField>
    <cacheField name="Primary Investment Driver" numFmtId="0">
      <sharedItems/>
    </cacheField>
    <cacheField name="Business Case" numFmtId="0">
      <sharedItems/>
    </cacheField>
    <cacheField name="ER" numFmtId="0">
      <sharedItems/>
    </cacheField>
    <cacheField name="ER_Description" numFmtId="0">
      <sharedItems count="63">
        <s v="ER_2000 - Substation - Capital Spares"/>
        <s v="ER_2051 - Electric Transmission Plant-Storm"/>
        <s v="ER_2055 - Electric Distribution Minor Blanket"/>
        <s v="ER_2056 - Distribution Line Relocations"/>
        <s v="ER_2057 - Transmission Minor Rebuild"/>
        <s v="ER_2059 - Failed Electric Dist Plant-Storm"/>
        <s v="ER_2060 - Wood Pole Mgmt"/>
        <s v="ER_2062 - Downtown Network Asset Condition"/>
        <s v="ER_2063 - Downtown Network - Performance &amp; Capacity"/>
        <s v="ER_2074 - Joint Use"/>
        <s v="ER_2204 - Substation Rebuilds"/>
        <s v="ER_2215 - Substation Asset Mgmt Capital Maintenance"/>
        <s v="ER_2274 - New Substations"/>
        <s v="ER_2277 - SCADA Upgrade"/>
        <s v="ER_2457 - Benton-Othello 115 Recond"/>
        <s v="ER_2470 - Dist Grid Modernization"/>
        <s v="ER_2514 - Distribution - Spokane North &amp; West"/>
        <s v="ER_2531 - Westside 230 kV Substation - Rebuild"/>
        <s v="ER_2579 - Low Priority Ratings Mitigation"/>
        <s v="ER_2605 - Saddle Mountain Integration"/>
        <s v="ER_2608 - Protection System Upgrades for PRC-002"/>
        <s v="ER_2617 - Noxon Hydro-Noxon Switchyard 230kV Trans Line Rbld"/>
        <s v="ER_2618 - Rattlesnake Flat 115kV Wind Farm Project"/>
        <s v="ER_3000 - Gas Reinforce-Minor Blanket"/>
        <s v="ER_3002 - Regulator Reliable - Blanket"/>
        <s v="ER_3003 - Gas Replace-St&amp;Hwy"/>
        <s v="ER_3004 - Cathodic Protection-Minor Blanket"/>
        <s v="ER_3005 - Gas Distribution Non-Revenue Blanket"/>
        <s v="ER_3007 - Isolated Steel Replacement"/>
        <s v="ER_3008 - Aldyl -A Pipe Replacement"/>
        <s v="ER_3055 - Gas Meter Replacement Non Revenue"/>
        <s v="ER_3311 - Cheney HP Reinforcement"/>
        <s v="ER_4148 - Regulating Hydro"/>
        <s v="ER_4149 - Base Load Thermal"/>
        <s v="ER_4163 - CG HED Automation Replacement"/>
        <s v="ER_4206 - CS2 Single Phase Transformer"/>
        <s v="ER_4213 - Cabinet Gorge 15 kV Bus Replacement"/>
        <s v="ER_5016 - Endpoint Compute and Productivity Systems"/>
        <s v="ER_5018 - Energy Delivery Op Efficiency &amp; Shared Services"/>
        <s v="ER_5019 - Energy Resources Modernization &amp; Op Efficiency"/>
        <s v="ER_5020 - Enterprise &amp; Control Network Infrastructure"/>
        <s v="ER_5022 - Enterprise Communication Systems"/>
        <s v="ER_5025 - Environmental Control &amp; Monitoring Systems"/>
        <s v="ER_5026 - ET Modernization &amp; Op Efficiency - Technology"/>
        <s v="ER_5027 - Fiber Network Lease Service Replacement"/>
        <s v="ER_5028 - Financial &amp; Accounting Technology"/>
        <s v="ER_5030 - Land Mobile Radio &amp; Real Time Comm Systems"/>
        <s v="ER_5032 - Enterprise Security"/>
        <s v="ER_5037 - Infrastructure Technology Failed Assets"/>
        <s v="ER_5038 - Enterprise Data Science"/>
        <s v="ER_5040 - Customer Transactional Systems"/>
        <s v="ER_5147 - Project Atlas"/>
        <s v="ER_5151 - Customer Facing Technology"/>
        <s v="ER_5155 - Data Center Compute and Storage Systems"/>
        <s v="ER_5156 - Digital Grid Network Expansion"/>
        <s v="ER_6103 - Clark Fork Implement PME Agreement"/>
        <s v="ER_6107 - Spokane River Implementation (PM&amp;E)"/>
        <s v="ER_7000 - Transportation Equip"/>
        <s v="ER_7001 - Structures &amp; Improv"/>
        <s v="ER_7006 - Tools Lab &amp; Shop Equipment"/>
        <s v="ER_7060 - Strategic Initiatives"/>
        <s v="ER_7131 - COF Long Term Restructuring Plan Phase 2"/>
        <s v="ER_7201 - Jackson Prairie Storage"/>
      </sharedItems>
    </cacheField>
    <cacheField name="BI" numFmtId="0">
      <sharedItems/>
    </cacheField>
    <cacheField name="BI_Name" numFmtId="0">
      <sharedItems/>
    </cacheField>
    <cacheField name="Function_Code" numFmtId="0">
      <sharedItems/>
    </cacheField>
    <cacheField name="Depreciation_Category" numFmtId="0">
      <sharedItems count="13">
        <s v="Elec Distribution 360-373"/>
        <s v="Elec Transmission 350-359"/>
        <s v="General 389 / 393-395 / 397-398"/>
        <s v="Software 303"/>
        <s v="Gas Distribution 374-387"/>
        <s v="Hydro 331-336"/>
        <s v="Other Elec Production / Turbines 340-346"/>
        <s v="Steam/Thermal 311-316"/>
        <s v="Transportation and Tools 392 / 396"/>
        <s v="Facilities 390-391"/>
        <s v="Gas Underground Storage 350-357"/>
        <s v="General 5yr 389 / 393-395 / 397-398" u="1"/>
        <s v="General 12yr 389 / 393-395 / 397-398" u="1"/>
      </sharedItems>
      <fieldGroup par="100"/>
    </cacheField>
    <cacheField name="Ser.Jur" numFmtId="0">
      <sharedItems/>
    </cacheField>
    <cacheField name="WA - E % Allocation" numFmtId="165">
      <sharedItems containsSemiMixedTypes="0" containsString="0" containsNumber="1" minValue="0" maxValue="1"/>
    </cacheField>
    <cacheField name="WA - G % Allocation" numFmtId="165">
      <sharedItems containsSemiMixedTypes="0" containsString="0" containsNumber="1" minValue="0" maxValue="1"/>
    </cacheField>
    <cacheField name="WA - E EOP TTP Allocated Total" numFmtId="164">
      <sharedItems containsSemiMixedTypes="0" containsString="0" containsNumber="1" minValue="-494889.86558399996" maxValue="13404146.239403998"/>
    </cacheField>
    <cacheField name="WA - G EOP TTP Allocated Total" numFmtId="164">
      <sharedItems containsSemiMixedTypes="0" containsString="0" containsNumber="1" minValue="-109025.59000000001" maxValue="9081895.6500000004"/>
    </cacheField>
    <cacheField name="Actual - JAN" numFmtId="164">
      <sharedItems containsSemiMixedTypes="0" containsString="0" containsNumber="1" minValue="-496803.05" maxValue="2347495.5"/>
    </cacheField>
    <cacheField name="Actual - FEB" numFmtId="164">
      <sharedItems containsSemiMixedTypes="0" containsString="0" containsNumber="1" minValue="-466349.52" maxValue="1158183.0699999998"/>
    </cacheField>
    <cacheField name="Actual - MAR" numFmtId="164">
      <sharedItems containsSemiMixedTypes="0" containsString="0" containsNumber="1" minValue="-107938.42" maxValue="3924680.67"/>
    </cacheField>
    <cacheField name="Actual - APR" numFmtId="164">
      <sharedItems containsSemiMixedTypes="0" containsString="0" containsNumber="1" minValue="-378854.82000000007" maxValue="7675393.5999999996"/>
    </cacheField>
    <cacheField name="Actual - MAY" numFmtId="164">
      <sharedItems containsSemiMixedTypes="0" containsString="0" containsNumber="1" minValue="-174682.57000000004" maxValue="2702862.06"/>
    </cacheField>
    <cacheField name="Actual - JUN" numFmtId="164">
      <sharedItems containsSemiMixedTypes="0" containsString="0" containsNumber="1" minValue="-192963.20000000001" maxValue="4917707.3500000006"/>
    </cacheField>
    <cacheField name="Actual - JUL" numFmtId="164">
      <sharedItems containsSemiMixedTypes="0" containsString="0" containsNumber="1" minValue="-418965.49999999994" maxValue="6128462.6399999997"/>
    </cacheField>
    <cacheField name="Actual - AUG" numFmtId="164">
      <sharedItems containsSemiMixedTypes="0" containsString="0" containsNumber="1" minValue="-753945.55999999994" maxValue="1511447.7200000002"/>
    </cacheField>
    <cacheField name="Actual - SEP" numFmtId="164">
      <sharedItems containsSemiMixedTypes="0" containsString="0" containsNumber="1" minValue="-325217.44" maxValue="1877590.98"/>
    </cacheField>
    <cacheField name="Actual - OCT" numFmtId="164">
      <sharedItems containsSemiMixedTypes="0" containsString="0" containsNumber="1" minValue="-118214.76" maxValue="6928855.7199999997"/>
    </cacheField>
    <cacheField name="Actual - NOV" numFmtId="164">
      <sharedItems containsSemiMixedTypes="0" containsString="0" containsNumber="1" minValue="-673610.73" maxValue="844165.12"/>
    </cacheField>
    <cacheField name="Actual - DEC" numFmtId="164">
      <sharedItems containsSemiMixedTypes="0" containsString="0" containsNumber="1" minValue="-725031.52" maxValue="12632797.76"/>
    </cacheField>
    <cacheField name="Total 2020 Actual EOP TTP" numFmtId="164">
      <sharedItems containsSemiMixedTypes="0" containsString="0" containsNumber="1" minValue="-753945.55999999994" maxValue="20420698.109999999"/>
    </cacheField>
    <cacheField name="." numFmtId="0">
      <sharedItems containsNonDate="0" containsString="0" containsBlank="1"/>
    </cacheField>
    <cacheField name="AMA - Jan" numFmtId="164">
      <sharedItems containsSemiMixedTypes="0" containsString="0" containsNumber="1" minValue="-496803.05" maxValue="2347495.5"/>
    </cacheField>
    <cacheField name="AMA - Feb" numFmtId="164">
      <sharedItems containsSemiMixedTypes="0" containsString="0" containsNumber="1" minValue="-122661.63" maxValue="2347495.5"/>
    </cacheField>
    <cacheField name="AMA - Mar" numFmtId="164">
      <sharedItems containsSemiMixedTypes="0" containsString="0" containsNumber="1" minValue="-113953.07" maxValue="3924680.67"/>
    </cacheField>
    <cacheField name="AMA - Apr" numFmtId="164">
      <sharedItems containsSemiMixedTypes="0" containsString="0" containsNumber="1" minValue="-167106.74000000005" maxValue="7675393.5999999996"/>
    </cacheField>
    <cacheField name="AMA - May" numFmtId="164">
      <sharedItems containsSemiMixedTypes="0" containsString="0" containsNumber="1" minValue="-157774.06000000006" maxValue="7787250.9699999997"/>
    </cacheField>
    <cacheField name="AMA - Jun" numFmtId="164">
      <sharedItems containsSemiMixedTypes="0" containsString="0" containsNumber="1" minValue="-109025.59000000001" maxValue="7810660.7599999998"/>
    </cacheField>
    <cacheField name="AMA - Jul" numFmtId="164">
      <sharedItems containsSemiMixedTypes="0" containsString="0" containsNumber="1" minValue="-109025.59000000001" maxValue="11070003.609999999"/>
    </cacheField>
    <cacheField name="AMA - Aug" numFmtId="164">
      <sharedItems containsSemiMixedTypes="0" containsString="0" containsNumber="1" minValue="-753945.55999999994" maxValue="11322187.199999999"/>
    </cacheField>
    <cacheField name="AMA - Sep" numFmtId="164">
      <sharedItems containsSemiMixedTypes="0" containsString="0" containsNumber="1" minValue="-753945.55999999994" maxValue="11506081.18"/>
    </cacheField>
    <cacheField name="AMA - Oct" numFmtId="164">
      <sharedItems containsSemiMixedTypes="0" containsString="0" containsNumber="1" minValue="-753945.55999999994" maxValue="11670331.33"/>
    </cacheField>
    <cacheField name="AMA - Nov" numFmtId="164">
      <sharedItems containsSemiMixedTypes="0" containsString="0" containsNumber="1" minValue="-753945.55999999994" maxValue="12486190.370000001"/>
    </cacheField>
    <cacheField name="AMA - Dec" numFmtId="164">
      <sharedItems containsSemiMixedTypes="0" containsString="0" containsNumber="1" minValue="-753945.55999999994" maxValue="20420698.109999999"/>
    </cacheField>
    <cacheField name="System Total 2020 Actual AMA TTP" numFmtId="41">
      <sharedItems containsSemiMixedTypes="0" containsString="0" containsNumber="1" minValue="-282729.58499999996" maxValue="6792585.5970833329"/>
    </cacheField>
    <cacheField name=".." numFmtId="0">
      <sharedItems containsNonDate="0" containsString="0" containsBlank="1"/>
    </cacheField>
    <cacheField name="WA - E Allocated Actual - JAN" numFmtId="164">
      <sharedItems containsSemiMixedTypes="0" containsString="0" containsNumber="1" minValue="-240001.29873431916" maxValue="1744900.9"/>
    </cacheField>
    <cacheField name="WA - E Allocated Actual - FEB" numFmtId="164">
      <sharedItems containsSemiMixedTypes="0" containsString="0" containsNumber="1" minValue="-466349.52" maxValue="944139.78999999969"/>
    </cacheField>
    <cacheField name="WA - E Allocated Actual - MAR" numFmtId="164">
      <sharedItems containsSemiMixedTypes="0" containsString="0" containsNumber="1" minValue="-107938.42" maxValue="2576160.3917879998"/>
    </cacheField>
    <cacheField name="WA - E Allocated Actual - APR" numFmtId="164">
      <sharedItems containsSemiMixedTypes="0" containsString="0" containsNumber="1" minValue="-183021.51895355058" maxValue="5038128.3590399995"/>
    </cacheField>
    <cacheField name="WA - E Allocated Actual - MAY" numFmtId="164">
      <sharedItems containsSemiMixedTypes="0" containsString="0" containsNumber="1" minValue="-114661.63894800002" maxValue="1305729.5133347458"/>
    </cacheField>
    <cacheField name="WA - E Allocated Actual - JUN" numFmtId="164">
      <sharedItems containsSemiMixedTypes="0" containsString="0" containsNumber="1" minValue="-126661.04448000001" maxValue="2044032.1599599998"/>
    </cacheField>
    <cacheField name="WA - E Allocated Actual - JUL" numFmtId="164">
      <sharedItems containsSemiMixedTypes="0" containsString="0" containsNumber="1" minValue="-418965.49999999994" maxValue="2960607.8160042581"/>
    </cacheField>
    <cacheField name="WA - E Allocated Actual - AUG" numFmtId="164">
      <sharedItems containsSemiMixedTypes="0" containsString="0" containsNumber="1" minValue="-494889.86558399996" maxValue="1124661.29"/>
    </cacheField>
    <cacheField name="WA - E Allocated Actual - SEP" numFmtId="164">
      <sharedItems containsSemiMixedTypes="0" containsString="0" containsNumber="1" minValue="-5966.2799999999843" maxValue="918215.2500000014"/>
    </cacheField>
    <cacheField name="WA - E Allocated Actual - OCT" numFmtId="164">
      <sharedItems containsSemiMixedTypes="0" containsString="0" containsNumber="1" minValue="-77596.168463999988" maxValue="4548100.8946079994"/>
    </cacheField>
    <cacheField name="WA - E Allocated Actual - NOV" numFmtId="164">
      <sharedItems containsSemiMixedTypes="0" containsString="0" containsNumber="1" minValue="-325415.57472598611" maxValue="554109.98476799997"/>
    </cacheField>
    <cacheField name="WA - E Allocated Actual - DEC" numFmtId="164">
      <sharedItems containsSemiMixedTypes="0" containsString="0" containsNumber="1" minValue="-475910.68972800003" maxValue="8292168.4496639995"/>
    </cacheField>
    <cacheField name="WA - E Allocated Total 2020 Actual EOP TTP" numFmtId="164">
      <sharedItems containsSemiMixedTypes="0" containsString="0" containsNumber="1" minValue="-494889.86558399996" maxValue="13404146.239403998"/>
    </cacheField>
    <cacheField name="…" numFmtId="0">
      <sharedItems containsNonDate="0" containsString="0" containsBlank="1"/>
    </cacheField>
    <cacheField name="WA - E Allocated AMA - Jan" numFmtId="164">
      <sharedItems containsSemiMixedTypes="0" containsString="0" containsNumber="1" minValue="-240001.29873431916" maxValue="1744900.9"/>
    </cacheField>
    <cacheField name="WA - E Allocated AMA - Feb" numFmtId="164">
      <sharedItems containsSemiMixedTypes="0" containsString="0" containsNumber="1" minValue="-59256.782954268347" maxValue="1699942.4199999995"/>
    </cacheField>
    <cacheField name="WA - E Allocated AMA - Mar" numFmtId="164">
      <sharedItems containsSemiMixedTypes="0" containsString="0" containsNumber="1" minValue="-55049.752200117902" maxValue="3027866.7899999991"/>
    </cacheField>
    <cacheField name="WA - E Allocated AMA - Apr" numFmtId="164">
      <sharedItems containsSemiMixedTypes="0" containsString="0" containsNumber="1" minValue="-80727.83495845733" maxValue="5038128.3590399995"/>
    </cacheField>
    <cacheField name="WA - E Allocated AMA - May" numFmtId="164">
      <sharedItems containsSemiMixedTypes="0" containsString="0" containsNumber="1" minValue="-76219.29717739539" maxValue="5111551.5367079992"/>
    </cacheField>
    <cacheField name="WA - E Allocated AMA - Jun" numFmtId="164">
      <sharedItems containsSemiMixedTypes="0" containsString="0" containsNumber="1" minValue="-46052.531696005397" maxValue="5560611.6999999993"/>
    </cacheField>
    <cacheField name="WA - E Allocated AMA - Jul" numFmtId="164">
      <sharedItems containsSemiMixedTypes="0" containsString="0" containsNumber="1" minValue="-49473.255276000011" maxValue="5930898.8599999994"/>
    </cacheField>
    <cacheField name="WA - E Allocated AMA - Aug" numFmtId="164">
      <sharedItems containsSemiMixedTypes="0" containsString="0" containsNumber="1" minValue="-494889.86558399996" maxValue="6660321.6999999993"/>
    </cacheField>
    <cacheField name="WA - E Allocated AMA - Sep" numFmtId="164">
      <sharedItems containsSemiMixedTypes="0" containsString="0" containsNumber="1" minValue="-494889.86558399996" maxValue="7331523.6099999994"/>
    </cacheField>
    <cacheField name="WA - E Allocated AMA - Oct" numFmtId="164">
      <sharedItems containsSemiMixedTypes="0" containsString="0" containsNumber="1" minValue="-494889.86558399996" maxValue="7681282.9299999997"/>
    </cacheField>
    <cacheField name="WA - E Allocated AMA - Nov" numFmtId="164">
      <sharedItems containsSemiMixedTypes="0" containsString="0" containsNumber="1" minValue="-494889.86558399996" maxValue="7744881.9699999997"/>
    </cacheField>
    <cacheField name="WA - E Allocated AMA - Dec" numFmtId="164">
      <sharedItems containsSemiMixedTypes="0" containsString="0" containsNumber="1" minValue="-494889.86558399996" maxValue="13404146.239403998"/>
    </cacheField>
    <cacheField name="WA - E Allocated System Total 2020 Actual AMA TTP" numFmtId="41">
      <sharedItems containsSemiMixedTypes="0" containsString="0" containsNumber="1" minValue="-185583.69959399998" maxValue="4830030.3091666661"/>
    </cacheField>
    <cacheField name="..2" numFmtId="0">
      <sharedItems containsNonDate="0" containsString="0" containsBlank="1"/>
    </cacheField>
    <cacheField name="WA - G Allocated Actual - JAN" numFmtId="164">
      <sharedItems containsSemiMixedTypes="0" containsString="0" containsNumber="1" minValue="-75309.729797222928" maxValue="250890.43547731897"/>
    </cacheField>
    <cacheField name="WA - G Allocated Actual - FEB" numFmtId="164">
      <sharedItems containsSemiMixedTypes="0" containsString="0" containsNumber="1" minValue="-17355.146502862815" maxValue="157802.49"/>
    </cacheField>
    <cacheField name="WA - G Allocated Actual - MAR" numFmtId="164">
      <sharedItems containsSemiMixedTypes="0" containsString="0" containsNumber="1" minValue="-96956.47" maxValue="539471.42999999993"/>
    </cacheField>
    <cacheField name="WA - G Allocated Actual - APR" numFmtId="164">
      <sharedItems containsSemiMixedTypes="0" containsString="0" containsNumber="1" minValue="-57430.110637556551" maxValue="218526.37426799999"/>
    </cacheField>
    <cacheField name="WA - G Allocated Actual - MAY" numFmtId="164">
      <sharedItems containsSemiMixedTypes="0" containsString="0" containsNumber="1" minValue="-5776.695286182995" maxValue="800326.96999999986"/>
    </cacheField>
    <cacheField name="WA - G Allocated Actual - JUN" numFmtId="164">
      <sharedItems containsSemiMixedTypes="0" containsString="0" containsNumber="1" minValue="-110249.52" maxValue="4917707.3500000006"/>
    </cacheField>
    <cacheField name="WA - G Allocated Actual - JUL" numFmtId="164">
      <sharedItems containsSemiMixedTypes="0" containsString="0" containsNumber="1" minValue="-292.23038080000003" maxValue="929005.70053017093"/>
    </cacheField>
    <cacheField name="WA - G Allocated Actual - AUG" numFmtId="164">
      <sharedItems containsSemiMixedTypes="0" containsString="0" containsNumber="1" minValue="-82550.849999999991" maxValue="1511447.7200000002"/>
    </cacheField>
    <cacheField name="WA - G Allocated Actual - SEP" numFmtId="164">
      <sharedItems containsSemiMixedTypes="0" containsString="0" containsNumber="1" minValue="-325217.44" maxValue="1877590.98"/>
    </cacheField>
    <cacheField name="WA - G Allocated Actual - OCT" numFmtId="164">
      <sharedItems containsSemiMixedTypes="0" containsString="0" containsNumber="1" minValue="-6140.49" maxValue="1259570.1599999999"/>
    </cacheField>
    <cacheField name="WA - G Allocated Actual - NOV" numFmtId="164">
      <sharedItems containsSemiMixedTypes="0" containsString="0" containsNumber="1" minValue="-102111.7766181389" maxValue="638210.81999999995"/>
    </cacheField>
    <cacheField name="WA - G Allocated Actual - DEC" numFmtId="164">
      <sharedItems containsSemiMixedTypes="0" containsString="0" containsNumber="1" minValue="-5184.76" maxValue="751920.05707606382"/>
    </cacheField>
    <cacheField name="WA - G Allocated Total 2020 Actual EOP TTP" numFmtId="164">
      <sharedItems containsSemiMixedTypes="0" containsString="0" containsNumber="1" minValue="-109025.59000000001" maxValue="9081895.6500000004"/>
    </cacheField>
    <cacheField name="…2" numFmtId="0">
      <sharedItems containsNonDate="0" containsString="0" containsBlank="1"/>
    </cacheField>
    <cacheField name="WA - G Allocated AMA - Jan" numFmtId="164">
      <sharedItems containsSemiMixedTypes="0" containsString="0" containsNumber="1" minValue="-75309.729797222928" maxValue="250890.43547731897"/>
    </cacheField>
    <cacheField name="WA - G Allocated AMA - Feb" numFmtId="164">
      <sharedItems containsSemiMixedTypes="0" containsString="0" containsNumber="1" minValue="-18594.117350501241" maxValue="301691.26"/>
    </cacheField>
    <cacheField name="WA - G Allocated AMA - Mar" numFmtId="164">
      <sharedItems containsSemiMixedTypes="0" containsString="0" containsNumber="1" minValue="-96646.03" maxValue="841162.69"/>
    </cacheField>
    <cacheField name="WA - G Allocated AMA - Apr" numFmtId="164">
      <sharedItems containsSemiMixedTypes="0" containsString="0" containsNumber="1" minValue="-96646.03" maxValue="928597.52999999991"/>
    </cacheField>
    <cacheField name="WA - G Allocated AMA - May" numFmtId="164">
      <sharedItems containsSemiMixedTypes="0" containsString="0" containsNumber="1" minValue="-96646.03" maxValue="1728924.4999999998"/>
    </cacheField>
    <cacheField name="WA - G Allocated AMA - Jun" numFmtId="164">
      <sharedItems containsSemiMixedTypes="0" containsString="0" containsNumber="1" minValue="-109025.59000000001" maxValue="4917961.1400000006"/>
    </cacheField>
    <cacheField name="WA - G Allocated AMA - Jul" numFmtId="164">
      <sharedItems containsSemiMixedTypes="0" containsString="0" containsNumber="1" minValue="-109025.59000000001" maxValue="4918675.3600000003"/>
    </cacheField>
    <cacheField name="WA - G Allocated AMA - Aug" numFmtId="164">
      <sharedItems containsSemiMixedTypes="0" containsString="0" containsNumber="1" minValue="-109025.59000000001" maxValue="4923596"/>
    </cacheField>
    <cacheField name="WA - G Allocated AMA - Sep" numFmtId="164">
      <sharedItems containsSemiMixedTypes="0" containsString="0" containsNumber="1" minValue="-109025.59000000001" maxValue="6640907.3699999992"/>
    </cacheField>
    <cacheField name="WA - G Allocated AMA - Oct" numFmtId="164">
      <sharedItems containsSemiMixedTypes="0" containsString="0" containsNumber="1" minValue="-109025.59000000001" maxValue="7900477.5299999993"/>
    </cacheField>
    <cacheField name="WA - G Allocated AMA - Nov" numFmtId="164">
      <sharedItems containsSemiMixedTypes="0" containsString="0" containsNumber="1" minValue="-109025.59000000001" maxValue="8538688.3499999996"/>
    </cacheField>
    <cacheField name="WA - G Allocated AMA - Dec" numFmtId="164">
      <sharedItems containsSemiMixedTypes="0" containsString="0" containsNumber="1" minValue="-109025.59000000001" maxValue="9081895.6500000004"/>
    </cacheField>
    <cacheField name="WA - G Allocated System Total 2020 Actual AMA TTP" numFmtId="41">
      <sharedItems containsSemiMixedTypes="0" containsString="0" containsNumber="1" minValue="-76489.913750000022" maxValue="3539983.1345833335"/>
    </cacheField>
    <cacheField name="Depreciation_Category2" numFmtId="0" databaseField="0">
      <fieldGroup base="11">
        <discretePr count="13">
          <x v="1"/>
          <x v="0"/>
          <x v="10"/>
          <x v="5"/>
          <x v="2"/>
          <x v="3"/>
          <x v="4"/>
          <x v="11"/>
          <x v="8"/>
          <x v="6"/>
          <x v="7"/>
          <x v="9"/>
          <x v="9"/>
        </discretePr>
        <groupItems count="12">
          <s v="Elec Transmission 350-359"/>
          <s v="Elec Distribution 360-373"/>
          <s v="Gas Distribution 374-387"/>
          <s v="Hydro 331-336"/>
          <s v="Other Elec Production / Turbines 340-346"/>
          <s v="Software 303"/>
          <s v="Facilities 390-391"/>
          <s v="Gas Underground Storage 350-357"/>
          <s v="Transportation and Tools 392 / 396"/>
          <s v="Group1"/>
          <s v="General 389 / 393-395 / 397-398"/>
          <s v="Steam/Thermal 311-316"/>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5">
  <r>
    <s v="Y"/>
    <s v="ED"/>
    <s v="WA"/>
    <x v="0"/>
    <s v="Asset Condition"/>
    <s v="Substation - Station Rebuilds Program"/>
    <s v="2000"/>
    <x v="0"/>
    <s v="XS026"/>
    <s v="BI_XS026 - System- Distribution Power Transformers"/>
    <s v="T&amp;D Engineering"/>
    <x v="0"/>
    <s v="ED.WA"/>
    <n v="1"/>
    <n v="0"/>
    <n v="1060660.72"/>
    <n v="0"/>
    <n v="0"/>
    <n v="0"/>
    <n v="0"/>
    <n v="0"/>
    <n v="0"/>
    <n v="0"/>
    <n v="0"/>
    <n v="1124661.29"/>
    <n v="0"/>
    <n v="0"/>
    <n v="0"/>
    <n v="-64000.57"/>
    <n v="1060660.72"/>
    <m/>
    <n v="0"/>
    <n v="0"/>
    <n v="0"/>
    <n v="0"/>
    <n v="0"/>
    <n v="0"/>
    <n v="0"/>
    <n v="1124661.29"/>
    <n v="1124661.29"/>
    <n v="1124661.29"/>
    <n v="1124661.29"/>
    <n v="1060660.72"/>
    <n v="419081.29333333339"/>
    <m/>
    <n v="0"/>
    <n v="0"/>
    <n v="0"/>
    <n v="0"/>
    <n v="0"/>
    <n v="0"/>
    <n v="0"/>
    <n v="1124661.29"/>
    <n v="0"/>
    <n v="0"/>
    <n v="0"/>
    <n v="-64000.57"/>
    <n v="1060660.72"/>
    <m/>
    <n v="0"/>
    <n v="0"/>
    <n v="0"/>
    <n v="0"/>
    <n v="0"/>
    <n v="0"/>
    <n v="0"/>
    <n v="1124661.29"/>
    <n v="1124661.29"/>
    <n v="1124661.29"/>
    <n v="1124661.29"/>
    <n v="1060660.72"/>
    <n v="419081.29333333339"/>
    <m/>
    <n v="0"/>
    <n v="0"/>
    <n v="0"/>
    <n v="0"/>
    <n v="0"/>
    <n v="0"/>
    <n v="0"/>
    <n v="0"/>
    <n v="0"/>
    <n v="0"/>
    <n v="0"/>
    <n v="0"/>
    <n v="0"/>
    <m/>
    <n v="0"/>
    <n v="0"/>
    <n v="0"/>
    <n v="0"/>
    <n v="0"/>
    <n v="0"/>
    <n v="0"/>
    <n v="0"/>
    <n v="0"/>
    <n v="0"/>
    <n v="0"/>
    <n v="0"/>
    <n v="0"/>
  </r>
  <r>
    <s v="Y"/>
    <s v="ED"/>
    <s v="AN"/>
    <x v="0"/>
    <s v="Failed Plant &amp; Operations"/>
    <s v="Electric Storm"/>
    <s v="2051"/>
    <x v="1"/>
    <s v="LS005"/>
    <s v="BI_LS005 - Electric Transmission Plant-Storm System"/>
    <s v="T&amp;D Operations"/>
    <x v="1"/>
    <s v="ED.AN"/>
    <n v="0.65639999999999998"/>
    <n v="0"/>
    <n v="1150415.9346240005"/>
    <n v="0"/>
    <n v="122029.57000000004"/>
    <n v="55512.350000000042"/>
    <n v="194214.46000000002"/>
    <n v="17370.550000000003"/>
    <n v="62219.259999999995"/>
    <n v="283663.70999999996"/>
    <n v="123742.97000000002"/>
    <n v="86186.33"/>
    <n v="175759.60000000033"/>
    <n v="269639.12000000046"/>
    <n v="223769.95000000004"/>
    <n v="138506.29"/>
    <n v="1752614.1600000008"/>
    <m/>
    <n v="122029.57000000004"/>
    <n v="177541.92000000007"/>
    <n v="371756.38000000012"/>
    <n v="389126.93000000011"/>
    <n v="451346.19000000012"/>
    <n v="735009.90000000014"/>
    <n v="858752.87000000011"/>
    <n v="944939.20000000007"/>
    <n v="1120698.8000000003"/>
    <n v="1390337.9200000009"/>
    <n v="1614107.8700000008"/>
    <n v="1752614.1600000008"/>
    <n v="754329.55250000034"/>
    <m/>
    <n v="80100.209748000023"/>
    <n v="36438.306540000027"/>
    <n v="127482.37154400001"/>
    <n v="11402.029020000002"/>
    <n v="40840.722263999996"/>
    <n v="186196.85924399996"/>
    <n v="81224.885508000007"/>
    <n v="56572.707011999999"/>
    <n v="115368.60144000022"/>
    <n v="176991.11836800029"/>
    <n v="146882.59518000003"/>
    <n v="90915.528756"/>
    <n v="1150415.9346240007"/>
    <m/>
    <n v="80100.209748000023"/>
    <n v="116538.51628800004"/>
    <n v="244020.88783200004"/>
    <n v="255422.91685200005"/>
    <n v="296263.63911600003"/>
    <n v="482460.49835999997"/>
    <n v="563685.383868"/>
    <n v="620258.09088000003"/>
    <n v="735626.69232000026"/>
    <n v="912617.81068800052"/>
    <n v="1059500.4058680006"/>
    <n v="1150415.9346240007"/>
    <n v="495141.91826100019"/>
    <m/>
    <n v="0"/>
    <n v="0"/>
    <n v="0"/>
    <n v="0"/>
    <n v="0"/>
    <n v="0"/>
    <n v="0"/>
    <n v="0"/>
    <n v="0"/>
    <n v="0"/>
    <n v="0"/>
    <n v="0"/>
    <n v="0"/>
    <m/>
    <n v="0"/>
    <n v="0"/>
    <n v="0"/>
    <n v="0"/>
    <n v="0"/>
    <n v="0"/>
    <n v="0"/>
    <n v="0"/>
    <n v="0"/>
    <n v="0"/>
    <n v="0"/>
    <n v="0"/>
    <n v="0"/>
  </r>
  <r>
    <s v="Y"/>
    <s v="ED"/>
    <s v="AN"/>
    <x v="0"/>
    <s v="Failed Plant &amp; Operations"/>
    <s v="Electric Storm"/>
    <s v="2051"/>
    <x v="1"/>
    <s v="XT704"/>
    <s v="BI_XT704 - TX Unplanned Failure Prevention"/>
    <s v="T&amp;D Operations"/>
    <x v="1"/>
    <s v="ED.AN"/>
    <n v="0.65639999999999998"/>
    <n v="0"/>
    <n v="107170.02759600003"/>
    <n v="0"/>
    <n v="3178.9300000000221"/>
    <n v="990.75000000000057"/>
    <n v="-5.4569682106375694E-12"/>
    <n v="0"/>
    <n v="56.960000000002765"/>
    <n v="0"/>
    <n v="0"/>
    <n v="-1902.35"/>
    <n v="-800.92"/>
    <n v="-25552.19"/>
    <n v="182429.2"/>
    <n v="4869.01"/>
    <n v="163269.39000000004"/>
    <m/>
    <n v="3178.9300000000221"/>
    <n v="4169.680000000023"/>
    <n v="4169.6800000000176"/>
    <n v="4169.6800000000176"/>
    <n v="4226.6400000000203"/>
    <n v="4226.6400000000203"/>
    <n v="4226.6400000000203"/>
    <n v="2324.2900000000204"/>
    <n v="1523.3700000000204"/>
    <n v="-24028.819999999978"/>
    <n v="158400.38000000003"/>
    <n v="163269.39000000004"/>
    <n v="20685.150416666689"/>
    <m/>
    <n v="2086.6496520000146"/>
    <n v="650.32830000000035"/>
    <n v="-3.5819539334625003E-12"/>
    <n v="0"/>
    <n v="37.388544000001815"/>
    <n v="0"/>
    <n v="0"/>
    <n v="-1248.70254"/>
    <n v="-525.72388799999999"/>
    <n v="-16772.457515999999"/>
    <n v="119746.52688"/>
    <n v="3196.0181640000001"/>
    <n v="107170.02759600001"/>
    <m/>
    <n v="2086.6496520000146"/>
    <n v="2736.9779520000147"/>
    <n v="2736.9779520000111"/>
    <n v="2736.9779520000111"/>
    <n v="2774.3664960000128"/>
    <n v="2774.3664960000128"/>
    <n v="2774.3664960000128"/>
    <n v="1525.6639560000128"/>
    <n v="999.94006800001284"/>
    <n v="-15772.517447999986"/>
    <n v="103974.00943200002"/>
    <n v="107170.02759600001"/>
    <n v="13577.732733500014"/>
    <m/>
    <n v="0"/>
    <n v="0"/>
    <n v="0"/>
    <n v="0"/>
    <n v="0"/>
    <n v="0"/>
    <n v="0"/>
    <n v="0"/>
    <n v="0"/>
    <n v="0"/>
    <n v="0"/>
    <n v="0"/>
    <n v="0"/>
    <m/>
    <n v="0"/>
    <n v="0"/>
    <n v="0"/>
    <n v="0"/>
    <n v="0"/>
    <n v="0"/>
    <n v="0"/>
    <n v="0"/>
    <n v="0"/>
    <n v="0"/>
    <n v="0"/>
    <n v="0"/>
    <n v="0"/>
  </r>
  <r>
    <s v="Y"/>
    <s v="ED"/>
    <s v="AN"/>
    <x v="0"/>
    <s v="Failed Plant &amp; Operations"/>
    <s v="Electric Storm"/>
    <s v="2051"/>
    <x v="1"/>
    <s v="ZCJ05"/>
    <s v="BI_ZCJ05 - Electric Transmission Plant-Storm CDA"/>
    <s v="T&amp;D Operations"/>
    <x v="1"/>
    <s v="ED.AN"/>
    <n v="0.65639999999999998"/>
    <n v="0"/>
    <n v="27688.192595999997"/>
    <n v="0"/>
    <n v="0"/>
    <n v="10169.07"/>
    <n v="-6984.43"/>
    <n v="0"/>
    <n v="-3184.64"/>
    <n v="0"/>
    <n v="29939.3"/>
    <n v="0"/>
    <n v="371.20000000000027"/>
    <n v="0"/>
    <n v="0"/>
    <n v="11871.39"/>
    <n v="42181.89"/>
    <m/>
    <n v="0"/>
    <n v="10169.07"/>
    <n v="3184.6399999999994"/>
    <n v="3184.6399999999994"/>
    <n v="0"/>
    <n v="-4.5474735088646412E-13"/>
    <n v="29939.3"/>
    <n v="29939.3"/>
    <n v="30310.5"/>
    <n v="30310.5"/>
    <n v="30310.5"/>
    <n v="42181.89"/>
    <n v="15703.282916666669"/>
    <m/>
    <n v="0"/>
    <n v="6674.9775479999998"/>
    <n v="-4584.5798519999998"/>
    <n v="0"/>
    <n v="-2090.397696"/>
    <n v="0"/>
    <n v="19652.15652"/>
    <n v="0"/>
    <n v="243.65568000000016"/>
    <n v="0"/>
    <n v="0"/>
    <n v="7792.3803959999996"/>
    <n v="27688.192596000001"/>
    <m/>
    <n v="0"/>
    <n v="6674.9775479999998"/>
    <n v="2090.397696"/>
    <n v="2090.397696"/>
    <n v="0"/>
    <n v="0"/>
    <n v="19652.15652"/>
    <n v="19652.15652"/>
    <n v="19895.8122"/>
    <n v="19895.8122"/>
    <n v="19895.8122"/>
    <n v="27688.192596000001"/>
    <n v="10307.634906500001"/>
    <m/>
    <n v="0"/>
    <n v="0"/>
    <n v="0"/>
    <n v="0"/>
    <n v="0"/>
    <n v="0"/>
    <n v="0"/>
    <n v="0"/>
    <n v="0"/>
    <n v="0"/>
    <n v="0"/>
    <n v="0"/>
    <n v="0"/>
    <m/>
    <n v="0"/>
    <n v="0"/>
    <n v="0"/>
    <n v="0"/>
    <n v="0"/>
    <n v="0"/>
    <n v="0"/>
    <n v="0"/>
    <n v="0"/>
    <n v="0"/>
    <n v="0"/>
    <n v="0"/>
    <n v="0"/>
  </r>
  <r>
    <s v="Y"/>
    <s v="ED"/>
    <s v="AN"/>
    <x v="0"/>
    <s v="Failed Plant &amp; Operations"/>
    <s v="Electric Storm"/>
    <s v="2051"/>
    <x v="1"/>
    <s v="ZLL05"/>
    <s v="BI_ZLL05 - Electric Transmission Plant-Storm Lew/Clark"/>
    <s v="T&amp;D Operations"/>
    <x v="1"/>
    <s v="ED.AN"/>
    <n v="0.65639999999999998"/>
    <n v="0"/>
    <n v="0"/>
    <n v="0"/>
    <n v="0"/>
    <n v="0"/>
    <n v="165.41"/>
    <n v="0"/>
    <n v="-165.41"/>
    <n v="0"/>
    <n v="0"/>
    <n v="0"/>
    <n v="0"/>
    <n v="0"/>
    <n v="0"/>
    <n v="0"/>
    <n v="0"/>
    <m/>
    <n v="0"/>
    <n v="0"/>
    <n v="165.41"/>
    <n v="165.41"/>
    <n v="0"/>
    <n v="0"/>
    <n v="0"/>
    <n v="0"/>
    <n v="0"/>
    <n v="0"/>
    <n v="0"/>
    <n v="0"/>
    <n v="27.568333333333332"/>
    <m/>
    <n v="0"/>
    <n v="0"/>
    <n v="108.57512399999999"/>
    <n v="0"/>
    <n v="-108.57512399999999"/>
    <n v="0"/>
    <n v="0"/>
    <n v="0"/>
    <n v="0"/>
    <n v="0"/>
    <n v="0"/>
    <n v="0"/>
    <n v="0"/>
    <m/>
    <n v="0"/>
    <n v="0"/>
    <n v="108.57512399999999"/>
    <n v="108.57512399999999"/>
    <n v="0"/>
    <n v="0"/>
    <n v="0"/>
    <n v="0"/>
    <n v="0"/>
    <n v="0"/>
    <n v="0"/>
    <n v="0"/>
    <n v="18.095853999999999"/>
    <m/>
    <n v="0"/>
    <n v="0"/>
    <n v="0"/>
    <n v="0"/>
    <n v="0"/>
    <n v="0"/>
    <n v="0"/>
    <n v="0"/>
    <n v="0"/>
    <n v="0"/>
    <n v="0"/>
    <n v="0"/>
    <n v="0"/>
    <m/>
    <n v="0"/>
    <n v="0"/>
    <n v="0"/>
    <n v="0"/>
    <n v="0"/>
    <n v="0"/>
    <n v="0"/>
    <n v="0"/>
    <n v="0"/>
    <n v="0"/>
    <n v="0"/>
    <n v="0"/>
    <n v="0"/>
  </r>
  <r>
    <s v="Y"/>
    <s v="ED"/>
    <s v="AN"/>
    <x v="1"/>
    <s v="Failed Plant &amp; Operations"/>
    <s v="Electric Storm"/>
    <s v="2051"/>
    <x v="1"/>
    <s v="LS005"/>
    <s v="BI_LS005 - Electric Transmission Plant-Storm System"/>
    <s v="T&amp;D Operations"/>
    <x v="1"/>
    <s v="ED.AN"/>
    <n v="0.65639999999999998"/>
    <n v="0"/>
    <n v="1331881.4101559997"/>
    <n v="0"/>
    <n v="0"/>
    <n v="0"/>
    <n v="0"/>
    <n v="0"/>
    <n v="0"/>
    <n v="0"/>
    <n v="0"/>
    <n v="0"/>
    <n v="1358304.3099999998"/>
    <n v="670765.47999999975"/>
    <n v="0"/>
    <n v="0"/>
    <n v="2029069.7899999996"/>
    <m/>
    <n v="0"/>
    <n v="0"/>
    <n v="0"/>
    <n v="0"/>
    <n v="0"/>
    <n v="0"/>
    <n v="0"/>
    <n v="0"/>
    <n v="1358304.3099999998"/>
    <n v="2029069.7899999996"/>
    <n v="2029069.7899999996"/>
    <n v="2029069.7899999996"/>
    <n v="535914.89874999982"/>
    <m/>
    <n v="0"/>
    <n v="0"/>
    <n v="0"/>
    <n v="0"/>
    <n v="0"/>
    <n v="0"/>
    <n v="0"/>
    <n v="0"/>
    <n v="891590.94908399985"/>
    <n v="440290.4610719998"/>
    <n v="0"/>
    <n v="0"/>
    <n v="1331881.4101559997"/>
    <m/>
    <n v="0"/>
    <n v="0"/>
    <n v="0"/>
    <n v="0"/>
    <n v="0"/>
    <n v="0"/>
    <n v="0"/>
    <n v="0"/>
    <n v="891590.94908399985"/>
    <n v="1331881.4101559997"/>
    <n v="1331881.4101559997"/>
    <n v="1331881.4101559997"/>
    <n v="351774.53953949997"/>
    <m/>
    <n v="0"/>
    <n v="0"/>
    <n v="0"/>
    <n v="0"/>
    <n v="0"/>
    <n v="0"/>
    <n v="0"/>
    <n v="0"/>
    <n v="0"/>
    <n v="0"/>
    <n v="0"/>
    <n v="0"/>
    <n v="0"/>
    <m/>
    <n v="0"/>
    <n v="0"/>
    <n v="0"/>
    <n v="0"/>
    <n v="0"/>
    <n v="0"/>
    <n v="0"/>
    <n v="0"/>
    <n v="0"/>
    <n v="0"/>
    <n v="0"/>
    <n v="0"/>
    <n v="0"/>
  </r>
  <r>
    <s v="Y"/>
    <s v="ED"/>
    <s v="AN"/>
    <x v="1"/>
    <s v="Failed Plant &amp; Operations"/>
    <s v="Electric Storm"/>
    <s v="2051"/>
    <x v="1"/>
    <s v="XT704"/>
    <s v="BI_XT704 - TX Unplanned Failure Prevention"/>
    <s v="T&amp;D Operations"/>
    <x v="1"/>
    <s v="ED.AN"/>
    <n v="0.65639999999999998"/>
    <n v="0"/>
    <n v="17190.453035999999"/>
    <n v="0"/>
    <n v="0"/>
    <n v="0"/>
    <n v="0"/>
    <n v="0"/>
    <n v="0"/>
    <n v="0"/>
    <n v="0"/>
    <n v="0"/>
    <n v="636.79999999999995"/>
    <n v="25552.19"/>
    <n v="0"/>
    <n v="0"/>
    <n v="26188.989999999998"/>
    <m/>
    <n v="0"/>
    <n v="0"/>
    <n v="0"/>
    <n v="0"/>
    <n v="0"/>
    <n v="0"/>
    <n v="0"/>
    <n v="0"/>
    <n v="636.79999999999995"/>
    <n v="26188.989999999998"/>
    <n v="26188.989999999998"/>
    <n v="26188.989999999998"/>
    <n v="5509.1062499999998"/>
    <m/>
    <n v="0"/>
    <n v="0"/>
    <n v="0"/>
    <n v="0"/>
    <n v="0"/>
    <n v="0"/>
    <n v="0"/>
    <n v="0"/>
    <n v="417.99551999999994"/>
    <n v="16772.457515999999"/>
    <n v="0"/>
    <n v="0"/>
    <n v="17190.453035999999"/>
    <m/>
    <n v="0"/>
    <n v="0"/>
    <n v="0"/>
    <n v="0"/>
    <n v="0"/>
    <n v="0"/>
    <n v="0"/>
    <n v="0"/>
    <n v="417.99551999999994"/>
    <n v="17190.453035999999"/>
    <n v="17190.453035999999"/>
    <n v="17190.453035999999"/>
    <n v="3616.1773424999992"/>
    <m/>
    <n v="0"/>
    <n v="0"/>
    <n v="0"/>
    <n v="0"/>
    <n v="0"/>
    <n v="0"/>
    <n v="0"/>
    <n v="0"/>
    <n v="0"/>
    <n v="0"/>
    <n v="0"/>
    <n v="0"/>
    <n v="0"/>
    <m/>
    <n v="0"/>
    <n v="0"/>
    <n v="0"/>
    <n v="0"/>
    <n v="0"/>
    <n v="0"/>
    <n v="0"/>
    <n v="0"/>
    <n v="0"/>
    <n v="0"/>
    <n v="0"/>
    <n v="0"/>
    <n v="0"/>
  </r>
  <r>
    <s v="Y"/>
    <s v="ED"/>
    <s v="AN"/>
    <x v="1"/>
    <s v="Failed Plant &amp; Operations"/>
    <s v="Electric Storm"/>
    <s v="2051"/>
    <x v="1"/>
    <s v="ZCJ05"/>
    <s v="BI_ZCJ05 - Electric Transmission Plant-Storm CDA"/>
    <s v="T&amp;D Operations"/>
    <x v="1"/>
    <s v="ED.AN"/>
    <n v="0.65639999999999998"/>
    <n v="0"/>
    <n v="831.63254399999983"/>
    <n v="0"/>
    <n v="0"/>
    <n v="0"/>
    <n v="0"/>
    <n v="0"/>
    <n v="0"/>
    <n v="0"/>
    <n v="0"/>
    <n v="0"/>
    <n v="1266.9599999999998"/>
    <n v="0"/>
    <n v="0"/>
    <n v="0"/>
    <n v="1266.9599999999998"/>
    <m/>
    <n v="0"/>
    <n v="0"/>
    <n v="0"/>
    <n v="0"/>
    <n v="0"/>
    <n v="0"/>
    <n v="0"/>
    <n v="0"/>
    <n v="1266.9599999999998"/>
    <n v="1266.9599999999998"/>
    <n v="1266.9599999999998"/>
    <n v="1266.9599999999998"/>
    <n v="369.52999999999992"/>
    <m/>
    <n v="0"/>
    <n v="0"/>
    <n v="0"/>
    <n v="0"/>
    <n v="0"/>
    <n v="0"/>
    <n v="0"/>
    <n v="0"/>
    <n v="831.63254399999983"/>
    <n v="0"/>
    <n v="0"/>
    <n v="0"/>
    <n v="831.63254399999983"/>
    <m/>
    <n v="0"/>
    <n v="0"/>
    <n v="0"/>
    <n v="0"/>
    <n v="0"/>
    <n v="0"/>
    <n v="0"/>
    <n v="0"/>
    <n v="831.63254399999983"/>
    <n v="831.63254399999983"/>
    <n v="831.63254399999983"/>
    <n v="831.63254399999983"/>
    <n v="242.55949199999995"/>
    <m/>
    <n v="0"/>
    <n v="0"/>
    <n v="0"/>
    <n v="0"/>
    <n v="0"/>
    <n v="0"/>
    <n v="0"/>
    <n v="0"/>
    <n v="0"/>
    <n v="0"/>
    <n v="0"/>
    <n v="0"/>
    <n v="0"/>
    <m/>
    <n v="0"/>
    <n v="0"/>
    <n v="0"/>
    <n v="0"/>
    <n v="0"/>
    <n v="0"/>
    <n v="0"/>
    <n v="0"/>
    <n v="0"/>
    <n v="0"/>
    <n v="0"/>
    <n v="0"/>
    <n v="0"/>
  </r>
  <r>
    <s v="Y"/>
    <s v="ED"/>
    <s v="WA"/>
    <x v="0"/>
    <s v="Asset Condition"/>
    <s v="Distribution Minor Rebuild"/>
    <s v="2055"/>
    <x v="2"/>
    <s v="ZBC34"/>
    <s v="BI_ZBC34 - Elect Distr Minor Blanket-Spokane"/>
    <s v="T&amp;D Operations"/>
    <x v="0"/>
    <s v="ED.WA"/>
    <n v="1"/>
    <n v="0"/>
    <n v="973536.50999999954"/>
    <n v="0"/>
    <n v="675075.97999999986"/>
    <n v="-466349.52"/>
    <n v="184471.16000000003"/>
    <n v="229016.43999999997"/>
    <n v="-1640.2800000000097"/>
    <n v="312069.85000000003"/>
    <n v="-418965.49999999994"/>
    <n v="346769.78999999975"/>
    <n v="77783.8"/>
    <n v="137954.36999999997"/>
    <n v="-108970.78000000001"/>
    <n v="6321.1999999999953"/>
    <n v="973536.50999999954"/>
    <m/>
    <n v="675075.97999999986"/>
    <n v="208726.45999999985"/>
    <n v="393197.61999999988"/>
    <n v="622214.05999999982"/>
    <n v="620573.7799999998"/>
    <n v="932643.62999999989"/>
    <n v="513678.12999999995"/>
    <n v="860447.91999999969"/>
    <n v="938231.71999999974"/>
    <n v="1076186.0899999996"/>
    <n v="967215.30999999959"/>
    <n v="973536.50999999954"/>
    <n v="691246.57958333322"/>
    <m/>
    <n v="675075.97999999986"/>
    <n v="-466349.52"/>
    <n v="184471.16000000003"/>
    <n v="229016.43999999997"/>
    <n v="-1640.2800000000097"/>
    <n v="312069.85000000003"/>
    <n v="-418965.49999999994"/>
    <n v="346769.78999999975"/>
    <n v="77783.8"/>
    <n v="137954.36999999997"/>
    <n v="-108970.78000000001"/>
    <n v="6321.1999999999953"/>
    <n v="973536.50999999954"/>
    <m/>
    <n v="675075.97999999986"/>
    <n v="208726.45999999985"/>
    <n v="393197.61999999988"/>
    <n v="622214.05999999982"/>
    <n v="620573.7799999998"/>
    <n v="932643.62999999989"/>
    <n v="513678.12999999995"/>
    <n v="860447.91999999969"/>
    <n v="938231.71999999974"/>
    <n v="1076186.0899999996"/>
    <n v="967215.30999999959"/>
    <n v="973536.50999999954"/>
    <n v="691246.57958333322"/>
    <m/>
    <n v="0"/>
    <n v="0"/>
    <n v="0"/>
    <n v="0"/>
    <n v="0"/>
    <n v="0"/>
    <n v="0"/>
    <n v="0"/>
    <n v="0"/>
    <n v="0"/>
    <n v="0"/>
    <n v="0"/>
    <n v="0"/>
    <m/>
    <n v="0"/>
    <n v="0"/>
    <n v="0"/>
    <n v="0"/>
    <n v="0"/>
    <n v="0"/>
    <n v="0"/>
    <n v="0"/>
    <n v="0"/>
    <n v="0"/>
    <n v="0"/>
    <n v="0"/>
    <n v="0"/>
  </r>
  <r>
    <s v="Y"/>
    <s v="ED"/>
    <s v="WA"/>
    <x v="0"/>
    <s v="Asset Condition"/>
    <s v="Distribution Minor Rebuild"/>
    <s v="2055"/>
    <x v="2"/>
    <s v="ZBC60"/>
    <s v="BI_ZBC60 - Deteriorated Pole Replacement Spokane"/>
    <s v="T&amp;D Operations"/>
    <x v="0"/>
    <s v="ED.WA"/>
    <n v="1"/>
    <n v="0"/>
    <n v="441928.14"/>
    <n v="0"/>
    <n v="96576.340000000026"/>
    <n v="86399.540000000008"/>
    <n v="57897.989999999991"/>
    <n v="21045.5"/>
    <n v="91439.85"/>
    <n v="62938.43"/>
    <n v="14886.91"/>
    <n v="6761.76"/>
    <n v="2521.9900000000002"/>
    <n v="1081.8800000000001"/>
    <n v="0"/>
    <n v="377.95"/>
    <n v="441928.14"/>
    <m/>
    <n v="96576.340000000026"/>
    <n v="182975.88000000003"/>
    <n v="240873.87000000002"/>
    <n v="261919.37000000002"/>
    <n v="353359.22000000003"/>
    <n v="416297.65"/>
    <n v="431184.56"/>
    <n v="437946.32"/>
    <n v="440468.31"/>
    <n v="441550.19"/>
    <n v="441550.19"/>
    <n v="441928.14"/>
    <n v="330472.16416666663"/>
    <m/>
    <n v="96576.340000000026"/>
    <n v="86399.540000000008"/>
    <n v="57897.989999999991"/>
    <n v="21045.5"/>
    <n v="91439.85"/>
    <n v="62938.43"/>
    <n v="14886.91"/>
    <n v="6761.76"/>
    <n v="2521.9900000000002"/>
    <n v="1081.8800000000001"/>
    <n v="0"/>
    <n v="377.95"/>
    <n v="441928.14"/>
    <m/>
    <n v="96576.340000000026"/>
    <n v="182975.88000000003"/>
    <n v="240873.87000000002"/>
    <n v="261919.37000000002"/>
    <n v="353359.22000000003"/>
    <n v="416297.65"/>
    <n v="431184.56"/>
    <n v="437946.32"/>
    <n v="440468.31"/>
    <n v="441550.19"/>
    <n v="441550.19"/>
    <n v="441928.14"/>
    <n v="330472.16416666663"/>
    <m/>
    <n v="0"/>
    <n v="0"/>
    <n v="0"/>
    <n v="0"/>
    <n v="0"/>
    <n v="0"/>
    <n v="0"/>
    <n v="0"/>
    <n v="0"/>
    <n v="0"/>
    <n v="0"/>
    <n v="0"/>
    <n v="0"/>
    <m/>
    <n v="0"/>
    <n v="0"/>
    <n v="0"/>
    <n v="0"/>
    <n v="0"/>
    <n v="0"/>
    <n v="0"/>
    <n v="0"/>
    <n v="0"/>
    <n v="0"/>
    <n v="0"/>
    <n v="0"/>
    <n v="0"/>
  </r>
  <r>
    <s v="Y"/>
    <s v="ED"/>
    <s v="WA"/>
    <x v="0"/>
    <s v="Asset Condition"/>
    <s v="Distribution Minor Rebuild"/>
    <s v="2055"/>
    <x v="2"/>
    <s v="ZBO34"/>
    <s v="BI_ZBO34 - Elect Distr Blanket - Othello"/>
    <s v="T&amp;D Operations"/>
    <x v="0"/>
    <s v="ED.WA"/>
    <n v="1"/>
    <n v="0"/>
    <n v="164881.44"/>
    <n v="0"/>
    <n v="22146.649999999994"/>
    <n v="13607.730000000003"/>
    <n v="8989.3800000000028"/>
    <n v="1043.3599999999999"/>
    <n v="51914.369999999995"/>
    <n v="2561.08"/>
    <n v="-8975.4999999999982"/>
    <n v="5311.1500000000005"/>
    <n v="6216.8"/>
    <n v="57881.96"/>
    <n v="2555.6999999999998"/>
    <n v="1628.76"/>
    <n v="164881.44"/>
    <m/>
    <n v="22146.649999999994"/>
    <n v="35754.379999999997"/>
    <n v="44743.76"/>
    <n v="45787.12"/>
    <n v="97701.489999999991"/>
    <n v="100262.56999999999"/>
    <n v="91287.069999999992"/>
    <n v="96598.219999999987"/>
    <n v="102815.01999999999"/>
    <n v="160696.97999999998"/>
    <n v="163252.68"/>
    <n v="164881.44"/>
    <n v="86957.221666666665"/>
    <m/>
    <n v="22146.649999999994"/>
    <n v="13607.730000000003"/>
    <n v="8989.3800000000028"/>
    <n v="1043.3599999999999"/>
    <n v="51914.369999999995"/>
    <n v="2561.08"/>
    <n v="-8975.4999999999982"/>
    <n v="5311.1500000000005"/>
    <n v="6216.8"/>
    <n v="57881.96"/>
    <n v="2555.6999999999998"/>
    <n v="1628.76"/>
    <n v="164881.44"/>
    <m/>
    <n v="22146.649999999994"/>
    <n v="35754.379999999997"/>
    <n v="44743.76"/>
    <n v="45787.12"/>
    <n v="97701.489999999991"/>
    <n v="100262.56999999999"/>
    <n v="91287.069999999992"/>
    <n v="96598.219999999987"/>
    <n v="102815.01999999999"/>
    <n v="160696.97999999998"/>
    <n v="163252.68"/>
    <n v="164881.44"/>
    <n v="86957.221666666665"/>
    <m/>
    <n v="0"/>
    <n v="0"/>
    <n v="0"/>
    <n v="0"/>
    <n v="0"/>
    <n v="0"/>
    <n v="0"/>
    <n v="0"/>
    <n v="0"/>
    <n v="0"/>
    <n v="0"/>
    <n v="0"/>
    <n v="0"/>
    <m/>
    <n v="0"/>
    <n v="0"/>
    <n v="0"/>
    <n v="0"/>
    <n v="0"/>
    <n v="0"/>
    <n v="0"/>
    <n v="0"/>
    <n v="0"/>
    <n v="0"/>
    <n v="0"/>
    <n v="0"/>
    <n v="0"/>
  </r>
  <r>
    <s v="Y"/>
    <s v="ED"/>
    <s v="WA"/>
    <x v="0"/>
    <s v="Asset Condition"/>
    <s v="Distribution Minor Rebuild"/>
    <s v="2055"/>
    <x v="2"/>
    <s v="ZBO60"/>
    <s v="BI_ZBO60 - Deteriorated Pole Replacement Othello"/>
    <s v="T&amp;D Operations"/>
    <x v="0"/>
    <s v="ED.WA"/>
    <n v="1"/>
    <n v="0"/>
    <n v="98685.46"/>
    <n v="0"/>
    <n v="0"/>
    <n v="4669.91"/>
    <n v="6186.54"/>
    <n v="4559.79"/>
    <n v="4378.6099999999997"/>
    <n v="0"/>
    <n v="0"/>
    <n v="0"/>
    <n v="0"/>
    <n v="77940.88"/>
    <n v="548.14"/>
    <n v="401.59"/>
    <n v="98685.46"/>
    <m/>
    <n v="0"/>
    <n v="4669.91"/>
    <n v="10856.45"/>
    <n v="15416.240000000002"/>
    <n v="19794.850000000002"/>
    <n v="19794.850000000002"/>
    <n v="19794.850000000002"/>
    <n v="19794.850000000002"/>
    <n v="19794.850000000002"/>
    <n v="97735.73000000001"/>
    <n v="98283.87000000001"/>
    <n v="98685.46"/>
    <n v="31273.264999999999"/>
    <m/>
    <n v="0"/>
    <n v="4669.91"/>
    <n v="6186.54"/>
    <n v="4559.79"/>
    <n v="4378.6099999999997"/>
    <n v="0"/>
    <n v="0"/>
    <n v="0"/>
    <n v="0"/>
    <n v="77940.88"/>
    <n v="548.14"/>
    <n v="401.59"/>
    <n v="98685.46"/>
    <m/>
    <n v="0"/>
    <n v="4669.91"/>
    <n v="10856.45"/>
    <n v="15416.240000000002"/>
    <n v="19794.850000000002"/>
    <n v="19794.850000000002"/>
    <n v="19794.850000000002"/>
    <n v="19794.850000000002"/>
    <n v="19794.850000000002"/>
    <n v="97735.73000000001"/>
    <n v="98283.87000000001"/>
    <n v="98685.46"/>
    <n v="31273.264999999999"/>
    <m/>
    <n v="0"/>
    <n v="0"/>
    <n v="0"/>
    <n v="0"/>
    <n v="0"/>
    <n v="0"/>
    <n v="0"/>
    <n v="0"/>
    <n v="0"/>
    <n v="0"/>
    <n v="0"/>
    <n v="0"/>
    <n v="0"/>
    <m/>
    <n v="0"/>
    <n v="0"/>
    <n v="0"/>
    <n v="0"/>
    <n v="0"/>
    <n v="0"/>
    <n v="0"/>
    <n v="0"/>
    <n v="0"/>
    <n v="0"/>
    <n v="0"/>
    <n v="0"/>
    <n v="0"/>
  </r>
  <r>
    <s v="Y"/>
    <s v="ED"/>
    <s v="WA"/>
    <x v="0"/>
    <s v="Asset Condition"/>
    <s v="Distribution Minor Rebuild"/>
    <s v="2055"/>
    <x v="2"/>
    <s v="ZBR34"/>
    <s v="BI_ZBR34 - Elect Distr Blanket - Davenport"/>
    <s v="T&amp;D Operations"/>
    <x v="0"/>
    <s v="ED.WA"/>
    <n v="1"/>
    <n v="0"/>
    <n v="83910.76999999999"/>
    <n v="0"/>
    <n v="44425.420000000006"/>
    <n v="3940.52"/>
    <n v="-5079.7300000000023"/>
    <n v="-2803.95"/>
    <n v="-687.66000000000008"/>
    <n v="-932.73999999999978"/>
    <n v="3395.09"/>
    <n v="-404.34"/>
    <n v="25515.260000000002"/>
    <n v="3044.01"/>
    <n v="3962.88"/>
    <n v="9536.0099999999984"/>
    <n v="83910.76999999999"/>
    <m/>
    <n v="44425.420000000006"/>
    <n v="48365.94"/>
    <n v="43286.21"/>
    <n v="40482.26"/>
    <n v="39794.6"/>
    <n v="38861.86"/>
    <n v="42256.95"/>
    <n v="41852.61"/>
    <n v="67367.87"/>
    <n v="70411.87999999999"/>
    <n v="74374.759999999995"/>
    <n v="83910.76999999999"/>
    <n v="49452.978750000002"/>
    <m/>
    <n v="44425.420000000006"/>
    <n v="3940.52"/>
    <n v="-5079.7300000000023"/>
    <n v="-2803.95"/>
    <n v="-687.66000000000008"/>
    <n v="-932.73999999999978"/>
    <n v="3395.09"/>
    <n v="-404.34"/>
    <n v="25515.260000000002"/>
    <n v="3044.01"/>
    <n v="3962.88"/>
    <n v="9536.0099999999984"/>
    <n v="83910.76999999999"/>
    <m/>
    <n v="44425.420000000006"/>
    <n v="48365.94"/>
    <n v="43286.21"/>
    <n v="40482.26"/>
    <n v="39794.6"/>
    <n v="38861.86"/>
    <n v="42256.95"/>
    <n v="41852.61"/>
    <n v="67367.87"/>
    <n v="70411.87999999999"/>
    <n v="74374.759999999995"/>
    <n v="83910.76999999999"/>
    <n v="49452.978750000002"/>
    <m/>
    <n v="0"/>
    <n v="0"/>
    <n v="0"/>
    <n v="0"/>
    <n v="0"/>
    <n v="0"/>
    <n v="0"/>
    <n v="0"/>
    <n v="0"/>
    <n v="0"/>
    <n v="0"/>
    <n v="0"/>
    <n v="0"/>
    <m/>
    <n v="0"/>
    <n v="0"/>
    <n v="0"/>
    <n v="0"/>
    <n v="0"/>
    <n v="0"/>
    <n v="0"/>
    <n v="0"/>
    <n v="0"/>
    <n v="0"/>
    <n v="0"/>
    <n v="0"/>
    <n v="0"/>
  </r>
  <r>
    <s v="Y"/>
    <s v="ED"/>
    <s v="WA"/>
    <x v="0"/>
    <s v="Asset Condition"/>
    <s v="Distribution Minor Rebuild"/>
    <s v="2055"/>
    <x v="2"/>
    <s v="ZBR60"/>
    <s v="BI_ZBR60 - Deteriorated Pole Replacement Davenport"/>
    <s v="T&amp;D Operations"/>
    <x v="0"/>
    <s v="ED.WA"/>
    <n v="1"/>
    <n v="0"/>
    <n v="5560.54"/>
    <n v="0"/>
    <n v="0"/>
    <n v="1196.1699999999998"/>
    <n v="318.07"/>
    <n v="0"/>
    <n v="0"/>
    <n v="981.37"/>
    <n v="1034.67"/>
    <n v="2030.26"/>
    <n v="0"/>
    <n v="0"/>
    <n v="0"/>
    <n v="0"/>
    <n v="5560.54"/>
    <m/>
    <n v="0"/>
    <n v="1196.1699999999998"/>
    <n v="1514.2399999999998"/>
    <n v="1514.2399999999998"/>
    <n v="1514.2399999999998"/>
    <n v="2495.6099999999997"/>
    <n v="3530.2799999999997"/>
    <n v="5560.54"/>
    <n v="5560.54"/>
    <n v="5560.54"/>
    <n v="5560.54"/>
    <n v="5560.54"/>
    <n v="3065.6008333333334"/>
    <m/>
    <n v="0"/>
    <n v="1196.1699999999998"/>
    <n v="318.07"/>
    <n v="0"/>
    <n v="0"/>
    <n v="981.37"/>
    <n v="1034.67"/>
    <n v="2030.26"/>
    <n v="0"/>
    <n v="0"/>
    <n v="0"/>
    <n v="0"/>
    <n v="5560.54"/>
    <m/>
    <n v="0"/>
    <n v="1196.1699999999998"/>
    <n v="1514.2399999999998"/>
    <n v="1514.2399999999998"/>
    <n v="1514.2399999999998"/>
    <n v="2495.6099999999997"/>
    <n v="3530.2799999999997"/>
    <n v="5560.54"/>
    <n v="5560.54"/>
    <n v="5560.54"/>
    <n v="5560.54"/>
    <n v="5560.54"/>
    <n v="3065.6008333333334"/>
    <m/>
    <n v="0"/>
    <n v="0"/>
    <n v="0"/>
    <n v="0"/>
    <n v="0"/>
    <n v="0"/>
    <n v="0"/>
    <n v="0"/>
    <n v="0"/>
    <n v="0"/>
    <n v="0"/>
    <n v="0"/>
    <n v="0"/>
    <m/>
    <n v="0"/>
    <n v="0"/>
    <n v="0"/>
    <n v="0"/>
    <n v="0"/>
    <n v="0"/>
    <n v="0"/>
    <n v="0"/>
    <n v="0"/>
    <n v="0"/>
    <n v="0"/>
    <n v="0"/>
    <n v="0"/>
  </r>
  <r>
    <s v="Y"/>
    <s v="ED"/>
    <s v="WA"/>
    <x v="0"/>
    <s v="Asset Condition"/>
    <s v="Distribution Minor Rebuild"/>
    <s v="2055"/>
    <x v="2"/>
    <s v="ZBW34"/>
    <s v="BI_ZBW34 - Elect Distr Blanket - Colville Area"/>
    <s v="T&amp;D Operations"/>
    <x v="0"/>
    <s v="ED.WA"/>
    <n v="1"/>
    <n v="0"/>
    <n v="299704.93"/>
    <n v="0"/>
    <n v="62422.37"/>
    <n v="21438.49"/>
    <n v="28449.420000000006"/>
    <n v="21429.49"/>
    <n v="27659.25"/>
    <n v="37234.320000000007"/>
    <n v="16593.82"/>
    <n v="25397.71"/>
    <n v="5320.9400000000005"/>
    <n v="20213.870000000003"/>
    <n v="10797.130000000001"/>
    <n v="22748.12"/>
    <n v="299704.93"/>
    <m/>
    <n v="62422.37"/>
    <n v="83860.86"/>
    <n v="112310.28"/>
    <n v="133739.76999999999"/>
    <n v="161399.01999999999"/>
    <n v="198633.34"/>
    <n v="215227.16"/>
    <n v="240624.87"/>
    <n v="245945.81"/>
    <n v="266159.68"/>
    <n v="276956.81"/>
    <n v="299704.93"/>
    <n v="178927.70291666666"/>
    <m/>
    <n v="62422.37"/>
    <n v="21438.49"/>
    <n v="28449.420000000006"/>
    <n v="21429.49"/>
    <n v="27659.25"/>
    <n v="37234.320000000007"/>
    <n v="16593.82"/>
    <n v="25397.71"/>
    <n v="5320.9400000000005"/>
    <n v="20213.870000000003"/>
    <n v="10797.130000000001"/>
    <n v="22748.12"/>
    <n v="299704.93"/>
    <m/>
    <n v="62422.37"/>
    <n v="83860.86"/>
    <n v="112310.28"/>
    <n v="133739.76999999999"/>
    <n v="161399.01999999999"/>
    <n v="198633.34"/>
    <n v="215227.16"/>
    <n v="240624.87"/>
    <n v="245945.81"/>
    <n v="266159.68"/>
    <n v="276956.81"/>
    <n v="299704.93"/>
    <n v="178927.70291666666"/>
    <m/>
    <n v="0"/>
    <n v="0"/>
    <n v="0"/>
    <n v="0"/>
    <n v="0"/>
    <n v="0"/>
    <n v="0"/>
    <n v="0"/>
    <n v="0"/>
    <n v="0"/>
    <n v="0"/>
    <n v="0"/>
    <n v="0"/>
    <m/>
    <n v="0"/>
    <n v="0"/>
    <n v="0"/>
    <n v="0"/>
    <n v="0"/>
    <n v="0"/>
    <n v="0"/>
    <n v="0"/>
    <n v="0"/>
    <n v="0"/>
    <n v="0"/>
    <n v="0"/>
    <n v="0"/>
  </r>
  <r>
    <s v="Y"/>
    <s v="ED"/>
    <s v="WA"/>
    <x v="0"/>
    <s v="Asset Condition"/>
    <s v="Distribution Minor Rebuild"/>
    <s v="2055"/>
    <x v="2"/>
    <s v="ZBW60"/>
    <s v="BI_ZBW60 - Deteriorated Pole Replacement Colville"/>
    <s v="T&amp;D Operations"/>
    <x v="0"/>
    <s v="ED.WA"/>
    <n v="1"/>
    <n v="0"/>
    <n v="6772.4900000000007"/>
    <n v="0"/>
    <n v="0"/>
    <n v="1282.8899999999999"/>
    <n v="0"/>
    <n v="1271.8599999999999"/>
    <n v="2364.44"/>
    <n v="1853.3"/>
    <n v="0"/>
    <n v="0"/>
    <n v="0"/>
    <n v="0"/>
    <n v="0"/>
    <n v="0"/>
    <n v="6772.4900000000007"/>
    <m/>
    <n v="0"/>
    <n v="1282.8899999999999"/>
    <n v="1282.8899999999999"/>
    <n v="2554.75"/>
    <n v="4919.1900000000005"/>
    <n v="6772.4900000000007"/>
    <n v="6772.4900000000007"/>
    <n v="6772.4900000000007"/>
    <n v="6772.4900000000007"/>
    <n v="6772.4900000000007"/>
    <n v="6772.4900000000007"/>
    <n v="6772.4900000000007"/>
    <n v="4505.0754166666675"/>
    <m/>
    <n v="0"/>
    <n v="1282.8899999999999"/>
    <n v="0"/>
    <n v="1271.8599999999999"/>
    <n v="2364.44"/>
    <n v="1853.3"/>
    <n v="0"/>
    <n v="0"/>
    <n v="0"/>
    <n v="0"/>
    <n v="0"/>
    <n v="0"/>
    <n v="6772.4900000000007"/>
    <m/>
    <n v="0"/>
    <n v="1282.8899999999999"/>
    <n v="1282.8899999999999"/>
    <n v="2554.75"/>
    <n v="4919.1900000000005"/>
    <n v="6772.4900000000007"/>
    <n v="6772.4900000000007"/>
    <n v="6772.4900000000007"/>
    <n v="6772.4900000000007"/>
    <n v="6772.4900000000007"/>
    <n v="6772.4900000000007"/>
    <n v="6772.4900000000007"/>
    <n v="4505.0754166666675"/>
    <m/>
    <n v="0"/>
    <n v="0"/>
    <n v="0"/>
    <n v="0"/>
    <n v="0"/>
    <n v="0"/>
    <n v="0"/>
    <n v="0"/>
    <n v="0"/>
    <n v="0"/>
    <n v="0"/>
    <n v="0"/>
    <n v="0"/>
    <m/>
    <n v="0"/>
    <n v="0"/>
    <n v="0"/>
    <n v="0"/>
    <n v="0"/>
    <n v="0"/>
    <n v="0"/>
    <n v="0"/>
    <n v="0"/>
    <n v="0"/>
    <n v="0"/>
    <n v="0"/>
    <n v="0"/>
  </r>
  <r>
    <s v="Y"/>
    <s v="ED"/>
    <s v="WA"/>
    <x v="0"/>
    <s v="Asset Condition"/>
    <s v="Distribution Minor Rebuild"/>
    <s v="2055"/>
    <x v="2"/>
    <s v="ZD001"/>
    <s v="BI_ZD001 - WA Customer Requested/Caused"/>
    <s v="T&amp;D Operations"/>
    <x v="0"/>
    <s v="ED.WA"/>
    <n v="1"/>
    <n v="0"/>
    <n v="783608.83000000019"/>
    <n v="0"/>
    <n v="-148282.01999999996"/>
    <n v="161564.61000000004"/>
    <n v="350167.62999999995"/>
    <n v="133669.36000000002"/>
    <n v="102663.17"/>
    <n v="-73390.73000000001"/>
    <n v="136246.71"/>
    <n v="21415.930000000011"/>
    <n v="42142.54"/>
    <n v="-37183.620000000003"/>
    <n v="44303.469999999994"/>
    <n v="50291.780000000006"/>
    <n v="783608.83000000019"/>
    <m/>
    <n v="-148282.01999999996"/>
    <n v="13282.590000000084"/>
    <n v="363450.22000000003"/>
    <n v="497119.58000000007"/>
    <n v="599782.75000000012"/>
    <n v="526392.02000000014"/>
    <n v="662638.7300000001"/>
    <n v="684054.66000000015"/>
    <n v="726197.20000000019"/>
    <n v="689013.58000000019"/>
    <n v="733317.05000000016"/>
    <n v="783608.83000000019"/>
    <n v="478230.89791666676"/>
    <m/>
    <n v="-148282.01999999996"/>
    <n v="161564.61000000004"/>
    <n v="350167.62999999995"/>
    <n v="133669.36000000002"/>
    <n v="102663.17"/>
    <n v="-73390.73000000001"/>
    <n v="136246.71"/>
    <n v="21415.930000000011"/>
    <n v="42142.54"/>
    <n v="-37183.620000000003"/>
    <n v="44303.469999999994"/>
    <n v="50291.780000000006"/>
    <n v="783608.83000000019"/>
    <m/>
    <n v="-148282.01999999996"/>
    <n v="13282.590000000084"/>
    <n v="363450.22000000003"/>
    <n v="497119.58000000007"/>
    <n v="599782.75000000012"/>
    <n v="526392.02000000014"/>
    <n v="662638.7300000001"/>
    <n v="684054.66000000015"/>
    <n v="726197.20000000019"/>
    <n v="689013.58000000019"/>
    <n v="733317.05000000016"/>
    <n v="783608.83000000019"/>
    <n v="478230.89791666676"/>
    <m/>
    <n v="0"/>
    <n v="0"/>
    <n v="0"/>
    <n v="0"/>
    <n v="0"/>
    <n v="0"/>
    <n v="0"/>
    <n v="0"/>
    <n v="0"/>
    <n v="0"/>
    <n v="0"/>
    <n v="0"/>
    <n v="0"/>
    <m/>
    <n v="0"/>
    <n v="0"/>
    <n v="0"/>
    <n v="0"/>
    <n v="0"/>
    <n v="0"/>
    <n v="0"/>
    <n v="0"/>
    <n v="0"/>
    <n v="0"/>
    <n v="0"/>
    <n v="0"/>
    <n v="0"/>
  </r>
  <r>
    <s v="Y"/>
    <s v="ED"/>
    <s v="WA"/>
    <x v="0"/>
    <s v="Asset Condition"/>
    <s v="Distribution Minor Rebuild"/>
    <s v="2055"/>
    <x v="2"/>
    <s v="ZD004"/>
    <s v="BI_ZD004 - WA Trouble Related"/>
    <s v="T&amp;D Operations"/>
    <x v="0"/>
    <s v="ED.WA"/>
    <n v="1"/>
    <n v="0"/>
    <n v="2487254.1"/>
    <n v="0"/>
    <n v="185894.91999999998"/>
    <n v="165416.43999999997"/>
    <n v="145381.94999999995"/>
    <n v="104616.23999999999"/>
    <n v="271309.08000000007"/>
    <n v="251883.97999999998"/>
    <n v="221572.70000000007"/>
    <n v="158368.27000000005"/>
    <n v="215232.27000000002"/>
    <n v="397041.94"/>
    <n v="204866.14"/>
    <n v="165670.16999999998"/>
    <n v="2487254.1"/>
    <m/>
    <n v="185894.91999999998"/>
    <n v="351311.35999999999"/>
    <n v="496693.30999999994"/>
    <n v="601309.54999999993"/>
    <n v="872618.63"/>
    <n v="1124502.6099999999"/>
    <n v="1346075.31"/>
    <n v="1504443.58"/>
    <n v="1719675.85"/>
    <n v="2116717.79"/>
    <n v="2321583.9300000002"/>
    <n v="2487254.1"/>
    <n v="1157037.8241666667"/>
    <m/>
    <n v="185894.91999999998"/>
    <n v="165416.43999999997"/>
    <n v="145381.94999999995"/>
    <n v="104616.23999999999"/>
    <n v="271309.08000000007"/>
    <n v="251883.97999999998"/>
    <n v="221572.70000000007"/>
    <n v="158368.27000000005"/>
    <n v="215232.27000000002"/>
    <n v="397041.94"/>
    <n v="204866.14"/>
    <n v="165670.16999999998"/>
    <n v="2487254.1"/>
    <m/>
    <n v="185894.91999999998"/>
    <n v="351311.35999999999"/>
    <n v="496693.30999999994"/>
    <n v="601309.54999999993"/>
    <n v="872618.63"/>
    <n v="1124502.6099999999"/>
    <n v="1346075.31"/>
    <n v="1504443.58"/>
    <n v="1719675.85"/>
    <n v="2116717.79"/>
    <n v="2321583.9300000002"/>
    <n v="2487254.1"/>
    <n v="1157037.8241666667"/>
    <m/>
    <n v="0"/>
    <n v="0"/>
    <n v="0"/>
    <n v="0"/>
    <n v="0"/>
    <n v="0"/>
    <n v="0"/>
    <n v="0"/>
    <n v="0"/>
    <n v="0"/>
    <n v="0"/>
    <n v="0"/>
    <n v="0"/>
    <m/>
    <n v="0"/>
    <n v="0"/>
    <n v="0"/>
    <n v="0"/>
    <n v="0"/>
    <n v="0"/>
    <n v="0"/>
    <n v="0"/>
    <n v="0"/>
    <n v="0"/>
    <n v="0"/>
    <n v="0"/>
    <n v="0"/>
  </r>
  <r>
    <s v="Y"/>
    <s v="ED"/>
    <s v="WA"/>
    <x v="0"/>
    <s v="Asset Condition"/>
    <s v="Distribution Minor Rebuild"/>
    <s v="2055"/>
    <x v="2"/>
    <s v="ZD007"/>
    <s v="BI_ZD007 - WA NESC/Operating Standard Violations"/>
    <s v="T&amp;D Operations"/>
    <x v="0"/>
    <s v="ED.WA"/>
    <n v="1"/>
    <n v="0"/>
    <n v="470738.62999999995"/>
    <n v="0"/>
    <n v="9919.0299999999988"/>
    <n v="24642.04"/>
    <n v="26831.35"/>
    <n v="12549.190000000002"/>
    <n v="47639.159999999989"/>
    <n v="51121.159999999996"/>
    <n v="26736.37999999999"/>
    <n v="31354.609999999997"/>
    <n v="67301.659999999989"/>
    <n v="43530.389999999992"/>
    <n v="56549.119999999988"/>
    <n v="72564.539999999994"/>
    <n v="470738.62999999995"/>
    <m/>
    <n v="9919.0299999999988"/>
    <n v="34561.07"/>
    <n v="61392.42"/>
    <n v="73941.61"/>
    <n v="121580.76999999999"/>
    <n v="172701.93"/>
    <n v="199438.31"/>
    <n v="230792.91999999998"/>
    <n v="298094.57999999996"/>
    <n v="341624.97"/>
    <n v="398174.08999999997"/>
    <n v="470738.62999999995"/>
    <n v="181465.91791666669"/>
    <m/>
    <n v="9919.0299999999988"/>
    <n v="24642.04"/>
    <n v="26831.35"/>
    <n v="12549.190000000002"/>
    <n v="47639.159999999989"/>
    <n v="51121.159999999996"/>
    <n v="26736.37999999999"/>
    <n v="31354.609999999997"/>
    <n v="67301.659999999989"/>
    <n v="43530.389999999992"/>
    <n v="56549.119999999988"/>
    <n v="72564.539999999994"/>
    <n v="470738.62999999995"/>
    <m/>
    <n v="9919.0299999999988"/>
    <n v="34561.07"/>
    <n v="61392.42"/>
    <n v="73941.61"/>
    <n v="121580.76999999999"/>
    <n v="172701.93"/>
    <n v="199438.31"/>
    <n v="230792.91999999998"/>
    <n v="298094.57999999996"/>
    <n v="341624.97"/>
    <n v="398174.08999999997"/>
    <n v="470738.62999999995"/>
    <n v="181465.91791666669"/>
    <m/>
    <n v="0"/>
    <n v="0"/>
    <n v="0"/>
    <n v="0"/>
    <n v="0"/>
    <n v="0"/>
    <n v="0"/>
    <n v="0"/>
    <n v="0"/>
    <n v="0"/>
    <n v="0"/>
    <n v="0"/>
    <n v="0"/>
    <m/>
    <n v="0"/>
    <n v="0"/>
    <n v="0"/>
    <n v="0"/>
    <n v="0"/>
    <n v="0"/>
    <n v="0"/>
    <n v="0"/>
    <n v="0"/>
    <n v="0"/>
    <n v="0"/>
    <n v="0"/>
    <n v="0"/>
  </r>
  <r>
    <s v="Y"/>
    <s v="ED"/>
    <s v="WA"/>
    <x v="0"/>
    <s v="Asset Condition"/>
    <s v="Distribution Minor Rebuild"/>
    <s v="2055"/>
    <x v="2"/>
    <s v="ZD010"/>
    <s v="BI_ZD010 - WA Asset Condition"/>
    <s v="T&amp;D Operations"/>
    <x v="0"/>
    <s v="ED.WA"/>
    <n v="1"/>
    <n v="0"/>
    <n v="1471338.51"/>
    <n v="0"/>
    <n v="5270.2200000000012"/>
    <n v="50277.970000000023"/>
    <n v="36939.840000000011"/>
    <n v="142949.90999999997"/>
    <n v="92802.820000000022"/>
    <n v="140272.35"/>
    <n v="171320.82000000007"/>
    <n v="142086.55000000002"/>
    <n v="57580.759999999995"/>
    <n v="114202.53999999998"/>
    <n v="150576.79000000007"/>
    <n v="367057.93999999989"/>
    <n v="1471338.51"/>
    <m/>
    <n v="5270.2200000000012"/>
    <n v="55548.190000000024"/>
    <n v="92488.030000000028"/>
    <n v="235437.94"/>
    <n v="328240.76"/>
    <n v="468513.11"/>
    <n v="639833.93000000005"/>
    <n v="781920.4800000001"/>
    <n v="839501.24000000011"/>
    <n v="953703.78"/>
    <n v="1104280.57"/>
    <n v="1471338.51"/>
    <n v="520033.95875000005"/>
    <m/>
    <n v="5270.2200000000012"/>
    <n v="50277.970000000023"/>
    <n v="36939.840000000011"/>
    <n v="142949.90999999997"/>
    <n v="92802.820000000022"/>
    <n v="140272.35"/>
    <n v="171320.82000000007"/>
    <n v="142086.55000000002"/>
    <n v="57580.759999999995"/>
    <n v="114202.53999999998"/>
    <n v="150576.79000000007"/>
    <n v="367057.93999999989"/>
    <n v="1471338.51"/>
    <m/>
    <n v="5270.2200000000012"/>
    <n v="55548.190000000024"/>
    <n v="92488.030000000028"/>
    <n v="235437.94"/>
    <n v="328240.76"/>
    <n v="468513.11"/>
    <n v="639833.93000000005"/>
    <n v="781920.4800000001"/>
    <n v="839501.24000000011"/>
    <n v="953703.78"/>
    <n v="1104280.57"/>
    <n v="1471338.51"/>
    <n v="520033.95875000005"/>
    <m/>
    <n v="0"/>
    <n v="0"/>
    <n v="0"/>
    <n v="0"/>
    <n v="0"/>
    <n v="0"/>
    <n v="0"/>
    <n v="0"/>
    <n v="0"/>
    <n v="0"/>
    <n v="0"/>
    <n v="0"/>
    <n v="0"/>
    <m/>
    <n v="0"/>
    <n v="0"/>
    <n v="0"/>
    <n v="0"/>
    <n v="0"/>
    <n v="0"/>
    <n v="0"/>
    <n v="0"/>
    <n v="0"/>
    <n v="0"/>
    <n v="0"/>
    <n v="0"/>
    <n v="0"/>
  </r>
  <r>
    <s v="Y"/>
    <s v="ED"/>
    <s v="WA"/>
    <x v="0"/>
    <s v="Asset Condition"/>
    <s v="Distribution Minor Rebuild"/>
    <s v="2055"/>
    <x v="2"/>
    <s v="ZD013"/>
    <s v="BI_ZD013 - WA Elec DX Facility Upgrades &amp; Efficiency Imprvmts"/>
    <s v="T&amp;D Operations"/>
    <x v="0"/>
    <s v="ED.WA"/>
    <n v="1"/>
    <n v="0"/>
    <n v="234451.07999999996"/>
    <n v="0"/>
    <n v="10250.600000000002"/>
    <n v="26759.609999999993"/>
    <n v="19265.709999999988"/>
    <n v="6876.7599999999984"/>
    <n v="16489.79"/>
    <n v="56233.979999999996"/>
    <n v="36195.229999999996"/>
    <n v="-2688.9600000000005"/>
    <n v="41081.01"/>
    <n v="11923.73"/>
    <n v="4454.04"/>
    <n v="7609.58"/>
    <n v="234451.07999999996"/>
    <m/>
    <n v="10250.600000000002"/>
    <n v="37010.209999999992"/>
    <n v="56275.919999999984"/>
    <n v="63152.679999999978"/>
    <n v="79642.469999999972"/>
    <n v="135876.44999999995"/>
    <n v="172071.67999999993"/>
    <n v="169382.71999999994"/>
    <n v="210463.72999999995"/>
    <n v="222387.45999999996"/>
    <n v="226841.49999999997"/>
    <n v="234451.07999999996"/>
    <n v="125048.41333333332"/>
    <m/>
    <n v="10250.600000000002"/>
    <n v="26759.609999999993"/>
    <n v="19265.709999999988"/>
    <n v="6876.7599999999984"/>
    <n v="16489.79"/>
    <n v="56233.979999999996"/>
    <n v="36195.229999999996"/>
    <n v="-2688.9600000000005"/>
    <n v="41081.01"/>
    <n v="11923.73"/>
    <n v="4454.04"/>
    <n v="7609.58"/>
    <n v="234451.07999999996"/>
    <m/>
    <n v="10250.600000000002"/>
    <n v="37010.209999999992"/>
    <n v="56275.919999999984"/>
    <n v="63152.679999999978"/>
    <n v="79642.469999999972"/>
    <n v="135876.44999999995"/>
    <n v="172071.67999999993"/>
    <n v="169382.71999999994"/>
    <n v="210463.72999999995"/>
    <n v="222387.45999999996"/>
    <n v="226841.49999999997"/>
    <n v="234451.07999999996"/>
    <n v="125048.41333333332"/>
    <m/>
    <n v="0"/>
    <n v="0"/>
    <n v="0"/>
    <n v="0"/>
    <n v="0"/>
    <n v="0"/>
    <n v="0"/>
    <n v="0"/>
    <n v="0"/>
    <n v="0"/>
    <n v="0"/>
    <n v="0"/>
    <n v="0"/>
    <m/>
    <n v="0"/>
    <n v="0"/>
    <n v="0"/>
    <n v="0"/>
    <n v="0"/>
    <n v="0"/>
    <n v="0"/>
    <n v="0"/>
    <n v="0"/>
    <n v="0"/>
    <n v="0"/>
    <n v="0"/>
    <n v="0"/>
  </r>
  <r>
    <s v="Y"/>
    <s v="ED"/>
    <s v="WA"/>
    <x v="0"/>
    <s v="Asset Condition"/>
    <s v="Distribution Minor Rebuild"/>
    <s v="2055"/>
    <x v="2"/>
    <s v="ZD016"/>
    <s v="BI_ZD016 - WA Elec DX Facility Route &amp; Location Modifications"/>
    <s v="T&amp;D Operations"/>
    <x v="0"/>
    <s v="ED.WA"/>
    <n v="1"/>
    <n v="0"/>
    <n v="191757.59"/>
    <n v="0"/>
    <n v="297.68"/>
    <n v="3023.4300000000003"/>
    <n v="6184.9500000000007"/>
    <n v="0"/>
    <n v="1194.78"/>
    <n v="-13134.8"/>
    <n v="58788.740000000005"/>
    <n v="64733.760000000009"/>
    <n v="9535.9499999999989"/>
    <n v="29209.200000000001"/>
    <n v="26032.060000000005"/>
    <n v="5891.84"/>
    <n v="191757.59"/>
    <m/>
    <n v="297.68"/>
    <n v="3321.11"/>
    <n v="9506.0600000000013"/>
    <n v="9506.0600000000013"/>
    <n v="10700.840000000002"/>
    <n v="-2433.9599999999973"/>
    <n v="56354.780000000006"/>
    <n v="121088.54000000001"/>
    <n v="130624.49"/>
    <n v="159833.69"/>
    <n v="185865.75"/>
    <n v="191757.59"/>
    <n v="65045.319583333338"/>
    <m/>
    <n v="297.68"/>
    <n v="3023.4300000000003"/>
    <n v="6184.9500000000007"/>
    <n v="0"/>
    <n v="1194.78"/>
    <n v="-13134.8"/>
    <n v="58788.740000000005"/>
    <n v="64733.760000000009"/>
    <n v="9535.9499999999989"/>
    <n v="29209.200000000001"/>
    <n v="26032.060000000005"/>
    <n v="5891.84"/>
    <n v="191757.59"/>
    <m/>
    <n v="297.68"/>
    <n v="3321.11"/>
    <n v="9506.0600000000013"/>
    <n v="9506.0600000000013"/>
    <n v="10700.840000000002"/>
    <n v="-2433.9599999999973"/>
    <n v="56354.780000000006"/>
    <n v="121088.54000000001"/>
    <n v="130624.49"/>
    <n v="159833.69"/>
    <n v="185865.75"/>
    <n v="191757.59"/>
    <n v="65045.319583333338"/>
    <m/>
    <n v="0"/>
    <n v="0"/>
    <n v="0"/>
    <n v="0"/>
    <n v="0"/>
    <n v="0"/>
    <n v="0"/>
    <n v="0"/>
    <n v="0"/>
    <n v="0"/>
    <n v="0"/>
    <n v="0"/>
    <n v="0"/>
    <m/>
    <n v="0"/>
    <n v="0"/>
    <n v="0"/>
    <n v="0"/>
    <n v="0"/>
    <n v="0"/>
    <n v="0"/>
    <n v="0"/>
    <n v="0"/>
    <n v="0"/>
    <n v="0"/>
    <n v="0"/>
    <n v="0"/>
  </r>
  <r>
    <s v="Y"/>
    <s v="ED"/>
    <s v="WA"/>
    <x v="0"/>
    <s v="Asset Condition"/>
    <s v="Distribution Minor Rebuild"/>
    <s v="2055"/>
    <x v="2"/>
    <s v="ZDP34"/>
    <s v="BI_ZDP34 - Electric Distr Blanket - Deer Park"/>
    <s v="T&amp;D Operations"/>
    <x v="0"/>
    <s v="ED.WA"/>
    <n v="1"/>
    <n v="0"/>
    <n v="47487.66"/>
    <n v="0"/>
    <n v="5634.9800000000005"/>
    <n v="4726.45"/>
    <n v="1962.91"/>
    <n v="1962.91"/>
    <n v="2641.34"/>
    <n v="8593.1899999999987"/>
    <n v="2995.9500000000003"/>
    <n v="2383.8999999999996"/>
    <n v="2361"/>
    <n v="2412.5500000000002"/>
    <n v="9399.9299999999985"/>
    <n v="2412.5500000000002"/>
    <n v="47487.66"/>
    <m/>
    <n v="5634.9800000000005"/>
    <n v="10361.43"/>
    <n v="12324.34"/>
    <n v="14287.25"/>
    <n v="16928.59"/>
    <n v="25521.78"/>
    <n v="28517.73"/>
    <n v="30901.629999999997"/>
    <n v="33262.629999999997"/>
    <n v="35675.18"/>
    <n v="45075.11"/>
    <n v="47487.66"/>
    <n v="23519.539999999997"/>
    <m/>
    <n v="5634.9800000000005"/>
    <n v="4726.45"/>
    <n v="1962.91"/>
    <n v="1962.91"/>
    <n v="2641.34"/>
    <n v="8593.1899999999987"/>
    <n v="2995.9500000000003"/>
    <n v="2383.8999999999996"/>
    <n v="2361"/>
    <n v="2412.5500000000002"/>
    <n v="9399.9299999999985"/>
    <n v="2412.5500000000002"/>
    <n v="47487.66"/>
    <m/>
    <n v="5634.9800000000005"/>
    <n v="10361.43"/>
    <n v="12324.34"/>
    <n v="14287.25"/>
    <n v="16928.59"/>
    <n v="25521.78"/>
    <n v="28517.73"/>
    <n v="30901.629999999997"/>
    <n v="33262.629999999997"/>
    <n v="35675.18"/>
    <n v="45075.11"/>
    <n v="47487.66"/>
    <n v="23519.539999999997"/>
    <m/>
    <n v="0"/>
    <n v="0"/>
    <n v="0"/>
    <n v="0"/>
    <n v="0"/>
    <n v="0"/>
    <n v="0"/>
    <n v="0"/>
    <n v="0"/>
    <n v="0"/>
    <n v="0"/>
    <n v="0"/>
    <n v="0"/>
    <m/>
    <n v="0"/>
    <n v="0"/>
    <n v="0"/>
    <n v="0"/>
    <n v="0"/>
    <n v="0"/>
    <n v="0"/>
    <n v="0"/>
    <n v="0"/>
    <n v="0"/>
    <n v="0"/>
    <n v="0"/>
    <n v="0"/>
  </r>
  <r>
    <s v="Y"/>
    <s v="ED"/>
    <s v="WA"/>
    <x v="0"/>
    <s v="Asset Condition"/>
    <s v="Distribution Minor Rebuild"/>
    <s v="2055"/>
    <x v="2"/>
    <s v="ZDP60"/>
    <s v="BI_ZDP60 - Deteriorated Pole Replacement Deer Park"/>
    <s v="T&amp;D Operations"/>
    <x v="0"/>
    <s v="ED.WA"/>
    <n v="1"/>
    <n v="0"/>
    <n v="10339.610000000002"/>
    <n v="0"/>
    <n v="0"/>
    <n v="8825.1700000000019"/>
    <n v="371.0800000000001"/>
    <n v="0"/>
    <n v="0"/>
    <n v="0"/>
    <n v="1143.3600000000001"/>
    <n v="0"/>
    <n v="0"/>
    <n v="0"/>
    <n v="0"/>
    <n v="0"/>
    <n v="10339.610000000002"/>
    <m/>
    <n v="0"/>
    <n v="8825.1700000000019"/>
    <n v="9196.2500000000018"/>
    <n v="9196.2500000000018"/>
    <n v="9196.2500000000018"/>
    <n v="9196.2500000000018"/>
    <n v="10339.610000000002"/>
    <n v="10339.610000000002"/>
    <n v="10339.610000000002"/>
    <n v="10339.610000000002"/>
    <n v="10339.610000000002"/>
    <n v="10339.610000000002"/>
    <n v="8539.8354166666686"/>
    <m/>
    <n v="0"/>
    <n v="8825.1700000000019"/>
    <n v="371.0800000000001"/>
    <n v="0"/>
    <n v="0"/>
    <n v="0"/>
    <n v="1143.3600000000001"/>
    <n v="0"/>
    <n v="0"/>
    <n v="0"/>
    <n v="0"/>
    <n v="0"/>
    <n v="10339.610000000002"/>
    <m/>
    <n v="0"/>
    <n v="8825.1700000000019"/>
    <n v="9196.2500000000018"/>
    <n v="9196.2500000000018"/>
    <n v="9196.2500000000018"/>
    <n v="9196.2500000000018"/>
    <n v="10339.610000000002"/>
    <n v="10339.610000000002"/>
    <n v="10339.610000000002"/>
    <n v="10339.610000000002"/>
    <n v="10339.610000000002"/>
    <n v="10339.610000000002"/>
    <n v="8539.8354166666686"/>
    <m/>
    <n v="0"/>
    <n v="0"/>
    <n v="0"/>
    <n v="0"/>
    <n v="0"/>
    <n v="0"/>
    <n v="0"/>
    <n v="0"/>
    <n v="0"/>
    <n v="0"/>
    <n v="0"/>
    <n v="0"/>
    <n v="0"/>
    <m/>
    <n v="0"/>
    <n v="0"/>
    <n v="0"/>
    <n v="0"/>
    <n v="0"/>
    <n v="0"/>
    <n v="0"/>
    <n v="0"/>
    <n v="0"/>
    <n v="0"/>
    <n v="0"/>
    <n v="0"/>
    <n v="0"/>
  </r>
  <r>
    <s v="Y"/>
    <s v="ED"/>
    <s v="WA"/>
    <x v="0"/>
    <s v="Asset Condition"/>
    <s v="Distribution Minor Rebuild"/>
    <s v="2055"/>
    <x v="2"/>
    <s v="ZLL34"/>
    <s v="BI_ZLL34 - Elect Distr Blanket - Lewis/Clark"/>
    <s v="T&amp;D Operations"/>
    <x v="0"/>
    <s v="ED.WA"/>
    <n v="1"/>
    <n v="0"/>
    <n v="1383.7100000000003"/>
    <n v="0"/>
    <n v="2582.1200000000003"/>
    <n v="27877.96"/>
    <n v="37453.26"/>
    <n v="873.59999999999991"/>
    <n v="-744.79"/>
    <n v="4592.34"/>
    <n v="-63851.380000000005"/>
    <n v="-1822.79"/>
    <n v="-1882.05"/>
    <n v="-1882.05"/>
    <n v="-1303.75"/>
    <n v="-508.76"/>
    <n v="1383.7100000000003"/>
    <m/>
    <n v="2582.1200000000003"/>
    <n v="30460.079999999998"/>
    <n v="67913.34"/>
    <n v="68786.94"/>
    <n v="68042.150000000009"/>
    <n v="72634.490000000005"/>
    <n v="8783.11"/>
    <n v="6960.3200000000006"/>
    <n v="5078.2700000000004"/>
    <n v="3196.2200000000003"/>
    <n v="1892.4700000000003"/>
    <n v="1383.7100000000003"/>
    <n v="28085.113749999993"/>
    <m/>
    <n v="2582.1200000000003"/>
    <n v="27877.96"/>
    <n v="37453.26"/>
    <n v="873.59999999999991"/>
    <n v="-744.79"/>
    <n v="4592.34"/>
    <n v="-63851.380000000005"/>
    <n v="-1822.79"/>
    <n v="-1882.05"/>
    <n v="-1882.05"/>
    <n v="-1303.75"/>
    <n v="-508.76"/>
    <n v="1383.7100000000003"/>
    <m/>
    <n v="2582.1200000000003"/>
    <n v="30460.079999999998"/>
    <n v="67913.34"/>
    <n v="68786.94"/>
    <n v="68042.150000000009"/>
    <n v="72634.490000000005"/>
    <n v="8783.11"/>
    <n v="6960.3200000000006"/>
    <n v="5078.2700000000004"/>
    <n v="3196.2200000000003"/>
    <n v="1892.4700000000003"/>
    <n v="1383.7100000000003"/>
    <n v="28085.113749999993"/>
    <m/>
    <n v="0"/>
    <n v="0"/>
    <n v="0"/>
    <n v="0"/>
    <n v="0"/>
    <n v="0"/>
    <n v="0"/>
    <n v="0"/>
    <n v="0"/>
    <n v="0"/>
    <n v="0"/>
    <n v="0"/>
    <n v="0"/>
    <m/>
    <n v="0"/>
    <n v="0"/>
    <n v="0"/>
    <n v="0"/>
    <n v="0"/>
    <n v="0"/>
    <n v="0"/>
    <n v="0"/>
    <n v="0"/>
    <n v="0"/>
    <n v="0"/>
    <n v="0"/>
    <n v="0"/>
  </r>
  <r>
    <s v="Y"/>
    <s v="ED"/>
    <s v="WA"/>
    <x v="0"/>
    <s v="Asset Condition"/>
    <s v="Distribution Minor Rebuild"/>
    <s v="2055"/>
    <x v="2"/>
    <s v="ZLL60"/>
    <s v="BI_ZLL60 - Deteriorated Pole Replacement Lewiston"/>
    <s v="T&amp;D Operations"/>
    <x v="0"/>
    <s v="ED.WA"/>
    <n v="1"/>
    <n v="0"/>
    <n v="61125.47"/>
    <n v="0"/>
    <n v="0"/>
    <n v="1266"/>
    <n v="10681.519999999999"/>
    <n v="6241.6600000000008"/>
    <n v="4714.8599999999997"/>
    <n v="12671.990000000002"/>
    <n v="11464.71"/>
    <n v="4538.79"/>
    <n v="4138.12"/>
    <n v="2077.2800000000002"/>
    <n v="2711.94"/>
    <n v="618.6"/>
    <n v="61125.47"/>
    <m/>
    <n v="0"/>
    <n v="1266"/>
    <n v="11947.519999999999"/>
    <n v="18189.18"/>
    <n v="22904.04"/>
    <n v="35576.03"/>
    <n v="47040.74"/>
    <n v="51579.53"/>
    <n v="55717.65"/>
    <n v="57794.93"/>
    <n v="60506.87"/>
    <n v="61125.47"/>
    <n v="32757.102083333331"/>
    <m/>
    <n v="0"/>
    <n v="1266"/>
    <n v="10681.519999999999"/>
    <n v="6241.6600000000008"/>
    <n v="4714.8599999999997"/>
    <n v="12671.990000000002"/>
    <n v="11464.71"/>
    <n v="4538.79"/>
    <n v="4138.12"/>
    <n v="2077.2800000000002"/>
    <n v="2711.94"/>
    <n v="618.6"/>
    <n v="61125.47"/>
    <m/>
    <n v="0"/>
    <n v="1266"/>
    <n v="11947.519999999999"/>
    <n v="18189.18"/>
    <n v="22904.04"/>
    <n v="35576.03"/>
    <n v="47040.74"/>
    <n v="51579.53"/>
    <n v="55717.65"/>
    <n v="57794.93"/>
    <n v="60506.87"/>
    <n v="61125.47"/>
    <n v="32757.102083333331"/>
    <m/>
    <n v="0"/>
    <n v="0"/>
    <n v="0"/>
    <n v="0"/>
    <n v="0"/>
    <n v="0"/>
    <n v="0"/>
    <n v="0"/>
    <n v="0"/>
    <n v="0"/>
    <n v="0"/>
    <n v="0"/>
    <n v="0"/>
    <m/>
    <n v="0"/>
    <n v="0"/>
    <n v="0"/>
    <n v="0"/>
    <n v="0"/>
    <n v="0"/>
    <n v="0"/>
    <n v="0"/>
    <n v="0"/>
    <n v="0"/>
    <n v="0"/>
    <n v="0"/>
    <n v="0"/>
  </r>
  <r>
    <s v="Y"/>
    <s v="ED"/>
    <s v="WA"/>
    <x v="0"/>
    <s v="Asset Condition"/>
    <s v="Distribution Minor Rebuild"/>
    <s v="2055"/>
    <x v="2"/>
    <s v="ZPJ34"/>
    <s v="BI_ZPJ34 - Electr Distr Blanket - Palouse Area"/>
    <s v="T&amp;D Operations"/>
    <x v="0"/>
    <s v="ED.WA"/>
    <n v="1"/>
    <n v="0"/>
    <n v="249802.43000000002"/>
    <n v="0"/>
    <n v="23188.759999999995"/>
    <n v="21481.760000000006"/>
    <n v="18989.900000000009"/>
    <n v="18650.149999999998"/>
    <n v="-48927.059999999976"/>
    <n v="50164.920000000006"/>
    <n v="4731.7800000000007"/>
    <n v="23202.190000000002"/>
    <n v="9142.5099999999984"/>
    <n v="108481.56999999999"/>
    <n v="4850.7100000000009"/>
    <n v="15845.240000000003"/>
    <n v="249802.43000000002"/>
    <m/>
    <n v="23188.759999999995"/>
    <n v="44670.520000000004"/>
    <n v="63660.420000000013"/>
    <n v="82310.570000000007"/>
    <n v="33383.510000000031"/>
    <n v="83548.430000000037"/>
    <n v="88280.210000000036"/>
    <n v="111482.40000000004"/>
    <n v="120624.91000000003"/>
    <n v="229106.48000000004"/>
    <n v="233957.19000000003"/>
    <n v="249802.43000000002"/>
    <n v="103259.55125000002"/>
    <m/>
    <n v="23188.759999999995"/>
    <n v="21481.760000000006"/>
    <n v="18989.900000000009"/>
    <n v="18650.149999999998"/>
    <n v="-48927.059999999976"/>
    <n v="50164.920000000006"/>
    <n v="4731.7800000000007"/>
    <n v="23202.190000000002"/>
    <n v="9142.5099999999984"/>
    <n v="108481.56999999999"/>
    <n v="4850.7100000000009"/>
    <n v="15845.240000000003"/>
    <n v="249802.43000000002"/>
    <m/>
    <n v="23188.759999999995"/>
    <n v="44670.520000000004"/>
    <n v="63660.420000000013"/>
    <n v="82310.570000000007"/>
    <n v="33383.510000000031"/>
    <n v="83548.430000000037"/>
    <n v="88280.210000000036"/>
    <n v="111482.40000000004"/>
    <n v="120624.91000000003"/>
    <n v="229106.48000000004"/>
    <n v="233957.19000000003"/>
    <n v="249802.43000000002"/>
    <n v="103259.55125000002"/>
    <m/>
    <n v="0"/>
    <n v="0"/>
    <n v="0"/>
    <n v="0"/>
    <n v="0"/>
    <n v="0"/>
    <n v="0"/>
    <n v="0"/>
    <n v="0"/>
    <n v="0"/>
    <n v="0"/>
    <n v="0"/>
    <n v="0"/>
    <m/>
    <n v="0"/>
    <n v="0"/>
    <n v="0"/>
    <n v="0"/>
    <n v="0"/>
    <n v="0"/>
    <n v="0"/>
    <n v="0"/>
    <n v="0"/>
    <n v="0"/>
    <n v="0"/>
    <n v="0"/>
    <n v="0"/>
  </r>
  <r>
    <s v="Y"/>
    <s v="ED"/>
    <s v="WA"/>
    <x v="0"/>
    <s v="Asset Condition"/>
    <s v="Distribution Minor Rebuild"/>
    <s v="2055"/>
    <x v="2"/>
    <s v="ZPJ60"/>
    <s v="BI_ZPJ60 - Deteriorated Pole Replacement Pullman"/>
    <s v="T&amp;D Operations"/>
    <x v="0"/>
    <s v="ED.WA"/>
    <n v="1"/>
    <n v="0"/>
    <n v="55055.299999999996"/>
    <n v="0"/>
    <n v="64.17"/>
    <n v="3.1399999999999997"/>
    <n v="1105.4700000000003"/>
    <n v="2816.86"/>
    <n v="7572.8899999999994"/>
    <n v="11958.890000000001"/>
    <n v="11745.51"/>
    <n v="588.38"/>
    <n v="410.35"/>
    <n v="16592.259999999998"/>
    <n v="2197.38"/>
    <n v="0"/>
    <n v="55055.299999999996"/>
    <m/>
    <n v="64.17"/>
    <n v="67.31"/>
    <n v="1172.7800000000002"/>
    <n v="3989.6400000000003"/>
    <n v="11562.529999999999"/>
    <n v="23521.42"/>
    <n v="35266.93"/>
    <n v="35855.31"/>
    <n v="36265.659999999996"/>
    <n v="52857.919999999998"/>
    <n v="55055.299999999996"/>
    <n v="55055.299999999996"/>
    <n v="23600.551666666666"/>
    <m/>
    <n v="64.17"/>
    <n v="3.1399999999999997"/>
    <n v="1105.4700000000003"/>
    <n v="2816.86"/>
    <n v="7572.8899999999994"/>
    <n v="11958.890000000001"/>
    <n v="11745.51"/>
    <n v="588.38"/>
    <n v="410.35"/>
    <n v="16592.259999999998"/>
    <n v="2197.38"/>
    <n v="0"/>
    <n v="55055.299999999996"/>
    <m/>
    <n v="64.17"/>
    <n v="67.31"/>
    <n v="1172.7800000000002"/>
    <n v="3989.6400000000003"/>
    <n v="11562.529999999999"/>
    <n v="23521.42"/>
    <n v="35266.93"/>
    <n v="35855.31"/>
    <n v="36265.659999999996"/>
    <n v="52857.919999999998"/>
    <n v="55055.299999999996"/>
    <n v="55055.299999999996"/>
    <n v="23600.551666666666"/>
    <m/>
    <n v="0"/>
    <n v="0"/>
    <n v="0"/>
    <n v="0"/>
    <n v="0"/>
    <n v="0"/>
    <n v="0"/>
    <n v="0"/>
    <n v="0"/>
    <n v="0"/>
    <n v="0"/>
    <n v="0"/>
    <n v="0"/>
    <m/>
    <n v="0"/>
    <n v="0"/>
    <n v="0"/>
    <n v="0"/>
    <n v="0"/>
    <n v="0"/>
    <n v="0"/>
    <n v="0"/>
    <n v="0"/>
    <n v="0"/>
    <n v="0"/>
    <n v="0"/>
    <n v="0"/>
  </r>
  <r>
    <s v="Y"/>
    <s v="ED"/>
    <s v="AN"/>
    <x v="2"/>
    <s v="Mandatory &amp; Compliance"/>
    <s v="Elec Relocation and Replacement Program"/>
    <s v="2056"/>
    <x v="3"/>
    <s v="56L08"/>
    <s v="BI_56L08 - Transmission Line  Road Move"/>
    <s v="T&amp;D Operations"/>
    <x v="1"/>
    <s v="ED.AN"/>
    <n v="0.65639999999999998"/>
    <n v="0"/>
    <n v="83659.742232000004"/>
    <n v="0"/>
    <n v="0"/>
    <n v="0"/>
    <n v="0"/>
    <n v="0"/>
    <n v="0"/>
    <n v="0"/>
    <n v="127452.38"/>
    <n v="0"/>
    <n v="0"/>
    <n v="0"/>
    <n v="0"/>
    <n v="0"/>
    <n v="127452.38"/>
    <m/>
    <n v="0"/>
    <n v="0"/>
    <n v="0"/>
    <n v="0"/>
    <n v="0"/>
    <n v="0"/>
    <n v="127452.38"/>
    <n v="127452.38"/>
    <n v="127452.38"/>
    <n v="127452.38"/>
    <n v="127452.38"/>
    <n v="127452.38"/>
    <n v="58415.674166666671"/>
    <m/>
    <n v="0"/>
    <n v="0"/>
    <n v="0"/>
    <n v="0"/>
    <n v="0"/>
    <n v="0"/>
    <n v="83659.742232000004"/>
    <n v="0"/>
    <n v="0"/>
    <n v="0"/>
    <n v="0"/>
    <n v="0"/>
    <n v="83659.742232000004"/>
    <m/>
    <n v="0"/>
    <n v="0"/>
    <n v="0"/>
    <n v="0"/>
    <n v="0"/>
    <n v="0"/>
    <n v="83659.742232000004"/>
    <n v="83659.742232000004"/>
    <n v="83659.742232000004"/>
    <n v="83659.742232000004"/>
    <n v="83659.742232000004"/>
    <n v="83659.742232000004"/>
    <n v="38344.048522999998"/>
    <m/>
    <n v="0"/>
    <n v="0"/>
    <n v="0"/>
    <n v="0"/>
    <n v="0"/>
    <n v="0"/>
    <n v="0"/>
    <n v="0"/>
    <n v="0"/>
    <n v="0"/>
    <n v="0"/>
    <n v="0"/>
    <n v="0"/>
    <m/>
    <n v="0"/>
    <n v="0"/>
    <n v="0"/>
    <n v="0"/>
    <n v="0"/>
    <n v="0"/>
    <n v="0"/>
    <n v="0"/>
    <n v="0"/>
    <n v="0"/>
    <n v="0"/>
    <n v="0"/>
    <n v="0"/>
  </r>
  <r>
    <s v="Y"/>
    <s v="ED"/>
    <s v="WA"/>
    <x v="2"/>
    <s v="Mandatory &amp; Compliance"/>
    <s v="Elec Relocation and Replacement Program"/>
    <s v="2056"/>
    <x v="3"/>
    <s v="ZBC35"/>
    <s v="BI_ZBC35 - Distr Line Relocation-Spokane"/>
    <s v="T&amp;D Operations"/>
    <x v="0"/>
    <s v="ED.WA"/>
    <n v="1"/>
    <n v="0"/>
    <n v="1156876.52"/>
    <n v="0"/>
    <n v="47056.23"/>
    <n v="21472.190000000002"/>
    <n v="66539.320000000007"/>
    <n v="89764.07"/>
    <n v="320863.3"/>
    <n v="190174.59000000003"/>
    <n v="72107.26999999999"/>
    <n v="82434.11"/>
    <n v="41938.380000000005"/>
    <n v="97730.459999999992"/>
    <n v="58401.03"/>
    <n v="68395.570000000007"/>
    <n v="1156876.52"/>
    <m/>
    <n v="47056.23"/>
    <n v="68528.420000000013"/>
    <n v="135067.74000000002"/>
    <n v="224831.81000000003"/>
    <n v="545695.11"/>
    <n v="735869.7"/>
    <n v="807976.97"/>
    <n v="890411.08"/>
    <n v="932349.46"/>
    <n v="1030079.9199999999"/>
    <n v="1088480.95"/>
    <n v="1156876.52"/>
    <n v="590398.80416666658"/>
    <m/>
    <n v="47056.23"/>
    <n v="21472.190000000002"/>
    <n v="66539.320000000007"/>
    <n v="89764.07"/>
    <n v="320863.3"/>
    <n v="190174.59000000003"/>
    <n v="72107.26999999999"/>
    <n v="82434.11"/>
    <n v="41938.380000000005"/>
    <n v="97730.459999999992"/>
    <n v="58401.03"/>
    <n v="68395.570000000007"/>
    <n v="1156876.52"/>
    <m/>
    <n v="47056.23"/>
    <n v="68528.420000000013"/>
    <n v="135067.74000000002"/>
    <n v="224831.81000000003"/>
    <n v="545695.11"/>
    <n v="735869.7"/>
    <n v="807976.97"/>
    <n v="890411.08"/>
    <n v="932349.46"/>
    <n v="1030079.9199999999"/>
    <n v="1088480.95"/>
    <n v="1156876.52"/>
    <n v="590398.80416666658"/>
    <m/>
    <n v="0"/>
    <n v="0"/>
    <n v="0"/>
    <n v="0"/>
    <n v="0"/>
    <n v="0"/>
    <n v="0"/>
    <n v="0"/>
    <n v="0"/>
    <n v="0"/>
    <n v="0"/>
    <n v="0"/>
    <n v="0"/>
    <m/>
    <n v="0"/>
    <n v="0"/>
    <n v="0"/>
    <n v="0"/>
    <n v="0"/>
    <n v="0"/>
    <n v="0"/>
    <n v="0"/>
    <n v="0"/>
    <n v="0"/>
    <n v="0"/>
    <n v="0"/>
    <n v="0"/>
  </r>
  <r>
    <s v="Y"/>
    <s v="ED"/>
    <s v="WA"/>
    <x v="2"/>
    <s v="Mandatory &amp; Compliance"/>
    <s v="Elec Relocation and Replacement Program"/>
    <s v="2056"/>
    <x v="3"/>
    <s v="ZBO35"/>
    <s v="BI_ZBO35 - Distr Line Reloc - Othello"/>
    <s v="T&amp;D Operations"/>
    <x v="0"/>
    <s v="ED.WA"/>
    <n v="1"/>
    <n v="0"/>
    <n v="83770.66"/>
    <n v="0"/>
    <n v="39288.86"/>
    <n v="1780.47"/>
    <n v="0"/>
    <n v="0"/>
    <n v="0"/>
    <n v="0"/>
    <n v="0"/>
    <n v="28502.41"/>
    <n v="13275.16"/>
    <n v="0"/>
    <n v="923.76"/>
    <n v="0"/>
    <n v="83770.66"/>
    <m/>
    <n v="39288.86"/>
    <n v="41069.33"/>
    <n v="41069.33"/>
    <n v="41069.33"/>
    <n v="41069.33"/>
    <n v="41069.33"/>
    <n v="41069.33"/>
    <n v="69571.740000000005"/>
    <n v="82846.900000000009"/>
    <n v="82846.900000000009"/>
    <n v="83770.66"/>
    <n v="83770.66"/>
    <n v="53885.530833333331"/>
    <m/>
    <n v="39288.86"/>
    <n v="1780.47"/>
    <n v="0"/>
    <n v="0"/>
    <n v="0"/>
    <n v="0"/>
    <n v="0"/>
    <n v="28502.41"/>
    <n v="13275.16"/>
    <n v="0"/>
    <n v="923.76"/>
    <n v="0"/>
    <n v="83770.66"/>
    <m/>
    <n v="39288.86"/>
    <n v="41069.33"/>
    <n v="41069.33"/>
    <n v="41069.33"/>
    <n v="41069.33"/>
    <n v="41069.33"/>
    <n v="41069.33"/>
    <n v="69571.740000000005"/>
    <n v="82846.900000000009"/>
    <n v="82846.900000000009"/>
    <n v="83770.66"/>
    <n v="83770.66"/>
    <n v="53885.530833333331"/>
    <m/>
    <n v="0"/>
    <n v="0"/>
    <n v="0"/>
    <n v="0"/>
    <n v="0"/>
    <n v="0"/>
    <n v="0"/>
    <n v="0"/>
    <n v="0"/>
    <n v="0"/>
    <n v="0"/>
    <n v="0"/>
    <n v="0"/>
    <m/>
    <n v="0"/>
    <n v="0"/>
    <n v="0"/>
    <n v="0"/>
    <n v="0"/>
    <n v="0"/>
    <n v="0"/>
    <n v="0"/>
    <n v="0"/>
    <n v="0"/>
    <n v="0"/>
    <n v="0"/>
    <n v="0"/>
  </r>
  <r>
    <s v="Y"/>
    <s v="ED"/>
    <s v="WA"/>
    <x v="2"/>
    <s v="Mandatory &amp; Compliance"/>
    <s v="Elec Relocation and Replacement Program"/>
    <s v="2056"/>
    <x v="3"/>
    <s v="ZBW35"/>
    <s v="BI_ZBW35 - Distr Line Relocate-Colvill"/>
    <s v="T&amp;D Operations"/>
    <x v="0"/>
    <s v="ED.WA"/>
    <n v="1"/>
    <n v="0"/>
    <n v="225512.15"/>
    <n v="0"/>
    <n v="9803.8099999999977"/>
    <n v="7991.4499999999989"/>
    <n v="10898.69"/>
    <n v="10552.130000000001"/>
    <n v="30204.89"/>
    <n v="55705.740000000005"/>
    <n v="74341.350000000006"/>
    <n v="21419.46"/>
    <n v="2114.1400000000003"/>
    <n v="1850.4900000000007"/>
    <n v="630"/>
    <n v="0"/>
    <n v="225512.15"/>
    <m/>
    <n v="9803.8099999999977"/>
    <n v="17795.259999999995"/>
    <n v="28693.949999999997"/>
    <n v="39246.080000000002"/>
    <n v="69450.97"/>
    <n v="125156.71"/>
    <n v="199498.06"/>
    <n v="220917.52"/>
    <n v="223031.66"/>
    <n v="224882.15"/>
    <n v="225512.15"/>
    <n v="225512.15"/>
    <n v="124728.69958333332"/>
    <m/>
    <n v="9803.8099999999977"/>
    <n v="7991.4499999999989"/>
    <n v="10898.69"/>
    <n v="10552.130000000001"/>
    <n v="30204.89"/>
    <n v="55705.740000000005"/>
    <n v="74341.350000000006"/>
    <n v="21419.46"/>
    <n v="2114.1400000000003"/>
    <n v="1850.4900000000007"/>
    <n v="630"/>
    <n v="0"/>
    <n v="225512.15"/>
    <m/>
    <n v="9803.8099999999977"/>
    <n v="17795.259999999995"/>
    <n v="28693.949999999997"/>
    <n v="39246.080000000002"/>
    <n v="69450.97"/>
    <n v="125156.71"/>
    <n v="199498.06"/>
    <n v="220917.52"/>
    <n v="223031.66"/>
    <n v="224882.15"/>
    <n v="225512.15"/>
    <n v="225512.15"/>
    <n v="124728.69958333332"/>
    <m/>
    <n v="0"/>
    <n v="0"/>
    <n v="0"/>
    <n v="0"/>
    <n v="0"/>
    <n v="0"/>
    <n v="0"/>
    <n v="0"/>
    <n v="0"/>
    <n v="0"/>
    <n v="0"/>
    <n v="0"/>
    <n v="0"/>
    <m/>
    <n v="0"/>
    <n v="0"/>
    <n v="0"/>
    <n v="0"/>
    <n v="0"/>
    <n v="0"/>
    <n v="0"/>
    <n v="0"/>
    <n v="0"/>
    <n v="0"/>
    <n v="0"/>
    <n v="0"/>
    <n v="0"/>
  </r>
  <r>
    <s v="Y"/>
    <s v="ED"/>
    <s v="WA"/>
    <x v="2"/>
    <s v="Mandatory &amp; Compliance"/>
    <s v="Elec Relocation and Replacement Program"/>
    <s v="2056"/>
    <x v="3"/>
    <s v="ZDP35"/>
    <s v="BI_ZDP35 - Distr Line Reloc - Deer Park"/>
    <s v="T&amp;D Operations"/>
    <x v="0"/>
    <s v="ED.WA"/>
    <n v="1"/>
    <n v="0"/>
    <n v="173390.23"/>
    <n v="0"/>
    <n v="0"/>
    <n v="0"/>
    <n v="1843.3300000000002"/>
    <n v="11415.580000000002"/>
    <n v="19900.290000000005"/>
    <n v="8428.85"/>
    <n v="12775.95"/>
    <n v="74745.930000000008"/>
    <n v="19967.589999999997"/>
    <n v="16903.579999999998"/>
    <n v="6374.9400000000014"/>
    <n v="1034.19"/>
    <n v="173390.23"/>
    <m/>
    <n v="0"/>
    <n v="0"/>
    <n v="1843.3300000000002"/>
    <n v="13258.910000000002"/>
    <n v="33159.200000000004"/>
    <n v="41588.050000000003"/>
    <n v="54364"/>
    <n v="129109.93000000001"/>
    <n v="149077.52000000002"/>
    <n v="165981.1"/>
    <n v="172356.04"/>
    <n v="173390.23"/>
    <n v="70619.432916666672"/>
    <m/>
    <n v="0"/>
    <n v="0"/>
    <n v="1843.3300000000002"/>
    <n v="11415.580000000002"/>
    <n v="19900.290000000005"/>
    <n v="8428.85"/>
    <n v="12775.95"/>
    <n v="74745.930000000008"/>
    <n v="19967.589999999997"/>
    <n v="16903.579999999998"/>
    <n v="6374.9400000000014"/>
    <n v="1034.19"/>
    <n v="173390.23"/>
    <m/>
    <n v="0"/>
    <n v="0"/>
    <n v="1843.3300000000002"/>
    <n v="13258.910000000002"/>
    <n v="33159.200000000004"/>
    <n v="41588.050000000003"/>
    <n v="54364"/>
    <n v="129109.93000000001"/>
    <n v="149077.52000000002"/>
    <n v="165981.1"/>
    <n v="172356.04"/>
    <n v="173390.23"/>
    <n v="70619.432916666672"/>
    <m/>
    <n v="0"/>
    <n v="0"/>
    <n v="0"/>
    <n v="0"/>
    <n v="0"/>
    <n v="0"/>
    <n v="0"/>
    <n v="0"/>
    <n v="0"/>
    <n v="0"/>
    <n v="0"/>
    <n v="0"/>
    <n v="0"/>
    <m/>
    <n v="0"/>
    <n v="0"/>
    <n v="0"/>
    <n v="0"/>
    <n v="0"/>
    <n v="0"/>
    <n v="0"/>
    <n v="0"/>
    <n v="0"/>
    <n v="0"/>
    <n v="0"/>
    <n v="0"/>
    <n v="0"/>
  </r>
  <r>
    <s v="Y"/>
    <s v="ED"/>
    <s v="WA"/>
    <x v="2"/>
    <s v="Mandatory &amp; Compliance"/>
    <s v="Elec Relocation and Replacement Program"/>
    <s v="2056"/>
    <x v="3"/>
    <s v="ZLL35"/>
    <s v="BI_ZLL35 - Distr Line Relocates-L/C"/>
    <s v="T&amp;D Operations"/>
    <x v="0"/>
    <s v="ED.WA"/>
    <n v="1"/>
    <n v="0"/>
    <n v="1944.67"/>
    <n v="0"/>
    <n v="0"/>
    <n v="145.07000000000002"/>
    <n v="72.360000000000014"/>
    <n v="72.36"/>
    <n v="72.36"/>
    <n v="72.36"/>
    <n v="91.09"/>
    <n v="91.09"/>
    <n v="430.45"/>
    <n v="275.8"/>
    <n v="392.32"/>
    <n v="229.41000000000003"/>
    <n v="1944.67"/>
    <m/>
    <n v="0"/>
    <n v="145.07000000000002"/>
    <n v="217.43000000000004"/>
    <n v="289.79000000000002"/>
    <n v="362.15000000000003"/>
    <n v="434.51000000000005"/>
    <n v="525.6"/>
    <n v="616.69000000000005"/>
    <n v="1047.1400000000001"/>
    <n v="1322.94"/>
    <n v="1715.26"/>
    <n v="1944.67"/>
    <n v="637.40958333333333"/>
    <m/>
    <n v="0"/>
    <n v="145.07000000000002"/>
    <n v="72.360000000000014"/>
    <n v="72.36"/>
    <n v="72.36"/>
    <n v="72.36"/>
    <n v="91.09"/>
    <n v="91.09"/>
    <n v="430.45"/>
    <n v="275.8"/>
    <n v="392.32"/>
    <n v="229.41000000000003"/>
    <n v="1944.67"/>
    <m/>
    <n v="0"/>
    <n v="145.07000000000002"/>
    <n v="217.43000000000004"/>
    <n v="289.79000000000002"/>
    <n v="362.15000000000003"/>
    <n v="434.51000000000005"/>
    <n v="525.6"/>
    <n v="616.69000000000005"/>
    <n v="1047.1400000000001"/>
    <n v="1322.94"/>
    <n v="1715.26"/>
    <n v="1944.67"/>
    <n v="637.40958333333333"/>
    <m/>
    <n v="0"/>
    <n v="0"/>
    <n v="0"/>
    <n v="0"/>
    <n v="0"/>
    <n v="0"/>
    <n v="0"/>
    <n v="0"/>
    <n v="0"/>
    <n v="0"/>
    <n v="0"/>
    <n v="0"/>
    <n v="0"/>
    <m/>
    <n v="0"/>
    <n v="0"/>
    <n v="0"/>
    <n v="0"/>
    <n v="0"/>
    <n v="0"/>
    <n v="0"/>
    <n v="0"/>
    <n v="0"/>
    <n v="0"/>
    <n v="0"/>
    <n v="0"/>
    <n v="0"/>
  </r>
  <r>
    <s v="Y"/>
    <s v="ED"/>
    <s v="WA"/>
    <x v="2"/>
    <s v="Mandatory &amp; Compliance"/>
    <s v="Elec Relocation and Replacement Program"/>
    <s v="2056"/>
    <x v="3"/>
    <s v="ZNT35"/>
    <s v="BI_ZNT35 - Distr Line Relocation - Network Spokane"/>
    <s v="T&amp;D Operations"/>
    <x v="0"/>
    <s v="ED.WA"/>
    <n v="1"/>
    <n v="0"/>
    <n v="3652957.12"/>
    <n v="0"/>
    <n v="0"/>
    <n v="0"/>
    <n v="0"/>
    <n v="0"/>
    <n v="0"/>
    <n v="0"/>
    <n v="0"/>
    <n v="0"/>
    <n v="0"/>
    <n v="3186520.62"/>
    <n v="203378.56"/>
    <n v="263057.94"/>
    <n v="3652957.12"/>
    <m/>
    <n v="0"/>
    <n v="0"/>
    <n v="0"/>
    <n v="0"/>
    <n v="0"/>
    <n v="0"/>
    <n v="0"/>
    <n v="0"/>
    <n v="0"/>
    <n v="3186520.62"/>
    <n v="3389899.18"/>
    <n v="3652957.12"/>
    <n v="700241.53000000014"/>
    <m/>
    <n v="0"/>
    <n v="0"/>
    <n v="0"/>
    <n v="0"/>
    <n v="0"/>
    <n v="0"/>
    <n v="0"/>
    <n v="0"/>
    <n v="0"/>
    <n v="3186520.62"/>
    <n v="203378.56"/>
    <n v="263057.94"/>
    <n v="3652957.12"/>
    <m/>
    <n v="0"/>
    <n v="0"/>
    <n v="0"/>
    <n v="0"/>
    <n v="0"/>
    <n v="0"/>
    <n v="0"/>
    <n v="0"/>
    <n v="0"/>
    <n v="3186520.62"/>
    <n v="3389899.18"/>
    <n v="3652957.12"/>
    <n v="700241.53000000014"/>
    <m/>
    <n v="0"/>
    <n v="0"/>
    <n v="0"/>
    <n v="0"/>
    <n v="0"/>
    <n v="0"/>
    <n v="0"/>
    <n v="0"/>
    <n v="0"/>
    <n v="0"/>
    <n v="0"/>
    <n v="0"/>
    <n v="0"/>
    <m/>
    <n v="0"/>
    <n v="0"/>
    <n v="0"/>
    <n v="0"/>
    <n v="0"/>
    <n v="0"/>
    <n v="0"/>
    <n v="0"/>
    <n v="0"/>
    <n v="0"/>
    <n v="0"/>
    <n v="0"/>
    <n v="0"/>
  </r>
  <r>
    <s v="Y"/>
    <s v="ED"/>
    <s v="WA"/>
    <x v="2"/>
    <s v="Mandatory &amp; Compliance"/>
    <s v="Elec Relocation and Replacement Program"/>
    <s v="2056"/>
    <x v="3"/>
    <s v="ZPJ35"/>
    <s v="BI_ZPJ35 - Distr Relocation-Palouse"/>
    <s v="T&amp;D Operations"/>
    <x v="0"/>
    <s v="ED.WA"/>
    <n v="1"/>
    <n v="0"/>
    <n v="4475.7900000000027"/>
    <n v="0"/>
    <n v="0"/>
    <n v="0"/>
    <n v="0"/>
    <n v="866.88000000000011"/>
    <n v="5978.7700000000013"/>
    <n v="930.86000000000013"/>
    <n v="5387.630000000001"/>
    <n v="0"/>
    <n v="0"/>
    <n v="55.33"/>
    <n v="0"/>
    <n v="-8743.68"/>
    <n v="4475.7900000000027"/>
    <m/>
    <n v="0"/>
    <n v="0"/>
    <n v="0"/>
    <n v="866.88000000000011"/>
    <n v="6845.6500000000015"/>
    <n v="7776.510000000002"/>
    <n v="13164.140000000003"/>
    <n v="13164.140000000003"/>
    <n v="13164.140000000003"/>
    <n v="13219.470000000003"/>
    <n v="13219.470000000003"/>
    <n v="4475.7900000000027"/>
    <n v="6971.5245833333347"/>
    <m/>
    <n v="0"/>
    <n v="0"/>
    <n v="0"/>
    <n v="866.88000000000011"/>
    <n v="5978.7700000000013"/>
    <n v="930.86000000000013"/>
    <n v="5387.630000000001"/>
    <n v="0"/>
    <n v="0"/>
    <n v="55.33"/>
    <n v="0"/>
    <n v="-8743.68"/>
    <n v="4475.7900000000027"/>
    <m/>
    <n v="0"/>
    <n v="0"/>
    <n v="0"/>
    <n v="866.88000000000011"/>
    <n v="6845.6500000000015"/>
    <n v="7776.510000000002"/>
    <n v="13164.140000000003"/>
    <n v="13164.140000000003"/>
    <n v="13164.140000000003"/>
    <n v="13219.470000000003"/>
    <n v="13219.470000000003"/>
    <n v="4475.7900000000027"/>
    <n v="6971.5245833333347"/>
    <m/>
    <n v="0"/>
    <n v="0"/>
    <n v="0"/>
    <n v="0"/>
    <n v="0"/>
    <n v="0"/>
    <n v="0"/>
    <n v="0"/>
    <n v="0"/>
    <n v="0"/>
    <n v="0"/>
    <n v="0"/>
    <n v="0"/>
    <m/>
    <n v="0"/>
    <n v="0"/>
    <n v="0"/>
    <n v="0"/>
    <n v="0"/>
    <n v="0"/>
    <n v="0"/>
    <n v="0"/>
    <n v="0"/>
    <n v="0"/>
    <n v="0"/>
    <n v="0"/>
    <n v="0"/>
  </r>
  <r>
    <s v="Y"/>
    <s v="ED"/>
    <s v="AN"/>
    <x v="0"/>
    <s v="Asset Condition"/>
    <s v="Transmission - Minor Rebuild"/>
    <s v="2057"/>
    <x v="4"/>
    <s v="AMT12"/>
    <s v="BI_AMT12 - Asset Mgmt Trans Minor Rebuilds WA"/>
    <s v="T&amp;D Engineering"/>
    <x v="1"/>
    <s v="ED.AN"/>
    <n v="0.65639999999999998"/>
    <n v="0"/>
    <n v="358332.35050799994"/>
    <n v="0"/>
    <n v="770"/>
    <n v="84624.599999999991"/>
    <n v="11862.6"/>
    <n v="-3785.19"/>
    <n v="145459.24"/>
    <n v="-44268.29"/>
    <n v="66346.570000000007"/>
    <n v="-5.8207660913467407E-11"/>
    <n v="0"/>
    <n v="24023.74"/>
    <n v="254971.4"/>
    <n v="5900.8"/>
    <n v="545905.47"/>
    <m/>
    <n v="770"/>
    <n v="85394.599999999991"/>
    <n v="97257.2"/>
    <n v="93472.01"/>
    <n v="238931.25"/>
    <n v="194662.96"/>
    <n v="261009.53"/>
    <n v="261009.52999999994"/>
    <n v="261009.52999999994"/>
    <n v="285033.26999999996"/>
    <n v="540004.66999999993"/>
    <n v="545905.47"/>
    <n v="215958.94041666665"/>
    <m/>
    <n v="505.428"/>
    <n v="55547.587439999996"/>
    <n v="7786.6106399999999"/>
    <n v="-2484.598716"/>
    <n v="95479.445135999995"/>
    <n v="-29057.705556000001"/>
    <n v="43549.888548000003"/>
    <n v="-3.8207508623600005E-11"/>
    <n v="0"/>
    <n v="15769.182936000001"/>
    <n v="167363.22696"/>
    <n v="3873.28512"/>
    <n v="358332.350508"/>
    <m/>
    <n v="505.428"/>
    <n v="56053.015439999996"/>
    <n v="63839.626079999995"/>
    <n v="61355.027363999994"/>
    <n v="156834.47249999997"/>
    <n v="127776.76694399997"/>
    <n v="171326.65549199999"/>
    <n v="171326.65549199996"/>
    <n v="171326.65549199996"/>
    <n v="187095.83842799996"/>
    <n v="354459.06538799999"/>
    <n v="358332.350508"/>
    <n v="141755.44848949998"/>
    <m/>
    <n v="0"/>
    <n v="0"/>
    <n v="0"/>
    <n v="0"/>
    <n v="0"/>
    <n v="0"/>
    <n v="0"/>
    <n v="0"/>
    <n v="0"/>
    <n v="0"/>
    <n v="0"/>
    <n v="0"/>
    <n v="0"/>
    <m/>
    <n v="0"/>
    <n v="0"/>
    <n v="0"/>
    <n v="0"/>
    <n v="0"/>
    <n v="0"/>
    <n v="0"/>
    <n v="0"/>
    <n v="0"/>
    <n v="0"/>
    <n v="0"/>
    <n v="0"/>
    <n v="0"/>
  </r>
  <r>
    <s v="Y"/>
    <s v="ED"/>
    <s v="AN"/>
    <x v="0"/>
    <s v="Asset Condition"/>
    <s v="Transmission - Minor Rebuild"/>
    <s v="2057"/>
    <x v="4"/>
    <s v="AMT12"/>
    <s v="BI_AMT12 - Asset Mgmt Trans Minor Rebuilds WA"/>
    <s v="T&amp;D Engineering"/>
    <x v="2"/>
    <s v="ED.AN"/>
    <n v="0.69189000000000001"/>
    <n v="0"/>
    <n v="0"/>
    <n v="0"/>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r>
  <r>
    <s v="Y"/>
    <s v="ED"/>
    <s v="AN"/>
    <x v="0"/>
    <s v="Asset Condition"/>
    <s v="Transmission - Minor Rebuild"/>
    <s v="2057"/>
    <x v="4"/>
    <s v="AMT13"/>
    <s v="BI_AMT13 - Asset Mgmt Trans Minor Rebuilds ID"/>
    <s v="T&amp;D Engineering"/>
    <x v="1"/>
    <s v="ED.AN"/>
    <n v="0.65639999999999998"/>
    <n v="0"/>
    <n v="178646.73639599999"/>
    <n v="0"/>
    <n v="632.98000000005823"/>
    <n v="0"/>
    <n v="0"/>
    <n v="0"/>
    <n v="10478.95999999997"/>
    <n v="0"/>
    <n v="156941.22999999998"/>
    <n v="78317.259999999995"/>
    <n v="0"/>
    <n v="25790.960000000003"/>
    <n v="0"/>
    <n v="0"/>
    <n v="272161.39"/>
    <m/>
    <n v="632.98000000005823"/>
    <n v="632.98000000005823"/>
    <n v="632.98000000005823"/>
    <n v="632.98000000005823"/>
    <n v="11111.940000000028"/>
    <n v="11111.940000000028"/>
    <n v="168053.17"/>
    <n v="246370.43"/>
    <n v="246370.43"/>
    <n v="272161.39"/>
    <n v="272161.39"/>
    <n v="272161.39"/>
    <n v="113829.44208333337"/>
    <m/>
    <n v="415.48807200003819"/>
    <n v="0"/>
    <n v="0"/>
    <n v="0"/>
    <n v="6878.3893439999802"/>
    <n v="0"/>
    <n v="103016.22337199998"/>
    <n v="51407.449463999998"/>
    <n v="0"/>
    <n v="16929.186144000003"/>
    <n v="0"/>
    <n v="0"/>
    <n v="178646.73639599999"/>
    <m/>
    <n v="415.48807200003819"/>
    <n v="415.48807200003819"/>
    <n v="415.48807200003819"/>
    <n v="415.48807200003819"/>
    <n v="7293.8774160000185"/>
    <n v="7293.8774160000185"/>
    <n v="110310.100788"/>
    <n v="161717.55025199999"/>
    <n v="161717.55025199999"/>
    <n v="178646.73639599999"/>
    <n v="178646.73639599999"/>
    <n v="178646.73639599999"/>
    <n v="74717.645783500018"/>
    <m/>
    <n v="0"/>
    <n v="0"/>
    <n v="0"/>
    <n v="0"/>
    <n v="0"/>
    <n v="0"/>
    <n v="0"/>
    <n v="0"/>
    <n v="0"/>
    <n v="0"/>
    <n v="0"/>
    <n v="0"/>
    <n v="0"/>
    <m/>
    <n v="0"/>
    <n v="0"/>
    <n v="0"/>
    <n v="0"/>
    <n v="0"/>
    <n v="0"/>
    <n v="0"/>
    <n v="0"/>
    <n v="0"/>
    <n v="0"/>
    <n v="0"/>
    <n v="0"/>
    <n v="0"/>
  </r>
  <r>
    <s v="Y"/>
    <s v="ED"/>
    <s v="AN"/>
    <x v="0"/>
    <s v="Asset Condition"/>
    <s v="Transmission - Minor Rebuild"/>
    <s v="2057"/>
    <x v="4"/>
    <s v="XT902"/>
    <s v="BI_XT902 - Patrol Inspection Mitigation Pre-Failure Projects"/>
    <s v="T&amp;D Engineering"/>
    <x v="1"/>
    <s v="ED.AN"/>
    <n v="0.65639999999999998"/>
    <n v="0"/>
    <n v="502780.351524"/>
    <n v="0"/>
    <n v="0"/>
    <n v="0"/>
    <n v="0"/>
    <n v="0"/>
    <n v="6749.35"/>
    <n v="0"/>
    <n v="2645.77"/>
    <n v="74265.19"/>
    <n v="169838.99"/>
    <n v="18480.220000000016"/>
    <n v="480383.43000000005"/>
    <n v="13603.46"/>
    <n v="765966.41"/>
    <m/>
    <n v="0"/>
    <n v="0"/>
    <n v="0"/>
    <n v="0"/>
    <n v="6749.35"/>
    <n v="6749.35"/>
    <n v="9395.1200000000008"/>
    <n v="83660.31"/>
    <n v="253499.3"/>
    <n v="271979.52000000002"/>
    <n v="752362.95000000007"/>
    <n v="765966.41"/>
    <n v="147281.59208333332"/>
    <m/>
    <n v="0"/>
    <n v="0"/>
    <n v="0"/>
    <n v="0"/>
    <n v="4430.2733399999997"/>
    <n v="0"/>
    <n v="1736.683428"/>
    <n v="48747.670716000001"/>
    <n v="111482.31303599999"/>
    <n v="12130.41640800001"/>
    <n v="315323.68345200003"/>
    <n v="8929.3111439999993"/>
    <n v="502780.351524"/>
    <m/>
    <n v="0"/>
    <n v="0"/>
    <n v="0"/>
    <n v="0"/>
    <n v="4430.2733399999997"/>
    <n v="4430.2733399999997"/>
    <n v="6166.956768"/>
    <n v="54914.627483999997"/>
    <n v="166396.94052"/>
    <n v="178527.35692800002"/>
    <n v="493851.04038000002"/>
    <n v="502780.351524"/>
    <n v="96675.637043500014"/>
    <m/>
    <n v="0"/>
    <n v="0"/>
    <n v="0"/>
    <n v="0"/>
    <n v="0"/>
    <n v="0"/>
    <n v="0"/>
    <n v="0"/>
    <n v="0"/>
    <n v="0"/>
    <n v="0"/>
    <n v="0"/>
    <n v="0"/>
    <m/>
    <n v="0"/>
    <n v="0"/>
    <n v="0"/>
    <n v="0"/>
    <n v="0"/>
    <n v="0"/>
    <n v="0"/>
    <n v="0"/>
    <n v="0"/>
    <n v="0"/>
    <n v="0"/>
    <n v="0"/>
    <n v="0"/>
  </r>
  <r>
    <s v="Y"/>
    <s v="ED"/>
    <s v="WA"/>
    <x v="0"/>
    <s v="Failed Plant &amp; Operations"/>
    <s v="Electric Storm"/>
    <s v="2059"/>
    <x v="5"/>
    <s v="ZBC52"/>
    <s v="BI_ZBC52 - Failed Electric Dist Plant-Storm Spokane"/>
    <s v="T&amp;D Operations"/>
    <x v="0"/>
    <s v="ED.WA"/>
    <n v="1"/>
    <n v="0"/>
    <n v="478408.31999999983"/>
    <n v="0"/>
    <n v="33099.759999999995"/>
    <n v="23279.17"/>
    <n v="33970.92"/>
    <n v="6870.16"/>
    <n v="15098.670000000002"/>
    <n v="10695.679999999998"/>
    <n v="18789.3"/>
    <n v="9927.77"/>
    <n v="19026.229999999923"/>
    <n v="219879.05999999994"/>
    <n v="76908.25"/>
    <n v="10863.35"/>
    <n v="478408.31999999983"/>
    <m/>
    <n v="33099.759999999995"/>
    <n v="56378.929999999993"/>
    <n v="90349.849999999991"/>
    <n v="97220.01"/>
    <n v="112318.68"/>
    <n v="123014.35999999999"/>
    <n v="141803.65999999997"/>
    <n v="151731.42999999996"/>
    <n v="170757.65999999989"/>
    <n v="390636.71999999986"/>
    <n v="467544.96999999986"/>
    <n v="478408.31999999983"/>
    <n v="172838.34916666659"/>
    <m/>
    <n v="33099.759999999995"/>
    <n v="23279.17"/>
    <n v="33970.92"/>
    <n v="6870.16"/>
    <n v="15098.670000000002"/>
    <n v="10695.679999999998"/>
    <n v="18789.3"/>
    <n v="9927.77"/>
    <n v="19026.229999999923"/>
    <n v="219879.05999999994"/>
    <n v="76908.25"/>
    <n v="10863.35"/>
    <n v="478408.31999999983"/>
    <m/>
    <n v="33099.759999999995"/>
    <n v="56378.929999999993"/>
    <n v="90349.849999999991"/>
    <n v="97220.01"/>
    <n v="112318.68"/>
    <n v="123014.35999999999"/>
    <n v="141803.65999999997"/>
    <n v="151731.42999999996"/>
    <n v="170757.65999999989"/>
    <n v="390636.71999999986"/>
    <n v="467544.96999999986"/>
    <n v="478408.31999999983"/>
    <n v="172838.34916666659"/>
    <m/>
    <n v="0"/>
    <n v="0"/>
    <n v="0"/>
    <n v="0"/>
    <n v="0"/>
    <n v="0"/>
    <n v="0"/>
    <n v="0"/>
    <n v="0"/>
    <n v="0"/>
    <n v="0"/>
    <n v="0"/>
    <n v="0"/>
    <m/>
    <n v="0"/>
    <n v="0"/>
    <n v="0"/>
    <n v="0"/>
    <n v="0"/>
    <n v="0"/>
    <n v="0"/>
    <n v="0"/>
    <n v="0"/>
    <n v="0"/>
    <n v="0"/>
    <n v="0"/>
    <n v="0"/>
  </r>
  <r>
    <s v="Y"/>
    <s v="ED"/>
    <s v="WA"/>
    <x v="0"/>
    <s v="Failed Plant &amp; Operations"/>
    <s v="Electric Storm"/>
    <s v="2059"/>
    <x v="5"/>
    <s v="ZBO52"/>
    <s v="BI_ZBO52 - Failed Electric Dist Plant-Storm Othello"/>
    <s v="T&amp;D Operations"/>
    <x v="0"/>
    <s v="ED.WA"/>
    <n v="1"/>
    <n v="0"/>
    <n v="296773.92000000004"/>
    <n v="0"/>
    <n v="0"/>
    <n v="75229.08"/>
    <n v="187559.32"/>
    <n v="6802.3499999999995"/>
    <n v="702.18000000000006"/>
    <n v="2183.62"/>
    <n v="0"/>
    <n v="0"/>
    <n v="437.89000000000124"/>
    <n v="12179.89"/>
    <n v="11679.59"/>
    <n v="0"/>
    <n v="296773.92000000004"/>
    <m/>
    <n v="0"/>
    <n v="75229.08"/>
    <n v="262788.40000000002"/>
    <n v="269590.75"/>
    <n v="270292.93"/>
    <n v="272476.55"/>
    <n v="272476.55"/>
    <n v="272476.55"/>
    <n v="272914.44"/>
    <n v="285094.33"/>
    <n v="296773.92000000004"/>
    <n v="296773.92000000004"/>
    <n v="224875.03833333333"/>
    <m/>
    <n v="0"/>
    <n v="75229.08"/>
    <n v="187559.32"/>
    <n v="6802.3499999999995"/>
    <n v="702.18000000000006"/>
    <n v="2183.62"/>
    <n v="0"/>
    <n v="0"/>
    <n v="437.89000000000124"/>
    <n v="12179.89"/>
    <n v="11679.59"/>
    <n v="0"/>
    <n v="296773.92000000004"/>
    <m/>
    <n v="0"/>
    <n v="75229.08"/>
    <n v="262788.40000000002"/>
    <n v="269590.75"/>
    <n v="270292.93"/>
    <n v="272476.55"/>
    <n v="272476.55"/>
    <n v="272476.55"/>
    <n v="272914.44"/>
    <n v="285094.33"/>
    <n v="296773.92000000004"/>
    <n v="296773.92000000004"/>
    <n v="224875.03833333333"/>
    <m/>
    <n v="0"/>
    <n v="0"/>
    <n v="0"/>
    <n v="0"/>
    <n v="0"/>
    <n v="0"/>
    <n v="0"/>
    <n v="0"/>
    <n v="0"/>
    <n v="0"/>
    <n v="0"/>
    <n v="0"/>
    <n v="0"/>
    <m/>
    <n v="0"/>
    <n v="0"/>
    <n v="0"/>
    <n v="0"/>
    <n v="0"/>
    <n v="0"/>
    <n v="0"/>
    <n v="0"/>
    <n v="0"/>
    <n v="0"/>
    <n v="0"/>
    <n v="0"/>
    <n v="0"/>
  </r>
  <r>
    <s v="Y"/>
    <s v="ED"/>
    <s v="WA"/>
    <x v="0"/>
    <s v="Failed Plant &amp; Operations"/>
    <s v="Electric Storm"/>
    <s v="2059"/>
    <x v="5"/>
    <s v="ZBR52"/>
    <s v="BI_ZBR52 - Failed Electric Dist Plant-Storm Davenport"/>
    <s v="T&amp;D Operations"/>
    <x v="0"/>
    <s v="ED.WA"/>
    <n v="1"/>
    <n v="0"/>
    <n v="18316.290000000005"/>
    <n v="0"/>
    <n v="180.96"/>
    <n v="6947.47"/>
    <n v="315.75"/>
    <n v="315.75"/>
    <n v="315.75"/>
    <n v="9046.6400000000012"/>
    <n v="546.85"/>
    <n v="2169.83"/>
    <n v="45.410000000001673"/>
    <n v="604.38"/>
    <n v="-2688"/>
    <n v="515.5"/>
    <n v="18316.290000000005"/>
    <m/>
    <n v="180.96"/>
    <n v="7128.43"/>
    <n v="7444.18"/>
    <n v="7759.93"/>
    <n v="8075.68"/>
    <n v="17122.32"/>
    <n v="17669.169999999998"/>
    <n v="19839"/>
    <n v="19884.410000000003"/>
    <n v="20488.790000000005"/>
    <n v="17800.790000000005"/>
    <n v="18316.290000000005"/>
    <n v="12712.650416666665"/>
    <m/>
    <n v="180.96"/>
    <n v="6947.47"/>
    <n v="315.75"/>
    <n v="315.75"/>
    <n v="315.75"/>
    <n v="9046.6400000000012"/>
    <n v="546.85"/>
    <n v="2169.83"/>
    <n v="45.410000000001673"/>
    <n v="604.38"/>
    <n v="-2688"/>
    <n v="515.5"/>
    <n v="18316.290000000005"/>
    <m/>
    <n v="180.96"/>
    <n v="7128.43"/>
    <n v="7444.18"/>
    <n v="7759.93"/>
    <n v="8075.68"/>
    <n v="17122.32"/>
    <n v="17669.169999999998"/>
    <n v="19839"/>
    <n v="19884.410000000003"/>
    <n v="20488.790000000005"/>
    <n v="17800.790000000005"/>
    <n v="18316.290000000005"/>
    <n v="12712.650416666665"/>
    <m/>
    <n v="0"/>
    <n v="0"/>
    <n v="0"/>
    <n v="0"/>
    <n v="0"/>
    <n v="0"/>
    <n v="0"/>
    <n v="0"/>
    <n v="0"/>
    <n v="0"/>
    <n v="0"/>
    <n v="0"/>
    <n v="0"/>
    <m/>
    <n v="0"/>
    <n v="0"/>
    <n v="0"/>
    <n v="0"/>
    <n v="0"/>
    <n v="0"/>
    <n v="0"/>
    <n v="0"/>
    <n v="0"/>
    <n v="0"/>
    <n v="0"/>
    <n v="0"/>
    <n v="0"/>
  </r>
  <r>
    <s v="Y"/>
    <s v="ED"/>
    <s v="WA"/>
    <x v="0"/>
    <s v="Failed Plant &amp; Operations"/>
    <s v="Electric Storm"/>
    <s v="2059"/>
    <x v="5"/>
    <s v="ZBW52"/>
    <s v="BI_ZBW52 - Failed Electric Dist Plant-Storm Colville"/>
    <s v="T&amp;D Operations"/>
    <x v="0"/>
    <s v="ED.WA"/>
    <n v="1"/>
    <n v="0"/>
    <n v="653131.7899999998"/>
    <n v="0"/>
    <n v="240377.85"/>
    <n v="90106.44"/>
    <n v="16744.89"/>
    <n v="2982.5299999999997"/>
    <n v="9443.880000000001"/>
    <n v="12105.86"/>
    <n v="10533.28"/>
    <n v="11459.619999999999"/>
    <n v="35815.889999999781"/>
    <n v="67783.54999999993"/>
    <n v="53076.39"/>
    <n v="102701.61"/>
    <n v="653131.7899999998"/>
    <m/>
    <n v="240377.85"/>
    <n v="330484.29000000004"/>
    <n v="347229.18000000005"/>
    <n v="350211.71000000008"/>
    <n v="359655.59000000008"/>
    <n v="371761.45000000007"/>
    <n v="382294.7300000001"/>
    <n v="393754.35000000009"/>
    <n v="429570.23999999987"/>
    <n v="497353.7899999998"/>
    <n v="550430.17999999982"/>
    <n v="653131.7899999998"/>
    <n v="381640.77124999993"/>
    <m/>
    <n v="240377.85"/>
    <n v="90106.44"/>
    <n v="16744.89"/>
    <n v="2982.5299999999997"/>
    <n v="9443.880000000001"/>
    <n v="12105.86"/>
    <n v="10533.28"/>
    <n v="11459.619999999999"/>
    <n v="35815.889999999781"/>
    <n v="67783.54999999993"/>
    <n v="53076.39"/>
    <n v="102701.61"/>
    <n v="653131.7899999998"/>
    <m/>
    <n v="240377.85"/>
    <n v="330484.29000000004"/>
    <n v="347229.18000000005"/>
    <n v="350211.71000000008"/>
    <n v="359655.59000000008"/>
    <n v="371761.45000000007"/>
    <n v="382294.7300000001"/>
    <n v="393754.35000000009"/>
    <n v="429570.23999999987"/>
    <n v="497353.7899999998"/>
    <n v="550430.17999999982"/>
    <n v="653131.7899999998"/>
    <n v="381640.77124999993"/>
    <m/>
    <n v="0"/>
    <n v="0"/>
    <n v="0"/>
    <n v="0"/>
    <n v="0"/>
    <n v="0"/>
    <n v="0"/>
    <n v="0"/>
    <n v="0"/>
    <n v="0"/>
    <n v="0"/>
    <n v="0"/>
    <n v="0"/>
    <m/>
    <n v="0"/>
    <n v="0"/>
    <n v="0"/>
    <n v="0"/>
    <n v="0"/>
    <n v="0"/>
    <n v="0"/>
    <n v="0"/>
    <n v="0"/>
    <n v="0"/>
    <n v="0"/>
    <n v="0"/>
    <n v="0"/>
  </r>
  <r>
    <s v="Y"/>
    <s v="ED"/>
    <s v="WA"/>
    <x v="0"/>
    <s v="Failed Plant &amp; Operations"/>
    <s v="Electric Storm"/>
    <s v="2059"/>
    <x v="5"/>
    <s v="ZDP52"/>
    <s v="BI_ZDP52 - Failed Electric Dist Plant-Storm Deer Park"/>
    <s v="T&amp;D Operations"/>
    <x v="0"/>
    <s v="ED.WA"/>
    <n v="1"/>
    <n v="0"/>
    <n v="27728.47"/>
    <n v="0"/>
    <n v="16191.85"/>
    <n v="243.22000000000003"/>
    <n v="817.76"/>
    <n v="37.65"/>
    <n v="0"/>
    <n v="2475.2199999999998"/>
    <n v="0"/>
    <n v="0"/>
    <n v="553.56999999999971"/>
    <n v="3405.0099999999993"/>
    <n v="3443.4900000000002"/>
    <n v="560.70000000000005"/>
    <n v="27728.47"/>
    <m/>
    <n v="16191.85"/>
    <n v="16435.07"/>
    <n v="17252.829999999998"/>
    <n v="17290.48"/>
    <n v="17290.48"/>
    <n v="19765.7"/>
    <n v="19765.7"/>
    <n v="19765.7"/>
    <n v="20319.27"/>
    <n v="23724.28"/>
    <n v="27167.77"/>
    <n v="27728.47"/>
    <n v="19069.447083333333"/>
    <m/>
    <n v="16191.85"/>
    <n v="243.22000000000003"/>
    <n v="817.76"/>
    <n v="37.65"/>
    <n v="0"/>
    <n v="2475.2199999999998"/>
    <n v="0"/>
    <n v="0"/>
    <n v="553.56999999999971"/>
    <n v="3405.0099999999993"/>
    <n v="3443.4900000000002"/>
    <n v="560.70000000000005"/>
    <n v="27728.47"/>
    <m/>
    <n v="16191.85"/>
    <n v="16435.07"/>
    <n v="17252.829999999998"/>
    <n v="17290.48"/>
    <n v="17290.48"/>
    <n v="19765.7"/>
    <n v="19765.7"/>
    <n v="19765.7"/>
    <n v="20319.27"/>
    <n v="23724.28"/>
    <n v="27167.77"/>
    <n v="27728.47"/>
    <n v="19069.447083333333"/>
    <m/>
    <n v="0"/>
    <n v="0"/>
    <n v="0"/>
    <n v="0"/>
    <n v="0"/>
    <n v="0"/>
    <n v="0"/>
    <n v="0"/>
    <n v="0"/>
    <n v="0"/>
    <n v="0"/>
    <n v="0"/>
    <n v="0"/>
    <m/>
    <n v="0"/>
    <n v="0"/>
    <n v="0"/>
    <n v="0"/>
    <n v="0"/>
    <n v="0"/>
    <n v="0"/>
    <n v="0"/>
    <n v="0"/>
    <n v="0"/>
    <n v="0"/>
    <n v="0"/>
    <n v="0"/>
  </r>
  <r>
    <s v="Y"/>
    <s v="ED"/>
    <s v="WA"/>
    <x v="0"/>
    <s v="Failed Plant &amp; Operations"/>
    <s v="Electric Storm"/>
    <s v="2059"/>
    <x v="5"/>
    <s v="ZLL52"/>
    <s v="BI_ZLL52 - Failed Electric Dist Plant-Storm Lewis/Clark"/>
    <s v="T&amp;D Operations"/>
    <x v="0"/>
    <s v="ED.WA"/>
    <n v="1"/>
    <n v="0"/>
    <n v="8281.770000000015"/>
    <n v="0"/>
    <n v="0"/>
    <n v="3026.19"/>
    <n v="390.86"/>
    <n v="3484.48"/>
    <n v="1645.47"/>
    <n v="177.42000000000002"/>
    <n v="0"/>
    <n v="0"/>
    <n v="-5966.2799999999843"/>
    <n v="3685.97"/>
    <n v="880.42000000000007"/>
    <n v="957.24"/>
    <n v="8281.770000000015"/>
    <m/>
    <n v="0"/>
    <n v="3026.19"/>
    <n v="3417.05"/>
    <n v="6901.5300000000007"/>
    <n v="8547"/>
    <n v="8724.42"/>
    <n v="8724.42"/>
    <n v="8724.42"/>
    <n v="2758.1400000000158"/>
    <n v="6444.1100000000151"/>
    <n v="7324.5300000000152"/>
    <n v="8281.770000000015"/>
    <n v="5727.7245833333373"/>
    <m/>
    <n v="0"/>
    <n v="3026.19"/>
    <n v="390.86"/>
    <n v="3484.48"/>
    <n v="1645.47"/>
    <n v="177.42000000000002"/>
    <n v="0"/>
    <n v="0"/>
    <n v="-5966.2799999999843"/>
    <n v="3685.97"/>
    <n v="880.42000000000007"/>
    <n v="957.24"/>
    <n v="8281.770000000015"/>
    <m/>
    <n v="0"/>
    <n v="3026.19"/>
    <n v="3417.05"/>
    <n v="6901.5300000000007"/>
    <n v="8547"/>
    <n v="8724.42"/>
    <n v="8724.42"/>
    <n v="8724.42"/>
    <n v="2758.1400000000158"/>
    <n v="6444.1100000000151"/>
    <n v="7324.5300000000152"/>
    <n v="8281.770000000015"/>
    <n v="5727.7245833333373"/>
    <m/>
    <n v="0"/>
    <n v="0"/>
    <n v="0"/>
    <n v="0"/>
    <n v="0"/>
    <n v="0"/>
    <n v="0"/>
    <n v="0"/>
    <n v="0"/>
    <n v="0"/>
    <n v="0"/>
    <n v="0"/>
    <n v="0"/>
    <m/>
    <n v="0"/>
    <n v="0"/>
    <n v="0"/>
    <n v="0"/>
    <n v="0"/>
    <n v="0"/>
    <n v="0"/>
    <n v="0"/>
    <n v="0"/>
    <n v="0"/>
    <n v="0"/>
    <n v="0"/>
    <n v="0"/>
  </r>
  <r>
    <s v="Y"/>
    <s v="ED"/>
    <s v="WA"/>
    <x v="0"/>
    <s v="Failed Plant &amp; Operations"/>
    <s v="Electric Storm"/>
    <s v="2059"/>
    <x v="5"/>
    <s v="ZPJ52"/>
    <s v="BI_ZPJ52 - Failed Electric Dist Plant-Storm Palouse"/>
    <s v="T&amp;D Operations"/>
    <x v="0"/>
    <s v="ED.WA"/>
    <n v="1"/>
    <n v="0"/>
    <n v="172162.09999999878"/>
    <n v="0"/>
    <n v="0"/>
    <n v="4157.0499999999993"/>
    <n v="7289.28"/>
    <n v="1994.49"/>
    <n v="1994.49"/>
    <n v="7398.74"/>
    <n v="2050.77"/>
    <n v="2050.77"/>
    <n v="47999.699999998789"/>
    <n v="52700.549999999988"/>
    <n v="25558.75"/>
    <n v="18967.510000000002"/>
    <n v="172162.09999999878"/>
    <m/>
    <n v="0"/>
    <n v="4157.0499999999993"/>
    <n v="11446.329999999998"/>
    <n v="13440.819999999998"/>
    <n v="15435.309999999998"/>
    <n v="22834.049999999996"/>
    <n v="24884.819999999996"/>
    <n v="26935.589999999997"/>
    <n v="74935.289999998786"/>
    <n v="127635.83999999877"/>
    <n v="153194.58999999877"/>
    <n v="172162.09999999878"/>
    <n v="46748.39499999964"/>
    <m/>
    <n v="0"/>
    <n v="4157.0499999999993"/>
    <n v="7289.28"/>
    <n v="1994.49"/>
    <n v="1994.49"/>
    <n v="7398.74"/>
    <n v="2050.77"/>
    <n v="2050.77"/>
    <n v="47999.699999998789"/>
    <n v="52700.549999999988"/>
    <n v="25558.75"/>
    <n v="18967.510000000002"/>
    <n v="172162.09999999878"/>
    <m/>
    <n v="0"/>
    <n v="4157.0499999999993"/>
    <n v="11446.329999999998"/>
    <n v="13440.819999999998"/>
    <n v="15435.309999999998"/>
    <n v="22834.049999999996"/>
    <n v="24884.819999999996"/>
    <n v="26935.589999999997"/>
    <n v="74935.289999998786"/>
    <n v="127635.83999999877"/>
    <n v="153194.58999999877"/>
    <n v="172162.09999999878"/>
    <n v="46748.39499999964"/>
    <m/>
    <n v="0"/>
    <n v="0"/>
    <n v="0"/>
    <n v="0"/>
    <n v="0"/>
    <n v="0"/>
    <n v="0"/>
    <n v="0"/>
    <n v="0"/>
    <n v="0"/>
    <n v="0"/>
    <n v="0"/>
    <n v="0"/>
    <m/>
    <n v="0"/>
    <n v="0"/>
    <n v="0"/>
    <n v="0"/>
    <n v="0"/>
    <n v="0"/>
    <n v="0"/>
    <n v="0"/>
    <n v="0"/>
    <n v="0"/>
    <n v="0"/>
    <n v="0"/>
    <n v="0"/>
  </r>
  <r>
    <s v="Y"/>
    <s v="ED"/>
    <s v="WA"/>
    <x v="1"/>
    <s v="Failed Plant &amp; Operations"/>
    <s v="Electric Storm"/>
    <s v="2059"/>
    <x v="5"/>
    <s v="ZBC52"/>
    <s v="BI_ZBC52 - Failed Electric Dist Plant-Storm Spokane"/>
    <s v="T&amp;D Operations"/>
    <x v="0"/>
    <s v="ED.WA"/>
    <n v="1"/>
    <n v="0"/>
    <n v="382556.99000000011"/>
    <n v="0"/>
    <n v="0"/>
    <n v="0"/>
    <n v="0"/>
    <n v="0"/>
    <n v="0"/>
    <n v="0"/>
    <n v="0"/>
    <n v="0"/>
    <n v="361447.59000000008"/>
    <n v="21109.400000000016"/>
    <n v="0"/>
    <n v="0"/>
    <n v="382556.99000000011"/>
    <m/>
    <n v="0"/>
    <n v="0"/>
    <n v="0"/>
    <n v="0"/>
    <n v="0"/>
    <n v="0"/>
    <n v="0"/>
    <n v="0"/>
    <n v="361447.59000000008"/>
    <n v="382556.99000000011"/>
    <n v="382556.99000000011"/>
    <n v="382556.99000000011"/>
    <n v="109820.0054166667"/>
    <m/>
    <n v="0"/>
    <n v="0"/>
    <n v="0"/>
    <n v="0"/>
    <n v="0"/>
    <n v="0"/>
    <n v="0"/>
    <n v="0"/>
    <n v="361447.59000000008"/>
    <n v="21109.400000000016"/>
    <n v="0"/>
    <n v="0"/>
    <n v="382556.99000000011"/>
    <m/>
    <n v="0"/>
    <n v="0"/>
    <n v="0"/>
    <n v="0"/>
    <n v="0"/>
    <n v="0"/>
    <n v="0"/>
    <n v="0"/>
    <n v="361447.59000000008"/>
    <n v="382556.99000000011"/>
    <n v="382556.99000000011"/>
    <n v="382556.99000000011"/>
    <n v="109820.0054166667"/>
    <m/>
    <n v="0"/>
    <n v="0"/>
    <n v="0"/>
    <n v="0"/>
    <n v="0"/>
    <n v="0"/>
    <n v="0"/>
    <n v="0"/>
    <n v="0"/>
    <n v="0"/>
    <n v="0"/>
    <n v="0"/>
    <n v="0"/>
    <m/>
    <n v="0"/>
    <n v="0"/>
    <n v="0"/>
    <n v="0"/>
    <n v="0"/>
    <n v="0"/>
    <n v="0"/>
    <n v="0"/>
    <n v="0"/>
    <n v="0"/>
    <n v="0"/>
    <n v="0"/>
    <n v="0"/>
  </r>
  <r>
    <s v="Y"/>
    <s v="ED"/>
    <s v="WA"/>
    <x v="1"/>
    <s v="Failed Plant &amp; Operations"/>
    <s v="Electric Storm"/>
    <s v="2059"/>
    <x v="5"/>
    <s v="ZBO52"/>
    <s v="BI_ZBO52 - Failed Electric Dist Plant-Storm Othello"/>
    <s v="T&amp;D Operations"/>
    <x v="0"/>
    <s v="ED.WA"/>
    <n v="1"/>
    <n v="0"/>
    <n v="13842.65"/>
    <n v="0"/>
    <n v="0"/>
    <n v="0"/>
    <n v="0"/>
    <n v="0"/>
    <n v="0"/>
    <n v="0"/>
    <n v="0"/>
    <n v="0"/>
    <n v="14125.15"/>
    <n v="-282.5"/>
    <n v="0"/>
    <n v="0"/>
    <n v="13842.65"/>
    <m/>
    <n v="0"/>
    <n v="0"/>
    <n v="0"/>
    <n v="0"/>
    <n v="0"/>
    <n v="0"/>
    <n v="0"/>
    <n v="0"/>
    <n v="14125.15"/>
    <n v="13842.65"/>
    <n v="13842.65"/>
    <n v="13842.65"/>
    <n v="4060.9812499999994"/>
    <m/>
    <n v="0"/>
    <n v="0"/>
    <n v="0"/>
    <n v="0"/>
    <n v="0"/>
    <n v="0"/>
    <n v="0"/>
    <n v="0"/>
    <n v="14125.15"/>
    <n v="-282.5"/>
    <n v="0"/>
    <n v="0"/>
    <n v="13842.65"/>
    <m/>
    <n v="0"/>
    <n v="0"/>
    <n v="0"/>
    <n v="0"/>
    <n v="0"/>
    <n v="0"/>
    <n v="0"/>
    <n v="0"/>
    <n v="14125.15"/>
    <n v="13842.65"/>
    <n v="13842.65"/>
    <n v="13842.65"/>
    <n v="4060.9812499999994"/>
    <m/>
    <n v="0"/>
    <n v="0"/>
    <n v="0"/>
    <n v="0"/>
    <n v="0"/>
    <n v="0"/>
    <n v="0"/>
    <n v="0"/>
    <n v="0"/>
    <n v="0"/>
    <n v="0"/>
    <n v="0"/>
    <n v="0"/>
    <m/>
    <n v="0"/>
    <n v="0"/>
    <n v="0"/>
    <n v="0"/>
    <n v="0"/>
    <n v="0"/>
    <n v="0"/>
    <n v="0"/>
    <n v="0"/>
    <n v="0"/>
    <n v="0"/>
    <n v="0"/>
    <n v="0"/>
  </r>
  <r>
    <s v="Y"/>
    <s v="ED"/>
    <s v="WA"/>
    <x v="1"/>
    <s v="Failed Plant &amp; Operations"/>
    <s v="Electric Storm"/>
    <s v="2059"/>
    <x v="5"/>
    <s v="ZBR52"/>
    <s v="BI_ZBR52 - Failed Electric Dist Plant-Storm Davenport"/>
    <s v="T&amp;D Operations"/>
    <x v="0"/>
    <s v="ED.WA"/>
    <n v="1"/>
    <n v="0"/>
    <n v="12538.589999999998"/>
    <n v="0"/>
    <n v="0"/>
    <n v="0"/>
    <n v="0"/>
    <n v="0"/>
    <n v="0"/>
    <n v="0"/>
    <n v="0"/>
    <n v="0"/>
    <n v="12538.589999999998"/>
    <n v="0"/>
    <n v="0"/>
    <n v="0"/>
    <n v="12538.589999999998"/>
    <m/>
    <n v="0"/>
    <n v="0"/>
    <n v="0"/>
    <n v="0"/>
    <n v="0"/>
    <n v="0"/>
    <n v="0"/>
    <n v="0"/>
    <n v="12538.589999999998"/>
    <n v="12538.589999999998"/>
    <n v="12538.589999999998"/>
    <n v="12538.589999999998"/>
    <n v="3657.0887499999994"/>
    <m/>
    <n v="0"/>
    <n v="0"/>
    <n v="0"/>
    <n v="0"/>
    <n v="0"/>
    <n v="0"/>
    <n v="0"/>
    <n v="0"/>
    <n v="12538.589999999998"/>
    <n v="0"/>
    <n v="0"/>
    <n v="0"/>
    <n v="12538.589999999998"/>
    <m/>
    <n v="0"/>
    <n v="0"/>
    <n v="0"/>
    <n v="0"/>
    <n v="0"/>
    <n v="0"/>
    <n v="0"/>
    <n v="0"/>
    <n v="12538.589999999998"/>
    <n v="12538.589999999998"/>
    <n v="12538.589999999998"/>
    <n v="12538.589999999998"/>
    <n v="3657.0887499999994"/>
    <m/>
    <n v="0"/>
    <n v="0"/>
    <n v="0"/>
    <n v="0"/>
    <n v="0"/>
    <n v="0"/>
    <n v="0"/>
    <n v="0"/>
    <n v="0"/>
    <n v="0"/>
    <n v="0"/>
    <n v="0"/>
    <n v="0"/>
    <m/>
    <n v="0"/>
    <n v="0"/>
    <n v="0"/>
    <n v="0"/>
    <n v="0"/>
    <n v="0"/>
    <n v="0"/>
    <n v="0"/>
    <n v="0"/>
    <n v="0"/>
    <n v="0"/>
    <n v="0"/>
    <n v="0"/>
  </r>
  <r>
    <s v="Y"/>
    <s v="ED"/>
    <s v="WA"/>
    <x v="1"/>
    <s v="Failed Plant &amp; Operations"/>
    <s v="Electric Storm"/>
    <s v="2059"/>
    <x v="5"/>
    <s v="ZBW52"/>
    <s v="BI_ZBW52 - Failed Electric Dist Plant-Storm Colville"/>
    <s v="T&amp;D Operations"/>
    <x v="0"/>
    <s v="ED.WA"/>
    <n v="1"/>
    <n v="0"/>
    <n v="1018145.5000000002"/>
    <n v="0"/>
    <n v="0"/>
    <n v="0"/>
    <n v="0"/>
    <n v="0"/>
    <n v="0"/>
    <n v="0"/>
    <n v="0"/>
    <n v="0"/>
    <n v="722597.2200000002"/>
    <n v="295548.28000000003"/>
    <n v="0"/>
    <n v="0"/>
    <n v="1018145.5000000002"/>
    <m/>
    <n v="0"/>
    <n v="0"/>
    <n v="0"/>
    <n v="0"/>
    <n v="0"/>
    <n v="0"/>
    <n v="0"/>
    <n v="0"/>
    <n v="722597.2200000002"/>
    <n v="1018145.5000000002"/>
    <n v="1018145.5000000002"/>
    <n v="1018145.5000000002"/>
    <n v="272330.08083333337"/>
    <m/>
    <n v="0"/>
    <n v="0"/>
    <n v="0"/>
    <n v="0"/>
    <n v="0"/>
    <n v="0"/>
    <n v="0"/>
    <n v="0"/>
    <n v="722597.2200000002"/>
    <n v="295548.28000000003"/>
    <n v="0"/>
    <n v="0"/>
    <n v="1018145.5000000002"/>
    <m/>
    <n v="0"/>
    <n v="0"/>
    <n v="0"/>
    <n v="0"/>
    <n v="0"/>
    <n v="0"/>
    <n v="0"/>
    <n v="0"/>
    <n v="722597.2200000002"/>
    <n v="1018145.5000000002"/>
    <n v="1018145.5000000002"/>
    <n v="1018145.5000000002"/>
    <n v="272330.08083333337"/>
    <m/>
    <n v="0"/>
    <n v="0"/>
    <n v="0"/>
    <n v="0"/>
    <n v="0"/>
    <n v="0"/>
    <n v="0"/>
    <n v="0"/>
    <n v="0"/>
    <n v="0"/>
    <n v="0"/>
    <n v="0"/>
    <n v="0"/>
    <m/>
    <n v="0"/>
    <n v="0"/>
    <n v="0"/>
    <n v="0"/>
    <n v="0"/>
    <n v="0"/>
    <n v="0"/>
    <n v="0"/>
    <n v="0"/>
    <n v="0"/>
    <n v="0"/>
    <n v="0"/>
    <n v="0"/>
  </r>
  <r>
    <s v="Y"/>
    <s v="ED"/>
    <s v="WA"/>
    <x v="1"/>
    <s v="Failed Plant &amp; Operations"/>
    <s v="Electric Storm"/>
    <s v="2059"/>
    <x v="5"/>
    <s v="ZDP52"/>
    <s v="BI_ZDP52 - Failed Electric Dist Plant-Storm Deer Park"/>
    <s v="T&amp;D Operations"/>
    <x v="0"/>
    <s v="ED.WA"/>
    <n v="1"/>
    <n v="0"/>
    <n v="17587.560000000001"/>
    <n v="0"/>
    <n v="0"/>
    <n v="0"/>
    <n v="0"/>
    <n v="0"/>
    <n v="0"/>
    <n v="0"/>
    <n v="0"/>
    <n v="0"/>
    <n v="17856.93"/>
    <n v="-269.37"/>
    <n v="0"/>
    <n v="0"/>
    <n v="17587.560000000001"/>
    <m/>
    <n v="0"/>
    <n v="0"/>
    <n v="0"/>
    <n v="0"/>
    <n v="0"/>
    <n v="0"/>
    <n v="0"/>
    <n v="0"/>
    <n v="17856.93"/>
    <n v="17587.560000000001"/>
    <n v="17587.560000000001"/>
    <n v="17587.560000000001"/>
    <n v="5152.1525000000001"/>
    <m/>
    <n v="0"/>
    <n v="0"/>
    <n v="0"/>
    <n v="0"/>
    <n v="0"/>
    <n v="0"/>
    <n v="0"/>
    <n v="0"/>
    <n v="17856.93"/>
    <n v="-269.37"/>
    <n v="0"/>
    <n v="0"/>
    <n v="17587.560000000001"/>
    <m/>
    <n v="0"/>
    <n v="0"/>
    <n v="0"/>
    <n v="0"/>
    <n v="0"/>
    <n v="0"/>
    <n v="0"/>
    <n v="0"/>
    <n v="17856.93"/>
    <n v="17587.560000000001"/>
    <n v="17587.560000000001"/>
    <n v="17587.560000000001"/>
    <n v="5152.1525000000001"/>
    <m/>
    <n v="0"/>
    <n v="0"/>
    <n v="0"/>
    <n v="0"/>
    <n v="0"/>
    <n v="0"/>
    <n v="0"/>
    <n v="0"/>
    <n v="0"/>
    <n v="0"/>
    <n v="0"/>
    <n v="0"/>
    <n v="0"/>
    <m/>
    <n v="0"/>
    <n v="0"/>
    <n v="0"/>
    <n v="0"/>
    <n v="0"/>
    <n v="0"/>
    <n v="0"/>
    <n v="0"/>
    <n v="0"/>
    <n v="0"/>
    <n v="0"/>
    <n v="0"/>
    <n v="0"/>
  </r>
  <r>
    <s v="Y"/>
    <s v="ED"/>
    <s v="WA"/>
    <x v="1"/>
    <s v="Failed Plant &amp; Operations"/>
    <s v="Electric Storm"/>
    <s v="2059"/>
    <x v="5"/>
    <s v="ZLL52"/>
    <s v="BI_ZLL52 - Failed Electric Dist Plant-Storm Lewis/Clark"/>
    <s v="T&amp;D Operations"/>
    <x v="0"/>
    <s v="ED.WA"/>
    <n v="1"/>
    <n v="0"/>
    <n v="67308.819999999992"/>
    <n v="0"/>
    <n v="0"/>
    <n v="0"/>
    <n v="0"/>
    <n v="0"/>
    <n v="0"/>
    <n v="0"/>
    <n v="0"/>
    <n v="0"/>
    <n v="67308.819999999992"/>
    <n v="0"/>
    <n v="0"/>
    <n v="0"/>
    <n v="67308.819999999992"/>
    <m/>
    <n v="0"/>
    <n v="0"/>
    <n v="0"/>
    <n v="0"/>
    <n v="0"/>
    <n v="0"/>
    <n v="0"/>
    <n v="0"/>
    <n v="67308.819999999992"/>
    <n v="67308.819999999992"/>
    <n v="67308.819999999992"/>
    <n v="67308.819999999992"/>
    <n v="19631.739166666663"/>
    <m/>
    <n v="0"/>
    <n v="0"/>
    <n v="0"/>
    <n v="0"/>
    <n v="0"/>
    <n v="0"/>
    <n v="0"/>
    <n v="0"/>
    <n v="67308.819999999992"/>
    <n v="0"/>
    <n v="0"/>
    <n v="0"/>
    <n v="67308.819999999992"/>
    <m/>
    <n v="0"/>
    <n v="0"/>
    <n v="0"/>
    <n v="0"/>
    <n v="0"/>
    <n v="0"/>
    <n v="0"/>
    <n v="0"/>
    <n v="67308.819999999992"/>
    <n v="67308.819999999992"/>
    <n v="67308.819999999992"/>
    <n v="67308.819999999992"/>
    <n v="19631.739166666663"/>
    <m/>
    <n v="0"/>
    <n v="0"/>
    <n v="0"/>
    <n v="0"/>
    <n v="0"/>
    <n v="0"/>
    <n v="0"/>
    <n v="0"/>
    <n v="0"/>
    <n v="0"/>
    <n v="0"/>
    <n v="0"/>
    <n v="0"/>
    <m/>
    <n v="0"/>
    <n v="0"/>
    <n v="0"/>
    <n v="0"/>
    <n v="0"/>
    <n v="0"/>
    <n v="0"/>
    <n v="0"/>
    <n v="0"/>
    <n v="0"/>
    <n v="0"/>
    <n v="0"/>
    <n v="0"/>
  </r>
  <r>
    <s v="Y"/>
    <s v="ED"/>
    <s v="WA"/>
    <x v="1"/>
    <s v="Failed Plant &amp; Operations"/>
    <s v="Electric Storm"/>
    <s v="2059"/>
    <x v="5"/>
    <s v="ZPJ52"/>
    <s v="BI_ZPJ52 - Failed Electric Dist Plant-Storm Palouse"/>
    <s v="T&amp;D Operations"/>
    <x v="0"/>
    <s v="ED.WA"/>
    <n v="1"/>
    <n v="0"/>
    <n v="1021406.1100000014"/>
    <n v="0"/>
    <n v="0"/>
    <n v="0"/>
    <n v="0"/>
    <n v="0"/>
    <n v="0"/>
    <n v="0"/>
    <n v="0"/>
    <n v="0"/>
    <n v="918215.2500000014"/>
    <n v="103190.86000000002"/>
    <n v="0"/>
    <n v="0"/>
    <n v="1021406.1100000014"/>
    <m/>
    <n v="0"/>
    <n v="0"/>
    <n v="0"/>
    <n v="0"/>
    <n v="0"/>
    <n v="0"/>
    <n v="0"/>
    <n v="0"/>
    <n v="918215.2500000014"/>
    <n v="1021406.1100000014"/>
    <n v="1021406.1100000014"/>
    <n v="1021406.1100000014"/>
    <n v="289310.87708333373"/>
    <m/>
    <n v="0"/>
    <n v="0"/>
    <n v="0"/>
    <n v="0"/>
    <n v="0"/>
    <n v="0"/>
    <n v="0"/>
    <n v="0"/>
    <n v="918215.2500000014"/>
    <n v="103190.86000000002"/>
    <n v="0"/>
    <n v="0"/>
    <n v="1021406.1100000014"/>
    <m/>
    <n v="0"/>
    <n v="0"/>
    <n v="0"/>
    <n v="0"/>
    <n v="0"/>
    <n v="0"/>
    <n v="0"/>
    <n v="0"/>
    <n v="918215.2500000014"/>
    <n v="1021406.1100000014"/>
    <n v="1021406.1100000014"/>
    <n v="1021406.1100000014"/>
    <n v="289310.87708333373"/>
    <m/>
    <n v="0"/>
    <n v="0"/>
    <n v="0"/>
    <n v="0"/>
    <n v="0"/>
    <n v="0"/>
    <n v="0"/>
    <n v="0"/>
    <n v="0"/>
    <n v="0"/>
    <n v="0"/>
    <n v="0"/>
    <n v="0"/>
    <m/>
    <n v="0"/>
    <n v="0"/>
    <n v="0"/>
    <n v="0"/>
    <n v="0"/>
    <n v="0"/>
    <n v="0"/>
    <n v="0"/>
    <n v="0"/>
    <n v="0"/>
    <n v="0"/>
    <n v="0"/>
    <n v="0"/>
  </r>
  <r>
    <s v="Y"/>
    <s v="ED"/>
    <s v="AN"/>
    <x v="0"/>
    <s v="Asset Condition"/>
    <s v="Wood Pole Management"/>
    <s v="2060"/>
    <x v="6"/>
    <s v="YV001"/>
    <s v="BI_YV001 - Pole Test and Treat Replacement Blanket"/>
    <s v="T&amp;D Operations"/>
    <x v="1"/>
    <s v="ED.AN"/>
    <n v="0.65639999999999998"/>
    <n v="0"/>
    <n v="-1.6417288861703127E-12"/>
    <n v="0"/>
    <n v="-2.5011104298755527E-12"/>
    <n v="0"/>
    <n v="0"/>
    <n v="0"/>
    <n v="0"/>
    <n v="0"/>
    <n v="0"/>
    <n v="0"/>
    <n v="0"/>
    <n v="0"/>
    <n v="0"/>
    <n v="0"/>
    <n v="-2.5011104298755527E-12"/>
    <m/>
    <n v="-2.5011104298755527E-12"/>
    <n v="-2.5011104298755527E-12"/>
    <n v="-2.5011104298755527E-12"/>
    <n v="-2.5011104298755527E-12"/>
    <n v="-2.5011104298755527E-12"/>
    <n v="-2.5011104298755527E-12"/>
    <n v="-2.5011104298755527E-12"/>
    <n v="-2.5011104298755527E-12"/>
    <n v="-2.5011104298755527E-12"/>
    <n v="-2.5011104298755527E-12"/>
    <n v="-2.5011104298755527E-12"/>
    <n v="-2.5011104298755527E-12"/>
    <n v="-2.3968974952974045E-12"/>
    <m/>
    <n v="-1.6417288861703127E-12"/>
    <n v="0"/>
    <n v="0"/>
    <n v="0"/>
    <n v="0"/>
    <n v="0"/>
    <n v="0"/>
    <n v="0"/>
    <n v="0"/>
    <n v="0"/>
    <n v="0"/>
    <n v="0"/>
    <n v="-1.6417288861703127E-12"/>
    <m/>
    <n v="-1.6417288861703127E-12"/>
    <n v="-1.6417288861703127E-12"/>
    <n v="-1.6417288861703127E-12"/>
    <n v="-1.6417288861703127E-12"/>
    <n v="-1.6417288861703127E-12"/>
    <n v="-1.6417288861703127E-12"/>
    <n v="-1.6417288861703127E-12"/>
    <n v="-1.6417288861703127E-12"/>
    <n v="-1.6417288861703127E-12"/>
    <n v="-1.6417288861703127E-12"/>
    <n v="-1.6417288861703127E-12"/>
    <n v="-1.6417288861703127E-12"/>
    <n v="-1.5733235159132164E-12"/>
    <m/>
    <n v="0"/>
    <n v="0"/>
    <n v="0"/>
    <n v="0"/>
    <n v="0"/>
    <n v="0"/>
    <n v="0"/>
    <n v="0"/>
    <n v="0"/>
    <n v="0"/>
    <n v="0"/>
    <n v="0"/>
    <n v="0"/>
    <m/>
    <n v="0"/>
    <n v="0"/>
    <n v="0"/>
    <n v="0"/>
    <n v="0"/>
    <n v="0"/>
    <n v="0"/>
    <n v="0"/>
    <n v="0"/>
    <n v="0"/>
    <n v="0"/>
    <n v="0"/>
    <n v="0"/>
  </r>
  <r>
    <s v="Y"/>
    <s v="ED"/>
    <s v="WA"/>
    <x v="0"/>
    <s v="Asset Condition"/>
    <s v="Wood Pole Management"/>
    <s v="2060"/>
    <x v="6"/>
    <s v="YV001"/>
    <s v="BI_YV001 - Pole Test and Treat Replacement Blanket"/>
    <s v="T&amp;D Operations"/>
    <x v="0"/>
    <s v="ED.WA"/>
    <n v="1"/>
    <n v="0"/>
    <n v="8006580.5199999996"/>
    <n v="0"/>
    <n v="755802.62999999989"/>
    <n v="944139.78999999969"/>
    <n v="1327924.3699999999"/>
    <n v="464797.42"/>
    <n v="578612.41999999993"/>
    <n v="1489335.07"/>
    <n v="370287.16000000003"/>
    <n v="729422.84000000008"/>
    <n v="671201.91"/>
    <n v="349759.32"/>
    <n v="63599.039999999986"/>
    <n v="261698.5500000001"/>
    <n v="8006580.5199999996"/>
    <m/>
    <n v="755802.62999999989"/>
    <n v="1699942.4199999995"/>
    <n v="3027866.7899999991"/>
    <n v="3492664.209999999"/>
    <n v="4071276.629999999"/>
    <n v="5560611.6999999993"/>
    <n v="5930898.8599999994"/>
    <n v="6660321.6999999993"/>
    <n v="7331523.6099999994"/>
    <n v="7681282.9299999997"/>
    <n v="7744881.9699999997"/>
    <n v="8006580.5199999996"/>
    <n v="4830030.3091666661"/>
    <m/>
    <n v="755802.62999999989"/>
    <n v="944139.78999999969"/>
    <n v="1327924.3699999999"/>
    <n v="464797.42"/>
    <n v="578612.41999999993"/>
    <n v="1489335.07"/>
    <n v="370287.16000000003"/>
    <n v="729422.84000000008"/>
    <n v="671201.91"/>
    <n v="349759.32"/>
    <n v="63599.039999999986"/>
    <n v="261698.5500000001"/>
    <n v="8006580.5199999996"/>
    <m/>
    <n v="755802.62999999989"/>
    <n v="1699942.4199999995"/>
    <n v="3027866.7899999991"/>
    <n v="3492664.209999999"/>
    <n v="4071276.629999999"/>
    <n v="5560611.6999999993"/>
    <n v="5930898.8599999994"/>
    <n v="6660321.6999999993"/>
    <n v="7331523.6099999994"/>
    <n v="7681282.9299999997"/>
    <n v="7744881.9699999997"/>
    <n v="8006580.5199999996"/>
    <n v="4830030.3091666661"/>
    <m/>
    <n v="0"/>
    <n v="0"/>
    <n v="0"/>
    <n v="0"/>
    <n v="0"/>
    <n v="0"/>
    <n v="0"/>
    <n v="0"/>
    <n v="0"/>
    <n v="0"/>
    <n v="0"/>
    <n v="0"/>
    <n v="0"/>
    <m/>
    <n v="0"/>
    <n v="0"/>
    <n v="0"/>
    <n v="0"/>
    <n v="0"/>
    <n v="0"/>
    <n v="0"/>
    <n v="0"/>
    <n v="0"/>
    <n v="0"/>
    <n v="0"/>
    <n v="0"/>
    <n v="0"/>
  </r>
  <r>
    <s v="Y"/>
    <s v="ED"/>
    <s v="WA"/>
    <x v="0"/>
    <s v="Asset Condition"/>
    <s v="Downtown Network - Asset Condition"/>
    <s v="2062"/>
    <x v="7"/>
    <s v="ZBC61"/>
    <s v="BI_ZBC61 - Downtown Network Asset Condition Lighting"/>
    <s v="Downtown Network"/>
    <x v="0"/>
    <s v="ED.WA"/>
    <n v="1"/>
    <n v="0"/>
    <n v="25010.579999999998"/>
    <n v="0"/>
    <n v="0"/>
    <n v="2838.56"/>
    <n v="13328.12"/>
    <n v="0"/>
    <n v="0"/>
    <n v="973.42"/>
    <n v="0"/>
    <n v="1487.42"/>
    <n v="0"/>
    <n v="3620.54"/>
    <n v="2762.52"/>
    <n v="0"/>
    <n v="25010.579999999998"/>
    <m/>
    <n v="0"/>
    <n v="2838.56"/>
    <n v="16166.68"/>
    <n v="16166.68"/>
    <n v="16166.68"/>
    <n v="17140.099999999999"/>
    <n v="17140.099999999999"/>
    <n v="18627.519999999997"/>
    <n v="18627.519999999997"/>
    <n v="22248.059999999998"/>
    <n v="25010.579999999998"/>
    <n v="25010.579999999998"/>
    <n v="15219.814166666663"/>
    <m/>
    <n v="0"/>
    <n v="2838.56"/>
    <n v="13328.12"/>
    <n v="0"/>
    <n v="0"/>
    <n v="973.42"/>
    <n v="0"/>
    <n v="1487.42"/>
    <n v="0"/>
    <n v="3620.54"/>
    <n v="2762.52"/>
    <n v="0"/>
    <n v="25010.579999999998"/>
    <m/>
    <n v="0"/>
    <n v="2838.56"/>
    <n v="16166.68"/>
    <n v="16166.68"/>
    <n v="16166.68"/>
    <n v="17140.099999999999"/>
    <n v="17140.099999999999"/>
    <n v="18627.519999999997"/>
    <n v="18627.519999999997"/>
    <n v="22248.059999999998"/>
    <n v="25010.579999999998"/>
    <n v="25010.579999999998"/>
    <n v="15219.814166666663"/>
    <m/>
    <n v="0"/>
    <n v="0"/>
    <n v="0"/>
    <n v="0"/>
    <n v="0"/>
    <n v="0"/>
    <n v="0"/>
    <n v="0"/>
    <n v="0"/>
    <n v="0"/>
    <n v="0"/>
    <n v="0"/>
    <n v="0"/>
    <m/>
    <n v="0"/>
    <n v="0"/>
    <n v="0"/>
    <n v="0"/>
    <n v="0"/>
    <n v="0"/>
    <n v="0"/>
    <n v="0"/>
    <n v="0"/>
    <n v="0"/>
    <n v="0"/>
    <n v="0"/>
    <n v="0"/>
  </r>
  <r>
    <s v="Y"/>
    <s v="ED"/>
    <s v="WA"/>
    <x v="0"/>
    <s v="Asset Condition"/>
    <s v="Downtown Network - Asset Condition"/>
    <s v="2062"/>
    <x v="7"/>
    <s v="ZBC62"/>
    <s v="BI_ZBC62 - Downtown Network Asset Condition Mechanical Equip"/>
    <s v="Downtown Network"/>
    <x v="0"/>
    <s v="ED.WA"/>
    <n v="1"/>
    <n v="0"/>
    <n v="238999.27000000002"/>
    <n v="0"/>
    <n v="35377.480000000003"/>
    <n v="19533.53"/>
    <n v="44051.19"/>
    <n v="34385.18"/>
    <n v="1526.22"/>
    <n v="7931.83"/>
    <n v="4891.1899999999996"/>
    <n v="14658.16"/>
    <n v="11968.85"/>
    <n v="25417.200000000001"/>
    <n v="16967.59"/>
    <n v="22290.85"/>
    <n v="238999.27000000002"/>
    <m/>
    <n v="35377.480000000003"/>
    <n v="54911.01"/>
    <n v="98962.200000000012"/>
    <n v="133347.38"/>
    <n v="134873.60000000001"/>
    <n v="142805.43"/>
    <n v="147696.62"/>
    <n v="162354.78"/>
    <n v="174323.63"/>
    <n v="199740.83000000002"/>
    <n v="216708.42"/>
    <n v="238999.27000000002"/>
    <n v="135050.08458333334"/>
    <m/>
    <n v="35377.480000000003"/>
    <n v="19533.53"/>
    <n v="44051.19"/>
    <n v="34385.18"/>
    <n v="1526.22"/>
    <n v="7931.83"/>
    <n v="4891.1899999999996"/>
    <n v="14658.16"/>
    <n v="11968.85"/>
    <n v="25417.200000000001"/>
    <n v="16967.59"/>
    <n v="22290.85"/>
    <n v="238999.27000000002"/>
    <m/>
    <n v="35377.480000000003"/>
    <n v="54911.01"/>
    <n v="98962.200000000012"/>
    <n v="133347.38"/>
    <n v="134873.60000000001"/>
    <n v="142805.43"/>
    <n v="147696.62"/>
    <n v="162354.78"/>
    <n v="174323.63"/>
    <n v="199740.83000000002"/>
    <n v="216708.42"/>
    <n v="238999.27000000002"/>
    <n v="135050.08458333334"/>
    <m/>
    <n v="0"/>
    <n v="0"/>
    <n v="0"/>
    <n v="0"/>
    <n v="0"/>
    <n v="0"/>
    <n v="0"/>
    <n v="0"/>
    <n v="0"/>
    <n v="0"/>
    <n v="0"/>
    <n v="0"/>
    <n v="0"/>
    <m/>
    <n v="0"/>
    <n v="0"/>
    <n v="0"/>
    <n v="0"/>
    <n v="0"/>
    <n v="0"/>
    <n v="0"/>
    <n v="0"/>
    <n v="0"/>
    <n v="0"/>
    <n v="0"/>
    <n v="0"/>
    <n v="0"/>
  </r>
  <r>
    <s v="Y"/>
    <s v="ED"/>
    <s v="WA"/>
    <x v="0"/>
    <s v="Asset Condition"/>
    <s v="Downtown Network - Asset Condition"/>
    <s v="2062"/>
    <x v="7"/>
    <s v="ZBC63"/>
    <s v="BI_ZBC63 - Downtown Network Asset Condition URD Cable"/>
    <s v="Downtown Network"/>
    <x v="0"/>
    <s v="ED.WA"/>
    <n v="1"/>
    <n v="0"/>
    <n v="93475.310000000012"/>
    <n v="0"/>
    <n v="0"/>
    <n v="0"/>
    <n v="0"/>
    <n v="0"/>
    <n v="0"/>
    <n v="0"/>
    <n v="3566.21"/>
    <n v="82973.39"/>
    <n v="3220.21"/>
    <n v="1751.82"/>
    <n v="1963.68"/>
    <n v="0"/>
    <n v="93475.310000000012"/>
    <m/>
    <n v="0"/>
    <n v="0"/>
    <n v="0"/>
    <n v="0"/>
    <n v="0"/>
    <n v="0"/>
    <n v="3566.21"/>
    <n v="86539.6"/>
    <n v="89759.810000000012"/>
    <n v="91511.630000000019"/>
    <n v="93475.310000000012"/>
    <n v="93475.310000000012"/>
    <n v="34299.184583333343"/>
    <m/>
    <n v="0"/>
    <n v="0"/>
    <n v="0"/>
    <n v="0"/>
    <n v="0"/>
    <n v="0"/>
    <n v="3566.21"/>
    <n v="82973.39"/>
    <n v="3220.21"/>
    <n v="1751.82"/>
    <n v="1963.68"/>
    <n v="0"/>
    <n v="93475.310000000012"/>
    <m/>
    <n v="0"/>
    <n v="0"/>
    <n v="0"/>
    <n v="0"/>
    <n v="0"/>
    <n v="0"/>
    <n v="3566.21"/>
    <n v="86539.6"/>
    <n v="89759.810000000012"/>
    <n v="91511.630000000019"/>
    <n v="93475.310000000012"/>
    <n v="93475.310000000012"/>
    <n v="34299.184583333343"/>
    <m/>
    <n v="0"/>
    <n v="0"/>
    <n v="0"/>
    <n v="0"/>
    <n v="0"/>
    <n v="0"/>
    <n v="0"/>
    <n v="0"/>
    <n v="0"/>
    <n v="0"/>
    <n v="0"/>
    <n v="0"/>
    <n v="0"/>
    <m/>
    <n v="0"/>
    <n v="0"/>
    <n v="0"/>
    <n v="0"/>
    <n v="0"/>
    <n v="0"/>
    <n v="0"/>
    <n v="0"/>
    <n v="0"/>
    <n v="0"/>
    <n v="0"/>
    <n v="0"/>
    <n v="0"/>
  </r>
  <r>
    <s v="Y"/>
    <s v="ED"/>
    <s v="WA"/>
    <x v="0"/>
    <s v="Asset Condition"/>
    <s v="Downtown Network - Asset Condition"/>
    <s v="2062"/>
    <x v="7"/>
    <s v="ZBC64"/>
    <s v="BI_ZBC64 - Downtown Network Asset Condition Elec Equip"/>
    <s v="Downtown Network"/>
    <x v="0"/>
    <s v="ED.WA"/>
    <n v="1"/>
    <n v="0"/>
    <n v="1477783.0200000003"/>
    <n v="0"/>
    <n v="34581.18"/>
    <n v="49325.539999999994"/>
    <n v="16838.18"/>
    <n v="13036.78"/>
    <n v="51846.619999999995"/>
    <n v="63439.24"/>
    <n v="186488.97"/>
    <n v="235452.44"/>
    <n v="317979.07"/>
    <n v="320675.14"/>
    <n v="179064.14"/>
    <n v="9055.7199999999993"/>
    <n v="1477783.0200000003"/>
    <m/>
    <n v="34581.18"/>
    <n v="83906.72"/>
    <n v="100744.9"/>
    <n v="113781.68"/>
    <n v="165628.29999999999"/>
    <n v="229067.53999999998"/>
    <n v="415556.51"/>
    <n v="651008.94999999995"/>
    <n v="968988.02"/>
    <n v="1289663.1600000001"/>
    <n v="1468727.3000000003"/>
    <n v="1477783.0200000003"/>
    <n v="521712.14749999996"/>
    <m/>
    <n v="34581.18"/>
    <n v="49325.539999999994"/>
    <n v="16838.18"/>
    <n v="13036.78"/>
    <n v="51846.619999999995"/>
    <n v="63439.24"/>
    <n v="186488.97"/>
    <n v="235452.44"/>
    <n v="317979.07"/>
    <n v="320675.14"/>
    <n v="179064.14"/>
    <n v="9055.7199999999993"/>
    <n v="1477783.0200000003"/>
    <m/>
    <n v="34581.18"/>
    <n v="83906.72"/>
    <n v="100744.9"/>
    <n v="113781.68"/>
    <n v="165628.29999999999"/>
    <n v="229067.53999999998"/>
    <n v="415556.51"/>
    <n v="651008.94999999995"/>
    <n v="968988.02"/>
    <n v="1289663.1600000001"/>
    <n v="1468727.3000000003"/>
    <n v="1477783.0200000003"/>
    <n v="521712.14749999996"/>
    <m/>
    <n v="0"/>
    <n v="0"/>
    <n v="0"/>
    <n v="0"/>
    <n v="0"/>
    <n v="0"/>
    <n v="0"/>
    <n v="0"/>
    <n v="0"/>
    <n v="0"/>
    <n v="0"/>
    <n v="0"/>
    <n v="0"/>
    <m/>
    <n v="0"/>
    <n v="0"/>
    <n v="0"/>
    <n v="0"/>
    <n v="0"/>
    <n v="0"/>
    <n v="0"/>
    <n v="0"/>
    <n v="0"/>
    <n v="0"/>
    <n v="0"/>
    <n v="0"/>
    <n v="0"/>
  </r>
  <r>
    <s v="Y"/>
    <s v="ED"/>
    <s v="WA"/>
    <x v="0"/>
    <s v="Asset Condition"/>
    <s v="Downtown Network - Asset Condition"/>
    <s v="2062"/>
    <x v="7"/>
    <s v="ZBC65"/>
    <s v="BI_ZBC65 - Downtown Network Asset Condition Failed Plant"/>
    <s v="Downtown Network"/>
    <x v="0"/>
    <s v="ED.WA"/>
    <n v="1"/>
    <n v="0"/>
    <n v="80311.58"/>
    <n v="0"/>
    <n v="0"/>
    <n v="0"/>
    <n v="2937.7"/>
    <n v="0"/>
    <n v="0"/>
    <n v="0"/>
    <n v="785.51"/>
    <n v="3519.55"/>
    <n v="7932.57"/>
    <n v="2663.5699999999997"/>
    <n v="47832.729999999996"/>
    <n v="14639.95"/>
    <n v="80311.58"/>
    <m/>
    <n v="0"/>
    <n v="0"/>
    <n v="2937.7"/>
    <n v="2937.7"/>
    <n v="2937.7"/>
    <n v="2937.7"/>
    <n v="3723.21"/>
    <n v="7242.76"/>
    <n v="15175.33"/>
    <n v="17838.900000000001"/>
    <n v="65671.63"/>
    <n v="80311.58"/>
    <n v="13463.201666666668"/>
    <m/>
    <n v="0"/>
    <n v="0"/>
    <n v="2937.7"/>
    <n v="0"/>
    <n v="0"/>
    <n v="0"/>
    <n v="785.51"/>
    <n v="3519.55"/>
    <n v="7932.57"/>
    <n v="2663.5699999999997"/>
    <n v="47832.729999999996"/>
    <n v="14639.95"/>
    <n v="80311.58"/>
    <m/>
    <n v="0"/>
    <n v="0"/>
    <n v="2937.7"/>
    <n v="2937.7"/>
    <n v="2937.7"/>
    <n v="2937.7"/>
    <n v="3723.21"/>
    <n v="7242.76"/>
    <n v="15175.33"/>
    <n v="17838.900000000001"/>
    <n v="65671.63"/>
    <n v="80311.58"/>
    <n v="13463.201666666668"/>
    <m/>
    <n v="0"/>
    <n v="0"/>
    <n v="0"/>
    <n v="0"/>
    <n v="0"/>
    <n v="0"/>
    <n v="0"/>
    <n v="0"/>
    <n v="0"/>
    <n v="0"/>
    <n v="0"/>
    <n v="0"/>
    <n v="0"/>
    <m/>
    <n v="0"/>
    <n v="0"/>
    <n v="0"/>
    <n v="0"/>
    <n v="0"/>
    <n v="0"/>
    <n v="0"/>
    <n v="0"/>
    <n v="0"/>
    <n v="0"/>
    <n v="0"/>
    <n v="0"/>
    <n v="0"/>
  </r>
  <r>
    <s v="Y"/>
    <s v="ED"/>
    <s v="WA"/>
    <x v="0"/>
    <s v="Performance &amp; Capacity"/>
    <s v="Downtown Network - Performance &amp; Capacity"/>
    <s v="2063"/>
    <x v="8"/>
    <s v="SD822"/>
    <s v="BI_SD822 - Vault Integration"/>
    <s v="Downtown Network"/>
    <x v="2"/>
    <s v="ED.WA"/>
    <n v="1"/>
    <n v="0"/>
    <n v="1599950.8599999999"/>
    <n v="0"/>
    <n v="1744900.9"/>
    <n v="-191388.53"/>
    <n v="15639.73"/>
    <n v="4801.8900000000003"/>
    <n v="41669.19"/>
    <n v="40961.01"/>
    <n v="20213.59"/>
    <n v="-76846.92"/>
    <n v="0"/>
    <n v="0"/>
    <n v="0"/>
    <n v="0"/>
    <n v="1599950.8599999999"/>
    <m/>
    <n v="1744900.9"/>
    <n v="1553512.3699999999"/>
    <n v="1569152.0999999999"/>
    <n v="1573953.9899999998"/>
    <n v="1615623.1799999997"/>
    <n v="1656584.1899999997"/>
    <n v="1676797.7799999998"/>
    <n v="1599950.8599999999"/>
    <n v="1599950.8599999999"/>
    <n v="1599950.8599999999"/>
    <n v="1599950.8599999999"/>
    <n v="1599950.8599999999"/>
    <n v="1549191.948333333"/>
    <m/>
    <n v="1744900.9"/>
    <n v="-191388.53"/>
    <n v="15639.73"/>
    <n v="4801.8900000000003"/>
    <n v="41669.19"/>
    <n v="40961.01"/>
    <n v="20213.59"/>
    <n v="-76846.92"/>
    <n v="0"/>
    <n v="0"/>
    <n v="0"/>
    <n v="0"/>
    <n v="1599950.8599999999"/>
    <m/>
    <n v="1744900.9"/>
    <n v="1553512.3699999999"/>
    <n v="1569152.0999999999"/>
    <n v="1573953.9899999998"/>
    <n v="1615623.1799999997"/>
    <n v="1656584.1899999997"/>
    <n v="1676797.7799999998"/>
    <n v="1599950.8599999999"/>
    <n v="1599950.8599999999"/>
    <n v="1599950.8599999999"/>
    <n v="1599950.8599999999"/>
    <n v="1599950.8599999999"/>
    <n v="1549191.948333333"/>
    <m/>
    <n v="0"/>
    <n v="0"/>
    <n v="0"/>
    <n v="0"/>
    <n v="0"/>
    <n v="0"/>
    <n v="0"/>
    <n v="0"/>
    <n v="0"/>
    <n v="0"/>
    <n v="0"/>
    <n v="0"/>
    <n v="0"/>
    <m/>
    <n v="0"/>
    <n v="0"/>
    <n v="0"/>
    <n v="0"/>
    <n v="0"/>
    <n v="0"/>
    <n v="0"/>
    <n v="0"/>
    <n v="0"/>
    <n v="0"/>
    <n v="0"/>
    <n v="0"/>
    <n v="0"/>
  </r>
  <r>
    <s v="Y"/>
    <s v="ED"/>
    <s v="WA"/>
    <x v="0"/>
    <s v="Performance &amp; Capacity"/>
    <s v="Downtown Network - Performance &amp; Capacity"/>
    <s v="2063"/>
    <x v="8"/>
    <s v="SD826"/>
    <s v="BI_SD826 - Electrical Improvements"/>
    <s v="Downtown Network"/>
    <x v="0"/>
    <s v="ED.WA"/>
    <n v="1"/>
    <n v="0"/>
    <n v="117975.47000000002"/>
    <n v="0"/>
    <n v="41236.51"/>
    <n v="45084.66"/>
    <n v="30651.43"/>
    <n v="0"/>
    <n v="560.77"/>
    <n v="0"/>
    <n v="42.22"/>
    <n v="16.25"/>
    <n v="28.85"/>
    <n v="0"/>
    <n v="0"/>
    <n v="354.78"/>
    <n v="117975.47000000002"/>
    <m/>
    <n v="41236.51"/>
    <n v="86321.170000000013"/>
    <n v="116972.6"/>
    <n v="116972.6"/>
    <n v="117533.37000000001"/>
    <n v="117533.37000000001"/>
    <n v="117575.59000000001"/>
    <n v="117591.84000000001"/>
    <n v="117620.69000000002"/>
    <n v="117620.69000000002"/>
    <n v="117620.69000000002"/>
    <n v="117975.47000000002"/>
    <n v="103632.23791666667"/>
    <m/>
    <n v="41236.51"/>
    <n v="45084.66"/>
    <n v="30651.43"/>
    <n v="0"/>
    <n v="560.77"/>
    <n v="0"/>
    <n v="42.22"/>
    <n v="16.25"/>
    <n v="28.85"/>
    <n v="0"/>
    <n v="0"/>
    <n v="354.78"/>
    <n v="117975.47000000002"/>
    <m/>
    <n v="41236.51"/>
    <n v="86321.170000000013"/>
    <n v="116972.6"/>
    <n v="116972.6"/>
    <n v="117533.37000000001"/>
    <n v="117533.37000000001"/>
    <n v="117575.59000000001"/>
    <n v="117591.84000000001"/>
    <n v="117620.69000000002"/>
    <n v="117620.69000000002"/>
    <n v="117620.69000000002"/>
    <n v="117975.47000000002"/>
    <n v="103632.23791666667"/>
    <m/>
    <n v="0"/>
    <n v="0"/>
    <n v="0"/>
    <n v="0"/>
    <n v="0"/>
    <n v="0"/>
    <n v="0"/>
    <n v="0"/>
    <n v="0"/>
    <n v="0"/>
    <n v="0"/>
    <n v="0"/>
    <n v="0"/>
    <m/>
    <n v="0"/>
    <n v="0"/>
    <n v="0"/>
    <n v="0"/>
    <n v="0"/>
    <n v="0"/>
    <n v="0"/>
    <n v="0"/>
    <n v="0"/>
    <n v="0"/>
    <n v="0"/>
    <n v="0"/>
    <n v="0"/>
  </r>
  <r>
    <s v="Y"/>
    <s v="ED"/>
    <s v="WA"/>
    <x v="0"/>
    <s v="Performance &amp; Capacity"/>
    <s v="Downtown Network - Performance &amp; Capacity"/>
    <s v="2063"/>
    <x v="8"/>
    <s v="SD827"/>
    <s v="BI_SD827 - Structural Improvements"/>
    <s v="Downtown Network"/>
    <x v="0"/>
    <s v="ED.WA"/>
    <n v="1"/>
    <n v="0"/>
    <n v="229234.13"/>
    <n v="0"/>
    <n v="9733.9500000000007"/>
    <n v="12737.32"/>
    <n v="11713.49"/>
    <n v="6456.76"/>
    <n v="0"/>
    <n v="10372.86"/>
    <n v="0"/>
    <n v="0"/>
    <n v="0"/>
    <n v="170022.6"/>
    <n v="4241.54"/>
    <n v="3955.61"/>
    <n v="229234.13"/>
    <m/>
    <n v="9733.9500000000007"/>
    <n v="22471.27"/>
    <n v="34184.76"/>
    <n v="40641.520000000004"/>
    <n v="40641.520000000004"/>
    <n v="51014.380000000005"/>
    <n v="51014.380000000005"/>
    <n v="51014.380000000005"/>
    <n v="51014.380000000005"/>
    <n v="221036.98"/>
    <n v="225278.52000000002"/>
    <n v="229234.13"/>
    <n v="76055.258749999994"/>
    <m/>
    <n v="9733.9500000000007"/>
    <n v="12737.32"/>
    <n v="11713.49"/>
    <n v="6456.76"/>
    <n v="0"/>
    <n v="10372.86"/>
    <n v="0"/>
    <n v="0"/>
    <n v="0"/>
    <n v="170022.6"/>
    <n v="4241.54"/>
    <n v="3955.61"/>
    <n v="229234.13"/>
    <m/>
    <n v="9733.9500000000007"/>
    <n v="22471.27"/>
    <n v="34184.76"/>
    <n v="40641.520000000004"/>
    <n v="40641.520000000004"/>
    <n v="51014.380000000005"/>
    <n v="51014.380000000005"/>
    <n v="51014.380000000005"/>
    <n v="51014.380000000005"/>
    <n v="221036.98"/>
    <n v="225278.52000000002"/>
    <n v="229234.13"/>
    <n v="76055.258749999994"/>
    <m/>
    <n v="0"/>
    <n v="0"/>
    <n v="0"/>
    <n v="0"/>
    <n v="0"/>
    <n v="0"/>
    <n v="0"/>
    <n v="0"/>
    <n v="0"/>
    <n v="0"/>
    <n v="0"/>
    <n v="0"/>
    <n v="0"/>
    <m/>
    <n v="0"/>
    <n v="0"/>
    <n v="0"/>
    <n v="0"/>
    <n v="0"/>
    <n v="0"/>
    <n v="0"/>
    <n v="0"/>
    <n v="0"/>
    <n v="0"/>
    <n v="0"/>
    <n v="0"/>
    <n v="0"/>
  </r>
  <r>
    <s v="Y"/>
    <s v="ED"/>
    <s v="WA"/>
    <x v="2"/>
    <s v="Mandatory &amp; Compliance"/>
    <s v="Joint Use"/>
    <s v="2074"/>
    <x v="9"/>
    <s v="ZD019"/>
    <s v="BI_ZD019 - Joint Use WA"/>
    <s v="T&amp;D Operations"/>
    <x v="0"/>
    <s v="ED.WA"/>
    <n v="1"/>
    <n v="0"/>
    <n v="2422178.8000000007"/>
    <n v="0"/>
    <n v="0"/>
    <n v="706354.20000000019"/>
    <n v="141878.46"/>
    <n v="140963.01000000007"/>
    <n v="241200.71"/>
    <n v="405320.07000000007"/>
    <n v="664644.24999999988"/>
    <n v="-228498.01999999996"/>
    <n v="42212.810000000005"/>
    <n v="-43667.370000000017"/>
    <n v="542914.27000000025"/>
    <n v="-191143.59000000003"/>
    <n v="2422178.8000000007"/>
    <m/>
    <n v="0"/>
    <n v="706354.20000000019"/>
    <n v="848232.66000000015"/>
    <n v="989195.67000000016"/>
    <n v="1230396.3800000001"/>
    <n v="1635716.4500000002"/>
    <n v="2300360.7000000002"/>
    <n v="2071862.6800000002"/>
    <n v="2114075.4900000002"/>
    <n v="2070408.12"/>
    <n v="2613322.3900000006"/>
    <n v="2422178.8000000007"/>
    <n v="1482584.5116666667"/>
    <m/>
    <n v="0"/>
    <n v="706354.20000000019"/>
    <n v="141878.46"/>
    <n v="140963.01000000007"/>
    <n v="241200.71"/>
    <n v="405320.07000000007"/>
    <n v="664644.24999999988"/>
    <n v="-228498.01999999996"/>
    <n v="42212.810000000005"/>
    <n v="-43667.370000000017"/>
    <n v="542914.27000000025"/>
    <n v="-191143.59000000003"/>
    <n v="2422178.8000000007"/>
    <m/>
    <n v="0"/>
    <n v="706354.20000000019"/>
    <n v="848232.66000000015"/>
    <n v="989195.67000000016"/>
    <n v="1230396.3800000001"/>
    <n v="1635716.4500000002"/>
    <n v="2300360.7000000002"/>
    <n v="2071862.6800000002"/>
    <n v="2114075.4900000002"/>
    <n v="2070408.12"/>
    <n v="2613322.3900000006"/>
    <n v="2422178.8000000007"/>
    <n v="1482584.5116666667"/>
    <m/>
    <n v="0"/>
    <n v="0"/>
    <n v="0"/>
    <n v="0"/>
    <n v="0"/>
    <n v="0"/>
    <n v="0"/>
    <n v="0"/>
    <n v="0"/>
    <n v="0"/>
    <n v="0"/>
    <n v="0"/>
    <n v="0"/>
    <m/>
    <n v="0"/>
    <n v="0"/>
    <n v="0"/>
    <n v="0"/>
    <n v="0"/>
    <n v="0"/>
    <n v="0"/>
    <n v="0"/>
    <n v="0"/>
    <n v="0"/>
    <n v="0"/>
    <n v="0"/>
    <n v="0"/>
  </r>
  <r>
    <s v="Y"/>
    <s v="CD"/>
    <s v="AA"/>
    <x v="0"/>
    <s v="Asset Condition"/>
    <s v="Substation - Station Rebuilds Program"/>
    <s v="2204"/>
    <x v="10"/>
    <s v="BS202"/>
    <s v="BI_BS202 - Ford 115 kV - Rebuild Substation"/>
    <s v="T&amp;D Engineering"/>
    <x v="2"/>
    <s v="CD.AA"/>
    <n v="0.48309143579999997"/>
    <n v="0.15158870260000001"/>
    <n v="75227.215773922115"/>
    <n v="23605.460983788173"/>
    <n v="0"/>
    <n v="0"/>
    <n v="0"/>
    <n v="0"/>
    <n v="0"/>
    <n v="0"/>
    <n v="0"/>
    <n v="0"/>
    <n v="0"/>
    <n v="0"/>
    <n v="155720.45000000001"/>
    <n v="0"/>
    <n v="155720.45000000001"/>
    <m/>
    <n v="0"/>
    <n v="0"/>
    <n v="0"/>
    <n v="0"/>
    <n v="0"/>
    <n v="0"/>
    <n v="0"/>
    <n v="0"/>
    <n v="0"/>
    <n v="0"/>
    <n v="155720.45000000001"/>
    <n v="155720.45000000001"/>
    <n v="19465.056250000001"/>
    <m/>
    <n v="0"/>
    <n v="0"/>
    <n v="0"/>
    <n v="0"/>
    <n v="0"/>
    <n v="0"/>
    <n v="0"/>
    <n v="0"/>
    <n v="0"/>
    <n v="0"/>
    <n v="75227.215773922115"/>
    <n v="0"/>
    <n v="75227.215773922115"/>
    <m/>
    <n v="0"/>
    <n v="0"/>
    <n v="0"/>
    <n v="0"/>
    <n v="0"/>
    <n v="0"/>
    <n v="0"/>
    <n v="0"/>
    <n v="0"/>
    <n v="0"/>
    <n v="75227.215773922115"/>
    <n v="75227.215773922115"/>
    <n v="9403.4019717402643"/>
    <m/>
    <n v="0"/>
    <n v="0"/>
    <n v="0"/>
    <n v="0"/>
    <n v="0"/>
    <n v="0"/>
    <n v="0"/>
    <n v="0"/>
    <n v="0"/>
    <n v="0"/>
    <n v="23605.460983788173"/>
    <n v="0"/>
    <n v="23605.460983788173"/>
    <m/>
    <n v="0"/>
    <n v="0"/>
    <n v="0"/>
    <n v="0"/>
    <n v="0"/>
    <n v="0"/>
    <n v="0"/>
    <n v="0"/>
    <n v="0"/>
    <n v="0"/>
    <n v="23605.460983788173"/>
    <n v="23605.460983788173"/>
    <n v="2950.6826229735216"/>
  </r>
  <r>
    <s v="Y"/>
    <s v="ED"/>
    <s v="AN"/>
    <x v="0"/>
    <s v="Asset Condition"/>
    <s v="Substation - Station Rebuilds Program"/>
    <s v="2204"/>
    <x v="10"/>
    <s v="BS202"/>
    <s v="BI_BS202 - Ford 115 kV - Rebuild Substation"/>
    <s v="T&amp;D Engineering"/>
    <x v="1"/>
    <s v="ED.AN"/>
    <n v="0.65639999999999998"/>
    <n v="0"/>
    <n v="447655.00651200005"/>
    <n v="0"/>
    <n v="0"/>
    <n v="0"/>
    <n v="0"/>
    <n v="874948.28"/>
    <n v="0"/>
    <n v="-192963.20000000001"/>
    <n v="0"/>
    <n v="0"/>
    <n v="0"/>
    <n v="-2.9103830456733704E-11"/>
    <n v="0"/>
    <n v="0"/>
    <n v="681985.08000000007"/>
    <m/>
    <n v="0"/>
    <n v="0"/>
    <n v="0"/>
    <n v="874948.28"/>
    <n v="874948.28"/>
    <n v="681985.08000000007"/>
    <n v="681985.08000000007"/>
    <n v="681985.08000000007"/>
    <n v="681985.08000000007"/>
    <n v="681985.08000000007"/>
    <n v="681985.08000000007"/>
    <n v="681985.08000000007"/>
    <n v="515233.2983333334"/>
    <m/>
    <n v="0"/>
    <n v="0"/>
    <n v="0"/>
    <n v="574316.05099200003"/>
    <n v="0"/>
    <n v="-126661.04448000001"/>
    <n v="0"/>
    <n v="0"/>
    <n v="0"/>
    <n v="-1.9103754311800003E-11"/>
    <n v="0"/>
    <n v="0"/>
    <n v="447655.00651199999"/>
    <m/>
    <n v="0"/>
    <n v="0"/>
    <n v="0"/>
    <n v="574316.05099200003"/>
    <n v="574316.05099200003"/>
    <n v="447655.00651199999"/>
    <n v="447655.00651199999"/>
    <n v="447655.00651199999"/>
    <n v="447655.00651199999"/>
    <n v="447655.00651199999"/>
    <n v="447655.00651199999"/>
    <n v="447655.00651199999"/>
    <n v="338199.13702600001"/>
    <m/>
    <n v="0"/>
    <n v="0"/>
    <n v="0"/>
    <n v="0"/>
    <n v="0"/>
    <n v="0"/>
    <n v="0"/>
    <n v="0"/>
    <n v="0"/>
    <n v="0"/>
    <n v="0"/>
    <n v="0"/>
    <n v="0"/>
    <m/>
    <n v="0"/>
    <n v="0"/>
    <n v="0"/>
    <n v="0"/>
    <n v="0"/>
    <n v="0"/>
    <n v="0"/>
    <n v="0"/>
    <n v="0"/>
    <n v="0"/>
    <n v="0"/>
    <n v="0"/>
    <n v="0"/>
  </r>
  <r>
    <s v="Y"/>
    <s v="ED"/>
    <s v="WA"/>
    <x v="0"/>
    <s v="Asset Condition"/>
    <s v="Substation - Station Rebuilds Program"/>
    <s v="2204"/>
    <x v="10"/>
    <s v="BS202"/>
    <s v="BI_BS202 - Ford 115 kV - Rebuild Substation"/>
    <s v="T&amp;D Engineering"/>
    <x v="0"/>
    <s v="ED.WA"/>
    <n v="1"/>
    <n v="0"/>
    <n v="1524315.21"/>
    <n v="0"/>
    <n v="0"/>
    <n v="0"/>
    <n v="0"/>
    <n v="1329325.97"/>
    <n v="443.29"/>
    <n v="194376.27000000002"/>
    <n v="169.68"/>
    <n v="0"/>
    <n v="0"/>
    <n v="-1.1641532182693481E-10"/>
    <n v="0"/>
    <n v="0"/>
    <n v="1524315.21"/>
    <m/>
    <n v="0"/>
    <n v="0"/>
    <n v="0"/>
    <n v="1329325.97"/>
    <n v="1329769.26"/>
    <n v="1524145.53"/>
    <n v="1524315.21"/>
    <n v="1524315.21"/>
    <n v="1524315.21"/>
    <n v="1524315.21"/>
    <n v="1524315.21"/>
    <n v="1524315.21"/>
    <n v="1047247.8679166669"/>
    <m/>
    <n v="0"/>
    <n v="0"/>
    <n v="0"/>
    <n v="1329325.97"/>
    <n v="443.29"/>
    <n v="194376.27000000002"/>
    <n v="169.68"/>
    <n v="0"/>
    <n v="0"/>
    <n v="-1.1641532182693481E-10"/>
    <n v="0"/>
    <n v="0"/>
    <n v="1524315.21"/>
    <m/>
    <n v="0"/>
    <n v="0"/>
    <n v="0"/>
    <n v="1329325.97"/>
    <n v="1329769.26"/>
    <n v="1524145.53"/>
    <n v="1524315.21"/>
    <n v="1524315.21"/>
    <n v="1524315.21"/>
    <n v="1524315.21"/>
    <n v="1524315.21"/>
    <n v="1524315.21"/>
    <n v="1047247.8679166669"/>
    <m/>
    <n v="0"/>
    <n v="0"/>
    <n v="0"/>
    <n v="0"/>
    <n v="0"/>
    <n v="0"/>
    <n v="0"/>
    <n v="0"/>
    <n v="0"/>
    <n v="0"/>
    <n v="0"/>
    <n v="0"/>
    <n v="0"/>
    <m/>
    <n v="0"/>
    <n v="0"/>
    <n v="0"/>
    <n v="0"/>
    <n v="0"/>
    <n v="0"/>
    <n v="0"/>
    <n v="0"/>
    <n v="0"/>
    <n v="0"/>
    <n v="0"/>
    <n v="0"/>
    <n v="0"/>
  </r>
  <r>
    <s v="Y"/>
    <s v="ED"/>
    <s v="WA"/>
    <x v="0"/>
    <s v="Asset Condition"/>
    <s v="Substation - Station Rebuilds Program"/>
    <s v="2204"/>
    <x v="10"/>
    <s v="BS202"/>
    <s v="BI_BS202 - Ford 115 kV - Rebuild Substation"/>
    <s v="T&amp;D Engineering"/>
    <x v="2"/>
    <s v="ED.WA"/>
    <n v="1"/>
    <n v="0"/>
    <n v="58902.659999999974"/>
    <n v="0"/>
    <n v="133273.07999999999"/>
    <n v="19722.39"/>
    <n v="6224.12"/>
    <n v="58162.81"/>
    <n v="436.07"/>
    <n v="894.56"/>
    <n v="0"/>
    <n v="365.84"/>
    <n v="0"/>
    <n v="0"/>
    <n v="-160176.21"/>
    <n v="0"/>
    <n v="58902.659999999974"/>
    <m/>
    <n v="133273.07999999999"/>
    <n v="152995.46999999997"/>
    <n v="159219.58999999997"/>
    <n v="217382.39999999997"/>
    <n v="217818.46999999997"/>
    <n v="218713.02999999997"/>
    <n v="218713.02999999997"/>
    <n v="219078.86999999997"/>
    <n v="219078.86999999997"/>
    <n v="219078.86999999997"/>
    <n v="58902.659999999974"/>
    <n v="58902.659999999974"/>
    <n v="171975.47249999995"/>
    <m/>
    <n v="133273.07999999999"/>
    <n v="19722.39"/>
    <n v="6224.12"/>
    <n v="58162.81"/>
    <n v="436.07"/>
    <n v="894.56"/>
    <n v="0"/>
    <n v="365.84"/>
    <n v="0"/>
    <n v="0"/>
    <n v="-160176.21"/>
    <n v="0"/>
    <n v="58902.659999999974"/>
    <m/>
    <n v="133273.07999999999"/>
    <n v="152995.46999999997"/>
    <n v="159219.58999999997"/>
    <n v="217382.39999999997"/>
    <n v="217818.46999999997"/>
    <n v="218713.02999999997"/>
    <n v="218713.02999999997"/>
    <n v="219078.86999999997"/>
    <n v="219078.86999999997"/>
    <n v="219078.86999999997"/>
    <n v="58902.659999999974"/>
    <n v="58902.659999999974"/>
    <n v="171975.47249999995"/>
    <m/>
    <n v="0"/>
    <n v="0"/>
    <n v="0"/>
    <n v="0"/>
    <n v="0"/>
    <n v="0"/>
    <n v="0"/>
    <n v="0"/>
    <n v="0"/>
    <n v="0"/>
    <n v="0"/>
    <n v="0"/>
    <n v="0"/>
    <m/>
    <n v="0"/>
    <n v="0"/>
    <n v="0"/>
    <n v="0"/>
    <n v="0"/>
    <n v="0"/>
    <n v="0"/>
    <n v="0"/>
    <n v="0"/>
    <n v="0"/>
    <n v="0"/>
    <n v="0"/>
    <n v="0"/>
  </r>
  <r>
    <s v="Y"/>
    <s v="ED"/>
    <s v="WA"/>
    <x v="0"/>
    <s v="Asset Condition"/>
    <s v="Substation - Station Rebuilds Program"/>
    <s v="2204"/>
    <x v="10"/>
    <s v="BS400"/>
    <s v="BI_BS400 - Davenport 115 kV Substation - Minor Rebuild"/>
    <s v="T&amp;D Engineering"/>
    <x v="0"/>
    <s v="ED.WA"/>
    <n v="1"/>
    <n v="0"/>
    <n v="640243.25"/>
    <n v="0"/>
    <n v="638285.93999999994"/>
    <n v="1957.31"/>
    <n v="0"/>
    <n v="0"/>
    <n v="0"/>
    <n v="0"/>
    <n v="0"/>
    <n v="0"/>
    <n v="0"/>
    <n v="0"/>
    <n v="0"/>
    <n v="0"/>
    <n v="640243.25"/>
    <m/>
    <n v="638285.93999999994"/>
    <n v="640243.25"/>
    <n v="640243.25"/>
    <n v="640243.25"/>
    <n v="640243.25"/>
    <n v="640243.25"/>
    <n v="640243.25"/>
    <n v="640243.25"/>
    <n v="640243.25"/>
    <n v="640243.25"/>
    <n v="640243.25"/>
    <n v="640243.25"/>
    <n v="613403.33875"/>
    <m/>
    <n v="638285.93999999994"/>
    <n v="1957.31"/>
    <n v="0"/>
    <n v="0"/>
    <n v="0"/>
    <n v="0"/>
    <n v="0"/>
    <n v="0"/>
    <n v="0"/>
    <n v="0"/>
    <n v="0"/>
    <n v="0"/>
    <n v="640243.25"/>
    <m/>
    <n v="638285.93999999994"/>
    <n v="640243.25"/>
    <n v="640243.25"/>
    <n v="640243.25"/>
    <n v="640243.25"/>
    <n v="640243.25"/>
    <n v="640243.25"/>
    <n v="640243.25"/>
    <n v="640243.25"/>
    <n v="640243.25"/>
    <n v="640243.25"/>
    <n v="640243.25"/>
    <n v="613403.33875"/>
    <m/>
    <n v="0"/>
    <n v="0"/>
    <n v="0"/>
    <n v="0"/>
    <n v="0"/>
    <n v="0"/>
    <n v="0"/>
    <n v="0"/>
    <n v="0"/>
    <n v="0"/>
    <n v="0"/>
    <n v="0"/>
    <n v="0"/>
    <m/>
    <n v="0"/>
    <n v="0"/>
    <n v="0"/>
    <n v="0"/>
    <n v="0"/>
    <n v="0"/>
    <n v="0"/>
    <n v="0"/>
    <n v="0"/>
    <n v="0"/>
    <n v="0"/>
    <n v="0"/>
    <n v="0"/>
  </r>
  <r>
    <s v="Y"/>
    <s v="ED"/>
    <s v="AN"/>
    <x v="0"/>
    <s v="Asset Condition"/>
    <s v="Substation - Station Rebuilds Program"/>
    <s v="2204"/>
    <x v="10"/>
    <s v="BT306"/>
    <s v="BI_BT306 - Ford Substation 115-13kV Rebuild - Tx Integration"/>
    <s v="T&amp;D Engineering"/>
    <x v="1"/>
    <s v="ED.AN"/>
    <n v="0.65639999999999998"/>
    <n v="0"/>
    <n v="88107.442991999997"/>
    <n v="0"/>
    <n v="0"/>
    <n v="0"/>
    <n v="117963.96"/>
    <n v="0"/>
    <n v="0"/>
    <n v="0"/>
    <n v="16264.320000000002"/>
    <n v="0"/>
    <n v="0"/>
    <n v="0"/>
    <n v="0"/>
    <n v="0"/>
    <n v="134228.28"/>
    <m/>
    <n v="0"/>
    <n v="0"/>
    <n v="117963.96"/>
    <n v="117963.96"/>
    <n v="117963.96"/>
    <n v="117963.96"/>
    <n v="134228.28"/>
    <n v="134228.28"/>
    <n v="134228.28"/>
    <n v="134228.28"/>
    <n v="134228.28"/>
    <n v="134228.28"/>
    <n v="100842.61499999999"/>
    <m/>
    <n v="0"/>
    <n v="0"/>
    <n v="77431.543344000005"/>
    <n v="0"/>
    <n v="0"/>
    <n v="0"/>
    <n v="10675.899648000001"/>
    <n v="0"/>
    <n v="0"/>
    <n v="0"/>
    <n v="0"/>
    <n v="0"/>
    <n v="88107.442992000011"/>
    <m/>
    <n v="0"/>
    <n v="0"/>
    <n v="77431.543344000005"/>
    <n v="77431.543344000005"/>
    <n v="77431.543344000005"/>
    <n v="77431.543344000005"/>
    <n v="88107.442992000011"/>
    <n v="88107.442992000011"/>
    <n v="88107.442992000011"/>
    <n v="88107.442992000011"/>
    <n v="88107.442992000011"/>
    <n v="88107.442992000011"/>
    <n v="66193.092486000009"/>
    <m/>
    <n v="0"/>
    <n v="0"/>
    <n v="0"/>
    <n v="0"/>
    <n v="0"/>
    <n v="0"/>
    <n v="0"/>
    <n v="0"/>
    <n v="0"/>
    <n v="0"/>
    <n v="0"/>
    <n v="0"/>
    <n v="0"/>
    <m/>
    <n v="0"/>
    <n v="0"/>
    <n v="0"/>
    <n v="0"/>
    <n v="0"/>
    <n v="0"/>
    <n v="0"/>
    <n v="0"/>
    <n v="0"/>
    <n v="0"/>
    <n v="0"/>
    <n v="0"/>
    <n v="0"/>
  </r>
  <r>
    <s v="Y"/>
    <s v="ED"/>
    <s v="AN"/>
    <x v="0"/>
    <s v="Asset Condition"/>
    <s v="Substation - Station Rebuilds Program"/>
    <s v="2204"/>
    <x v="10"/>
    <s v="CS503"/>
    <s v="BI_CS503 - Huetter - Expand Sub - Add Capacity"/>
    <s v="T&amp;D Engineering"/>
    <x v="1"/>
    <s v="ED.AN"/>
    <n v="0.65639999999999998"/>
    <n v="0"/>
    <n v="80516.492063999991"/>
    <n v="0"/>
    <n v="0"/>
    <n v="0"/>
    <n v="0"/>
    <n v="0"/>
    <n v="0"/>
    <n v="123704.57"/>
    <n v="469.54"/>
    <n v="346.55"/>
    <n v="430.26"/>
    <n v="-2287.16"/>
    <n v="0"/>
    <n v="0"/>
    <n v="122663.76"/>
    <m/>
    <n v="0"/>
    <n v="0"/>
    <n v="0"/>
    <n v="0"/>
    <n v="0"/>
    <n v="123704.57"/>
    <n v="124174.11"/>
    <n v="124520.66"/>
    <n v="124950.92"/>
    <n v="122663.76"/>
    <n v="122663.76"/>
    <n v="122663.76"/>
    <n v="67000.804999999993"/>
    <m/>
    <n v="0"/>
    <n v="0"/>
    <n v="0"/>
    <n v="0"/>
    <n v="0"/>
    <n v="81199.67974800001"/>
    <n v="308.20605599999999"/>
    <n v="227.47542000000001"/>
    <n v="282.422664"/>
    <n v="-1501.2918239999999"/>
    <n v="0"/>
    <n v="0"/>
    <n v="80516.492064000005"/>
    <m/>
    <n v="0"/>
    <n v="0"/>
    <n v="0"/>
    <n v="0"/>
    <n v="0"/>
    <n v="81199.67974800001"/>
    <n v="81507.885804000005"/>
    <n v="81735.361224000007"/>
    <n v="82017.783888000005"/>
    <n v="80516.492064000005"/>
    <n v="80516.492064000005"/>
    <n v="80516.492064000005"/>
    <n v="43979.328402000006"/>
    <m/>
    <n v="0"/>
    <n v="0"/>
    <n v="0"/>
    <n v="0"/>
    <n v="0"/>
    <n v="0"/>
    <n v="0"/>
    <n v="0"/>
    <n v="0"/>
    <n v="0"/>
    <n v="0"/>
    <n v="0"/>
    <n v="0"/>
    <m/>
    <n v="0"/>
    <n v="0"/>
    <n v="0"/>
    <n v="0"/>
    <n v="0"/>
    <n v="0"/>
    <n v="0"/>
    <n v="0"/>
    <n v="0"/>
    <n v="0"/>
    <n v="0"/>
    <n v="0"/>
    <n v="0"/>
  </r>
  <r>
    <s v="Y"/>
    <s v="ED"/>
    <s v="AN"/>
    <x v="0"/>
    <s v="Asset Condition"/>
    <s v="Substation - Station Rebuilds Program"/>
    <s v="2204"/>
    <x v="10"/>
    <s v="CT800"/>
    <s v="BI_CT800 - Dalton Substation - Rebuild (Transmission)"/>
    <s v="T&amp;D Engineering"/>
    <x v="1"/>
    <s v="ED.AN"/>
    <n v="0.65639999999999998"/>
    <n v="0"/>
    <n v="174359.70266400001"/>
    <n v="0"/>
    <n v="0"/>
    <n v="0"/>
    <n v="0"/>
    <n v="0"/>
    <n v="0"/>
    <n v="0"/>
    <n v="0"/>
    <n v="0"/>
    <n v="0"/>
    <n v="0"/>
    <n v="265630.26"/>
    <n v="0"/>
    <n v="265630.26"/>
    <m/>
    <n v="0"/>
    <n v="0"/>
    <n v="0"/>
    <n v="0"/>
    <n v="0"/>
    <n v="0"/>
    <n v="0"/>
    <n v="0"/>
    <n v="0"/>
    <n v="0"/>
    <n v="265630.26"/>
    <n v="265630.26"/>
    <n v="33203.782500000001"/>
    <m/>
    <n v="0"/>
    <n v="0"/>
    <n v="0"/>
    <n v="0"/>
    <n v="0"/>
    <n v="0"/>
    <n v="0"/>
    <n v="0"/>
    <n v="0"/>
    <n v="0"/>
    <n v="174359.70266400001"/>
    <n v="0"/>
    <n v="174359.70266400001"/>
    <m/>
    <n v="0"/>
    <n v="0"/>
    <n v="0"/>
    <n v="0"/>
    <n v="0"/>
    <n v="0"/>
    <n v="0"/>
    <n v="0"/>
    <n v="0"/>
    <n v="0"/>
    <n v="174359.70266400001"/>
    <n v="174359.70266400001"/>
    <n v="21794.962833000001"/>
    <m/>
    <n v="0"/>
    <n v="0"/>
    <n v="0"/>
    <n v="0"/>
    <n v="0"/>
    <n v="0"/>
    <n v="0"/>
    <n v="0"/>
    <n v="0"/>
    <n v="0"/>
    <n v="0"/>
    <n v="0"/>
    <n v="0"/>
    <m/>
    <n v="0"/>
    <n v="0"/>
    <n v="0"/>
    <n v="0"/>
    <n v="0"/>
    <n v="0"/>
    <n v="0"/>
    <n v="0"/>
    <n v="0"/>
    <n v="0"/>
    <n v="0"/>
    <n v="0"/>
    <n v="0"/>
  </r>
  <r>
    <s v="Y"/>
    <s v="ED"/>
    <s v="WA"/>
    <x v="0"/>
    <s v="Asset Condition"/>
    <s v="Substation - Station Rebuilds Program"/>
    <s v="2204"/>
    <x v="10"/>
    <s v="FD700"/>
    <s v="BI_FD700 - Lee&amp;Reynolds 2nd Xfm:  Integrate Distribution Circuits"/>
    <s v="T&amp;D Engineering"/>
    <x v="0"/>
    <s v="ED.WA"/>
    <n v="1"/>
    <n v="0"/>
    <n v="238265.06"/>
    <n v="0"/>
    <n v="0"/>
    <n v="0"/>
    <n v="0"/>
    <n v="238265.06"/>
    <n v="0"/>
    <n v="0"/>
    <n v="0"/>
    <n v="0"/>
    <n v="0"/>
    <n v="0"/>
    <n v="1.4551915228366852E-11"/>
    <n v="0"/>
    <n v="238265.06"/>
    <m/>
    <n v="0"/>
    <n v="0"/>
    <n v="0"/>
    <n v="238265.06"/>
    <n v="238265.06"/>
    <n v="238265.06"/>
    <n v="238265.06"/>
    <n v="238265.06"/>
    <n v="238265.06"/>
    <n v="238265.06"/>
    <n v="238265.06"/>
    <n v="238265.06"/>
    <n v="168771.0841666667"/>
    <m/>
    <n v="0"/>
    <n v="0"/>
    <n v="0"/>
    <n v="238265.06"/>
    <n v="0"/>
    <n v="0"/>
    <n v="0"/>
    <n v="0"/>
    <n v="0"/>
    <n v="0"/>
    <n v="1.4551915228366852E-11"/>
    <n v="0"/>
    <n v="238265.06"/>
    <m/>
    <n v="0"/>
    <n v="0"/>
    <n v="0"/>
    <n v="238265.06"/>
    <n v="238265.06"/>
    <n v="238265.06"/>
    <n v="238265.06"/>
    <n v="238265.06"/>
    <n v="238265.06"/>
    <n v="238265.06"/>
    <n v="238265.06"/>
    <n v="238265.06"/>
    <n v="168771.0841666667"/>
    <m/>
    <n v="0"/>
    <n v="0"/>
    <n v="0"/>
    <n v="0"/>
    <n v="0"/>
    <n v="0"/>
    <n v="0"/>
    <n v="0"/>
    <n v="0"/>
    <n v="0"/>
    <n v="0"/>
    <n v="0"/>
    <n v="0"/>
    <m/>
    <n v="0"/>
    <n v="0"/>
    <n v="0"/>
    <n v="0"/>
    <n v="0"/>
    <n v="0"/>
    <n v="0"/>
    <n v="0"/>
    <n v="0"/>
    <n v="0"/>
    <n v="0"/>
    <n v="0"/>
    <n v="0"/>
  </r>
  <r>
    <s v="Y"/>
    <s v="ED"/>
    <s v="AN"/>
    <x v="0"/>
    <s v="Asset Condition"/>
    <s v="Substation - Station Rebuilds Program"/>
    <s v="2204"/>
    <x v="10"/>
    <s v="FS700"/>
    <s v="BI_FS700 - Lee &amp; Reynolds Sub 115/13V Capacity Increase"/>
    <s v="T&amp;D Engineering"/>
    <x v="1"/>
    <s v="ED.AN"/>
    <n v="0.65639999999999998"/>
    <n v="0"/>
    <n v="-23982.040043999998"/>
    <n v="0"/>
    <n v="593.96"/>
    <n v="-37202.089999999997"/>
    <n v="72.42"/>
    <n v="0"/>
    <n v="0"/>
    <n v="0"/>
    <n v="0"/>
    <n v="0"/>
    <n v="0"/>
    <n v="0"/>
    <n v="0"/>
    <n v="0"/>
    <n v="-36535.71"/>
    <m/>
    <n v="593.96"/>
    <n v="-36608.129999999997"/>
    <n v="-36535.71"/>
    <n v="-36535.71"/>
    <n v="-36535.71"/>
    <n v="-36535.71"/>
    <n v="-36535.71"/>
    <n v="-36535.71"/>
    <n v="-36535.71"/>
    <n v="-36535.71"/>
    <n v="-36535.71"/>
    <n v="-36535.71"/>
    <n v="-31925.28458333333"/>
    <m/>
    <n v="389.87534400000004"/>
    <n v="-24419.451875999996"/>
    <n v="47.536487999999999"/>
    <n v="0"/>
    <n v="0"/>
    <n v="0"/>
    <n v="0"/>
    <n v="0"/>
    <n v="0"/>
    <n v="0"/>
    <n v="0"/>
    <n v="0"/>
    <n v="-23982.040043999994"/>
    <m/>
    <n v="389.87534400000004"/>
    <n v="-24029.576531999995"/>
    <n v="-23982.040043999994"/>
    <n v="-23982.040043999994"/>
    <n v="-23982.040043999994"/>
    <n v="-23982.040043999994"/>
    <n v="-23982.040043999994"/>
    <n v="-23982.040043999994"/>
    <n v="-23982.040043999994"/>
    <n v="-23982.040043999994"/>
    <n v="-23982.040043999994"/>
    <n v="-23982.040043999994"/>
    <n v="-20955.756800499996"/>
    <m/>
    <n v="0"/>
    <n v="0"/>
    <n v="0"/>
    <n v="0"/>
    <n v="0"/>
    <n v="0"/>
    <n v="0"/>
    <n v="0"/>
    <n v="0"/>
    <n v="0"/>
    <n v="0"/>
    <n v="0"/>
    <n v="0"/>
    <m/>
    <n v="0"/>
    <n v="0"/>
    <n v="0"/>
    <n v="0"/>
    <n v="0"/>
    <n v="0"/>
    <n v="0"/>
    <n v="0"/>
    <n v="0"/>
    <n v="0"/>
    <n v="0"/>
    <n v="0"/>
    <n v="0"/>
  </r>
  <r>
    <s v="Y"/>
    <s v="ED"/>
    <s v="WA"/>
    <x v="0"/>
    <s v="Asset Condition"/>
    <s v="Substation - Station Rebuilds Program"/>
    <s v="2204"/>
    <x v="10"/>
    <s v="FS700"/>
    <s v="BI_FS700 - Lee &amp; Reynolds Sub 115/13V Capacity Increase"/>
    <s v="T&amp;D Engineering"/>
    <x v="0"/>
    <s v="ED.WA"/>
    <n v="1"/>
    <n v="0"/>
    <n v="5317.5100000002276"/>
    <n v="0"/>
    <n v="593.96"/>
    <n v="48334.049999999996"/>
    <n v="72.41"/>
    <n v="-43682.91"/>
    <n v="0"/>
    <n v="2.3283064365386963E-10"/>
    <n v="0"/>
    <n v="0"/>
    <n v="0"/>
    <n v="0"/>
    <n v="0"/>
    <n v="0"/>
    <n v="5317.5100000002276"/>
    <m/>
    <n v="593.96"/>
    <n v="48928.009999999995"/>
    <n v="49000.42"/>
    <n v="5317.5099999999948"/>
    <n v="5317.5099999999948"/>
    <n v="5317.5100000002276"/>
    <n v="5317.5100000002276"/>
    <n v="5317.5100000002276"/>
    <n v="5317.5100000002276"/>
    <n v="5317.5100000002276"/>
    <n v="5317.5100000002276"/>
    <n v="5317.5100000002276"/>
    <n v="11976.768750000125"/>
    <m/>
    <n v="593.96"/>
    <n v="48334.049999999996"/>
    <n v="72.41"/>
    <n v="-43682.91"/>
    <n v="0"/>
    <n v="2.3283064365386963E-10"/>
    <n v="0"/>
    <n v="0"/>
    <n v="0"/>
    <n v="0"/>
    <n v="0"/>
    <n v="0"/>
    <n v="5317.5100000002276"/>
    <m/>
    <n v="593.96"/>
    <n v="48928.009999999995"/>
    <n v="49000.42"/>
    <n v="5317.5099999999948"/>
    <n v="5317.5099999999948"/>
    <n v="5317.5100000002276"/>
    <n v="5317.5100000002276"/>
    <n v="5317.5100000002276"/>
    <n v="5317.5100000002276"/>
    <n v="5317.5100000002276"/>
    <n v="5317.5100000002276"/>
    <n v="5317.5100000002276"/>
    <n v="11976.768750000125"/>
    <m/>
    <n v="0"/>
    <n v="0"/>
    <n v="0"/>
    <n v="0"/>
    <n v="0"/>
    <n v="0"/>
    <n v="0"/>
    <n v="0"/>
    <n v="0"/>
    <n v="0"/>
    <n v="0"/>
    <n v="0"/>
    <n v="0"/>
    <m/>
    <n v="0"/>
    <n v="0"/>
    <n v="0"/>
    <n v="0"/>
    <n v="0"/>
    <n v="0"/>
    <n v="0"/>
    <n v="0"/>
    <n v="0"/>
    <n v="0"/>
    <n v="0"/>
    <n v="0"/>
    <n v="0"/>
  </r>
  <r>
    <s v="Y"/>
    <s v="ED"/>
    <s v="WA"/>
    <x v="0"/>
    <s v="Asset Condition"/>
    <s v="Substation - Station Rebuilds Program"/>
    <s v="2204"/>
    <x v="10"/>
    <s v="FS700"/>
    <s v="BI_FS700 - Lee &amp; Reynolds Sub 115/13V Capacity Increase"/>
    <s v="T&amp;D Engineering"/>
    <x v="2"/>
    <s v="ED.WA"/>
    <n v="1"/>
    <n v="0"/>
    <n v="41365.549999999996"/>
    <n v="0"/>
    <n v="539.16999999999996"/>
    <n v="53.42"/>
    <n v="0"/>
    <n v="40772.959999999999"/>
    <n v="0"/>
    <n v="0"/>
    <n v="0"/>
    <n v="0"/>
    <n v="0"/>
    <n v="0"/>
    <n v="0"/>
    <n v="0"/>
    <n v="41365.549999999996"/>
    <m/>
    <n v="539.16999999999996"/>
    <n v="592.58999999999992"/>
    <n v="592.58999999999992"/>
    <n v="41365.549999999996"/>
    <n v="41365.549999999996"/>
    <n v="41365.549999999996"/>
    <n v="41365.549999999996"/>
    <n v="41365.549999999996"/>
    <n v="41365.549999999996"/>
    <n v="41365.549999999996"/>
    <n v="41365.549999999996"/>
    <n v="41365.549999999996"/>
    <n v="29444.293749999997"/>
    <m/>
    <n v="539.16999999999996"/>
    <n v="53.42"/>
    <n v="0"/>
    <n v="40772.959999999999"/>
    <n v="0"/>
    <n v="0"/>
    <n v="0"/>
    <n v="0"/>
    <n v="0"/>
    <n v="0"/>
    <n v="0"/>
    <n v="0"/>
    <n v="41365.549999999996"/>
    <m/>
    <n v="539.16999999999996"/>
    <n v="592.58999999999992"/>
    <n v="592.58999999999992"/>
    <n v="41365.549999999996"/>
    <n v="41365.549999999996"/>
    <n v="41365.549999999996"/>
    <n v="41365.549999999996"/>
    <n v="41365.549999999996"/>
    <n v="41365.549999999996"/>
    <n v="41365.549999999996"/>
    <n v="41365.549999999996"/>
    <n v="41365.549999999996"/>
    <n v="29444.293749999997"/>
    <m/>
    <n v="0"/>
    <n v="0"/>
    <n v="0"/>
    <n v="0"/>
    <n v="0"/>
    <n v="0"/>
    <n v="0"/>
    <n v="0"/>
    <n v="0"/>
    <n v="0"/>
    <n v="0"/>
    <n v="0"/>
    <n v="0"/>
    <m/>
    <n v="0"/>
    <n v="0"/>
    <n v="0"/>
    <n v="0"/>
    <n v="0"/>
    <n v="0"/>
    <n v="0"/>
    <n v="0"/>
    <n v="0"/>
    <n v="0"/>
    <n v="0"/>
    <n v="0"/>
    <n v="0"/>
  </r>
  <r>
    <s v="Y"/>
    <s v="ED"/>
    <s v="AN"/>
    <x v="0"/>
    <s v="Asset Condition"/>
    <s v="Substation - Station Rebuilds Program"/>
    <s v="2204"/>
    <x v="10"/>
    <s v="LC903"/>
    <s v="BI_LC903 - Dry Gulch 115kV Substation"/>
    <s v="T&amp;D Engineering"/>
    <x v="2"/>
    <s v="ED.AN"/>
    <n v="0.69189000000000001"/>
    <n v="0"/>
    <n v="92997.239331600009"/>
    <n v="0"/>
    <n v="0"/>
    <n v="0"/>
    <n v="0"/>
    <n v="0"/>
    <n v="0"/>
    <n v="0"/>
    <n v="0"/>
    <n v="69346.070000000007"/>
    <n v="1432.65"/>
    <n v="384.47"/>
    <n v="63247.25"/>
    <n v="0"/>
    <n v="134410.44"/>
    <m/>
    <n v="0"/>
    <n v="0"/>
    <n v="0"/>
    <n v="0"/>
    <n v="0"/>
    <n v="0"/>
    <n v="0"/>
    <n v="69346.070000000007"/>
    <n v="70778.720000000001"/>
    <n v="71163.19"/>
    <n v="134410.44"/>
    <n v="134410.44"/>
    <n v="34408.636666666665"/>
    <m/>
    <n v="0"/>
    <n v="0"/>
    <n v="0"/>
    <n v="0"/>
    <n v="0"/>
    <n v="0"/>
    <n v="0"/>
    <n v="47979.852372300003"/>
    <n v="991.23620850000009"/>
    <n v="266.0109483"/>
    <n v="43760.139802500002"/>
    <n v="0"/>
    <n v="92997.239331599994"/>
    <m/>
    <n v="0"/>
    <n v="0"/>
    <n v="0"/>
    <n v="0"/>
    <n v="0"/>
    <n v="0"/>
    <n v="0"/>
    <n v="47979.852372300003"/>
    <n v="48971.088580800002"/>
    <n v="49237.0995291"/>
    <n v="92997.239331599994"/>
    <n v="92997.239331599994"/>
    <n v="23806.9916233"/>
    <m/>
    <n v="0"/>
    <n v="0"/>
    <n v="0"/>
    <n v="0"/>
    <n v="0"/>
    <n v="0"/>
    <n v="0"/>
    <n v="0"/>
    <n v="0"/>
    <n v="0"/>
    <n v="0"/>
    <n v="0"/>
    <n v="0"/>
    <m/>
    <n v="0"/>
    <n v="0"/>
    <n v="0"/>
    <n v="0"/>
    <n v="0"/>
    <n v="0"/>
    <n v="0"/>
    <n v="0"/>
    <n v="0"/>
    <n v="0"/>
    <n v="0"/>
    <n v="0"/>
    <n v="0"/>
  </r>
  <r>
    <s v="Y"/>
    <s v="ED"/>
    <s v="AN"/>
    <x v="0"/>
    <s v="Asset Condition"/>
    <s v="Substation - Station Rebuilds Program"/>
    <s v="2204"/>
    <x v="10"/>
    <s v="LS806"/>
    <s v="BI_LS806 - Dry Gulch 115kV Sub- Brownfield (Substation)"/>
    <s v="T&amp;D Engineering"/>
    <x v="1"/>
    <s v="ED.AN"/>
    <n v="0.65639999999999998"/>
    <n v="0"/>
    <n v="401520.40512000001"/>
    <n v="0"/>
    <n v="0"/>
    <n v="0"/>
    <n v="0"/>
    <n v="0"/>
    <n v="0"/>
    <n v="0"/>
    <n v="0"/>
    <n v="0"/>
    <n v="0"/>
    <n v="0"/>
    <n v="582773.27"/>
    <n v="28927.53"/>
    <n v="611700.80000000005"/>
    <m/>
    <n v="0"/>
    <n v="0"/>
    <n v="0"/>
    <n v="0"/>
    <n v="0"/>
    <n v="0"/>
    <n v="0"/>
    <n v="0"/>
    <n v="0"/>
    <n v="0"/>
    <n v="582773.27"/>
    <n v="611700.80000000005"/>
    <n v="74051.972500000003"/>
    <m/>
    <n v="0"/>
    <n v="0"/>
    <n v="0"/>
    <n v="0"/>
    <n v="0"/>
    <n v="0"/>
    <n v="0"/>
    <n v="0"/>
    <n v="0"/>
    <n v="0"/>
    <n v="382532.37442800001"/>
    <n v="18988.030692"/>
    <n v="401520.40512000001"/>
    <m/>
    <n v="0"/>
    <n v="0"/>
    <n v="0"/>
    <n v="0"/>
    <n v="0"/>
    <n v="0"/>
    <n v="0"/>
    <n v="0"/>
    <n v="0"/>
    <n v="0"/>
    <n v="382532.37442800001"/>
    <n v="401520.40512000001"/>
    <n v="48607.714748999999"/>
    <m/>
    <n v="0"/>
    <n v="0"/>
    <n v="0"/>
    <n v="0"/>
    <n v="0"/>
    <n v="0"/>
    <n v="0"/>
    <n v="0"/>
    <n v="0"/>
    <n v="0"/>
    <n v="0"/>
    <n v="0"/>
    <n v="0"/>
    <m/>
    <n v="0"/>
    <n v="0"/>
    <n v="0"/>
    <n v="0"/>
    <n v="0"/>
    <n v="0"/>
    <n v="0"/>
    <n v="0"/>
    <n v="0"/>
    <n v="0"/>
    <n v="0"/>
    <n v="0"/>
    <n v="0"/>
  </r>
  <r>
    <s v="Y"/>
    <s v="ED"/>
    <s v="WA"/>
    <x v="0"/>
    <s v="Asset Condition"/>
    <s v="Substation - Station Rebuilds Program"/>
    <s v="2204"/>
    <x v="10"/>
    <s v="LS806"/>
    <s v="BI_LS806 - Dry Gulch 115kV Sub- Brownfield (Substation)"/>
    <s v="T&amp;D Engineering"/>
    <x v="0"/>
    <s v="ED.WA"/>
    <n v="1"/>
    <n v="0"/>
    <n v="440996.67000000004"/>
    <n v="0"/>
    <n v="0"/>
    <n v="0"/>
    <n v="0"/>
    <n v="0"/>
    <n v="0"/>
    <n v="0"/>
    <n v="0"/>
    <n v="0"/>
    <n v="0"/>
    <n v="0"/>
    <n v="425541.17000000004"/>
    <n v="15455.5"/>
    <n v="440996.67000000004"/>
    <m/>
    <n v="0"/>
    <n v="0"/>
    <n v="0"/>
    <n v="0"/>
    <n v="0"/>
    <n v="0"/>
    <n v="0"/>
    <n v="0"/>
    <n v="0"/>
    <n v="0"/>
    <n v="425541.17000000004"/>
    <n v="440996.67000000004"/>
    <n v="53836.625416666677"/>
    <m/>
    <n v="0"/>
    <n v="0"/>
    <n v="0"/>
    <n v="0"/>
    <n v="0"/>
    <n v="0"/>
    <n v="0"/>
    <n v="0"/>
    <n v="0"/>
    <n v="0"/>
    <n v="425541.17000000004"/>
    <n v="15455.5"/>
    <n v="440996.67000000004"/>
    <m/>
    <n v="0"/>
    <n v="0"/>
    <n v="0"/>
    <n v="0"/>
    <n v="0"/>
    <n v="0"/>
    <n v="0"/>
    <n v="0"/>
    <n v="0"/>
    <n v="0"/>
    <n v="425541.17000000004"/>
    <n v="440996.67000000004"/>
    <n v="53836.625416666677"/>
    <m/>
    <n v="0"/>
    <n v="0"/>
    <n v="0"/>
    <n v="0"/>
    <n v="0"/>
    <n v="0"/>
    <n v="0"/>
    <n v="0"/>
    <n v="0"/>
    <n v="0"/>
    <n v="0"/>
    <n v="0"/>
    <n v="0"/>
    <m/>
    <n v="0"/>
    <n v="0"/>
    <n v="0"/>
    <n v="0"/>
    <n v="0"/>
    <n v="0"/>
    <n v="0"/>
    <n v="0"/>
    <n v="0"/>
    <n v="0"/>
    <n v="0"/>
    <n v="0"/>
    <n v="0"/>
  </r>
  <r>
    <s v="Y"/>
    <s v="ED"/>
    <s v="AN"/>
    <x v="0"/>
    <s v="Asset Condition"/>
    <s v="Substation - Station Rebuilds Program"/>
    <s v="2204"/>
    <x v="10"/>
    <s v="SS703"/>
    <s v="BI_SS703 - Westside Auto Transformer #2"/>
    <s v="T&amp;D Engineering"/>
    <x v="1"/>
    <s v="ED.AN"/>
    <n v="0.65639999999999998"/>
    <n v="0"/>
    <n v="58.603391999999999"/>
    <n v="0"/>
    <n v="89.28"/>
    <n v="0"/>
    <n v="0"/>
    <n v="0"/>
    <n v="0"/>
    <n v="0"/>
    <n v="0"/>
    <n v="0"/>
    <n v="0"/>
    <n v="0"/>
    <n v="0"/>
    <n v="0"/>
    <n v="89.28"/>
    <m/>
    <n v="89.28"/>
    <n v="89.28"/>
    <n v="89.28"/>
    <n v="89.28"/>
    <n v="89.28"/>
    <n v="89.28"/>
    <n v="89.28"/>
    <n v="89.28"/>
    <n v="89.28"/>
    <n v="89.28"/>
    <n v="89.28"/>
    <n v="89.28"/>
    <n v="85.559999999999988"/>
    <m/>
    <n v="58.603391999999999"/>
    <n v="0"/>
    <n v="0"/>
    <n v="0"/>
    <n v="0"/>
    <n v="0"/>
    <n v="0"/>
    <n v="0"/>
    <n v="0"/>
    <n v="0"/>
    <n v="0"/>
    <n v="0"/>
    <n v="58.603391999999999"/>
    <m/>
    <n v="58.603391999999999"/>
    <n v="58.603391999999999"/>
    <n v="58.603391999999999"/>
    <n v="58.603391999999999"/>
    <n v="58.603391999999999"/>
    <n v="58.603391999999999"/>
    <n v="58.603391999999999"/>
    <n v="58.603391999999999"/>
    <n v="58.603391999999999"/>
    <n v="58.603391999999999"/>
    <n v="58.603391999999999"/>
    <n v="58.603391999999999"/>
    <n v="56.161583999999998"/>
    <m/>
    <n v="0"/>
    <n v="0"/>
    <n v="0"/>
    <n v="0"/>
    <n v="0"/>
    <n v="0"/>
    <n v="0"/>
    <n v="0"/>
    <n v="0"/>
    <n v="0"/>
    <n v="0"/>
    <n v="0"/>
    <n v="0"/>
    <m/>
    <n v="0"/>
    <n v="0"/>
    <n v="0"/>
    <n v="0"/>
    <n v="0"/>
    <n v="0"/>
    <n v="0"/>
    <n v="0"/>
    <n v="0"/>
    <n v="0"/>
    <n v="0"/>
    <n v="0"/>
    <n v="0"/>
  </r>
  <r>
    <s v="Y"/>
    <s v="ED"/>
    <s v="WA"/>
    <x v="0"/>
    <s v="Asset Condition"/>
    <s v="Substation - Station Rebuilds Program"/>
    <s v="2204"/>
    <x v="10"/>
    <s v="SS811"/>
    <s v="BI_SS811 - Mead Feeder 12F3 Addition"/>
    <s v="T&amp;D Engineering"/>
    <x v="0"/>
    <s v="ED.WA"/>
    <n v="1"/>
    <n v="0"/>
    <n v="-3785.8899999999849"/>
    <n v="0"/>
    <n v="6323.36"/>
    <n v="9082.67"/>
    <n v="-19191.919999999984"/>
    <n v="0"/>
    <n v="0"/>
    <n v="0"/>
    <n v="0"/>
    <n v="0"/>
    <n v="0"/>
    <n v="0"/>
    <n v="0"/>
    <n v="0"/>
    <n v="-3785.8899999999849"/>
    <m/>
    <n v="6323.36"/>
    <n v="15406.029999999999"/>
    <n v="-3785.8899999999849"/>
    <n v="-3785.8899999999849"/>
    <n v="-3785.8899999999849"/>
    <n v="-3785.8899999999849"/>
    <n v="-3785.8899999999849"/>
    <n v="-3785.8899999999849"/>
    <n v="-3785.8899999999849"/>
    <n v="-3785.8899999999849"/>
    <n v="-3785.8899999999849"/>
    <n v="-3785.8899999999849"/>
    <n v="-1186.3804166666548"/>
    <m/>
    <n v="6323.36"/>
    <n v="9082.67"/>
    <n v="-19191.919999999984"/>
    <n v="0"/>
    <n v="0"/>
    <n v="0"/>
    <n v="0"/>
    <n v="0"/>
    <n v="0"/>
    <n v="0"/>
    <n v="0"/>
    <n v="0"/>
    <n v="-3785.8899999999849"/>
    <m/>
    <n v="6323.36"/>
    <n v="15406.029999999999"/>
    <n v="-3785.8899999999849"/>
    <n v="-3785.8899999999849"/>
    <n v="-3785.8899999999849"/>
    <n v="-3785.8899999999849"/>
    <n v="-3785.8899999999849"/>
    <n v="-3785.8899999999849"/>
    <n v="-3785.8899999999849"/>
    <n v="-3785.8899999999849"/>
    <n v="-3785.8899999999849"/>
    <n v="-3785.8899999999849"/>
    <n v="-1186.3804166666548"/>
    <m/>
    <n v="0"/>
    <n v="0"/>
    <n v="0"/>
    <n v="0"/>
    <n v="0"/>
    <n v="0"/>
    <n v="0"/>
    <n v="0"/>
    <n v="0"/>
    <n v="0"/>
    <n v="0"/>
    <n v="0"/>
    <n v="0"/>
    <m/>
    <n v="0"/>
    <n v="0"/>
    <n v="0"/>
    <n v="0"/>
    <n v="0"/>
    <n v="0"/>
    <n v="0"/>
    <n v="0"/>
    <n v="0"/>
    <n v="0"/>
    <n v="0"/>
    <n v="0"/>
    <n v="0"/>
  </r>
  <r>
    <s v="Y"/>
    <s v="ED"/>
    <s v="WA"/>
    <x v="0"/>
    <s v="Asset Condition"/>
    <s v="Substation - Station Rebuilds Program"/>
    <s v="2204"/>
    <x v="10"/>
    <s v="SS811"/>
    <s v="BI_SS811 - Mead Feeder 12F3 Addition"/>
    <s v="T&amp;D Engineering"/>
    <x v="2"/>
    <s v="ED.WA"/>
    <n v="1"/>
    <n v="0"/>
    <n v="19191.919999999998"/>
    <n v="0"/>
    <n v="0"/>
    <n v="0"/>
    <n v="19191.919999999998"/>
    <n v="0"/>
    <n v="0"/>
    <n v="0"/>
    <n v="0"/>
    <n v="0"/>
    <n v="0"/>
    <n v="0"/>
    <n v="0"/>
    <n v="0"/>
    <n v="19191.919999999998"/>
    <m/>
    <n v="0"/>
    <n v="0"/>
    <n v="19191.919999999998"/>
    <n v="19191.919999999998"/>
    <n v="19191.919999999998"/>
    <n v="19191.919999999998"/>
    <n v="19191.919999999998"/>
    <n v="19191.919999999998"/>
    <n v="19191.919999999998"/>
    <n v="19191.919999999998"/>
    <n v="19191.919999999998"/>
    <n v="19191.919999999998"/>
    <n v="15193.603333333331"/>
    <m/>
    <n v="0"/>
    <n v="0"/>
    <n v="19191.919999999998"/>
    <n v="0"/>
    <n v="0"/>
    <n v="0"/>
    <n v="0"/>
    <n v="0"/>
    <n v="0"/>
    <n v="0"/>
    <n v="0"/>
    <n v="0"/>
    <n v="19191.919999999998"/>
    <m/>
    <n v="0"/>
    <n v="0"/>
    <n v="19191.919999999998"/>
    <n v="19191.919999999998"/>
    <n v="19191.919999999998"/>
    <n v="19191.919999999998"/>
    <n v="19191.919999999998"/>
    <n v="19191.919999999998"/>
    <n v="19191.919999999998"/>
    <n v="19191.919999999998"/>
    <n v="19191.919999999998"/>
    <n v="19191.919999999998"/>
    <n v="15193.603333333331"/>
    <m/>
    <n v="0"/>
    <n v="0"/>
    <n v="0"/>
    <n v="0"/>
    <n v="0"/>
    <n v="0"/>
    <n v="0"/>
    <n v="0"/>
    <n v="0"/>
    <n v="0"/>
    <n v="0"/>
    <n v="0"/>
    <n v="0"/>
    <m/>
    <n v="0"/>
    <n v="0"/>
    <n v="0"/>
    <n v="0"/>
    <n v="0"/>
    <n v="0"/>
    <n v="0"/>
    <n v="0"/>
    <n v="0"/>
    <n v="0"/>
    <n v="0"/>
    <n v="0"/>
    <n v="0"/>
  </r>
  <r>
    <s v="Y"/>
    <s v="ED"/>
    <s v="AN"/>
    <x v="0"/>
    <s v="Asset Condition"/>
    <s v="Substation - Station Rebuilds Program"/>
    <s v="2204"/>
    <x v="10"/>
    <s v="SS814"/>
    <s v="BI_SS814 - Opportunity Sub - Add Metering to Valleyway Tap"/>
    <s v="T&amp;D Engineering"/>
    <x v="1"/>
    <s v="ED.AN"/>
    <n v="0.65639999999999998"/>
    <n v="0"/>
    <n v="438034.827804"/>
    <n v="0"/>
    <n v="0"/>
    <n v="0"/>
    <n v="0"/>
    <n v="0"/>
    <n v="0"/>
    <n v="0"/>
    <n v="0"/>
    <n v="0"/>
    <n v="0"/>
    <n v="0"/>
    <n v="0"/>
    <n v="667329.11"/>
    <n v="667329.11"/>
    <m/>
    <n v="0"/>
    <n v="0"/>
    <n v="0"/>
    <n v="0"/>
    <n v="0"/>
    <n v="0"/>
    <n v="0"/>
    <n v="0"/>
    <n v="0"/>
    <n v="0"/>
    <n v="0"/>
    <n v="667329.11"/>
    <n v="27805.379583333332"/>
    <m/>
    <n v="0"/>
    <n v="0"/>
    <n v="0"/>
    <n v="0"/>
    <n v="0"/>
    <n v="0"/>
    <n v="0"/>
    <n v="0"/>
    <n v="0"/>
    <n v="0"/>
    <n v="0"/>
    <n v="438034.827804"/>
    <n v="438034.827804"/>
    <m/>
    <n v="0"/>
    <n v="0"/>
    <n v="0"/>
    <n v="0"/>
    <n v="0"/>
    <n v="0"/>
    <n v="0"/>
    <n v="0"/>
    <n v="0"/>
    <n v="0"/>
    <n v="0"/>
    <n v="438034.827804"/>
    <n v="18251.4511585"/>
    <m/>
    <n v="0"/>
    <n v="0"/>
    <n v="0"/>
    <n v="0"/>
    <n v="0"/>
    <n v="0"/>
    <n v="0"/>
    <n v="0"/>
    <n v="0"/>
    <n v="0"/>
    <n v="0"/>
    <n v="0"/>
    <n v="0"/>
    <m/>
    <n v="0"/>
    <n v="0"/>
    <n v="0"/>
    <n v="0"/>
    <n v="0"/>
    <n v="0"/>
    <n v="0"/>
    <n v="0"/>
    <n v="0"/>
    <n v="0"/>
    <n v="0"/>
    <n v="0"/>
    <n v="0"/>
  </r>
  <r>
    <s v="Y"/>
    <s v="ED"/>
    <s v="AN"/>
    <x v="0"/>
    <s v="Asset Condition"/>
    <s v="Substation - Station Rebuilds Program"/>
    <s v="2204"/>
    <x v="10"/>
    <s v="ST817"/>
    <s v="BI_ST817 - Valleyway Tap Sub Rbld(Metering Add):Trans Intgrtn"/>
    <s v="T&amp;D Engineering"/>
    <x v="1"/>
    <s v="ED.AN"/>
    <n v="0.65639999999999998"/>
    <n v="0"/>
    <n v="491.44668000000001"/>
    <n v="0"/>
    <n v="140"/>
    <n v="0"/>
    <n v="210"/>
    <n v="0"/>
    <n v="398.7"/>
    <n v="0"/>
    <n v="0"/>
    <n v="0"/>
    <n v="0"/>
    <n v="0"/>
    <n v="0"/>
    <n v="0"/>
    <n v="748.7"/>
    <m/>
    <n v="140"/>
    <n v="140"/>
    <n v="350"/>
    <n v="350"/>
    <n v="748.7"/>
    <n v="748.7"/>
    <n v="748.7"/>
    <n v="748.7"/>
    <n v="748.7"/>
    <n v="748.7"/>
    <n v="748.7"/>
    <n v="748.7"/>
    <n v="549.60416666666663"/>
    <m/>
    <n v="91.896000000000001"/>
    <n v="0"/>
    <n v="137.84399999999999"/>
    <n v="0"/>
    <n v="261.70668000000001"/>
    <n v="0"/>
    <n v="0"/>
    <n v="0"/>
    <n v="0"/>
    <n v="0"/>
    <n v="0"/>
    <n v="0"/>
    <n v="491.44668000000001"/>
    <m/>
    <n v="91.896000000000001"/>
    <n v="91.896000000000001"/>
    <n v="229.74"/>
    <n v="229.74"/>
    <n v="491.44668000000001"/>
    <n v="491.44668000000001"/>
    <n v="491.44668000000001"/>
    <n v="491.44668000000001"/>
    <n v="491.44668000000001"/>
    <n v="491.44668000000001"/>
    <n v="491.44668000000001"/>
    <n v="491.44668000000001"/>
    <n v="360.76017500000006"/>
    <m/>
    <n v="0"/>
    <n v="0"/>
    <n v="0"/>
    <n v="0"/>
    <n v="0"/>
    <n v="0"/>
    <n v="0"/>
    <n v="0"/>
    <n v="0"/>
    <n v="0"/>
    <n v="0"/>
    <n v="0"/>
    <n v="0"/>
    <m/>
    <n v="0"/>
    <n v="0"/>
    <n v="0"/>
    <n v="0"/>
    <n v="0"/>
    <n v="0"/>
    <n v="0"/>
    <n v="0"/>
    <n v="0"/>
    <n v="0"/>
    <n v="0"/>
    <n v="0"/>
    <n v="0"/>
  </r>
  <r>
    <s v="Y"/>
    <s v="ED"/>
    <s v="WA"/>
    <x v="0"/>
    <s v="Asset Condition"/>
    <s v="Substation - Station Rebuilds Program"/>
    <s v="2204"/>
    <x v="10"/>
    <s v="XS010"/>
    <s v="BI_XS010 - Substation Acquisitions (Dx. Subs)"/>
    <s v="T&amp;D Engineering"/>
    <x v="0"/>
    <s v="ED.WA"/>
    <n v="1"/>
    <n v="0"/>
    <n v="441158.29"/>
    <n v="0"/>
    <n v="0"/>
    <n v="0"/>
    <n v="0"/>
    <n v="0"/>
    <n v="0"/>
    <n v="0"/>
    <n v="0"/>
    <n v="0"/>
    <n v="0"/>
    <n v="0"/>
    <n v="441158.29"/>
    <n v="0"/>
    <n v="441158.29"/>
    <m/>
    <n v="0"/>
    <n v="0"/>
    <n v="0"/>
    <n v="0"/>
    <n v="0"/>
    <n v="0"/>
    <n v="0"/>
    <n v="0"/>
    <n v="0"/>
    <n v="0"/>
    <n v="441158.29"/>
    <n v="441158.29"/>
    <n v="55144.786249999997"/>
    <m/>
    <n v="0"/>
    <n v="0"/>
    <n v="0"/>
    <n v="0"/>
    <n v="0"/>
    <n v="0"/>
    <n v="0"/>
    <n v="0"/>
    <n v="0"/>
    <n v="0"/>
    <n v="441158.29"/>
    <n v="0"/>
    <n v="441158.29"/>
    <m/>
    <n v="0"/>
    <n v="0"/>
    <n v="0"/>
    <n v="0"/>
    <n v="0"/>
    <n v="0"/>
    <n v="0"/>
    <n v="0"/>
    <n v="0"/>
    <n v="0"/>
    <n v="441158.29"/>
    <n v="441158.29"/>
    <n v="55144.786249999997"/>
    <m/>
    <n v="0"/>
    <n v="0"/>
    <n v="0"/>
    <n v="0"/>
    <n v="0"/>
    <n v="0"/>
    <n v="0"/>
    <n v="0"/>
    <n v="0"/>
    <n v="0"/>
    <n v="0"/>
    <n v="0"/>
    <n v="0"/>
    <m/>
    <n v="0"/>
    <n v="0"/>
    <n v="0"/>
    <n v="0"/>
    <n v="0"/>
    <n v="0"/>
    <n v="0"/>
    <n v="0"/>
    <n v="0"/>
    <n v="0"/>
    <n v="0"/>
    <n v="0"/>
    <n v="0"/>
  </r>
  <r>
    <s v="Y"/>
    <s v="ED"/>
    <s v="AN"/>
    <x v="0"/>
    <s v="Asset Condition"/>
    <s v="Substation - Station Rebuilds Program"/>
    <s v="2215"/>
    <x v="11"/>
    <s v="AMS07"/>
    <s v="BI_AMS07 - System - Relay Replace / Install - AM"/>
    <s v="T&amp;D Engineering"/>
    <x v="1"/>
    <s v="ED.AN"/>
    <n v="0.65639999999999998"/>
    <n v="0"/>
    <n v="794.63783999999987"/>
    <n v="0"/>
    <n v="0"/>
    <n v="0"/>
    <n v="0"/>
    <n v="0"/>
    <n v="1210.5999999999999"/>
    <n v="0"/>
    <n v="0"/>
    <n v="0"/>
    <n v="0"/>
    <n v="0"/>
    <n v="0"/>
    <n v="0"/>
    <n v="1210.5999999999999"/>
    <m/>
    <n v="0"/>
    <n v="0"/>
    <n v="0"/>
    <n v="0"/>
    <n v="1210.5999999999999"/>
    <n v="1210.5999999999999"/>
    <n v="1210.5999999999999"/>
    <n v="1210.5999999999999"/>
    <n v="1210.5999999999999"/>
    <n v="1210.5999999999999"/>
    <n v="1210.5999999999999"/>
    <n v="1210.5999999999999"/>
    <n v="756.625"/>
    <m/>
    <n v="0"/>
    <n v="0"/>
    <n v="0"/>
    <n v="0"/>
    <n v="794.63783999999987"/>
    <n v="0"/>
    <n v="0"/>
    <n v="0"/>
    <n v="0"/>
    <n v="0"/>
    <n v="0"/>
    <n v="0"/>
    <n v="794.63783999999987"/>
    <m/>
    <n v="0"/>
    <n v="0"/>
    <n v="0"/>
    <n v="0"/>
    <n v="794.63783999999987"/>
    <n v="794.63783999999987"/>
    <n v="794.63783999999987"/>
    <n v="794.63783999999987"/>
    <n v="794.63783999999987"/>
    <n v="794.63783999999987"/>
    <n v="794.63783999999987"/>
    <n v="794.63783999999987"/>
    <n v="496.64864999999992"/>
    <m/>
    <n v="0"/>
    <n v="0"/>
    <n v="0"/>
    <n v="0"/>
    <n v="0"/>
    <n v="0"/>
    <n v="0"/>
    <n v="0"/>
    <n v="0"/>
    <n v="0"/>
    <n v="0"/>
    <n v="0"/>
    <n v="0"/>
    <m/>
    <n v="0"/>
    <n v="0"/>
    <n v="0"/>
    <n v="0"/>
    <n v="0"/>
    <n v="0"/>
    <n v="0"/>
    <n v="0"/>
    <n v="0"/>
    <n v="0"/>
    <n v="0"/>
    <n v="0"/>
    <n v="0"/>
  </r>
  <r>
    <s v="Y"/>
    <s v="ED"/>
    <s v="AN"/>
    <x v="0"/>
    <s v="Asset Condition"/>
    <s v="Substation - Station Rebuilds Program"/>
    <s v="2215"/>
    <x v="11"/>
    <s v="AMS07"/>
    <s v="BI_AMS07 - System - Relay Replace / Install - AM"/>
    <s v="T&amp;D Engineering"/>
    <x v="2"/>
    <s v="ED.AN"/>
    <n v="0.69189000000000001"/>
    <n v="0"/>
    <n v="11670.6275475"/>
    <n v="0"/>
    <n v="0"/>
    <n v="0"/>
    <n v="0"/>
    <n v="0"/>
    <n v="16867.75"/>
    <n v="0"/>
    <n v="0"/>
    <n v="0"/>
    <n v="0"/>
    <n v="0"/>
    <n v="0"/>
    <n v="0"/>
    <n v="16867.75"/>
    <m/>
    <n v="0"/>
    <n v="0"/>
    <n v="0"/>
    <n v="0"/>
    <n v="16867.75"/>
    <n v="16867.75"/>
    <n v="16867.75"/>
    <n v="16867.75"/>
    <n v="16867.75"/>
    <n v="16867.75"/>
    <n v="16867.75"/>
    <n v="16867.75"/>
    <n v="10542.34375"/>
    <m/>
    <n v="0"/>
    <n v="0"/>
    <n v="0"/>
    <n v="0"/>
    <n v="11670.6275475"/>
    <n v="0"/>
    <n v="0"/>
    <n v="0"/>
    <n v="0"/>
    <n v="0"/>
    <n v="0"/>
    <n v="0"/>
    <n v="11670.6275475"/>
    <m/>
    <n v="0"/>
    <n v="0"/>
    <n v="0"/>
    <n v="0"/>
    <n v="11670.6275475"/>
    <n v="11670.6275475"/>
    <n v="11670.6275475"/>
    <n v="11670.6275475"/>
    <n v="11670.6275475"/>
    <n v="11670.6275475"/>
    <n v="11670.6275475"/>
    <n v="11670.6275475"/>
    <n v="7294.1422171874992"/>
    <m/>
    <n v="0"/>
    <n v="0"/>
    <n v="0"/>
    <n v="0"/>
    <n v="0"/>
    <n v="0"/>
    <n v="0"/>
    <n v="0"/>
    <n v="0"/>
    <n v="0"/>
    <n v="0"/>
    <n v="0"/>
    <n v="0"/>
    <m/>
    <n v="0"/>
    <n v="0"/>
    <n v="0"/>
    <n v="0"/>
    <n v="0"/>
    <n v="0"/>
    <n v="0"/>
    <n v="0"/>
    <n v="0"/>
    <n v="0"/>
    <n v="0"/>
    <n v="0"/>
    <n v="0"/>
  </r>
  <r>
    <s v="Y"/>
    <s v="ED"/>
    <s v="AN"/>
    <x v="0"/>
    <s v="Asset Condition"/>
    <s v="Substation - Station Rebuilds Program"/>
    <s v="2215"/>
    <x v="11"/>
    <s v="AMS09"/>
    <s v="BI_AMS09 - System - Battery &amp; Charger Replace - Transmission"/>
    <s v="T&amp;D Engineering"/>
    <x v="0"/>
    <s v="ED.AN"/>
    <n v="0.69381999999999999"/>
    <n v="0"/>
    <n v="9698.5351171999991"/>
    <n v="0"/>
    <n v="0"/>
    <n v="0"/>
    <n v="0"/>
    <n v="0"/>
    <n v="0"/>
    <n v="0"/>
    <n v="0"/>
    <n v="13978.46"/>
    <n v="0"/>
    <n v="0"/>
    <n v="0"/>
    <n v="0"/>
    <n v="13978.46"/>
    <m/>
    <n v="0"/>
    <n v="0"/>
    <n v="0"/>
    <n v="0"/>
    <n v="0"/>
    <n v="0"/>
    <n v="0"/>
    <n v="13978.46"/>
    <n v="13978.46"/>
    <n v="13978.46"/>
    <n v="13978.46"/>
    <n v="13978.46"/>
    <n v="5241.9224999999997"/>
    <m/>
    <n v="0"/>
    <n v="0"/>
    <n v="0"/>
    <n v="0"/>
    <n v="0"/>
    <n v="0"/>
    <n v="0"/>
    <n v="9698.5351171999991"/>
    <n v="0"/>
    <n v="0"/>
    <n v="0"/>
    <n v="0"/>
    <n v="9698.5351171999991"/>
    <m/>
    <n v="0"/>
    <n v="0"/>
    <n v="0"/>
    <n v="0"/>
    <n v="0"/>
    <n v="0"/>
    <n v="0"/>
    <n v="9698.5351171999991"/>
    <n v="9698.5351171999991"/>
    <n v="9698.5351171999991"/>
    <n v="9698.5351171999991"/>
    <n v="9698.5351171999991"/>
    <n v="3636.9506689499995"/>
    <m/>
    <n v="0"/>
    <n v="0"/>
    <n v="0"/>
    <n v="0"/>
    <n v="0"/>
    <n v="0"/>
    <n v="0"/>
    <n v="0"/>
    <n v="0"/>
    <n v="0"/>
    <n v="0"/>
    <n v="0"/>
    <n v="0"/>
    <m/>
    <n v="0"/>
    <n v="0"/>
    <n v="0"/>
    <n v="0"/>
    <n v="0"/>
    <n v="0"/>
    <n v="0"/>
    <n v="0"/>
    <n v="0"/>
    <n v="0"/>
    <n v="0"/>
    <n v="0"/>
    <n v="0"/>
  </r>
  <r>
    <s v="Y"/>
    <s v="ED"/>
    <s v="AN"/>
    <x v="0"/>
    <s v="Asset Condition"/>
    <s v="Substation - Station Rebuilds Program"/>
    <s v="2215"/>
    <x v="11"/>
    <s v="AMS09"/>
    <s v="BI_AMS09 - System - Battery &amp; Charger Replace - Transmission"/>
    <s v="T&amp;D Engineering"/>
    <x v="1"/>
    <s v="ED.AN"/>
    <n v="0.65639999999999998"/>
    <n v="0"/>
    <n v="24407.577600000001"/>
    <n v="0"/>
    <n v="0"/>
    <n v="0"/>
    <n v="0"/>
    <n v="0"/>
    <n v="0"/>
    <n v="0"/>
    <n v="0"/>
    <n v="0"/>
    <n v="0"/>
    <n v="0"/>
    <n v="37184"/>
    <n v="0"/>
    <n v="37184"/>
    <m/>
    <n v="0"/>
    <n v="0"/>
    <n v="0"/>
    <n v="0"/>
    <n v="0"/>
    <n v="0"/>
    <n v="0"/>
    <n v="0"/>
    <n v="0"/>
    <n v="0"/>
    <n v="37184"/>
    <n v="37184"/>
    <n v="4648"/>
    <m/>
    <n v="0"/>
    <n v="0"/>
    <n v="0"/>
    <n v="0"/>
    <n v="0"/>
    <n v="0"/>
    <n v="0"/>
    <n v="0"/>
    <n v="0"/>
    <n v="0"/>
    <n v="24407.577600000001"/>
    <n v="0"/>
    <n v="24407.577600000001"/>
    <m/>
    <n v="0"/>
    <n v="0"/>
    <n v="0"/>
    <n v="0"/>
    <n v="0"/>
    <n v="0"/>
    <n v="0"/>
    <n v="0"/>
    <n v="0"/>
    <n v="0"/>
    <n v="24407.577600000001"/>
    <n v="24407.577600000001"/>
    <n v="3050.9472000000001"/>
    <m/>
    <n v="0"/>
    <n v="0"/>
    <n v="0"/>
    <n v="0"/>
    <n v="0"/>
    <n v="0"/>
    <n v="0"/>
    <n v="0"/>
    <n v="0"/>
    <n v="0"/>
    <n v="0"/>
    <n v="0"/>
    <n v="0"/>
    <m/>
    <n v="0"/>
    <n v="0"/>
    <n v="0"/>
    <n v="0"/>
    <n v="0"/>
    <n v="0"/>
    <n v="0"/>
    <n v="0"/>
    <n v="0"/>
    <n v="0"/>
    <n v="0"/>
    <n v="0"/>
    <n v="0"/>
  </r>
  <r>
    <s v="Y"/>
    <s v="ED"/>
    <s v="WA"/>
    <x v="0"/>
    <s v="Asset Condition"/>
    <s v="Substation - Station Rebuilds Program"/>
    <s v="2215"/>
    <x v="11"/>
    <s v="AMS09"/>
    <s v="BI_AMS09 - System - Battery &amp; Charger Replace - Transmission"/>
    <s v="T&amp;D Engineering"/>
    <x v="0"/>
    <s v="ED.WA"/>
    <n v="1"/>
    <n v="0"/>
    <n v="641.38"/>
    <n v="0"/>
    <n v="0"/>
    <n v="0"/>
    <n v="0"/>
    <n v="0"/>
    <n v="0"/>
    <n v="0"/>
    <n v="0"/>
    <n v="358.71"/>
    <n v="247.15"/>
    <n v="35.520000000000003"/>
    <n v="0"/>
    <n v="0"/>
    <n v="641.38"/>
    <m/>
    <n v="0"/>
    <n v="0"/>
    <n v="0"/>
    <n v="0"/>
    <n v="0"/>
    <n v="0"/>
    <n v="0"/>
    <n v="358.71"/>
    <n v="605.86"/>
    <n v="641.38"/>
    <n v="641.38"/>
    <n v="641.38"/>
    <n v="214.00166666666667"/>
    <m/>
    <n v="0"/>
    <n v="0"/>
    <n v="0"/>
    <n v="0"/>
    <n v="0"/>
    <n v="0"/>
    <n v="0"/>
    <n v="358.71"/>
    <n v="247.15"/>
    <n v="35.520000000000003"/>
    <n v="0"/>
    <n v="0"/>
    <n v="641.38"/>
    <m/>
    <n v="0"/>
    <n v="0"/>
    <n v="0"/>
    <n v="0"/>
    <n v="0"/>
    <n v="0"/>
    <n v="0"/>
    <n v="358.71"/>
    <n v="605.86"/>
    <n v="641.38"/>
    <n v="641.38"/>
    <n v="641.38"/>
    <n v="214.00166666666667"/>
    <m/>
    <n v="0"/>
    <n v="0"/>
    <n v="0"/>
    <n v="0"/>
    <n v="0"/>
    <n v="0"/>
    <n v="0"/>
    <n v="0"/>
    <n v="0"/>
    <n v="0"/>
    <n v="0"/>
    <n v="0"/>
    <n v="0"/>
    <m/>
    <n v="0"/>
    <n v="0"/>
    <n v="0"/>
    <n v="0"/>
    <n v="0"/>
    <n v="0"/>
    <n v="0"/>
    <n v="0"/>
    <n v="0"/>
    <n v="0"/>
    <n v="0"/>
    <n v="0"/>
    <n v="0"/>
  </r>
  <r>
    <s v="Y"/>
    <s v="ED"/>
    <s v="WA"/>
    <x v="0"/>
    <s v="Asset Condition"/>
    <s v="Substation - Station Rebuilds Program"/>
    <s v="2215"/>
    <x v="11"/>
    <s v="AMS10"/>
    <s v="BI_AMS10 - System - Battery &amp; Charger Replace - Distribution"/>
    <s v="T&amp;D Engineering"/>
    <x v="0"/>
    <s v="ED.WA"/>
    <n v="1"/>
    <n v="0"/>
    <n v="120741.41"/>
    <n v="0"/>
    <n v="1232.78"/>
    <n v="0"/>
    <n v="29832"/>
    <n v="0"/>
    <n v="0"/>
    <n v="0"/>
    <n v="0"/>
    <n v="0"/>
    <n v="0"/>
    <n v="0"/>
    <n v="89676.63"/>
    <n v="0"/>
    <n v="120741.41"/>
    <m/>
    <n v="1232.78"/>
    <n v="1232.78"/>
    <n v="31064.78"/>
    <n v="31064.78"/>
    <n v="31064.78"/>
    <n v="31064.78"/>
    <n v="31064.78"/>
    <n v="31064.78"/>
    <n v="31064.78"/>
    <n v="31064.78"/>
    <n v="120741.41"/>
    <n v="120741.41"/>
    <n v="36007.992916666662"/>
    <m/>
    <n v="1232.78"/>
    <n v="0"/>
    <n v="29832"/>
    <n v="0"/>
    <n v="0"/>
    <n v="0"/>
    <n v="0"/>
    <n v="0"/>
    <n v="0"/>
    <n v="0"/>
    <n v="89676.63"/>
    <n v="0"/>
    <n v="120741.41"/>
    <m/>
    <n v="1232.78"/>
    <n v="1232.78"/>
    <n v="31064.78"/>
    <n v="31064.78"/>
    <n v="31064.78"/>
    <n v="31064.78"/>
    <n v="31064.78"/>
    <n v="31064.78"/>
    <n v="31064.78"/>
    <n v="31064.78"/>
    <n v="120741.41"/>
    <n v="120741.41"/>
    <n v="36007.992916666662"/>
    <m/>
    <n v="0"/>
    <n v="0"/>
    <n v="0"/>
    <n v="0"/>
    <n v="0"/>
    <n v="0"/>
    <n v="0"/>
    <n v="0"/>
    <n v="0"/>
    <n v="0"/>
    <n v="0"/>
    <n v="0"/>
    <n v="0"/>
    <m/>
    <n v="0"/>
    <n v="0"/>
    <n v="0"/>
    <n v="0"/>
    <n v="0"/>
    <n v="0"/>
    <n v="0"/>
    <n v="0"/>
    <n v="0"/>
    <n v="0"/>
    <n v="0"/>
    <n v="0"/>
    <n v="0"/>
  </r>
  <r>
    <s v="Y"/>
    <s v="ED"/>
    <s v="AN"/>
    <x v="0"/>
    <s v="Asset Condition"/>
    <s v="Substation - Station Rebuilds Program"/>
    <s v="2215"/>
    <x v="11"/>
    <s v="AMS28"/>
    <s v="BI_AMS28 - System - Dist Power Transformer Replace - Condition"/>
    <s v="T&amp;D Engineering"/>
    <x v="1"/>
    <s v="ED.AN"/>
    <n v="0.65639999999999998"/>
    <n v="0"/>
    <n v="674755.04447999981"/>
    <n v="0"/>
    <n v="0"/>
    <n v="1158183.0699999998"/>
    <n v="0"/>
    <n v="31039.21"/>
    <n v="-174682.57000000004"/>
    <n v="-21308.03"/>
    <n v="0"/>
    <n v="0"/>
    <n v="0"/>
    <n v="0"/>
    <n v="34080.370000000003"/>
    <n v="651.15"/>
    <n v="1027963.1999999997"/>
    <m/>
    <n v="0"/>
    <n v="1158183.0699999998"/>
    <n v="1158183.0699999998"/>
    <n v="1189222.2799999998"/>
    <n v="1014539.7099999997"/>
    <n v="993231.6799999997"/>
    <n v="993231.6799999997"/>
    <n v="993231.6799999997"/>
    <n v="993231.6799999997"/>
    <n v="993231.6799999997"/>
    <n v="1027312.0499999997"/>
    <n v="1027963.1999999997"/>
    <n v="918965.01499999966"/>
    <m/>
    <n v="0"/>
    <n v="760231.36714799982"/>
    <n v="0"/>
    <n v="20374.137444"/>
    <n v="-114661.63894800002"/>
    <n v="-13986.590891999998"/>
    <n v="0"/>
    <n v="0"/>
    <n v="0"/>
    <n v="0"/>
    <n v="22370.354868000002"/>
    <n v="427.41485999999998"/>
    <n v="674755.04447999981"/>
    <m/>
    <n v="0"/>
    <n v="760231.36714799982"/>
    <n v="760231.36714799982"/>
    <n v="780605.50459199981"/>
    <n v="665943.86564399977"/>
    <n v="651957.27475199976"/>
    <n v="651957.27475199976"/>
    <n v="651957.27475199976"/>
    <n v="651957.27475199976"/>
    <n v="651957.27475199976"/>
    <n v="674327.62961999979"/>
    <n v="674755.04447999981"/>
    <n v="603208.6358459997"/>
    <m/>
    <n v="0"/>
    <n v="0"/>
    <n v="0"/>
    <n v="0"/>
    <n v="0"/>
    <n v="0"/>
    <n v="0"/>
    <n v="0"/>
    <n v="0"/>
    <n v="0"/>
    <n v="0"/>
    <n v="0"/>
    <n v="0"/>
    <m/>
    <n v="0"/>
    <n v="0"/>
    <n v="0"/>
    <n v="0"/>
    <n v="0"/>
    <n v="0"/>
    <n v="0"/>
    <n v="0"/>
    <n v="0"/>
    <n v="0"/>
    <n v="0"/>
    <n v="0"/>
    <n v="0"/>
  </r>
  <r>
    <s v="Y"/>
    <s v="ED"/>
    <s v="AN"/>
    <x v="0"/>
    <s v="Asset Condition"/>
    <s v="Substation - Station Rebuilds Program"/>
    <s v="2215"/>
    <x v="11"/>
    <s v="AMS28"/>
    <s v="BI_AMS28 - System - Dist Power Transformer Replace - Condition"/>
    <s v="T&amp;D Engineering"/>
    <x v="2"/>
    <s v="ED.AN"/>
    <n v="0.69189000000000001"/>
    <n v="0"/>
    <n v="613.39507949999995"/>
    <n v="0"/>
    <n v="0"/>
    <n v="0"/>
    <n v="0"/>
    <n v="0"/>
    <n v="886.55"/>
    <n v="0"/>
    <n v="0"/>
    <n v="0"/>
    <n v="0"/>
    <n v="0"/>
    <n v="0"/>
    <n v="0"/>
    <n v="886.55"/>
    <m/>
    <n v="0"/>
    <n v="0"/>
    <n v="0"/>
    <n v="0"/>
    <n v="886.55"/>
    <n v="886.55"/>
    <n v="886.55"/>
    <n v="886.55"/>
    <n v="886.55"/>
    <n v="886.55"/>
    <n v="886.55"/>
    <n v="886.55"/>
    <n v="554.09375"/>
    <m/>
    <n v="0"/>
    <n v="0"/>
    <n v="0"/>
    <n v="0"/>
    <n v="613.39507949999995"/>
    <n v="0"/>
    <n v="0"/>
    <n v="0"/>
    <n v="0"/>
    <n v="0"/>
    <n v="0"/>
    <n v="0"/>
    <n v="613.39507949999995"/>
    <m/>
    <n v="0"/>
    <n v="0"/>
    <n v="0"/>
    <n v="0"/>
    <n v="613.39507949999995"/>
    <n v="613.39507949999995"/>
    <n v="613.39507949999995"/>
    <n v="613.39507949999995"/>
    <n v="613.39507949999995"/>
    <n v="613.39507949999995"/>
    <n v="613.39507949999995"/>
    <n v="613.39507949999995"/>
    <n v="383.37192468749998"/>
    <m/>
    <n v="0"/>
    <n v="0"/>
    <n v="0"/>
    <n v="0"/>
    <n v="0"/>
    <n v="0"/>
    <n v="0"/>
    <n v="0"/>
    <n v="0"/>
    <n v="0"/>
    <n v="0"/>
    <n v="0"/>
    <n v="0"/>
    <m/>
    <n v="0"/>
    <n v="0"/>
    <n v="0"/>
    <n v="0"/>
    <n v="0"/>
    <n v="0"/>
    <n v="0"/>
    <n v="0"/>
    <n v="0"/>
    <n v="0"/>
    <n v="0"/>
    <n v="0"/>
    <n v="0"/>
  </r>
  <r>
    <s v="Y"/>
    <s v="ED"/>
    <s v="WA"/>
    <x v="0"/>
    <s v="Asset Condition"/>
    <s v="Substation - Station Rebuilds Program"/>
    <s v="2215"/>
    <x v="11"/>
    <s v="AMS28"/>
    <s v="BI_AMS28 - System - Dist Power Transformer Replace - Condition"/>
    <s v="T&amp;D Engineering"/>
    <x v="0"/>
    <s v="ED.WA"/>
    <n v="1"/>
    <n v="0"/>
    <n v="257628.2699999999"/>
    <n v="0"/>
    <n v="0"/>
    <n v="17678.490000000002"/>
    <n v="0"/>
    <n v="0"/>
    <n v="0"/>
    <n v="-1134.54"/>
    <n v="-1.1641532182693481E-10"/>
    <n v="0"/>
    <n v="0"/>
    <n v="0"/>
    <n v="239375.13"/>
    <n v="1709.19"/>
    <n v="257628.2699999999"/>
    <m/>
    <n v="0"/>
    <n v="17678.490000000002"/>
    <n v="17678.490000000002"/>
    <n v="17678.490000000002"/>
    <n v="17678.490000000002"/>
    <n v="16543.95"/>
    <n v="16543.949999999884"/>
    <n v="16543.949999999884"/>
    <n v="16543.949999999884"/>
    <n v="16543.949999999884"/>
    <n v="255919.0799999999"/>
    <n v="257628.2699999999"/>
    <n v="44847.243749999943"/>
    <m/>
    <n v="0"/>
    <n v="17678.490000000002"/>
    <n v="0"/>
    <n v="0"/>
    <n v="0"/>
    <n v="-1134.54"/>
    <n v="-1.1641532182693481E-10"/>
    <n v="0"/>
    <n v="0"/>
    <n v="0"/>
    <n v="239375.13"/>
    <n v="1709.19"/>
    <n v="257628.2699999999"/>
    <m/>
    <n v="0"/>
    <n v="17678.490000000002"/>
    <n v="17678.490000000002"/>
    <n v="17678.490000000002"/>
    <n v="17678.490000000002"/>
    <n v="16543.95"/>
    <n v="16543.949999999884"/>
    <n v="16543.949999999884"/>
    <n v="16543.949999999884"/>
    <n v="16543.949999999884"/>
    <n v="255919.0799999999"/>
    <n v="257628.2699999999"/>
    <n v="44847.243749999943"/>
    <m/>
    <n v="0"/>
    <n v="0"/>
    <n v="0"/>
    <n v="0"/>
    <n v="0"/>
    <n v="0"/>
    <n v="0"/>
    <n v="0"/>
    <n v="0"/>
    <n v="0"/>
    <n v="0"/>
    <n v="0"/>
    <n v="0"/>
    <m/>
    <n v="0"/>
    <n v="0"/>
    <n v="0"/>
    <n v="0"/>
    <n v="0"/>
    <n v="0"/>
    <n v="0"/>
    <n v="0"/>
    <n v="0"/>
    <n v="0"/>
    <n v="0"/>
    <n v="0"/>
    <n v="0"/>
  </r>
  <r>
    <s v="Y"/>
    <s v="ED"/>
    <s v="WA"/>
    <x v="0"/>
    <s v="Asset Condition"/>
    <s v="Substation - Station Rebuilds Program"/>
    <s v="2215"/>
    <x v="11"/>
    <s v="AMS28"/>
    <s v="BI_AMS28 - System - Dist Power Transformer Replace - Condition"/>
    <s v="T&amp;D Engineering"/>
    <x v="2"/>
    <s v="ED.WA"/>
    <n v="1"/>
    <n v="0"/>
    <n v="669.93"/>
    <n v="0"/>
    <n v="669.93"/>
    <n v="0"/>
    <n v="0"/>
    <n v="0"/>
    <n v="0"/>
    <n v="0"/>
    <n v="0"/>
    <n v="0"/>
    <n v="0"/>
    <n v="0"/>
    <n v="0"/>
    <n v="0"/>
    <n v="669.93"/>
    <m/>
    <n v="669.93"/>
    <n v="669.93"/>
    <n v="669.93"/>
    <n v="669.93"/>
    <n v="669.93"/>
    <n v="669.93"/>
    <n v="669.93"/>
    <n v="669.93"/>
    <n v="669.93"/>
    <n v="669.93"/>
    <n v="669.93"/>
    <n v="669.93"/>
    <n v="642.01625000000001"/>
    <m/>
    <n v="669.93"/>
    <n v="0"/>
    <n v="0"/>
    <n v="0"/>
    <n v="0"/>
    <n v="0"/>
    <n v="0"/>
    <n v="0"/>
    <n v="0"/>
    <n v="0"/>
    <n v="0"/>
    <n v="0"/>
    <n v="669.93"/>
    <m/>
    <n v="669.93"/>
    <n v="669.93"/>
    <n v="669.93"/>
    <n v="669.93"/>
    <n v="669.93"/>
    <n v="669.93"/>
    <n v="669.93"/>
    <n v="669.93"/>
    <n v="669.93"/>
    <n v="669.93"/>
    <n v="669.93"/>
    <n v="669.93"/>
    <n v="642.01625000000001"/>
    <m/>
    <n v="0"/>
    <n v="0"/>
    <n v="0"/>
    <n v="0"/>
    <n v="0"/>
    <n v="0"/>
    <n v="0"/>
    <n v="0"/>
    <n v="0"/>
    <n v="0"/>
    <n v="0"/>
    <n v="0"/>
    <n v="0"/>
    <m/>
    <n v="0"/>
    <n v="0"/>
    <n v="0"/>
    <n v="0"/>
    <n v="0"/>
    <n v="0"/>
    <n v="0"/>
    <n v="0"/>
    <n v="0"/>
    <n v="0"/>
    <n v="0"/>
    <n v="0"/>
    <n v="0"/>
  </r>
  <r>
    <s v="Y"/>
    <s v="ED"/>
    <s v="AN"/>
    <x v="0"/>
    <s v="Asset Condition"/>
    <s v="Substation - Station Rebuilds Program"/>
    <s v="2215"/>
    <x v="11"/>
    <s v="AMS32"/>
    <s v="BI_AMS32 - System - High Voltage Breaker Replace - AM"/>
    <s v="T&amp;D Engineering"/>
    <x v="1"/>
    <s v="ED.AN"/>
    <n v="0.65639999999999998"/>
    <n v="0"/>
    <n v="427668.29604000004"/>
    <n v="0"/>
    <n v="0"/>
    <n v="0"/>
    <n v="0"/>
    <n v="0"/>
    <n v="48956.81"/>
    <n v="747"/>
    <n v="205678.17"/>
    <n v="84457.51"/>
    <n v="57017.51"/>
    <n v="1188.83"/>
    <n v="235802.34"/>
    <n v="17687.93"/>
    <n v="651536.10000000009"/>
    <m/>
    <n v="0"/>
    <n v="0"/>
    <n v="0"/>
    <n v="0"/>
    <n v="48956.81"/>
    <n v="49703.81"/>
    <n v="255381.98"/>
    <n v="339839.49"/>
    <n v="396857"/>
    <n v="398045.83"/>
    <n v="633848.17000000004"/>
    <n v="651536.10000000009"/>
    <n v="204033.42833333332"/>
    <m/>
    <n v="0"/>
    <n v="0"/>
    <n v="0"/>
    <n v="0"/>
    <n v="32135.250083999999"/>
    <n v="490.33080000000001"/>
    <n v="135007.150788"/>
    <n v="55437.909563999994"/>
    <n v="37426.293564"/>
    <n v="780.34801199999993"/>
    <n v="154780.65597599998"/>
    <n v="11610.357252"/>
    <n v="427668.29603999999"/>
    <m/>
    <n v="0"/>
    <n v="0"/>
    <n v="0"/>
    <n v="0"/>
    <n v="32135.250083999999"/>
    <n v="32625.580883999999"/>
    <n v="167632.73167199999"/>
    <n v="223070.641236"/>
    <n v="260496.93479999999"/>
    <n v="261277.28281199999"/>
    <n v="416057.93878799997"/>
    <n v="427668.29603999999"/>
    <n v="133927.54235800001"/>
    <m/>
    <n v="0"/>
    <n v="0"/>
    <n v="0"/>
    <n v="0"/>
    <n v="0"/>
    <n v="0"/>
    <n v="0"/>
    <n v="0"/>
    <n v="0"/>
    <n v="0"/>
    <n v="0"/>
    <n v="0"/>
    <n v="0"/>
    <m/>
    <n v="0"/>
    <n v="0"/>
    <n v="0"/>
    <n v="0"/>
    <n v="0"/>
    <n v="0"/>
    <n v="0"/>
    <n v="0"/>
    <n v="0"/>
    <n v="0"/>
    <n v="0"/>
    <n v="0"/>
    <n v="0"/>
  </r>
  <r>
    <s v="Y"/>
    <s v="ED"/>
    <s v="AN"/>
    <x v="0"/>
    <s v="Asset Condition"/>
    <s v="Substation - Station Rebuilds Program"/>
    <s v="2215"/>
    <x v="11"/>
    <s v="AMS81"/>
    <s v="BI_AMS81 - System - Surge Protection Replace / Install"/>
    <s v="T&amp;D Engineering"/>
    <x v="1"/>
    <s v="ED.AN"/>
    <n v="0.65639999999999998"/>
    <n v="0"/>
    <n v="10558.358099999998"/>
    <n v="0"/>
    <n v="0"/>
    <n v="0"/>
    <n v="0"/>
    <n v="0"/>
    <n v="0"/>
    <n v="0"/>
    <n v="0"/>
    <n v="0"/>
    <n v="16015.38"/>
    <n v="32.39"/>
    <n v="0"/>
    <n v="37.479999999999997"/>
    <n v="16085.249999999998"/>
    <m/>
    <n v="0"/>
    <n v="0"/>
    <n v="0"/>
    <n v="0"/>
    <n v="0"/>
    <n v="0"/>
    <n v="0"/>
    <n v="0"/>
    <n v="16015.38"/>
    <n v="16047.769999999999"/>
    <n v="16047.769999999999"/>
    <n v="16085.249999999998"/>
    <n v="4679.4620833333329"/>
    <m/>
    <n v="0"/>
    <n v="0"/>
    <n v="0"/>
    <n v="0"/>
    <n v="0"/>
    <n v="0"/>
    <n v="0"/>
    <n v="0"/>
    <n v="10512.495432"/>
    <n v="21.260795999999999"/>
    <n v="0"/>
    <n v="24.601871999999997"/>
    <n v="10558.358099999999"/>
    <m/>
    <n v="0"/>
    <n v="0"/>
    <n v="0"/>
    <n v="0"/>
    <n v="0"/>
    <n v="0"/>
    <n v="0"/>
    <n v="0"/>
    <n v="10512.495432"/>
    <n v="10533.756228"/>
    <n v="10533.756228"/>
    <n v="10558.358099999999"/>
    <n v="3071.5989114999998"/>
    <m/>
    <n v="0"/>
    <n v="0"/>
    <n v="0"/>
    <n v="0"/>
    <n v="0"/>
    <n v="0"/>
    <n v="0"/>
    <n v="0"/>
    <n v="0"/>
    <n v="0"/>
    <n v="0"/>
    <n v="0"/>
    <n v="0"/>
    <m/>
    <n v="0"/>
    <n v="0"/>
    <n v="0"/>
    <n v="0"/>
    <n v="0"/>
    <n v="0"/>
    <n v="0"/>
    <n v="0"/>
    <n v="0"/>
    <n v="0"/>
    <n v="0"/>
    <n v="0"/>
    <n v="0"/>
  </r>
  <r>
    <s v="Y"/>
    <s v="ED"/>
    <s v="WA"/>
    <x v="0"/>
    <s v="Asset Condition"/>
    <s v="Substation - Station Rebuilds Program"/>
    <s v="2215"/>
    <x v="11"/>
    <s v="AMS81"/>
    <s v="BI_AMS81 - System - Surge Protection Replace / Install"/>
    <s v="T&amp;D Engineering"/>
    <x v="0"/>
    <s v="ED.WA"/>
    <n v="1"/>
    <n v="0"/>
    <n v="1463.8"/>
    <n v="0"/>
    <n v="0"/>
    <n v="0"/>
    <n v="0"/>
    <n v="0"/>
    <n v="0"/>
    <n v="0"/>
    <n v="0"/>
    <n v="0"/>
    <n v="0"/>
    <n v="0"/>
    <n v="1463.8"/>
    <n v="0"/>
    <n v="1463.8"/>
    <m/>
    <n v="0"/>
    <n v="0"/>
    <n v="0"/>
    <n v="0"/>
    <n v="0"/>
    <n v="0"/>
    <n v="0"/>
    <n v="0"/>
    <n v="0"/>
    <n v="0"/>
    <n v="1463.8"/>
    <n v="1463.8"/>
    <n v="182.97499999999999"/>
    <m/>
    <n v="0"/>
    <n v="0"/>
    <n v="0"/>
    <n v="0"/>
    <n v="0"/>
    <n v="0"/>
    <n v="0"/>
    <n v="0"/>
    <n v="0"/>
    <n v="0"/>
    <n v="1463.8"/>
    <n v="0"/>
    <n v="1463.8"/>
    <m/>
    <n v="0"/>
    <n v="0"/>
    <n v="0"/>
    <n v="0"/>
    <n v="0"/>
    <n v="0"/>
    <n v="0"/>
    <n v="0"/>
    <n v="0"/>
    <n v="0"/>
    <n v="1463.8"/>
    <n v="1463.8"/>
    <n v="182.97499999999999"/>
    <m/>
    <n v="0"/>
    <n v="0"/>
    <n v="0"/>
    <n v="0"/>
    <n v="0"/>
    <n v="0"/>
    <n v="0"/>
    <n v="0"/>
    <n v="0"/>
    <n v="0"/>
    <n v="0"/>
    <n v="0"/>
    <n v="0"/>
    <m/>
    <n v="0"/>
    <n v="0"/>
    <n v="0"/>
    <n v="0"/>
    <n v="0"/>
    <n v="0"/>
    <n v="0"/>
    <n v="0"/>
    <n v="0"/>
    <n v="0"/>
    <n v="0"/>
    <n v="0"/>
    <n v="0"/>
  </r>
  <r>
    <s v="Y"/>
    <s v="ED"/>
    <s v="WA"/>
    <x v="0"/>
    <s v="Asset Condition"/>
    <s v="Substation - Station Rebuilds Program"/>
    <s v="2215"/>
    <x v="11"/>
    <s v="AMS82"/>
    <s v="BI_AMS82 - System - Crushed Rock &amp; Fence Restoration - AM"/>
    <s v="T&amp;D Engineering"/>
    <x v="0"/>
    <s v="ED.WA"/>
    <n v="1"/>
    <n v="0"/>
    <n v="23136.080000000002"/>
    <n v="0"/>
    <n v="0"/>
    <n v="0"/>
    <n v="0"/>
    <n v="0"/>
    <n v="0"/>
    <n v="0"/>
    <n v="0"/>
    <n v="0"/>
    <n v="0"/>
    <n v="2458.9499999999998"/>
    <n v="20677.13"/>
    <n v="0"/>
    <n v="23136.080000000002"/>
    <m/>
    <n v="0"/>
    <n v="0"/>
    <n v="0"/>
    <n v="0"/>
    <n v="0"/>
    <n v="0"/>
    <n v="0"/>
    <n v="0"/>
    <n v="0"/>
    <n v="2458.9499999999998"/>
    <n v="23136.080000000002"/>
    <n v="23136.080000000002"/>
    <n v="3096.9225000000006"/>
    <m/>
    <n v="0"/>
    <n v="0"/>
    <n v="0"/>
    <n v="0"/>
    <n v="0"/>
    <n v="0"/>
    <n v="0"/>
    <n v="0"/>
    <n v="0"/>
    <n v="2458.9499999999998"/>
    <n v="20677.13"/>
    <n v="0"/>
    <n v="23136.080000000002"/>
    <m/>
    <n v="0"/>
    <n v="0"/>
    <n v="0"/>
    <n v="0"/>
    <n v="0"/>
    <n v="0"/>
    <n v="0"/>
    <n v="0"/>
    <n v="0"/>
    <n v="2458.9499999999998"/>
    <n v="23136.080000000002"/>
    <n v="23136.080000000002"/>
    <n v="3096.9225000000006"/>
    <m/>
    <n v="0"/>
    <n v="0"/>
    <n v="0"/>
    <n v="0"/>
    <n v="0"/>
    <n v="0"/>
    <n v="0"/>
    <n v="0"/>
    <n v="0"/>
    <n v="0"/>
    <n v="0"/>
    <n v="0"/>
    <n v="0"/>
    <m/>
    <n v="0"/>
    <n v="0"/>
    <n v="0"/>
    <n v="0"/>
    <n v="0"/>
    <n v="0"/>
    <n v="0"/>
    <n v="0"/>
    <n v="0"/>
    <n v="0"/>
    <n v="0"/>
    <n v="0"/>
    <n v="0"/>
  </r>
  <r>
    <s v="Y"/>
    <s v="ED"/>
    <s v="WA"/>
    <x v="0"/>
    <s v="Asset Condition"/>
    <s v="Substation - Station Rebuilds Program"/>
    <s v="2215"/>
    <x v="11"/>
    <s v="AMS83"/>
    <s v="BI_AMS83 - System - Low Voltage Breaker Replace - AM"/>
    <s v="T&amp;D Engineering"/>
    <x v="0"/>
    <s v="ED.WA"/>
    <n v="1"/>
    <n v="0"/>
    <n v="84830.89"/>
    <n v="0"/>
    <n v="0"/>
    <n v="0"/>
    <n v="0"/>
    <n v="0"/>
    <n v="5540.8099999999995"/>
    <n v="0"/>
    <n v="0"/>
    <n v="0"/>
    <n v="0"/>
    <n v="0"/>
    <n v="78094.14"/>
    <n v="1195.94"/>
    <n v="84830.89"/>
    <m/>
    <n v="0"/>
    <n v="0"/>
    <n v="0"/>
    <n v="0"/>
    <n v="5540.8099999999995"/>
    <n v="5540.8099999999995"/>
    <n v="5540.8099999999995"/>
    <n v="5540.8099999999995"/>
    <n v="5540.8099999999995"/>
    <n v="5540.8099999999995"/>
    <n v="83634.95"/>
    <n v="84830.89"/>
    <n v="13274.604583333334"/>
    <m/>
    <n v="0"/>
    <n v="0"/>
    <n v="0"/>
    <n v="0"/>
    <n v="5540.8099999999995"/>
    <n v="0"/>
    <n v="0"/>
    <n v="0"/>
    <n v="0"/>
    <n v="0"/>
    <n v="78094.14"/>
    <n v="1195.94"/>
    <n v="84830.89"/>
    <m/>
    <n v="0"/>
    <n v="0"/>
    <n v="0"/>
    <n v="0"/>
    <n v="5540.8099999999995"/>
    <n v="5540.8099999999995"/>
    <n v="5540.8099999999995"/>
    <n v="5540.8099999999995"/>
    <n v="5540.8099999999995"/>
    <n v="5540.8099999999995"/>
    <n v="83634.95"/>
    <n v="84830.89"/>
    <n v="13274.604583333334"/>
    <m/>
    <n v="0"/>
    <n v="0"/>
    <n v="0"/>
    <n v="0"/>
    <n v="0"/>
    <n v="0"/>
    <n v="0"/>
    <n v="0"/>
    <n v="0"/>
    <n v="0"/>
    <n v="0"/>
    <n v="0"/>
    <n v="0"/>
    <m/>
    <n v="0"/>
    <n v="0"/>
    <n v="0"/>
    <n v="0"/>
    <n v="0"/>
    <n v="0"/>
    <n v="0"/>
    <n v="0"/>
    <n v="0"/>
    <n v="0"/>
    <n v="0"/>
    <n v="0"/>
    <n v="0"/>
  </r>
  <r>
    <s v="Y"/>
    <s v="ED"/>
    <s v="AN"/>
    <x v="0"/>
    <s v="Asset Condition"/>
    <s v="Substation - Station Rebuilds Program"/>
    <s v="2215"/>
    <x v="11"/>
    <s v="AMS85"/>
    <s v="BI_AMS85 - System - Air Switches Replace / Install"/>
    <s v="T&amp;D Engineering"/>
    <x v="1"/>
    <s v="ED.AN"/>
    <n v="0.65639999999999998"/>
    <n v="0"/>
    <n v="222111.75898800002"/>
    <n v="0"/>
    <n v="0"/>
    <n v="555.86"/>
    <n v="116.94"/>
    <n v="0"/>
    <n v="0"/>
    <n v="0"/>
    <n v="0"/>
    <n v="0"/>
    <n v="52436.97"/>
    <n v="2071.4499999999998"/>
    <n v="0"/>
    <n v="283197.45"/>
    <n v="338378.67000000004"/>
    <m/>
    <n v="0"/>
    <n v="555.86"/>
    <n v="672.8"/>
    <n v="672.8"/>
    <n v="672.8"/>
    <n v="672.8"/>
    <n v="672.8"/>
    <n v="672.8"/>
    <n v="53109.770000000004"/>
    <n v="55181.22"/>
    <n v="55181.22"/>
    <n v="338378.67000000004"/>
    <n v="28104.517083333336"/>
    <m/>
    <n v="0"/>
    <n v="364.86650400000002"/>
    <n v="76.759416000000002"/>
    <n v="0"/>
    <n v="0"/>
    <n v="0"/>
    <n v="0"/>
    <n v="0"/>
    <n v="34419.627108000001"/>
    <n v="1359.6997799999999"/>
    <n v="0"/>
    <n v="185890.80618000001"/>
    <n v="222111.75898800002"/>
    <m/>
    <n v="0"/>
    <n v="364.86650400000002"/>
    <n v="441.62592000000001"/>
    <n v="441.62592000000001"/>
    <n v="441.62592000000001"/>
    <n v="441.62592000000001"/>
    <n v="441.62592000000001"/>
    <n v="441.62592000000001"/>
    <n v="34861.253027999999"/>
    <n v="36220.952808000002"/>
    <n v="36220.952808000002"/>
    <n v="222111.75898800002"/>
    <n v="18447.805013499998"/>
    <m/>
    <n v="0"/>
    <n v="0"/>
    <n v="0"/>
    <n v="0"/>
    <n v="0"/>
    <n v="0"/>
    <n v="0"/>
    <n v="0"/>
    <n v="0"/>
    <n v="0"/>
    <n v="0"/>
    <n v="0"/>
    <n v="0"/>
    <m/>
    <n v="0"/>
    <n v="0"/>
    <n v="0"/>
    <n v="0"/>
    <n v="0"/>
    <n v="0"/>
    <n v="0"/>
    <n v="0"/>
    <n v="0"/>
    <n v="0"/>
    <n v="0"/>
    <n v="0"/>
    <n v="0"/>
  </r>
  <r>
    <s v="Y"/>
    <s v="ED"/>
    <s v="AN"/>
    <x v="0"/>
    <s v="Asset Condition"/>
    <s v="Substation - Station Rebuilds Program"/>
    <s v="2215"/>
    <x v="11"/>
    <s v="XS002"/>
    <s v="BI_XS002 - System - Relay Replace / Install"/>
    <s v="T&amp;D Engineering"/>
    <x v="1"/>
    <s v="ED.AN"/>
    <n v="0.65639999999999998"/>
    <n v="0"/>
    <n v="7283.7032159999999"/>
    <n v="0"/>
    <n v="5936.4800000000005"/>
    <n v="0"/>
    <n v="0"/>
    <n v="0"/>
    <n v="0"/>
    <n v="0"/>
    <n v="0"/>
    <n v="5159.96"/>
    <n v="0"/>
    <n v="0"/>
    <n v="0"/>
    <n v="0"/>
    <n v="11096.44"/>
    <m/>
    <n v="5936.4800000000005"/>
    <n v="5936.4800000000005"/>
    <n v="5936.4800000000005"/>
    <n v="5936.4800000000005"/>
    <n v="5936.4800000000005"/>
    <n v="5936.4800000000005"/>
    <n v="5936.4800000000005"/>
    <n v="11096.44"/>
    <n v="11096.44"/>
    <n v="11096.44"/>
    <n v="11096.44"/>
    <n v="11096.44"/>
    <n v="7624.1116666666676"/>
    <m/>
    <n v="3896.7054720000001"/>
    <n v="0"/>
    <n v="0"/>
    <n v="0"/>
    <n v="0"/>
    <n v="0"/>
    <n v="0"/>
    <n v="3386.9977439999998"/>
    <n v="0"/>
    <n v="0"/>
    <n v="0"/>
    <n v="0"/>
    <n v="7283.7032159999999"/>
    <m/>
    <n v="3896.7054720000001"/>
    <n v="3896.7054720000001"/>
    <n v="3896.7054720000001"/>
    <n v="3896.7054720000001"/>
    <n v="3896.7054720000001"/>
    <n v="3896.7054720000001"/>
    <n v="3896.7054720000001"/>
    <n v="7283.7032159999999"/>
    <n v="7283.7032159999999"/>
    <n v="7283.7032159999999"/>
    <n v="7283.7032159999999"/>
    <n v="7283.7032159999999"/>
    <n v="5004.4668980000006"/>
    <m/>
    <n v="0"/>
    <n v="0"/>
    <n v="0"/>
    <n v="0"/>
    <n v="0"/>
    <n v="0"/>
    <n v="0"/>
    <n v="0"/>
    <n v="0"/>
    <n v="0"/>
    <n v="0"/>
    <n v="0"/>
    <n v="0"/>
    <m/>
    <n v="0"/>
    <n v="0"/>
    <n v="0"/>
    <n v="0"/>
    <n v="0"/>
    <n v="0"/>
    <n v="0"/>
    <n v="0"/>
    <n v="0"/>
    <n v="0"/>
    <n v="0"/>
    <n v="0"/>
    <n v="0"/>
  </r>
  <r>
    <s v="Y"/>
    <s v="ED"/>
    <s v="AN"/>
    <x v="0"/>
    <s v="Asset Condition"/>
    <s v="Substation - Station Rebuilds Program"/>
    <s v="2215"/>
    <x v="11"/>
    <s v="XS206"/>
    <s v="BI_XS206 - System - Substation Structure Replace / Install"/>
    <s v="T&amp;D Engineering"/>
    <x v="1"/>
    <s v="ED.AN"/>
    <n v="0.65639999999999998"/>
    <n v="0"/>
    <n v="53494.821156000005"/>
    <n v="0"/>
    <n v="0"/>
    <n v="0"/>
    <n v="0"/>
    <n v="0"/>
    <n v="62514.71"/>
    <n v="1867.5"/>
    <n v="0"/>
    <n v="0"/>
    <n v="0"/>
    <n v="17115.080000000002"/>
    <n v="0"/>
    <n v="0"/>
    <n v="81497.290000000008"/>
    <m/>
    <n v="0"/>
    <n v="0"/>
    <n v="0"/>
    <n v="0"/>
    <n v="62514.71"/>
    <n v="64382.21"/>
    <n v="64382.21"/>
    <n v="64382.21"/>
    <n v="64382.21"/>
    <n v="81497.290000000008"/>
    <n v="81497.290000000008"/>
    <n v="81497.290000000008"/>
    <n v="43648.897916666669"/>
    <m/>
    <n v="0"/>
    <n v="0"/>
    <n v="0"/>
    <n v="0"/>
    <n v="41034.655643999999"/>
    <n v="1225.827"/>
    <n v="0"/>
    <n v="0"/>
    <n v="0"/>
    <n v="11234.338512"/>
    <n v="0"/>
    <n v="0"/>
    <n v="53494.821155999998"/>
    <m/>
    <n v="0"/>
    <n v="0"/>
    <n v="0"/>
    <n v="0"/>
    <n v="41034.655643999999"/>
    <n v="42260.482643999996"/>
    <n v="42260.482643999996"/>
    <n v="42260.482643999996"/>
    <n v="42260.482643999996"/>
    <n v="53494.821155999998"/>
    <n v="53494.821155999998"/>
    <n v="53494.821155999998"/>
    <n v="28651.136592500003"/>
    <m/>
    <n v="0"/>
    <n v="0"/>
    <n v="0"/>
    <n v="0"/>
    <n v="0"/>
    <n v="0"/>
    <n v="0"/>
    <n v="0"/>
    <n v="0"/>
    <n v="0"/>
    <n v="0"/>
    <n v="0"/>
    <n v="0"/>
    <m/>
    <n v="0"/>
    <n v="0"/>
    <n v="0"/>
    <n v="0"/>
    <n v="0"/>
    <n v="0"/>
    <n v="0"/>
    <n v="0"/>
    <n v="0"/>
    <n v="0"/>
    <n v="0"/>
    <n v="0"/>
    <n v="0"/>
  </r>
  <r>
    <s v="Y"/>
    <s v="ED"/>
    <s v="AN"/>
    <x v="0"/>
    <s v="Asset Condition"/>
    <s v="Substation - Station Rebuilds Program"/>
    <s v="2215"/>
    <x v="11"/>
    <s v="XS701"/>
    <s v="BI_XS701 - System Asset Management Miscellaneous Replacements"/>
    <s v="T&amp;D Engineering"/>
    <x v="1"/>
    <s v="ED.AN"/>
    <n v="0.65639999999999998"/>
    <n v="0"/>
    <n v="5326.2002640000028"/>
    <n v="0"/>
    <n v="0"/>
    <n v="209.24"/>
    <n v="0"/>
    <n v="0"/>
    <n v="7905.0200000000041"/>
    <n v="0"/>
    <n v="0"/>
    <n v="0"/>
    <n v="0"/>
    <n v="0"/>
    <n v="0"/>
    <n v="0"/>
    <n v="8114.2600000000039"/>
    <m/>
    <n v="0"/>
    <n v="209.24"/>
    <n v="209.24"/>
    <n v="209.24"/>
    <n v="8114.2600000000039"/>
    <n v="8114.2600000000039"/>
    <n v="8114.2600000000039"/>
    <n v="8114.2600000000039"/>
    <n v="8114.2600000000039"/>
    <n v="8114.2600000000039"/>
    <n v="8114.2600000000039"/>
    <n v="8114.2600000000039"/>
    <n v="5123.7225000000017"/>
    <m/>
    <n v="0"/>
    <n v="137.345136"/>
    <n v="0"/>
    <n v="0"/>
    <n v="5188.8551280000029"/>
    <n v="0"/>
    <n v="0"/>
    <n v="0"/>
    <n v="0"/>
    <n v="0"/>
    <n v="0"/>
    <n v="0"/>
    <n v="5326.2002640000028"/>
    <m/>
    <n v="0"/>
    <n v="137.345136"/>
    <n v="137.345136"/>
    <n v="137.345136"/>
    <n v="5326.2002640000028"/>
    <n v="5326.2002640000028"/>
    <n v="5326.2002640000028"/>
    <n v="5326.2002640000028"/>
    <n v="5326.2002640000028"/>
    <n v="5326.2002640000028"/>
    <n v="5326.2002640000028"/>
    <n v="5326.2002640000028"/>
    <n v="3363.2114490000017"/>
    <m/>
    <n v="0"/>
    <n v="0"/>
    <n v="0"/>
    <n v="0"/>
    <n v="0"/>
    <n v="0"/>
    <n v="0"/>
    <n v="0"/>
    <n v="0"/>
    <n v="0"/>
    <n v="0"/>
    <n v="0"/>
    <n v="0"/>
    <m/>
    <n v="0"/>
    <n v="0"/>
    <n v="0"/>
    <n v="0"/>
    <n v="0"/>
    <n v="0"/>
    <n v="0"/>
    <n v="0"/>
    <n v="0"/>
    <n v="0"/>
    <n v="0"/>
    <n v="0"/>
    <n v="0"/>
  </r>
  <r>
    <s v="Y"/>
    <s v="ED"/>
    <s v="WA"/>
    <x v="0"/>
    <s v="Asset Condition"/>
    <s v="Substation - Station Rebuilds Program"/>
    <s v="2215"/>
    <x v="11"/>
    <s v="XS701"/>
    <s v="BI_XS701 - System Asset Management Miscellaneous Replacements"/>
    <s v="T&amp;D Engineering"/>
    <x v="0"/>
    <s v="ED.WA"/>
    <n v="1"/>
    <n v="0"/>
    <n v="113213.51999999999"/>
    <n v="0"/>
    <n v="0"/>
    <n v="0"/>
    <n v="0"/>
    <n v="0"/>
    <n v="0"/>
    <n v="0"/>
    <n v="0"/>
    <n v="0"/>
    <n v="0"/>
    <n v="0"/>
    <n v="106572.20999999999"/>
    <n v="6641.3099999999995"/>
    <n v="113213.51999999999"/>
    <m/>
    <n v="0"/>
    <n v="0"/>
    <n v="0"/>
    <n v="0"/>
    <n v="0"/>
    <n v="0"/>
    <n v="0"/>
    <n v="0"/>
    <n v="0"/>
    <n v="0"/>
    <n v="106572.20999999999"/>
    <n v="113213.51999999999"/>
    <n v="13598.247499999998"/>
    <m/>
    <n v="0"/>
    <n v="0"/>
    <n v="0"/>
    <n v="0"/>
    <n v="0"/>
    <n v="0"/>
    <n v="0"/>
    <n v="0"/>
    <n v="0"/>
    <n v="0"/>
    <n v="106572.20999999999"/>
    <n v="6641.3099999999995"/>
    <n v="113213.51999999999"/>
    <m/>
    <n v="0"/>
    <n v="0"/>
    <n v="0"/>
    <n v="0"/>
    <n v="0"/>
    <n v="0"/>
    <n v="0"/>
    <n v="0"/>
    <n v="0"/>
    <n v="0"/>
    <n v="106572.20999999999"/>
    <n v="113213.51999999999"/>
    <n v="13598.247499999998"/>
    <m/>
    <n v="0"/>
    <n v="0"/>
    <n v="0"/>
    <n v="0"/>
    <n v="0"/>
    <n v="0"/>
    <n v="0"/>
    <n v="0"/>
    <n v="0"/>
    <n v="0"/>
    <n v="0"/>
    <n v="0"/>
    <n v="0"/>
    <m/>
    <n v="0"/>
    <n v="0"/>
    <n v="0"/>
    <n v="0"/>
    <n v="0"/>
    <n v="0"/>
    <n v="0"/>
    <n v="0"/>
    <n v="0"/>
    <n v="0"/>
    <n v="0"/>
    <n v="0"/>
    <n v="0"/>
  </r>
  <r>
    <s v="Y"/>
    <s v="ED"/>
    <s v="WA"/>
    <x v="0"/>
    <s v="Asset Condition"/>
    <s v="Substation - Station Rebuilds Program"/>
    <s v="2215"/>
    <x v="11"/>
    <s v="XS801"/>
    <s v="BI_XS801 - System - Metering Replace / Install"/>
    <s v="T&amp;D Engineering"/>
    <x v="0"/>
    <s v="ED.WA"/>
    <n v="1"/>
    <n v="0"/>
    <n v="2943.14"/>
    <n v="0"/>
    <n v="0"/>
    <n v="0"/>
    <n v="0"/>
    <n v="0"/>
    <n v="0"/>
    <n v="0"/>
    <n v="0"/>
    <n v="2285.34"/>
    <n v="600.83000000000004"/>
    <n v="56.97"/>
    <n v="0"/>
    <n v="0"/>
    <n v="2943.14"/>
    <m/>
    <n v="0"/>
    <n v="0"/>
    <n v="0"/>
    <n v="0"/>
    <n v="0"/>
    <n v="0"/>
    <n v="0"/>
    <n v="2285.34"/>
    <n v="2886.17"/>
    <n v="2943.14"/>
    <n v="2943.14"/>
    <n v="2943.14"/>
    <n v="1044.1133333333332"/>
    <m/>
    <n v="0"/>
    <n v="0"/>
    <n v="0"/>
    <n v="0"/>
    <n v="0"/>
    <n v="0"/>
    <n v="0"/>
    <n v="2285.34"/>
    <n v="600.83000000000004"/>
    <n v="56.97"/>
    <n v="0"/>
    <n v="0"/>
    <n v="2943.14"/>
    <m/>
    <n v="0"/>
    <n v="0"/>
    <n v="0"/>
    <n v="0"/>
    <n v="0"/>
    <n v="0"/>
    <n v="0"/>
    <n v="2285.34"/>
    <n v="2886.17"/>
    <n v="2943.14"/>
    <n v="2943.14"/>
    <n v="2943.14"/>
    <n v="1044.1133333333332"/>
    <m/>
    <n v="0"/>
    <n v="0"/>
    <n v="0"/>
    <n v="0"/>
    <n v="0"/>
    <n v="0"/>
    <n v="0"/>
    <n v="0"/>
    <n v="0"/>
    <n v="0"/>
    <n v="0"/>
    <n v="0"/>
    <n v="0"/>
    <m/>
    <n v="0"/>
    <n v="0"/>
    <n v="0"/>
    <n v="0"/>
    <n v="0"/>
    <n v="0"/>
    <n v="0"/>
    <n v="0"/>
    <n v="0"/>
    <n v="0"/>
    <n v="0"/>
    <n v="0"/>
    <n v="0"/>
  </r>
  <r>
    <s v="Y"/>
    <s v="ED"/>
    <s v="AN"/>
    <x v="0"/>
    <s v="Asset Condition"/>
    <s v="Substation - Station Rebuilds Program"/>
    <s v="2215"/>
    <x v="11"/>
    <s v="XS903"/>
    <s v="BI_XS903 - System - Autotransformer Diagnostic Monitor Install"/>
    <s v="T&amp;D Engineering"/>
    <x v="0"/>
    <s v="ED.AN"/>
    <n v="0.69381999999999999"/>
    <n v="0"/>
    <n v="4985.0620090000002"/>
    <n v="0"/>
    <n v="0"/>
    <n v="0"/>
    <n v="0"/>
    <n v="0"/>
    <n v="7184.95"/>
    <n v="0"/>
    <n v="0"/>
    <n v="0"/>
    <n v="0"/>
    <n v="0"/>
    <n v="0"/>
    <n v="0"/>
    <n v="7184.95"/>
    <m/>
    <n v="0"/>
    <n v="0"/>
    <n v="0"/>
    <n v="0"/>
    <n v="7184.95"/>
    <n v="7184.95"/>
    <n v="7184.95"/>
    <n v="7184.95"/>
    <n v="7184.95"/>
    <n v="7184.95"/>
    <n v="7184.95"/>
    <n v="7184.95"/>
    <n v="4490.5937499999991"/>
    <m/>
    <n v="0"/>
    <n v="0"/>
    <n v="0"/>
    <n v="0"/>
    <n v="4985.0620090000002"/>
    <n v="0"/>
    <n v="0"/>
    <n v="0"/>
    <n v="0"/>
    <n v="0"/>
    <n v="0"/>
    <n v="0"/>
    <n v="4985.0620090000002"/>
    <m/>
    <n v="0"/>
    <n v="0"/>
    <n v="0"/>
    <n v="0"/>
    <n v="4985.0620090000002"/>
    <n v="4985.0620090000002"/>
    <n v="4985.0620090000002"/>
    <n v="4985.0620090000002"/>
    <n v="4985.0620090000002"/>
    <n v="4985.0620090000002"/>
    <n v="4985.0620090000002"/>
    <n v="4985.0620090000002"/>
    <n v="3115.6637556250002"/>
    <m/>
    <n v="0"/>
    <n v="0"/>
    <n v="0"/>
    <n v="0"/>
    <n v="0"/>
    <n v="0"/>
    <n v="0"/>
    <n v="0"/>
    <n v="0"/>
    <n v="0"/>
    <n v="0"/>
    <n v="0"/>
    <n v="0"/>
    <m/>
    <n v="0"/>
    <n v="0"/>
    <n v="0"/>
    <n v="0"/>
    <n v="0"/>
    <n v="0"/>
    <n v="0"/>
    <n v="0"/>
    <n v="0"/>
    <n v="0"/>
    <n v="0"/>
    <n v="0"/>
    <n v="0"/>
  </r>
  <r>
    <s v="Y"/>
    <s v="ED"/>
    <s v="AN"/>
    <x v="0"/>
    <s v="Asset Condition"/>
    <s v="Substation - Station Rebuilds Program"/>
    <s v="2215"/>
    <x v="11"/>
    <s v="XS904"/>
    <s v="BI_XS904 - System - Voltage Regulator Replace / Install"/>
    <s v="T&amp;D Engineering"/>
    <x v="1"/>
    <s v="ED.AN"/>
    <n v="0.65639999999999998"/>
    <n v="0"/>
    <n v="377435.71724400006"/>
    <n v="0"/>
    <n v="0"/>
    <n v="0"/>
    <n v="0"/>
    <n v="0"/>
    <n v="0"/>
    <n v="0"/>
    <n v="0"/>
    <n v="0"/>
    <n v="0"/>
    <n v="0"/>
    <n v="574287.30000000005"/>
    <n v="721.41"/>
    <n v="575008.71000000008"/>
    <m/>
    <n v="0"/>
    <n v="0"/>
    <n v="0"/>
    <n v="0"/>
    <n v="0"/>
    <n v="0"/>
    <n v="0"/>
    <n v="0"/>
    <n v="0"/>
    <n v="0"/>
    <n v="574287.30000000005"/>
    <n v="575008.71000000008"/>
    <n v="71815.971250000002"/>
    <m/>
    <n v="0"/>
    <n v="0"/>
    <n v="0"/>
    <n v="0"/>
    <n v="0"/>
    <n v="0"/>
    <n v="0"/>
    <n v="0"/>
    <n v="0"/>
    <n v="0"/>
    <n v="376962.18372000003"/>
    <n v="473.53352399999994"/>
    <n v="377435.71724400006"/>
    <m/>
    <n v="0"/>
    <n v="0"/>
    <n v="0"/>
    <n v="0"/>
    <n v="0"/>
    <n v="0"/>
    <n v="0"/>
    <n v="0"/>
    <n v="0"/>
    <n v="0"/>
    <n v="376962.18372000003"/>
    <n v="377435.71724400006"/>
    <n v="47140.003528500005"/>
    <m/>
    <n v="0"/>
    <n v="0"/>
    <n v="0"/>
    <n v="0"/>
    <n v="0"/>
    <n v="0"/>
    <n v="0"/>
    <n v="0"/>
    <n v="0"/>
    <n v="0"/>
    <n v="0"/>
    <n v="0"/>
    <n v="0"/>
    <m/>
    <n v="0"/>
    <n v="0"/>
    <n v="0"/>
    <n v="0"/>
    <n v="0"/>
    <n v="0"/>
    <n v="0"/>
    <n v="0"/>
    <n v="0"/>
    <n v="0"/>
    <n v="0"/>
    <n v="0"/>
    <n v="0"/>
  </r>
  <r>
    <s v="Y"/>
    <s v="ED"/>
    <s v="WA"/>
    <x v="0"/>
    <s v="Asset Condition"/>
    <s v="Substation - Station Rebuilds Program"/>
    <s v="2215"/>
    <x v="11"/>
    <s v="XS904"/>
    <s v="BI_XS904 - System - Voltage Regulator Replace / Install"/>
    <s v="T&amp;D Engineering"/>
    <x v="0"/>
    <s v="ED.WA"/>
    <n v="1"/>
    <n v="0"/>
    <n v="269242.36"/>
    <n v="0"/>
    <n v="24150.66"/>
    <n v="14980.48"/>
    <n v="143779.26999999999"/>
    <n v="0"/>
    <n v="0"/>
    <n v="0"/>
    <n v="0"/>
    <n v="15485.2"/>
    <n v="54.54"/>
    <n v="0"/>
    <n v="65642.36"/>
    <n v="5149.8500000000004"/>
    <n v="269242.36"/>
    <m/>
    <n v="24150.66"/>
    <n v="39131.14"/>
    <n v="182910.40999999997"/>
    <n v="182910.40999999997"/>
    <n v="182910.40999999997"/>
    <n v="182910.40999999997"/>
    <n v="182910.40999999997"/>
    <n v="198395.61"/>
    <n v="198450.15"/>
    <n v="198450.15"/>
    <n v="264092.51"/>
    <n v="269242.36"/>
    <n v="164320.28749999998"/>
    <m/>
    <n v="24150.66"/>
    <n v="14980.48"/>
    <n v="143779.26999999999"/>
    <n v="0"/>
    <n v="0"/>
    <n v="0"/>
    <n v="0"/>
    <n v="15485.2"/>
    <n v="54.54"/>
    <n v="0"/>
    <n v="65642.36"/>
    <n v="5149.8500000000004"/>
    <n v="269242.36"/>
    <m/>
    <n v="24150.66"/>
    <n v="39131.14"/>
    <n v="182910.40999999997"/>
    <n v="182910.40999999997"/>
    <n v="182910.40999999997"/>
    <n v="182910.40999999997"/>
    <n v="182910.40999999997"/>
    <n v="198395.61"/>
    <n v="198450.15"/>
    <n v="198450.15"/>
    <n v="264092.51"/>
    <n v="269242.36"/>
    <n v="164320.28749999998"/>
    <m/>
    <n v="0"/>
    <n v="0"/>
    <n v="0"/>
    <n v="0"/>
    <n v="0"/>
    <n v="0"/>
    <n v="0"/>
    <n v="0"/>
    <n v="0"/>
    <n v="0"/>
    <n v="0"/>
    <n v="0"/>
    <n v="0"/>
    <m/>
    <n v="0"/>
    <n v="0"/>
    <n v="0"/>
    <n v="0"/>
    <n v="0"/>
    <n v="0"/>
    <n v="0"/>
    <n v="0"/>
    <n v="0"/>
    <n v="0"/>
    <n v="0"/>
    <n v="0"/>
    <n v="0"/>
  </r>
  <r>
    <s v="Y"/>
    <s v="ED"/>
    <s v="AN"/>
    <x v="0"/>
    <s v="Asset Condition"/>
    <s v="Substation - Station Rebuilds Program"/>
    <s v="2215"/>
    <x v="11"/>
    <s v="XS905"/>
    <s v="BI_XS905 - System - Current &amp; Potential Device Replace"/>
    <s v="T&amp;D Engineering"/>
    <x v="1"/>
    <s v="ED.AN"/>
    <n v="0.65639999999999998"/>
    <n v="0"/>
    <n v="56380.296480000005"/>
    <n v="0"/>
    <n v="0"/>
    <n v="0"/>
    <n v="0"/>
    <n v="0"/>
    <n v="0"/>
    <n v="0"/>
    <n v="0"/>
    <n v="0"/>
    <n v="36416.9"/>
    <n v="779.33"/>
    <n v="48696.97"/>
    <n v="0"/>
    <n v="85893.200000000012"/>
    <m/>
    <n v="0"/>
    <n v="0"/>
    <n v="0"/>
    <n v="0"/>
    <n v="0"/>
    <n v="0"/>
    <n v="0"/>
    <n v="0"/>
    <n v="36416.9"/>
    <n v="37196.230000000003"/>
    <n v="85893.200000000012"/>
    <n v="85893.200000000012"/>
    <n v="16871.077500000003"/>
    <m/>
    <n v="0"/>
    <n v="0"/>
    <n v="0"/>
    <n v="0"/>
    <n v="0"/>
    <n v="0"/>
    <n v="0"/>
    <n v="0"/>
    <n v="23904.053159999999"/>
    <n v="511.552212"/>
    <n v="31964.691107999999"/>
    <n v="0"/>
    <n v="56380.296479999997"/>
    <m/>
    <n v="0"/>
    <n v="0"/>
    <n v="0"/>
    <n v="0"/>
    <n v="0"/>
    <n v="0"/>
    <n v="0"/>
    <n v="0"/>
    <n v="23904.053159999999"/>
    <n v="24415.605371999998"/>
    <n v="56380.296479999997"/>
    <n v="56380.296479999997"/>
    <n v="11074.175271"/>
    <m/>
    <n v="0"/>
    <n v="0"/>
    <n v="0"/>
    <n v="0"/>
    <n v="0"/>
    <n v="0"/>
    <n v="0"/>
    <n v="0"/>
    <n v="0"/>
    <n v="0"/>
    <n v="0"/>
    <n v="0"/>
    <n v="0"/>
    <m/>
    <n v="0"/>
    <n v="0"/>
    <n v="0"/>
    <n v="0"/>
    <n v="0"/>
    <n v="0"/>
    <n v="0"/>
    <n v="0"/>
    <n v="0"/>
    <n v="0"/>
    <n v="0"/>
    <n v="0"/>
    <n v="0"/>
  </r>
  <r>
    <s v="Y"/>
    <s v="ED"/>
    <s v="WA"/>
    <x v="0"/>
    <s v="Asset Condition"/>
    <s v="Substation - Station Rebuilds Program"/>
    <s v="2215"/>
    <x v="11"/>
    <s v="XS951"/>
    <s v="BI_XS951 - System - SCADA Replace / Install"/>
    <s v="T&amp;D Engineering"/>
    <x v="2"/>
    <s v="ED.WA"/>
    <n v="1"/>
    <n v="0"/>
    <n v="1776.27"/>
    <n v="0"/>
    <n v="0"/>
    <n v="0"/>
    <n v="0"/>
    <n v="0"/>
    <n v="0"/>
    <n v="0"/>
    <n v="0"/>
    <n v="0"/>
    <n v="1776.27"/>
    <n v="0"/>
    <n v="0"/>
    <n v="0"/>
    <n v="1776.27"/>
    <m/>
    <n v="0"/>
    <n v="0"/>
    <n v="0"/>
    <n v="0"/>
    <n v="0"/>
    <n v="0"/>
    <n v="0"/>
    <n v="0"/>
    <n v="1776.27"/>
    <n v="1776.27"/>
    <n v="1776.27"/>
    <n v="1776.27"/>
    <n v="518.07875000000001"/>
    <m/>
    <n v="0"/>
    <n v="0"/>
    <n v="0"/>
    <n v="0"/>
    <n v="0"/>
    <n v="0"/>
    <n v="0"/>
    <n v="0"/>
    <n v="1776.27"/>
    <n v="0"/>
    <n v="0"/>
    <n v="0"/>
    <n v="1776.27"/>
    <m/>
    <n v="0"/>
    <n v="0"/>
    <n v="0"/>
    <n v="0"/>
    <n v="0"/>
    <n v="0"/>
    <n v="0"/>
    <n v="0"/>
    <n v="1776.27"/>
    <n v="1776.27"/>
    <n v="1776.27"/>
    <n v="1776.27"/>
    <n v="518.07875000000001"/>
    <m/>
    <n v="0"/>
    <n v="0"/>
    <n v="0"/>
    <n v="0"/>
    <n v="0"/>
    <n v="0"/>
    <n v="0"/>
    <n v="0"/>
    <n v="0"/>
    <n v="0"/>
    <n v="0"/>
    <n v="0"/>
    <n v="0"/>
    <m/>
    <n v="0"/>
    <n v="0"/>
    <n v="0"/>
    <n v="0"/>
    <n v="0"/>
    <n v="0"/>
    <n v="0"/>
    <n v="0"/>
    <n v="0"/>
    <n v="0"/>
    <n v="0"/>
    <n v="0"/>
    <n v="0"/>
  </r>
  <r>
    <s v="Y"/>
    <s v="ED"/>
    <s v="AN"/>
    <x v="0"/>
    <s v="Performance &amp; Capacity"/>
    <s v="Substation - New Distribution Station Capacity Program"/>
    <s v="2274"/>
    <x v="12"/>
    <s v="CS600"/>
    <s v="BI_CS600 - Dalton - Rebuild Sub - Add Capacity"/>
    <s v="T&amp;D Engineering"/>
    <x v="1"/>
    <s v="ED.AN"/>
    <n v="0.65639999999999998"/>
    <n v="0"/>
    <n v="1383996.0584159999"/>
    <n v="0"/>
    <n v="0"/>
    <n v="0"/>
    <n v="0"/>
    <n v="0"/>
    <n v="0"/>
    <n v="1564419.77"/>
    <n v="239596.09"/>
    <n v="161221.88999999998"/>
    <n v="110102.79999999999"/>
    <n v="28944.670000000002"/>
    <n v="3168.78"/>
    <n v="1010.44"/>
    <n v="2108464.44"/>
    <m/>
    <n v="0"/>
    <n v="0"/>
    <n v="0"/>
    <n v="0"/>
    <n v="0"/>
    <n v="1564419.77"/>
    <n v="1804015.86"/>
    <n v="1965237.75"/>
    <n v="2075340.55"/>
    <n v="2104285.2200000002"/>
    <n v="2107454"/>
    <n v="2108464.44"/>
    <n v="1056248.7808333335"/>
    <m/>
    <n v="0"/>
    <n v="0"/>
    <n v="0"/>
    <n v="0"/>
    <n v="0"/>
    <n v="1026885.137028"/>
    <n v="157270.87347600001"/>
    <n v="105826.04859599999"/>
    <n v="72271.47791999999"/>
    <n v="18999.281387999999"/>
    <n v="2079.9871920000001"/>
    <n v="663.25281600000005"/>
    <n v="1383996.0584159999"/>
    <m/>
    <n v="0"/>
    <n v="0"/>
    <n v="0"/>
    <n v="0"/>
    <n v="0"/>
    <n v="1026885.137028"/>
    <n v="1184156.0105039999"/>
    <n v="1289982.0591"/>
    <n v="1362253.5370199999"/>
    <n v="1381252.8184079998"/>
    <n v="1383332.8055999998"/>
    <n v="1383996.0584159999"/>
    <n v="693321.69973899983"/>
    <m/>
    <n v="0"/>
    <n v="0"/>
    <n v="0"/>
    <n v="0"/>
    <n v="0"/>
    <n v="0"/>
    <n v="0"/>
    <n v="0"/>
    <n v="0"/>
    <n v="0"/>
    <n v="0"/>
    <n v="0"/>
    <n v="0"/>
    <m/>
    <n v="0"/>
    <n v="0"/>
    <n v="0"/>
    <n v="0"/>
    <n v="0"/>
    <n v="0"/>
    <n v="0"/>
    <n v="0"/>
    <n v="0"/>
    <n v="0"/>
    <n v="0"/>
    <n v="0"/>
    <n v="0"/>
  </r>
  <r>
    <s v="Y"/>
    <s v="ED"/>
    <s v="AN"/>
    <x v="0"/>
    <s v="Performance &amp; Capacity"/>
    <s v="Substation - New Distribution Station Capacity Program"/>
    <s v="2274"/>
    <x v="12"/>
    <s v="CT800"/>
    <s v="BI_CT800 - Dalton Substation - Rebuild (Transmission)"/>
    <s v="T&amp;D Engineering"/>
    <x v="1"/>
    <s v="ED.AN"/>
    <n v="0.65639999999999998"/>
    <n v="0"/>
    <n v="14866.902059999999"/>
    <n v="0"/>
    <n v="0"/>
    <n v="0"/>
    <n v="40.25"/>
    <n v="2380.5500000000002"/>
    <n v="17046.75"/>
    <n v="0"/>
    <n v="0"/>
    <n v="3181.6"/>
    <n v="0"/>
    <n v="0"/>
    <n v="0"/>
    <n v="0"/>
    <n v="22649.149999999998"/>
    <m/>
    <n v="0"/>
    <n v="0"/>
    <n v="40.25"/>
    <n v="2420.8000000000002"/>
    <n v="19467.55"/>
    <n v="19467.55"/>
    <n v="19467.55"/>
    <n v="22649.149999999998"/>
    <n v="22649.149999999998"/>
    <n v="22649.149999999998"/>
    <n v="22649.149999999998"/>
    <n v="22649.149999999998"/>
    <n v="13565.40625"/>
    <m/>
    <n v="0"/>
    <n v="0"/>
    <n v="26.420099999999998"/>
    <n v="1562.59302"/>
    <n v="11189.486699999999"/>
    <n v="0"/>
    <n v="0"/>
    <n v="2088.4022399999999"/>
    <n v="0"/>
    <n v="0"/>
    <n v="0"/>
    <n v="0"/>
    <n v="14866.902059999999"/>
    <m/>
    <n v="0"/>
    <n v="0"/>
    <n v="26.420099999999998"/>
    <n v="1589.0131200000001"/>
    <n v="12778.499819999999"/>
    <n v="12778.499819999999"/>
    <n v="12778.499819999999"/>
    <n v="14866.902059999999"/>
    <n v="14866.902059999999"/>
    <n v="14866.902059999999"/>
    <n v="14866.902059999999"/>
    <n v="14866.902059999999"/>
    <n v="8904.3326624999991"/>
    <m/>
    <n v="0"/>
    <n v="0"/>
    <n v="0"/>
    <n v="0"/>
    <n v="0"/>
    <n v="0"/>
    <n v="0"/>
    <n v="0"/>
    <n v="0"/>
    <n v="0"/>
    <n v="0"/>
    <n v="0"/>
    <n v="0"/>
    <m/>
    <n v="0"/>
    <n v="0"/>
    <n v="0"/>
    <n v="0"/>
    <n v="0"/>
    <n v="0"/>
    <n v="0"/>
    <n v="0"/>
    <n v="0"/>
    <n v="0"/>
    <n v="0"/>
    <n v="0"/>
    <n v="0"/>
  </r>
  <r>
    <s v="Y"/>
    <s v="ED"/>
    <s v="WA"/>
    <x v="0"/>
    <s v="Performance &amp; Capacity"/>
    <s v="Substation - New Distribution Station Capacity Program"/>
    <s v="2274"/>
    <x v="12"/>
    <s v="SD107"/>
    <s v="BI_SD107 - Southeast 12F6 - Cx FDR"/>
    <s v="T&amp;D Engineering"/>
    <x v="0"/>
    <s v="ED.WA"/>
    <n v="1"/>
    <n v="0"/>
    <n v="519.3499999999982"/>
    <n v="0"/>
    <n v="0"/>
    <n v="0"/>
    <n v="519.35"/>
    <n v="0"/>
    <n v="0"/>
    <n v="0"/>
    <n v="0"/>
    <n v="0"/>
    <n v="0"/>
    <n v="0"/>
    <n v="0"/>
    <n v="-1.8189894035458565E-12"/>
    <n v="519.3499999999982"/>
    <m/>
    <n v="0"/>
    <n v="0"/>
    <n v="519.35"/>
    <n v="519.35"/>
    <n v="519.35"/>
    <n v="519.35"/>
    <n v="519.35"/>
    <n v="519.35"/>
    <n v="519.35"/>
    <n v="519.35"/>
    <n v="519.35"/>
    <n v="519.3499999999982"/>
    <n v="411.15208333333334"/>
    <m/>
    <n v="0"/>
    <n v="0"/>
    <n v="519.35"/>
    <n v="0"/>
    <n v="0"/>
    <n v="0"/>
    <n v="0"/>
    <n v="0"/>
    <n v="0"/>
    <n v="0"/>
    <n v="0"/>
    <n v="-1.8189894035458565E-12"/>
    <n v="519.3499999999982"/>
    <m/>
    <n v="0"/>
    <n v="0"/>
    <n v="519.35"/>
    <n v="519.35"/>
    <n v="519.35"/>
    <n v="519.35"/>
    <n v="519.35"/>
    <n v="519.35"/>
    <n v="519.35"/>
    <n v="519.35"/>
    <n v="519.35"/>
    <n v="519.3499999999982"/>
    <n v="411.15208333333334"/>
    <m/>
    <n v="0"/>
    <n v="0"/>
    <n v="0"/>
    <n v="0"/>
    <n v="0"/>
    <n v="0"/>
    <n v="0"/>
    <n v="0"/>
    <n v="0"/>
    <n v="0"/>
    <n v="0"/>
    <n v="0"/>
    <n v="0"/>
    <m/>
    <n v="0"/>
    <n v="0"/>
    <n v="0"/>
    <n v="0"/>
    <n v="0"/>
    <n v="0"/>
    <n v="0"/>
    <n v="0"/>
    <n v="0"/>
    <n v="0"/>
    <n v="0"/>
    <n v="0"/>
    <n v="0"/>
  </r>
  <r>
    <s v="Y"/>
    <s v="ED"/>
    <s v="AN"/>
    <x v="0"/>
    <s v="Performance &amp; Capacity"/>
    <s v="Substation - New Distribution Station Capacity Program"/>
    <s v="2274"/>
    <x v="12"/>
    <s v="SS522"/>
    <s v="BI_SS522 - Southeast 12F6 - Add New Feeder"/>
    <s v="T&amp;D Engineering"/>
    <x v="1"/>
    <s v="ED.AN"/>
    <n v="0.65639999999999998"/>
    <n v="0"/>
    <n v="-49473.255275999996"/>
    <n v="0"/>
    <n v="82.09"/>
    <n v="157.68"/>
    <n v="0"/>
    <n v="0"/>
    <n v="0"/>
    <n v="-69770.240000000005"/>
    <n v="-5840.12"/>
    <n v="0"/>
    <n v="0"/>
    <n v="0"/>
    <n v="0"/>
    <n v="0"/>
    <n v="-75370.59"/>
    <m/>
    <n v="82.09"/>
    <n v="239.77"/>
    <n v="239.77"/>
    <n v="239.77"/>
    <n v="239.77"/>
    <n v="-69530.47"/>
    <n v="-75370.59"/>
    <n v="-75370.59"/>
    <n v="-75370.59"/>
    <n v="-75370.59"/>
    <n v="-75370.59"/>
    <n v="-75370.59"/>
    <n v="-40252.295416666668"/>
    <m/>
    <n v="53.883876000000001"/>
    <n v="103.501152"/>
    <n v="0"/>
    <n v="0"/>
    <n v="0"/>
    <n v="-45797.185536000005"/>
    <n v="-3833.4547680000001"/>
    <n v="0"/>
    <n v="0"/>
    <n v="0"/>
    <n v="0"/>
    <n v="0"/>
    <n v="-49473.255276000011"/>
    <m/>
    <n v="53.883876000000001"/>
    <n v="157.38502800000001"/>
    <n v="157.38502800000001"/>
    <n v="157.38502800000001"/>
    <n v="157.38502800000001"/>
    <n v="-45639.800508000008"/>
    <n v="-49473.255276000011"/>
    <n v="-49473.255276000011"/>
    <n v="-49473.255276000011"/>
    <n v="-49473.255276000011"/>
    <n v="-49473.255276000011"/>
    <n v="-49473.255276000011"/>
    <n v="-26421.606711500004"/>
    <m/>
    <n v="0"/>
    <n v="0"/>
    <n v="0"/>
    <n v="0"/>
    <n v="0"/>
    <n v="0"/>
    <n v="0"/>
    <n v="0"/>
    <n v="0"/>
    <n v="0"/>
    <n v="0"/>
    <n v="0"/>
    <n v="0"/>
    <m/>
    <n v="0"/>
    <n v="0"/>
    <n v="0"/>
    <n v="0"/>
    <n v="0"/>
    <n v="0"/>
    <n v="0"/>
    <n v="0"/>
    <n v="0"/>
    <n v="0"/>
    <n v="0"/>
    <n v="0"/>
    <n v="0"/>
  </r>
  <r>
    <s v="Y"/>
    <s v="ED"/>
    <s v="WA"/>
    <x v="0"/>
    <s v="Performance &amp; Capacity"/>
    <s v="Substation - New Distribution Station Capacity Program"/>
    <s v="2274"/>
    <x v="12"/>
    <s v="SS522"/>
    <s v="BI_SS522 - Southeast 12F6 - Add New Feeder"/>
    <s v="T&amp;D Engineering"/>
    <x v="0"/>
    <s v="ED.WA"/>
    <n v="1"/>
    <n v="0"/>
    <n v="59001.090000000062"/>
    <n v="0"/>
    <n v="1707.16"/>
    <n v="0"/>
    <n v="0"/>
    <n v="0"/>
    <n v="-4952.1899999999996"/>
    <n v="62246.12"/>
    <n v="5.6388671509921551E-11"/>
    <n v="0"/>
    <n v="0"/>
    <n v="0"/>
    <n v="0"/>
    <n v="0"/>
    <n v="59001.090000000062"/>
    <m/>
    <n v="1707.16"/>
    <n v="1707.16"/>
    <n v="1707.16"/>
    <n v="1707.16"/>
    <n v="-3245.0299999999997"/>
    <n v="59001.090000000004"/>
    <n v="59001.090000000062"/>
    <n v="59001.090000000062"/>
    <n v="59001.090000000062"/>
    <n v="59001.090000000062"/>
    <n v="59001.090000000062"/>
    <n v="59001.090000000062"/>
    <n v="32257.557916666698"/>
    <m/>
    <n v="1707.16"/>
    <n v="0"/>
    <n v="0"/>
    <n v="0"/>
    <n v="-4952.1899999999996"/>
    <n v="62246.12"/>
    <n v="5.6388671509921551E-11"/>
    <n v="0"/>
    <n v="0"/>
    <n v="0"/>
    <n v="0"/>
    <n v="0"/>
    <n v="59001.090000000062"/>
    <m/>
    <n v="1707.16"/>
    <n v="1707.16"/>
    <n v="1707.16"/>
    <n v="1707.16"/>
    <n v="-3245.0299999999997"/>
    <n v="59001.090000000004"/>
    <n v="59001.090000000062"/>
    <n v="59001.090000000062"/>
    <n v="59001.090000000062"/>
    <n v="59001.090000000062"/>
    <n v="59001.090000000062"/>
    <n v="59001.090000000062"/>
    <n v="32257.557916666698"/>
    <m/>
    <n v="0"/>
    <n v="0"/>
    <n v="0"/>
    <n v="0"/>
    <n v="0"/>
    <n v="0"/>
    <n v="0"/>
    <n v="0"/>
    <n v="0"/>
    <n v="0"/>
    <n v="0"/>
    <n v="0"/>
    <n v="0"/>
    <m/>
    <n v="0"/>
    <n v="0"/>
    <n v="0"/>
    <n v="0"/>
    <n v="0"/>
    <n v="0"/>
    <n v="0"/>
    <n v="0"/>
    <n v="0"/>
    <n v="0"/>
    <n v="0"/>
    <n v="0"/>
    <n v="0"/>
  </r>
  <r>
    <s v="Y"/>
    <s v="ED"/>
    <s v="AN"/>
    <x v="0"/>
    <s v="Performance &amp; Capacity"/>
    <s v="Substation - New Distribution Station Capacity Program"/>
    <s v="2274"/>
    <x v="12"/>
    <s v="SS812"/>
    <s v="BI_SS812 - Boulder 115/13kV Substation"/>
    <s v="T&amp;D Engineering"/>
    <x v="1"/>
    <s v="ED.AN"/>
    <n v="0.65639999999999998"/>
    <n v="0"/>
    <n v="7659.1640160000179"/>
    <n v="0"/>
    <n v="2550.4499999999998"/>
    <n v="2739.12"/>
    <n v="29"/>
    <n v="261"/>
    <n v="0"/>
    <n v="6088.87"/>
    <n v="2.9103830456733704E-11"/>
    <n v="0"/>
    <n v="0"/>
    <n v="0"/>
    <n v="0"/>
    <n v="0"/>
    <n v="11668.440000000028"/>
    <m/>
    <n v="2550.4499999999998"/>
    <n v="5289.57"/>
    <n v="5318.57"/>
    <n v="5579.57"/>
    <n v="5579.57"/>
    <n v="11668.439999999999"/>
    <n v="11668.440000000028"/>
    <n v="11668.440000000028"/>
    <n v="11668.440000000028"/>
    <n v="11668.440000000028"/>
    <n v="11668.440000000028"/>
    <n v="11668.440000000028"/>
    <n v="8346.8825000000143"/>
    <m/>
    <n v="1674.1153799999997"/>
    <n v="1797.9583679999998"/>
    <n v="19.035599999999999"/>
    <n v="171.32040000000001"/>
    <n v="0"/>
    <n v="3996.7342679999997"/>
    <n v="1.9103754311800003E-11"/>
    <n v="0"/>
    <n v="0"/>
    <n v="0"/>
    <n v="0"/>
    <n v="0"/>
    <n v="7659.1640160000188"/>
    <m/>
    <n v="1674.1153799999997"/>
    <n v="3472.0737479999998"/>
    <n v="3491.109348"/>
    <n v="3662.429748"/>
    <n v="3662.429748"/>
    <n v="7659.1640159999997"/>
    <n v="7659.1640160000188"/>
    <n v="7659.1640160000188"/>
    <n v="7659.1640160000188"/>
    <n v="7659.1640160000188"/>
    <n v="7659.1640160000188"/>
    <n v="7659.1640160000188"/>
    <n v="5478.8936730000087"/>
    <m/>
    <n v="0"/>
    <n v="0"/>
    <n v="0"/>
    <n v="0"/>
    <n v="0"/>
    <n v="0"/>
    <n v="0"/>
    <n v="0"/>
    <n v="0"/>
    <n v="0"/>
    <n v="0"/>
    <n v="0"/>
    <n v="0"/>
    <m/>
    <n v="0"/>
    <n v="0"/>
    <n v="0"/>
    <n v="0"/>
    <n v="0"/>
    <n v="0"/>
    <n v="0"/>
    <n v="0"/>
    <n v="0"/>
    <n v="0"/>
    <n v="0"/>
    <n v="0"/>
    <n v="0"/>
  </r>
  <r>
    <s v="Y"/>
    <s v="ED"/>
    <s v="AN"/>
    <x v="0"/>
    <s v="Performance &amp; Capacity"/>
    <s v="Substation - New Distribution Station Capacity Program"/>
    <s v="2274"/>
    <x v="12"/>
    <s v="SS812"/>
    <s v="BI_SS812 - Boulder 115/13kV Substation"/>
    <s v="T&amp;D Engineering"/>
    <x v="2"/>
    <s v="ED.AN"/>
    <n v="0.69189000000000001"/>
    <n v="0"/>
    <n v="13181.078768700001"/>
    <n v="0"/>
    <n v="0"/>
    <n v="0"/>
    <n v="0"/>
    <n v="0"/>
    <n v="0"/>
    <n v="0"/>
    <n v="0"/>
    <n v="19050.830000000002"/>
    <n v="0"/>
    <n v="0"/>
    <n v="0"/>
    <n v="0"/>
    <n v="19050.830000000002"/>
    <m/>
    <n v="0"/>
    <n v="0"/>
    <n v="0"/>
    <n v="0"/>
    <n v="0"/>
    <n v="0"/>
    <n v="0"/>
    <n v="19050.830000000002"/>
    <n v="19050.830000000002"/>
    <n v="19050.830000000002"/>
    <n v="19050.830000000002"/>
    <n v="19050.830000000002"/>
    <n v="7144.0612500000016"/>
    <m/>
    <n v="0"/>
    <n v="0"/>
    <n v="0"/>
    <n v="0"/>
    <n v="0"/>
    <n v="0"/>
    <n v="0"/>
    <n v="13181.078768700001"/>
    <n v="0"/>
    <n v="0"/>
    <n v="0"/>
    <n v="0"/>
    <n v="13181.078768700001"/>
    <m/>
    <n v="0"/>
    <n v="0"/>
    <n v="0"/>
    <n v="0"/>
    <n v="0"/>
    <n v="0"/>
    <n v="0"/>
    <n v="13181.078768700001"/>
    <n v="13181.078768700001"/>
    <n v="13181.078768700001"/>
    <n v="13181.078768700001"/>
    <n v="13181.078768700001"/>
    <n v="4942.9045382625"/>
    <m/>
    <n v="0"/>
    <n v="0"/>
    <n v="0"/>
    <n v="0"/>
    <n v="0"/>
    <n v="0"/>
    <n v="0"/>
    <n v="0"/>
    <n v="0"/>
    <n v="0"/>
    <n v="0"/>
    <n v="0"/>
    <n v="0"/>
    <m/>
    <n v="0"/>
    <n v="0"/>
    <n v="0"/>
    <n v="0"/>
    <n v="0"/>
    <n v="0"/>
    <n v="0"/>
    <n v="0"/>
    <n v="0"/>
    <n v="0"/>
    <n v="0"/>
    <n v="0"/>
    <n v="0"/>
  </r>
  <r>
    <s v="Y"/>
    <s v="ED"/>
    <s v="WA"/>
    <x v="0"/>
    <s v="Performance &amp; Capacity"/>
    <s v="Substation - New Distribution Station Capacity Program"/>
    <s v="2274"/>
    <x v="12"/>
    <s v="SS812"/>
    <s v="BI_SS812 - Boulder 115/13kV Substation"/>
    <s v="T&amp;D Engineering"/>
    <x v="0"/>
    <s v="ED.WA"/>
    <n v="1"/>
    <n v="0"/>
    <n v="-8767.89"/>
    <n v="0"/>
    <n v="2796.75"/>
    <n v="3264.46"/>
    <n v="726.96"/>
    <n v="783"/>
    <n v="0"/>
    <n v="-6049.16"/>
    <n v="-10289.9"/>
    <n v="0"/>
    <n v="0"/>
    <n v="0"/>
    <n v="0"/>
    <n v="0"/>
    <n v="-8767.89"/>
    <m/>
    <n v="2796.75"/>
    <n v="6061.21"/>
    <n v="6788.17"/>
    <n v="7571.17"/>
    <n v="7571.17"/>
    <n v="1522.0100000000002"/>
    <n v="-8767.89"/>
    <n v="-8767.89"/>
    <n v="-8767.89"/>
    <n v="-8767.89"/>
    <n v="-8767.89"/>
    <n v="-8767.89"/>
    <n v="-1326.0762499999994"/>
    <m/>
    <n v="2796.75"/>
    <n v="3264.46"/>
    <n v="726.96"/>
    <n v="783"/>
    <n v="0"/>
    <n v="-6049.16"/>
    <n v="-10289.9"/>
    <n v="0"/>
    <n v="0"/>
    <n v="0"/>
    <n v="0"/>
    <n v="0"/>
    <n v="-8767.89"/>
    <m/>
    <n v="2796.75"/>
    <n v="6061.21"/>
    <n v="6788.17"/>
    <n v="7571.17"/>
    <n v="7571.17"/>
    <n v="1522.0100000000002"/>
    <n v="-8767.89"/>
    <n v="-8767.89"/>
    <n v="-8767.89"/>
    <n v="-8767.89"/>
    <n v="-8767.89"/>
    <n v="-8767.89"/>
    <n v="-1326.0762499999994"/>
    <m/>
    <n v="0"/>
    <n v="0"/>
    <n v="0"/>
    <n v="0"/>
    <n v="0"/>
    <n v="0"/>
    <n v="0"/>
    <n v="0"/>
    <n v="0"/>
    <n v="0"/>
    <n v="0"/>
    <n v="0"/>
    <n v="0"/>
    <m/>
    <n v="0"/>
    <n v="0"/>
    <n v="0"/>
    <n v="0"/>
    <n v="0"/>
    <n v="0"/>
    <n v="0"/>
    <n v="0"/>
    <n v="0"/>
    <n v="0"/>
    <n v="0"/>
    <n v="0"/>
    <n v="0"/>
  </r>
  <r>
    <s v="Y"/>
    <s v="CD"/>
    <s v="AA"/>
    <x v="0"/>
    <s v="Asset Condition"/>
    <s v="SCADA - SOO and BuCC"/>
    <s v="2277"/>
    <x v="13"/>
    <s v="YQ301"/>
    <s v="BI_YQ301 - Scada Upgrade"/>
    <s v="T&amp;D Engineering"/>
    <x v="2"/>
    <s v="CD.AA"/>
    <n v="0.48309143579999997"/>
    <n v="0.15158870260000001"/>
    <n v="123074.84278164494"/>
    <n v="38619.512492646289"/>
    <n v="8795.41"/>
    <n v="24394.739999999998"/>
    <n v="22211.520000000004"/>
    <n v="921.45"/>
    <n v="60585.48"/>
    <n v="7303.2"/>
    <n v="13839.76"/>
    <n v="7266.58"/>
    <n v="6431.82"/>
    <n v="155216.37000000002"/>
    <n v="-65559.41"/>
    <n v="13358.19"/>
    <n v="254765.11000000002"/>
    <m/>
    <n v="8795.41"/>
    <n v="33190.149999999994"/>
    <n v="55401.67"/>
    <n v="56323.119999999995"/>
    <n v="116908.6"/>
    <n v="124211.8"/>
    <n v="138051.56"/>
    <n v="145318.13999999998"/>
    <n v="151749.96"/>
    <n v="306966.33"/>
    <n v="241406.92"/>
    <n v="254765.11000000002"/>
    <n v="125475.51791666665"/>
    <m/>
    <n v="4248.9872453496773"/>
    <n v="11784.889972567691"/>
    <n v="10730.195088100418"/>
    <n v="445.14460351791001"/>
    <n v="29268.326521832183"/>
    <n v="3528.1133739345596"/>
    <n v="6685.8695295274074"/>
    <n v="3510.4225655555638"/>
    <n v="3107.1571586071555"/>
    <n v="74983.699042964057"/>
    <n v="-31671.189507100877"/>
    <n v="6453.2271867892023"/>
    <n v="123074.84278164494"/>
    <m/>
    <n v="4248.9872453496773"/>
    <n v="16033.877217917368"/>
    <n v="26764.072306017784"/>
    <n v="27209.216909535695"/>
    <n v="56477.543431367878"/>
    <n v="60005.656805302438"/>
    <n v="66691.526334829847"/>
    <n v="70201.948900385411"/>
    <n v="73309.106058992562"/>
    <n v="148292.80510195662"/>
    <n v="116621.61559485574"/>
    <n v="123074.84278164494"/>
    <n v="60616.148108111134"/>
    <m/>
    <n v="1333.2847907350661"/>
    <n v="3697.9669868643241"/>
    <n v="3367.0154995739531"/>
    <n v="139.68141001077001"/>
    <n v="9184.0743095982489"/>
    <n v="1107.0826128283202"/>
    <n v="2097.951262695376"/>
    <n v="1101.531434539108"/>
    <n v="974.99124915673201"/>
    <n v="23529.04815058157"/>
    <n v="-9938.0659051214679"/>
    <n v="2024.9506911842943"/>
    <n v="38619.512492646289"/>
    <m/>
    <n v="1333.2847907350661"/>
    <n v="5031.2517775993902"/>
    <n v="8398.2672771733432"/>
    <n v="8537.9486871841127"/>
    <n v="17722.022996782362"/>
    <n v="18829.10560961068"/>
    <n v="20927.056872306057"/>
    <n v="22028.588306845166"/>
    <n v="23003.579556001896"/>
    <n v="46532.627706583466"/>
    <n v="36594.561801461998"/>
    <n v="38619.512492646289"/>
    <n v="19020.670969050556"/>
  </r>
  <r>
    <s v="Y"/>
    <s v="CD"/>
    <s v="AA"/>
    <x v="0"/>
    <s v="Asset Condition"/>
    <s v="SCADA - SOO and BuCC"/>
    <s v="2277"/>
    <x v="13"/>
    <s v="YQ301"/>
    <s v="BI_YQ301 - Scada Upgrade"/>
    <s v="T&amp;D Engineering"/>
    <x v="3"/>
    <s v="CD.AA"/>
    <n v="0.48309143579999997"/>
    <n v="0.15158870260000001"/>
    <n v="-2669.6067524600167"/>
    <n v="-837.6928135508324"/>
    <n v="5921.32"/>
    <n v="14421.220000000001"/>
    <n v="1164.3400000000104"/>
    <n v="1021.29"/>
    <n v="-38107.69"/>
    <n v="7116.02"/>
    <n v="0"/>
    <n v="0"/>
    <n v="0"/>
    <n v="853.17"/>
    <n v="997.16"/>
    <n v="1087.08"/>
    <n v="-5526.0899999999892"/>
    <m/>
    <n v="5921.32"/>
    <n v="20342.54"/>
    <n v="21506.880000000012"/>
    <n v="22528.170000000013"/>
    <n v="-15579.51999999999"/>
    <n v="-8463.4999999999891"/>
    <n v="-8463.4999999999891"/>
    <n v="-8463.4999999999891"/>
    <n v="-8463.4999999999891"/>
    <n v="-7610.329999999989"/>
    <n v="-6613.1699999999892"/>
    <n v="-5526.0899999999892"/>
    <n v="323.23708333334343"/>
    <m/>
    <n v="2860.5389806312555"/>
    <n v="6966.7678757876765"/>
    <n v="562.48268235937701"/>
    <n v="493.37645246818192"/>
    <n v="-18409.498677121301"/>
    <n v="3437.6883189815162"/>
    <n v="0"/>
    <n v="0"/>
    <n v="0"/>
    <n v="412.15912028148597"/>
    <n v="481.71945612232793"/>
    <n v="525.15903802946389"/>
    <n v="-2669.6067524600139"/>
    <m/>
    <n v="2860.5389806312555"/>
    <n v="9827.3068564189325"/>
    <n v="10389.78953877831"/>
    <n v="10883.165991246493"/>
    <n v="-7526.3326858748078"/>
    <n v="-4088.6443668932916"/>
    <n v="-4088.6443668932916"/>
    <n v="-4088.6443668932916"/>
    <n v="-4088.6443668932916"/>
    <n v="-3676.4852466118055"/>
    <n v="-3194.7657904894777"/>
    <n v="-2669.6067524600139"/>
    <n v="156.15306669131076"/>
    <m/>
    <n v="897.60521647943199"/>
    <n v="2186.0940297091724"/>
    <n v="176.50078998528559"/>
    <n v="154.81602607835401"/>
    <n v="-5776.695286182995"/>
    <n v="1078.7082394756521"/>
    <n v="0"/>
    <n v="0"/>
    <n v="0"/>
    <n v="129.33093339724201"/>
    <n v="151.15819068461602"/>
    <n v="164.78904682240801"/>
    <n v="-837.69281355083285"/>
    <m/>
    <n v="897.60521647943199"/>
    <n v="3083.6992461886043"/>
    <n v="3260.2000361738901"/>
    <n v="3415.016062252244"/>
    <n v="-2361.679223930751"/>
    <n v="-1282.9709844550989"/>
    <n v="-1282.9709844550989"/>
    <n v="-1282.9709844550989"/>
    <n v="-1282.9709844550989"/>
    <n v="-1153.6400510578569"/>
    <n v="-1002.4818603732409"/>
    <n v="-837.69281355083285"/>
    <n v="48.999090094709146"/>
  </r>
  <r>
    <s v="Y"/>
    <s v="ED"/>
    <s v="AN"/>
    <x v="0"/>
    <s v="Asset Condition"/>
    <s v="SCADA - SOO and BuCC"/>
    <s v="2277"/>
    <x v="13"/>
    <s v="YQ301"/>
    <s v="BI_YQ301 - Scada Upgrade"/>
    <s v="T&amp;D Engineering"/>
    <x v="2"/>
    <s v="ED.AN"/>
    <n v="0.69189000000000001"/>
    <n v="0"/>
    <n v="261187.13273340001"/>
    <n v="0"/>
    <n v="0"/>
    <n v="0"/>
    <n v="0"/>
    <n v="0"/>
    <n v="0"/>
    <n v="0"/>
    <n v="0"/>
    <n v="0"/>
    <n v="0"/>
    <n v="0"/>
    <n v="0"/>
    <n v="377498.06"/>
    <n v="377498.06"/>
    <m/>
    <n v="0"/>
    <n v="0"/>
    <n v="0"/>
    <n v="0"/>
    <n v="0"/>
    <n v="0"/>
    <n v="0"/>
    <n v="0"/>
    <n v="0"/>
    <n v="0"/>
    <n v="0"/>
    <n v="377498.06"/>
    <n v="15729.085833333333"/>
    <m/>
    <n v="0"/>
    <n v="0"/>
    <n v="0"/>
    <n v="0"/>
    <n v="0"/>
    <n v="0"/>
    <n v="0"/>
    <n v="0"/>
    <n v="0"/>
    <n v="0"/>
    <n v="0"/>
    <n v="261187.13273340001"/>
    <n v="261187.13273340001"/>
    <m/>
    <n v="0"/>
    <n v="0"/>
    <n v="0"/>
    <n v="0"/>
    <n v="0"/>
    <n v="0"/>
    <n v="0"/>
    <n v="0"/>
    <n v="0"/>
    <n v="0"/>
    <n v="0"/>
    <n v="261187.13273340001"/>
    <n v="10882.797197225"/>
    <m/>
    <n v="0"/>
    <n v="0"/>
    <n v="0"/>
    <n v="0"/>
    <n v="0"/>
    <n v="0"/>
    <n v="0"/>
    <n v="0"/>
    <n v="0"/>
    <n v="0"/>
    <n v="0"/>
    <n v="0"/>
    <n v="0"/>
    <m/>
    <n v="0"/>
    <n v="0"/>
    <n v="0"/>
    <n v="0"/>
    <n v="0"/>
    <n v="0"/>
    <n v="0"/>
    <n v="0"/>
    <n v="0"/>
    <n v="0"/>
    <n v="0"/>
    <n v="0"/>
    <n v="0"/>
  </r>
  <r>
    <s v="Y"/>
    <s v="ED"/>
    <s v="AN"/>
    <x v="0"/>
    <s v="Asset Condition"/>
    <s v="SCADA - SOO and BuCC"/>
    <s v="2277"/>
    <x v="13"/>
    <s v="YQ301"/>
    <s v="BI_YQ301 - Scada Upgrade"/>
    <s v="T&amp;D Engineering"/>
    <x v="3"/>
    <s v="ED.AN"/>
    <n v="0.69189000000000001"/>
    <n v="0"/>
    <n v="827093.72630129999"/>
    <n v="0"/>
    <n v="0"/>
    <n v="0"/>
    <n v="0"/>
    <n v="0"/>
    <n v="0"/>
    <n v="0"/>
    <n v="0"/>
    <n v="0"/>
    <n v="0"/>
    <n v="0"/>
    <n v="0"/>
    <n v="1195412.17"/>
    <n v="1195412.17"/>
    <m/>
    <n v="0"/>
    <n v="0"/>
    <n v="0"/>
    <n v="0"/>
    <n v="0"/>
    <n v="0"/>
    <n v="0"/>
    <n v="0"/>
    <n v="0"/>
    <n v="0"/>
    <n v="0"/>
    <n v="1195412.17"/>
    <n v="49808.840416666666"/>
    <m/>
    <n v="0"/>
    <n v="0"/>
    <n v="0"/>
    <n v="0"/>
    <n v="0"/>
    <n v="0"/>
    <n v="0"/>
    <n v="0"/>
    <n v="0"/>
    <n v="0"/>
    <n v="0"/>
    <n v="827093.72630129999"/>
    <n v="827093.72630129999"/>
    <m/>
    <n v="0"/>
    <n v="0"/>
    <n v="0"/>
    <n v="0"/>
    <n v="0"/>
    <n v="0"/>
    <n v="0"/>
    <n v="0"/>
    <n v="0"/>
    <n v="0"/>
    <n v="0"/>
    <n v="827093.72630129999"/>
    <n v="34462.238595887502"/>
    <m/>
    <n v="0"/>
    <n v="0"/>
    <n v="0"/>
    <n v="0"/>
    <n v="0"/>
    <n v="0"/>
    <n v="0"/>
    <n v="0"/>
    <n v="0"/>
    <n v="0"/>
    <n v="0"/>
    <n v="0"/>
    <n v="0"/>
    <m/>
    <n v="0"/>
    <n v="0"/>
    <n v="0"/>
    <n v="0"/>
    <n v="0"/>
    <n v="0"/>
    <n v="0"/>
    <n v="0"/>
    <n v="0"/>
    <n v="0"/>
    <n v="0"/>
    <n v="0"/>
    <n v="0"/>
  </r>
  <r>
    <s v="Y"/>
    <s v="ED"/>
    <s v="AN"/>
    <x v="2"/>
    <s v="Mandatory &amp; Compliance"/>
    <s v="Transmission Construction - Compliance"/>
    <s v="2457"/>
    <x v="14"/>
    <s v="FT130"/>
    <s v="BI_FT130 - Benton-Othello 115 Recond"/>
    <s v="T&amp;D Engineering"/>
    <x v="1"/>
    <s v="ED.AN"/>
    <n v="0.65639999999999998"/>
    <n v="0"/>
    <n v="5195950.8776399987"/>
    <n v="0"/>
    <n v="0"/>
    <n v="0"/>
    <n v="0"/>
    <n v="7675393.5999999996"/>
    <n v="111857.37"/>
    <n v="23409.79"/>
    <n v="10483.59"/>
    <n v="23849.3"/>
    <n v="1423.81"/>
    <n v="4292.2000000000007"/>
    <n v="61143.509999999995"/>
    <n v="3976.9300000000003"/>
    <n v="7915830.0999999987"/>
    <m/>
    <n v="0"/>
    <n v="0"/>
    <n v="0"/>
    <n v="7675393.5999999996"/>
    <n v="7787250.9699999997"/>
    <n v="7810660.7599999998"/>
    <n v="7821144.3499999996"/>
    <n v="7844993.6499999994"/>
    <n v="7846417.459999999"/>
    <n v="7850709.6599999992"/>
    <n v="7911853.169999999"/>
    <n v="7915830.0999999987"/>
    <n v="5542194.8891666662"/>
    <m/>
    <n v="0"/>
    <n v="0"/>
    <n v="0"/>
    <n v="5038128.3590399995"/>
    <n v="73423.177667999989"/>
    <n v="15366.186156"/>
    <n v="6881.428476"/>
    <n v="15654.68052"/>
    <n v="934.58888399999989"/>
    <n v="2817.4000800000003"/>
    <n v="40134.599963999994"/>
    <n v="2610.4568520000003"/>
    <n v="5195950.8776399996"/>
    <m/>
    <n v="0"/>
    <n v="0"/>
    <n v="0"/>
    <n v="5038128.3590399995"/>
    <n v="5111551.5367079992"/>
    <n v="5126917.7228639992"/>
    <n v="5133799.1513399994"/>
    <n v="5149453.8318599993"/>
    <n v="5150388.4207439991"/>
    <n v="5153205.8208239991"/>
    <n v="5193340.4207879994"/>
    <n v="5195950.8776399996"/>
    <n v="3637896.7252489994"/>
    <m/>
    <n v="0"/>
    <n v="0"/>
    <n v="0"/>
    <n v="0"/>
    <n v="0"/>
    <n v="0"/>
    <n v="0"/>
    <n v="0"/>
    <n v="0"/>
    <n v="0"/>
    <n v="0"/>
    <n v="0"/>
    <n v="0"/>
    <m/>
    <n v="0"/>
    <n v="0"/>
    <n v="0"/>
    <n v="0"/>
    <n v="0"/>
    <n v="0"/>
    <n v="0"/>
    <n v="0"/>
    <n v="0"/>
    <n v="0"/>
    <n v="0"/>
    <n v="0"/>
    <n v="0"/>
  </r>
  <r>
    <s v="Y"/>
    <s v="ED"/>
    <s v="WA"/>
    <x v="0"/>
    <s v="Asset Condition"/>
    <s v="Distribution Grid Modernization"/>
    <s v="2470"/>
    <x v="15"/>
    <s v="FD502"/>
    <s v="BI_FD502 - SPR761 Feeder Upgrade"/>
    <s v="T&amp;D Operations"/>
    <x v="0"/>
    <s v="ED.WA"/>
    <n v="1"/>
    <n v="0"/>
    <n v="2270549.6599999997"/>
    <n v="0"/>
    <n v="245675.86"/>
    <n v="219589.84"/>
    <n v="256732.36"/>
    <n v="135377.54999999999"/>
    <n v="423048.9"/>
    <n v="279256.02"/>
    <n v="225196.71"/>
    <n v="137366.15"/>
    <n v="238531.76999999996"/>
    <n v="20361.8"/>
    <n v="94298.73"/>
    <n v="-4886.03"/>
    <n v="2270549.6599999997"/>
    <m/>
    <n v="245675.86"/>
    <n v="465265.69999999995"/>
    <n v="721998.05999999994"/>
    <n v="857375.60999999987"/>
    <n v="1280424.5099999998"/>
    <n v="1559680.5299999998"/>
    <n v="1784877.2399999998"/>
    <n v="1922243.3899999997"/>
    <n v="2160775.1599999997"/>
    <n v="2181136.9599999995"/>
    <n v="2275435.6899999995"/>
    <n v="2270549.6599999997"/>
    <n v="1382513.6283333332"/>
    <m/>
    <n v="245675.86"/>
    <n v="219589.84"/>
    <n v="256732.36"/>
    <n v="135377.54999999999"/>
    <n v="423048.9"/>
    <n v="279256.02"/>
    <n v="225196.71"/>
    <n v="137366.15"/>
    <n v="238531.76999999996"/>
    <n v="20361.8"/>
    <n v="94298.73"/>
    <n v="-4886.03"/>
    <n v="2270549.6599999997"/>
    <m/>
    <n v="245675.86"/>
    <n v="465265.69999999995"/>
    <n v="721998.05999999994"/>
    <n v="857375.60999999987"/>
    <n v="1280424.5099999998"/>
    <n v="1559680.5299999998"/>
    <n v="1784877.2399999998"/>
    <n v="1922243.3899999997"/>
    <n v="2160775.1599999997"/>
    <n v="2181136.9599999995"/>
    <n v="2275435.6899999995"/>
    <n v="2270549.6599999997"/>
    <n v="1382513.6283333332"/>
    <m/>
    <n v="0"/>
    <n v="0"/>
    <n v="0"/>
    <n v="0"/>
    <n v="0"/>
    <n v="0"/>
    <n v="0"/>
    <n v="0"/>
    <n v="0"/>
    <n v="0"/>
    <n v="0"/>
    <n v="0"/>
    <n v="0"/>
    <m/>
    <n v="0"/>
    <n v="0"/>
    <n v="0"/>
    <n v="0"/>
    <n v="0"/>
    <n v="0"/>
    <n v="0"/>
    <n v="0"/>
    <n v="0"/>
    <n v="0"/>
    <n v="0"/>
    <n v="0"/>
    <n v="0"/>
  </r>
  <r>
    <s v="Y"/>
    <s v="ED"/>
    <s v="WA"/>
    <x v="0"/>
    <s v="Asset Condition"/>
    <s v="Distribution Grid Modernization"/>
    <s v="2470"/>
    <x v="15"/>
    <s v="PD502"/>
    <s v="BI_PD502 - TUR112 Feeder Upgrade"/>
    <s v="T&amp;D Operations"/>
    <x v="0"/>
    <s v="ED.WA"/>
    <n v="1"/>
    <n v="0"/>
    <n v="317241.25"/>
    <n v="0"/>
    <n v="115681.53000000001"/>
    <n v="194176.11"/>
    <n v="-107938.42"/>
    <n v="26321.39"/>
    <n v="-20526.330000000002"/>
    <n v="-13191.259999999998"/>
    <n v="1657.92"/>
    <n v="17833.72"/>
    <n v="16365.800000000001"/>
    <n v="27917.359999999997"/>
    <n v="55625.479999999996"/>
    <n v="3317.95"/>
    <n v="317241.25"/>
    <m/>
    <n v="115681.53000000001"/>
    <n v="309857.64"/>
    <n v="201919.22000000003"/>
    <n v="228240.61000000004"/>
    <n v="207714.28000000003"/>
    <n v="194523.02000000002"/>
    <n v="196180.94000000003"/>
    <n v="214014.66000000003"/>
    <n v="230380.46000000002"/>
    <n v="258297.82"/>
    <n v="313923.3"/>
    <n v="317241.25"/>
    <n v="219112.84208333332"/>
    <m/>
    <n v="115681.53000000001"/>
    <n v="194176.11"/>
    <n v="-107938.42"/>
    <n v="26321.39"/>
    <n v="-20526.330000000002"/>
    <n v="-13191.259999999998"/>
    <n v="1657.92"/>
    <n v="17833.72"/>
    <n v="16365.800000000001"/>
    <n v="27917.359999999997"/>
    <n v="55625.479999999996"/>
    <n v="3317.95"/>
    <n v="317241.25"/>
    <m/>
    <n v="115681.53000000001"/>
    <n v="309857.64"/>
    <n v="201919.22000000003"/>
    <n v="228240.61000000004"/>
    <n v="207714.28000000003"/>
    <n v="194523.02000000002"/>
    <n v="196180.94000000003"/>
    <n v="214014.66000000003"/>
    <n v="230380.46000000002"/>
    <n v="258297.82"/>
    <n v="313923.3"/>
    <n v="317241.25"/>
    <n v="219112.84208333332"/>
    <m/>
    <n v="0"/>
    <n v="0"/>
    <n v="0"/>
    <n v="0"/>
    <n v="0"/>
    <n v="0"/>
    <n v="0"/>
    <n v="0"/>
    <n v="0"/>
    <n v="0"/>
    <n v="0"/>
    <n v="0"/>
    <n v="0"/>
    <m/>
    <n v="0"/>
    <n v="0"/>
    <n v="0"/>
    <n v="0"/>
    <n v="0"/>
    <n v="0"/>
    <n v="0"/>
    <n v="0"/>
    <n v="0"/>
    <n v="0"/>
    <n v="0"/>
    <n v="0"/>
    <n v="0"/>
  </r>
  <r>
    <s v="Y"/>
    <s v="ED"/>
    <s v="WA"/>
    <x v="0"/>
    <s v="Asset Condition"/>
    <s v="Distribution Grid Modernization"/>
    <s v="2470"/>
    <x v="15"/>
    <s v="SD707"/>
    <s v="BI_SD707 - F&amp;C12F1  Grid Modernization"/>
    <s v="T&amp;D Operations"/>
    <x v="0"/>
    <s v="ED.WA"/>
    <n v="1"/>
    <n v="0"/>
    <n v="1319215.31"/>
    <n v="0"/>
    <n v="39909.64"/>
    <n v="345528.3"/>
    <n v="394831.43"/>
    <n v="68535"/>
    <n v="33600.089999999997"/>
    <n v="70582.67"/>
    <n v="14198.579999999998"/>
    <n v="291547.71999999997"/>
    <n v="44518.75"/>
    <n v="3812.0300000000007"/>
    <n v="617.04000000000008"/>
    <n v="11534.06"/>
    <n v="1319215.31"/>
    <m/>
    <n v="39909.64"/>
    <n v="385437.94"/>
    <n v="780269.37"/>
    <n v="848804.37"/>
    <n v="882404.46"/>
    <n v="952987.13"/>
    <n v="967185.71"/>
    <n v="1258733.43"/>
    <n v="1303252.18"/>
    <n v="1307064.21"/>
    <n v="1307681.25"/>
    <n v="1319215.31"/>
    <n v="891111.44541666645"/>
    <m/>
    <n v="39909.64"/>
    <n v="345528.3"/>
    <n v="394831.43"/>
    <n v="68535"/>
    <n v="33600.089999999997"/>
    <n v="70582.67"/>
    <n v="14198.579999999998"/>
    <n v="291547.71999999997"/>
    <n v="44518.75"/>
    <n v="3812.0300000000007"/>
    <n v="617.04000000000008"/>
    <n v="11534.06"/>
    <n v="1319215.31"/>
    <m/>
    <n v="39909.64"/>
    <n v="385437.94"/>
    <n v="780269.37"/>
    <n v="848804.37"/>
    <n v="882404.46"/>
    <n v="952987.13"/>
    <n v="967185.71"/>
    <n v="1258733.43"/>
    <n v="1303252.18"/>
    <n v="1307064.21"/>
    <n v="1307681.25"/>
    <n v="1319215.31"/>
    <n v="891111.44541666645"/>
    <m/>
    <n v="0"/>
    <n v="0"/>
    <n v="0"/>
    <n v="0"/>
    <n v="0"/>
    <n v="0"/>
    <n v="0"/>
    <n v="0"/>
    <n v="0"/>
    <n v="0"/>
    <n v="0"/>
    <n v="0"/>
    <n v="0"/>
    <m/>
    <n v="0"/>
    <n v="0"/>
    <n v="0"/>
    <n v="0"/>
    <n v="0"/>
    <n v="0"/>
    <n v="0"/>
    <n v="0"/>
    <n v="0"/>
    <n v="0"/>
    <n v="0"/>
    <n v="0"/>
    <n v="0"/>
  </r>
  <r>
    <s v="Y"/>
    <s v="ED"/>
    <s v="WA"/>
    <x v="0"/>
    <s v="No Driver"/>
    <s v="Distribution System Enhancements"/>
    <s v="2514"/>
    <x v="16"/>
    <s v="BD801"/>
    <s v="BI_BD801 - Othello Area Ops:  2 Viper Reclosers, 3 Air Switch"/>
    <s v="T&amp;D Engineering"/>
    <x v="0"/>
    <s v="ED.WA"/>
    <n v="1"/>
    <n v="0"/>
    <n v="625.37000000000012"/>
    <n v="0"/>
    <n v="198.09000000000003"/>
    <n v="427.28000000000009"/>
    <n v="0"/>
    <n v="0"/>
    <n v="0"/>
    <n v="0"/>
    <n v="0"/>
    <n v="0"/>
    <n v="0"/>
    <n v="0"/>
    <n v="0"/>
    <n v="0"/>
    <n v="625.37000000000012"/>
    <m/>
    <n v="198.09000000000003"/>
    <n v="625.37000000000012"/>
    <n v="625.37000000000012"/>
    <n v="625.37000000000012"/>
    <n v="625.37000000000012"/>
    <n v="625.37000000000012"/>
    <n v="625.37000000000012"/>
    <n v="625.37000000000012"/>
    <n v="625.37000000000012"/>
    <n v="625.37000000000012"/>
    <n v="625.37000000000012"/>
    <n v="625.37000000000012"/>
    <n v="563.70625000000007"/>
    <m/>
    <n v="198.09000000000003"/>
    <n v="427.28000000000009"/>
    <n v="0"/>
    <n v="0"/>
    <n v="0"/>
    <n v="0"/>
    <n v="0"/>
    <n v="0"/>
    <n v="0"/>
    <n v="0"/>
    <n v="0"/>
    <n v="0"/>
    <n v="625.37000000000012"/>
    <m/>
    <n v="198.09000000000003"/>
    <n v="625.37000000000012"/>
    <n v="625.37000000000012"/>
    <n v="625.37000000000012"/>
    <n v="625.37000000000012"/>
    <n v="625.37000000000012"/>
    <n v="625.37000000000012"/>
    <n v="625.37000000000012"/>
    <n v="625.37000000000012"/>
    <n v="625.37000000000012"/>
    <n v="625.37000000000012"/>
    <n v="625.37000000000012"/>
    <n v="563.70625000000007"/>
    <m/>
    <n v="0"/>
    <n v="0"/>
    <n v="0"/>
    <n v="0"/>
    <n v="0"/>
    <n v="0"/>
    <n v="0"/>
    <n v="0"/>
    <n v="0"/>
    <n v="0"/>
    <n v="0"/>
    <n v="0"/>
    <n v="0"/>
    <m/>
    <n v="0"/>
    <n v="0"/>
    <n v="0"/>
    <n v="0"/>
    <n v="0"/>
    <n v="0"/>
    <n v="0"/>
    <n v="0"/>
    <n v="0"/>
    <n v="0"/>
    <n v="0"/>
    <n v="0"/>
    <n v="0"/>
  </r>
  <r>
    <s v="Y"/>
    <s v="ED"/>
    <s v="WA"/>
    <x v="0"/>
    <s v="No Driver"/>
    <s v="Distribution System Enhancements"/>
    <s v="2514"/>
    <x v="16"/>
    <s v="BD903"/>
    <s v="BI_BD903 - Ford 12F1 Recond to LL"/>
    <s v="T&amp;D Engineering"/>
    <x v="0"/>
    <s v="ED.WA"/>
    <n v="1"/>
    <n v="0"/>
    <n v="643869.71"/>
    <n v="0"/>
    <n v="0"/>
    <n v="0"/>
    <n v="0"/>
    <n v="0"/>
    <n v="0"/>
    <n v="0"/>
    <n v="0"/>
    <n v="0"/>
    <n v="0"/>
    <n v="643869.71"/>
    <n v="0"/>
    <n v="0"/>
    <n v="643869.71"/>
    <m/>
    <n v="0"/>
    <n v="0"/>
    <n v="0"/>
    <n v="0"/>
    <n v="0"/>
    <n v="0"/>
    <n v="0"/>
    <n v="0"/>
    <n v="0"/>
    <n v="643869.71"/>
    <n v="643869.71"/>
    <n v="643869.71"/>
    <n v="134139.52291666667"/>
    <m/>
    <n v="0"/>
    <n v="0"/>
    <n v="0"/>
    <n v="0"/>
    <n v="0"/>
    <n v="0"/>
    <n v="0"/>
    <n v="0"/>
    <n v="0"/>
    <n v="643869.71"/>
    <n v="0"/>
    <n v="0"/>
    <n v="643869.71"/>
    <m/>
    <n v="0"/>
    <n v="0"/>
    <n v="0"/>
    <n v="0"/>
    <n v="0"/>
    <n v="0"/>
    <n v="0"/>
    <n v="0"/>
    <n v="0"/>
    <n v="643869.71"/>
    <n v="643869.71"/>
    <n v="643869.71"/>
    <n v="134139.52291666667"/>
    <m/>
    <n v="0"/>
    <n v="0"/>
    <n v="0"/>
    <n v="0"/>
    <n v="0"/>
    <n v="0"/>
    <n v="0"/>
    <n v="0"/>
    <n v="0"/>
    <n v="0"/>
    <n v="0"/>
    <n v="0"/>
    <n v="0"/>
    <m/>
    <n v="0"/>
    <n v="0"/>
    <n v="0"/>
    <n v="0"/>
    <n v="0"/>
    <n v="0"/>
    <n v="0"/>
    <n v="0"/>
    <n v="0"/>
    <n v="0"/>
    <n v="0"/>
    <n v="0"/>
    <n v="0"/>
  </r>
  <r>
    <s v="Y"/>
    <s v="ED"/>
    <s v="WA"/>
    <x v="0"/>
    <s v="No Driver"/>
    <s v="Distribution System Enhancements"/>
    <s v="2514"/>
    <x v="16"/>
    <s v="DD902"/>
    <s v="BI_DD902 - DEP 12F2 Grote Rd Recond (1m)"/>
    <s v="T&amp;D Engineering"/>
    <x v="0"/>
    <s v="ED.WA"/>
    <n v="1"/>
    <n v="0"/>
    <n v="3851.0300000000143"/>
    <n v="0"/>
    <n v="1580.77"/>
    <n v="1645.73"/>
    <n v="88.85"/>
    <n v="535.67999999999995"/>
    <n v="0"/>
    <n v="0"/>
    <n v="0"/>
    <n v="0"/>
    <n v="0"/>
    <n v="0"/>
    <n v="1.4551915228366852E-11"/>
    <n v="0"/>
    <n v="3851.0300000000143"/>
    <m/>
    <n v="1580.77"/>
    <n v="3226.5"/>
    <n v="3315.35"/>
    <n v="3851.0299999999997"/>
    <n v="3851.0299999999997"/>
    <n v="3851.0299999999997"/>
    <n v="3851.0299999999997"/>
    <n v="3851.0299999999997"/>
    <n v="3851.0299999999997"/>
    <n v="3851.0299999999997"/>
    <n v="3851.0300000000143"/>
    <n v="3851.0300000000143"/>
    <n v="3404.6979166666679"/>
    <m/>
    <n v="1580.77"/>
    <n v="1645.73"/>
    <n v="88.85"/>
    <n v="535.67999999999995"/>
    <n v="0"/>
    <n v="0"/>
    <n v="0"/>
    <n v="0"/>
    <n v="0"/>
    <n v="0"/>
    <n v="1.4551915228366852E-11"/>
    <n v="0"/>
    <n v="3851.0300000000143"/>
    <m/>
    <n v="1580.77"/>
    <n v="3226.5"/>
    <n v="3315.35"/>
    <n v="3851.0299999999997"/>
    <n v="3851.0299999999997"/>
    <n v="3851.0299999999997"/>
    <n v="3851.0299999999997"/>
    <n v="3851.0299999999997"/>
    <n v="3851.0299999999997"/>
    <n v="3851.0299999999997"/>
    <n v="3851.0300000000143"/>
    <n v="3851.0300000000143"/>
    <n v="3404.6979166666679"/>
    <m/>
    <n v="0"/>
    <n v="0"/>
    <n v="0"/>
    <n v="0"/>
    <n v="0"/>
    <n v="0"/>
    <n v="0"/>
    <n v="0"/>
    <n v="0"/>
    <n v="0"/>
    <n v="0"/>
    <n v="0"/>
    <n v="0"/>
    <m/>
    <n v="0"/>
    <n v="0"/>
    <n v="0"/>
    <n v="0"/>
    <n v="0"/>
    <n v="0"/>
    <n v="0"/>
    <n v="0"/>
    <n v="0"/>
    <n v="0"/>
    <n v="0"/>
    <n v="0"/>
    <n v="0"/>
  </r>
  <r>
    <s v="Y"/>
    <s v="ED"/>
    <s v="WA"/>
    <x v="0"/>
    <s v="No Driver"/>
    <s v="Distribution System Enhancements"/>
    <s v="2514"/>
    <x v="16"/>
    <s v="DD990"/>
    <s v="BI_DD990 - Deer Park Area - Dx Performance and Capacity"/>
    <s v="T&amp;D Engineering"/>
    <x v="0"/>
    <s v="ED.WA"/>
    <n v="1"/>
    <n v="0"/>
    <n v="45176.7"/>
    <n v="0"/>
    <n v="0"/>
    <n v="0"/>
    <n v="0"/>
    <n v="0"/>
    <n v="0"/>
    <n v="0"/>
    <n v="0"/>
    <n v="0"/>
    <n v="0"/>
    <n v="0"/>
    <n v="0"/>
    <n v="45176.7"/>
    <n v="45176.7"/>
    <m/>
    <n v="0"/>
    <n v="0"/>
    <n v="0"/>
    <n v="0"/>
    <n v="0"/>
    <n v="0"/>
    <n v="0"/>
    <n v="0"/>
    <n v="0"/>
    <n v="0"/>
    <n v="0"/>
    <n v="45176.7"/>
    <n v="1882.3625"/>
    <m/>
    <n v="0"/>
    <n v="0"/>
    <n v="0"/>
    <n v="0"/>
    <n v="0"/>
    <n v="0"/>
    <n v="0"/>
    <n v="0"/>
    <n v="0"/>
    <n v="0"/>
    <n v="0"/>
    <n v="45176.7"/>
    <n v="45176.7"/>
    <m/>
    <n v="0"/>
    <n v="0"/>
    <n v="0"/>
    <n v="0"/>
    <n v="0"/>
    <n v="0"/>
    <n v="0"/>
    <n v="0"/>
    <n v="0"/>
    <n v="0"/>
    <n v="0"/>
    <n v="45176.7"/>
    <n v="1882.3625"/>
    <m/>
    <n v="0"/>
    <n v="0"/>
    <n v="0"/>
    <n v="0"/>
    <n v="0"/>
    <n v="0"/>
    <n v="0"/>
    <n v="0"/>
    <n v="0"/>
    <n v="0"/>
    <n v="0"/>
    <n v="0"/>
    <n v="0"/>
    <m/>
    <n v="0"/>
    <n v="0"/>
    <n v="0"/>
    <n v="0"/>
    <n v="0"/>
    <n v="0"/>
    <n v="0"/>
    <n v="0"/>
    <n v="0"/>
    <n v="0"/>
    <n v="0"/>
    <n v="0"/>
    <n v="0"/>
  </r>
  <r>
    <s v="Y"/>
    <s v="ED"/>
    <s v="WA"/>
    <x v="0"/>
    <s v="No Driver"/>
    <s v="Distribution System Enhancements"/>
    <s v="2514"/>
    <x v="16"/>
    <s v="SD528"/>
    <s v="BI_SD528 - INT 12F2-DEE 12F1 Improve Tie"/>
    <s v="T&amp;D Engineering"/>
    <x v="0"/>
    <s v="ED.WA"/>
    <n v="1"/>
    <n v="0"/>
    <n v="552272.37"/>
    <n v="0"/>
    <n v="0"/>
    <n v="0"/>
    <n v="0"/>
    <n v="0"/>
    <n v="0"/>
    <n v="0"/>
    <n v="0"/>
    <n v="0"/>
    <n v="0"/>
    <n v="0"/>
    <n v="0"/>
    <n v="552272.37"/>
    <n v="552272.37"/>
    <m/>
    <n v="0"/>
    <n v="0"/>
    <n v="0"/>
    <n v="0"/>
    <n v="0"/>
    <n v="0"/>
    <n v="0"/>
    <n v="0"/>
    <n v="0"/>
    <n v="0"/>
    <n v="0"/>
    <n v="552272.37"/>
    <n v="23011.348750000001"/>
    <m/>
    <n v="0"/>
    <n v="0"/>
    <n v="0"/>
    <n v="0"/>
    <n v="0"/>
    <n v="0"/>
    <n v="0"/>
    <n v="0"/>
    <n v="0"/>
    <n v="0"/>
    <n v="0"/>
    <n v="552272.37"/>
    <n v="552272.37"/>
    <m/>
    <n v="0"/>
    <n v="0"/>
    <n v="0"/>
    <n v="0"/>
    <n v="0"/>
    <n v="0"/>
    <n v="0"/>
    <n v="0"/>
    <n v="0"/>
    <n v="0"/>
    <n v="0"/>
    <n v="552272.37"/>
    <n v="23011.348750000001"/>
    <m/>
    <n v="0"/>
    <n v="0"/>
    <n v="0"/>
    <n v="0"/>
    <n v="0"/>
    <n v="0"/>
    <n v="0"/>
    <n v="0"/>
    <n v="0"/>
    <n v="0"/>
    <n v="0"/>
    <n v="0"/>
    <n v="0"/>
    <m/>
    <n v="0"/>
    <n v="0"/>
    <n v="0"/>
    <n v="0"/>
    <n v="0"/>
    <n v="0"/>
    <n v="0"/>
    <n v="0"/>
    <n v="0"/>
    <n v="0"/>
    <n v="0"/>
    <n v="0"/>
    <n v="0"/>
  </r>
  <r>
    <s v="Y"/>
    <s v="ED"/>
    <s v="WA"/>
    <x v="0"/>
    <s v="No Driver"/>
    <s v="Distribution System Enhancements"/>
    <s v="2514"/>
    <x v="16"/>
    <s v="SD702"/>
    <s v="BI_SD702 - COB 12F1 - Split FDR"/>
    <s v="T&amp;D Engineering"/>
    <x v="0"/>
    <s v="ED.WA"/>
    <n v="1"/>
    <n v="0"/>
    <n v="89659.85"/>
    <n v="0"/>
    <n v="0"/>
    <n v="0"/>
    <n v="0"/>
    <n v="0"/>
    <n v="0"/>
    <n v="0"/>
    <n v="0"/>
    <n v="0"/>
    <n v="0"/>
    <n v="0"/>
    <n v="0"/>
    <n v="89659.85"/>
    <n v="89659.85"/>
    <m/>
    <n v="0"/>
    <n v="0"/>
    <n v="0"/>
    <n v="0"/>
    <n v="0"/>
    <n v="0"/>
    <n v="0"/>
    <n v="0"/>
    <n v="0"/>
    <n v="0"/>
    <n v="0"/>
    <n v="89659.85"/>
    <n v="3735.8270833333336"/>
    <m/>
    <n v="0"/>
    <n v="0"/>
    <n v="0"/>
    <n v="0"/>
    <n v="0"/>
    <n v="0"/>
    <n v="0"/>
    <n v="0"/>
    <n v="0"/>
    <n v="0"/>
    <n v="0"/>
    <n v="89659.85"/>
    <n v="89659.85"/>
    <m/>
    <n v="0"/>
    <n v="0"/>
    <n v="0"/>
    <n v="0"/>
    <n v="0"/>
    <n v="0"/>
    <n v="0"/>
    <n v="0"/>
    <n v="0"/>
    <n v="0"/>
    <n v="0"/>
    <n v="89659.85"/>
    <n v="3735.8270833333336"/>
    <m/>
    <n v="0"/>
    <n v="0"/>
    <n v="0"/>
    <n v="0"/>
    <n v="0"/>
    <n v="0"/>
    <n v="0"/>
    <n v="0"/>
    <n v="0"/>
    <n v="0"/>
    <n v="0"/>
    <n v="0"/>
    <n v="0"/>
    <m/>
    <n v="0"/>
    <n v="0"/>
    <n v="0"/>
    <n v="0"/>
    <n v="0"/>
    <n v="0"/>
    <n v="0"/>
    <n v="0"/>
    <n v="0"/>
    <n v="0"/>
    <n v="0"/>
    <n v="0"/>
    <n v="0"/>
  </r>
  <r>
    <s v="Y"/>
    <s v="ED"/>
    <s v="WA"/>
    <x v="0"/>
    <s v="No Driver"/>
    <s v="Distribution System Enhancements"/>
    <s v="2514"/>
    <x v="16"/>
    <s v="SD930"/>
    <s v="BI_SD930 - INT 12F2 Recond Rutter Pkwy (2m)"/>
    <s v="T&amp;D Engineering"/>
    <x v="0"/>
    <s v="ED.WA"/>
    <n v="1"/>
    <n v="0"/>
    <n v="522228.39"/>
    <n v="0"/>
    <n v="0"/>
    <n v="0"/>
    <n v="0"/>
    <n v="0"/>
    <n v="0"/>
    <n v="0"/>
    <n v="0"/>
    <n v="0"/>
    <n v="522228.39"/>
    <n v="0"/>
    <n v="0"/>
    <n v="0"/>
    <n v="522228.39"/>
    <m/>
    <n v="0"/>
    <n v="0"/>
    <n v="0"/>
    <n v="0"/>
    <n v="0"/>
    <n v="0"/>
    <n v="0"/>
    <n v="0"/>
    <n v="522228.39"/>
    <n v="522228.39"/>
    <n v="522228.39"/>
    <n v="522228.39"/>
    <n v="152316.61374999999"/>
    <m/>
    <n v="0"/>
    <n v="0"/>
    <n v="0"/>
    <n v="0"/>
    <n v="0"/>
    <n v="0"/>
    <n v="0"/>
    <n v="0"/>
    <n v="522228.39"/>
    <n v="0"/>
    <n v="0"/>
    <n v="0"/>
    <n v="522228.39"/>
    <m/>
    <n v="0"/>
    <n v="0"/>
    <n v="0"/>
    <n v="0"/>
    <n v="0"/>
    <n v="0"/>
    <n v="0"/>
    <n v="0"/>
    <n v="522228.39"/>
    <n v="522228.39"/>
    <n v="522228.39"/>
    <n v="522228.39"/>
    <n v="152316.61374999999"/>
    <m/>
    <n v="0"/>
    <n v="0"/>
    <n v="0"/>
    <n v="0"/>
    <n v="0"/>
    <n v="0"/>
    <n v="0"/>
    <n v="0"/>
    <n v="0"/>
    <n v="0"/>
    <n v="0"/>
    <n v="0"/>
    <n v="0"/>
    <m/>
    <n v="0"/>
    <n v="0"/>
    <n v="0"/>
    <n v="0"/>
    <n v="0"/>
    <n v="0"/>
    <n v="0"/>
    <n v="0"/>
    <n v="0"/>
    <n v="0"/>
    <n v="0"/>
    <n v="0"/>
    <n v="0"/>
  </r>
  <r>
    <s v="Y"/>
    <s v="ED"/>
    <s v="WA"/>
    <x v="0"/>
    <s v="No Driver"/>
    <s v="Distribution System Enhancements"/>
    <s v="2514"/>
    <x v="16"/>
    <s v="SD990"/>
    <s v="BI_SD990 - Spokane Area - Dx Performance and Capacity"/>
    <s v="T&amp;D Engineering"/>
    <x v="0"/>
    <s v="ED.WA"/>
    <n v="1"/>
    <n v="0"/>
    <n v="698978.65000000026"/>
    <n v="0"/>
    <n v="8746.3900000000012"/>
    <n v="1669.02"/>
    <n v="5034.3900000000003"/>
    <n v="17390.23000000001"/>
    <n v="16227.020000000002"/>
    <n v="18383.3"/>
    <n v="3617.12"/>
    <n v="4181.91"/>
    <n v="5127.68"/>
    <n v="5628.7500000000009"/>
    <n v="8711.7099999999991"/>
    <n v="604261.13000000024"/>
    <n v="698978.65000000026"/>
    <m/>
    <n v="8746.3900000000012"/>
    <n v="10415.410000000002"/>
    <n v="15449.800000000003"/>
    <n v="32840.030000000013"/>
    <n v="49067.050000000017"/>
    <n v="67450.35000000002"/>
    <n v="71067.470000000016"/>
    <n v="75249.380000000019"/>
    <n v="80377.060000000027"/>
    <n v="86005.810000000027"/>
    <n v="94717.520000000019"/>
    <n v="698978.65000000026"/>
    <n v="78406.299583333355"/>
    <m/>
    <n v="8746.3900000000012"/>
    <n v="1669.02"/>
    <n v="5034.3900000000003"/>
    <n v="17390.23000000001"/>
    <n v="16227.020000000002"/>
    <n v="18383.3"/>
    <n v="3617.12"/>
    <n v="4181.91"/>
    <n v="5127.68"/>
    <n v="5628.7500000000009"/>
    <n v="8711.7099999999991"/>
    <n v="604261.13000000024"/>
    <n v="698978.65000000026"/>
    <m/>
    <n v="8746.3900000000012"/>
    <n v="10415.410000000002"/>
    <n v="15449.800000000003"/>
    <n v="32840.030000000013"/>
    <n v="49067.050000000017"/>
    <n v="67450.35000000002"/>
    <n v="71067.470000000016"/>
    <n v="75249.380000000019"/>
    <n v="80377.060000000027"/>
    <n v="86005.810000000027"/>
    <n v="94717.520000000019"/>
    <n v="698978.65000000026"/>
    <n v="78406.299583333355"/>
    <m/>
    <n v="0"/>
    <n v="0"/>
    <n v="0"/>
    <n v="0"/>
    <n v="0"/>
    <n v="0"/>
    <n v="0"/>
    <n v="0"/>
    <n v="0"/>
    <n v="0"/>
    <n v="0"/>
    <n v="0"/>
    <n v="0"/>
    <m/>
    <n v="0"/>
    <n v="0"/>
    <n v="0"/>
    <n v="0"/>
    <n v="0"/>
    <n v="0"/>
    <n v="0"/>
    <n v="0"/>
    <n v="0"/>
    <n v="0"/>
    <n v="0"/>
    <n v="0"/>
    <n v="0"/>
  </r>
  <r>
    <s v="Y"/>
    <s v="ED"/>
    <s v="WA"/>
    <x v="0"/>
    <s v="No Driver"/>
    <s v="Distribution System Enhancements"/>
    <s v="2514"/>
    <x v="16"/>
    <s v="WD801"/>
    <s v="BI_WD801 - Orin 12F3:  Recond 4 miles"/>
    <s v="T&amp;D Engineering"/>
    <x v="0"/>
    <s v="ED.WA"/>
    <n v="1"/>
    <n v="0"/>
    <n v="4127.49"/>
    <n v="0"/>
    <n v="4127.49"/>
    <n v="0"/>
    <n v="0"/>
    <n v="0"/>
    <n v="0"/>
    <n v="0"/>
    <n v="0"/>
    <n v="0"/>
    <n v="0"/>
    <n v="0"/>
    <n v="0"/>
    <n v="0"/>
    <n v="4127.49"/>
    <m/>
    <n v="4127.49"/>
    <n v="4127.49"/>
    <n v="4127.49"/>
    <n v="4127.49"/>
    <n v="4127.49"/>
    <n v="4127.49"/>
    <n v="4127.49"/>
    <n v="4127.49"/>
    <n v="4127.49"/>
    <n v="4127.49"/>
    <n v="4127.49"/>
    <n v="4127.49"/>
    <n v="3955.5112499999991"/>
    <m/>
    <n v="4127.49"/>
    <n v="0"/>
    <n v="0"/>
    <n v="0"/>
    <n v="0"/>
    <n v="0"/>
    <n v="0"/>
    <n v="0"/>
    <n v="0"/>
    <n v="0"/>
    <n v="0"/>
    <n v="0"/>
    <n v="4127.49"/>
    <m/>
    <n v="4127.49"/>
    <n v="4127.49"/>
    <n v="4127.49"/>
    <n v="4127.49"/>
    <n v="4127.49"/>
    <n v="4127.49"/>
    <n v="4127.49"/>
    <n v="4127.49"/>
    <n v="4127.49"/>
    <n v="4127.49"/>
    <n v="4127.49"/>
    <n v="4127.49"/>
    <n v="3955.5112499999991"/>
    <m/>
    <n v="0"/>
    <n v="0"/>
    <n v="0"/>
    <n v="0"/>
    <n v="0"/>
    <n v="0"/>
    <n v="0"/>
    <n v="0"/>
    <n v="0"/>
    <n v="0"/>
    <n v="0"/>
    <n v="0"/>
    <n v="0"/>
    <m/>
    <n v="0"/>
    <n v="0"/>
    <n v="0"/>
    <n v="0"/>
    <n v="0"/>
    <n v="0"/>
    <n v="0"/>
    <n v="0"/>
    <n v="0"/>
    <n v="0"/>
    <n v="0"/>
    <n v="0"/>
    <n v="0"/>
  </r>
  <r>
    <s v="Y"/>
    <s v="ED"/>
    <s v="WA"/>
    <x v="0"/>
    <s v="No Driver"/>
    <s v="Distribution System Enhancements"/>
    <s v="2514"/>
    <x v="16"/>
    <s v="WD806"/>
    <s v="BI_WD806 - KET12F2 Reconductor River Crossing"/>
    <s v="T&amp;D Engineering"/>
    <x v="0"/>
    <s v="ED.WA"/>
    <n v="1"/>
    <n v="0"/>
    <n v="42322.04"/>
    <n v="0"/>
    <n v="476.93999999999994"/>
    <n v="0"/>
    <n v="0"/>
    <n v="0"/>
    <n v="1152.76"/>
    <n v="0"/>
    <n v="0"/>
    <n v="0"/>
    <n v="1025.7"/>
    <n v="31941.96"/>
    <n v="3481.39"/>
    <n v="4243.29"/>
    <n v="42322.04"/>
    <m/>
    <n v="476.93999999999994"/>
    <n v="476.93999999999994"/>
    <n v="476.93999999999994"/>
    <n v="476.93999999999994"/>
    <n v="1629.6999999999998"/>
    <n v="1629.6999999999998"/>
    <n v="1629.6999999999998"/>
    <n v="1629.6999999999998"/>
    <n v="2655.3999999999996"/>
    <n v="34597.360000000001"/>
    <n v="38078.75"/>
    <n v="42322.04"/>
    <n v="8743.2575000000015"/>
    <m/>
    <n v="476.93999999999994"/>
    <n v="0"/>
    <n v="0"/>
    <n v="0"/>
    <n v="1152.76"/>
    <n v="0"/>
    <n v="0"/>
    <n v="0"/>
    <n v="1025.7"/>
    <n v="31941.96"/>
    <n v="3481.39"/>
    <n v="4243.29"/>
    <n v="42322.04"/>
    <m/>
    <n v="476.93999999999994"/>
    <n v="476.93999999999994"/>
    <n v="476.93999999999994"/>
    <n v="476.93999999999994"/>
    <n v="1629.6999999999998"/>
    <n v="1629.6999999999998"/>
    <n v="1629.6999999999998"/>
    <n v="1629.6999999999998"/>
    <n v="2655.3999999999996"/>
    <n v="34597.360000000001"/>
    <n v="38078.75"/>
    <n v="42322.04"/>
    <n v="8743.2575000000015"/>
    <m/>
    <n v="0"/>
    <n v="0"/>
    <n v="0"/>
    <n v="0"/>
    <n v="0"/>
    <n v="0"/>
    <n v="0"/>
    <n v="0"/>
    <n v="0"/>
    <n v="0"/>
    <n v="0"/>
    <n v="0"/>
    <n v="0"/>
    <m/>
    <n v="0"/>
    <n v="0"/>
    <n v="0"/>
    <n v="0"/>
    <n v="0"/>
    <n v="0"/>
    <n v="0"/>
    <n v="0"/>
    <n v="0"/>
    <n v="0"/>
    <n v="0"/>
    <n v="0"/>
    <n v="0"/>
  </r>
  <r>
    <s v="Y"/>
    <s v="ED"/>
    <s v="AN"/>
    <x v="2"/>
    <s v="Mandatory &amp; Compliance"/>
    <s v="Westside 230/115kV Station Brownfield Rebuild Project"/>
    <s v="2531"/>
    <x v="17"/>
    <s v="SS201"/>
    <s v="BI_SS201 - Westside 230 kV Substation - Rebuild"/>
    <s v="T&amp;D Engineering"/>
    <x v="1"/>
    <s v="ED.AN"/>
    <n v="0.65639999999999998"/>
    <n v="0"/>
    <n v="-494889.86558399996"/>
    <n v="0"/>
    <n v="0"/>
    <n v="0"/>
    <n v="0"/>
    <n v="0"/>
    <n v="0"/>
    <n v="0"/>
    <n v="0"/>
    <n v="-753945.55999999994"/>
    <n v="0"/>
    <n v="0"/>
    <n v="0"/>
    <n v="0"/>
    <n v="-753945.55999999994"/>
    <m/>
    <n v="0"/>
    <n v="0"/>
    <n v="0"/>
    <n v="0"/>
    <n v="0"/>
    <n v="0"/>
    <n v="0"/>
    <n v="-753945.55999999994"/>
    <n v="-753945.55999999994"/>
    <n v="-753945.55999999994"/>
    <n v="-753945.55999999994"/>
    <n v="-753945.55999999994"/>
    <n v="-282729.58499999996"/>
    <m/>
    <n v="0"/>
    <n v="0"/>
    <n v="0"/>
    <n v="0"/>
    <n v="0"/>
    <n v="0"/>
    <n v="0"/>
    <n v="-494889.86558399996"/>
    <n v="0"/>
    <n v="0"/>
    <n v="0"/>
    <n v="0"/>
    <n v="-494889.86558399996"/>
    <m/>
    <n v="0"/>
    <n v="0"/>
    <n v="0"/>
    <n v="0"/>
    <n v="0"/>
    <n v="0"/>
    <n v="0"/>
    <n v="-494889.86558399996"/>
    <n v="-494889.86558399996"/>
    <n v="-494889.86558399996"/>
    <n v="-494889.86558399996"/>
    <n v="-494889.86558399996"/>
    <n v="-185583.69959399998"/>
    <m/>
    <n v="0"/>
    <n v="0"/>
    <n v="0"/>
    <n v="0"/>
    <n v="0"/>
    <n v="0"/>
    <n v="0"/>
    <n v="0"/>
    <n v="0"/>
    <n v="0"/>
    <n v="0"/>
    <n v="0"/>
    <n v="0"/>
    <m/>
    <n v="0"/>
    <n v="0"/>
    <n v="0"/>
    <n v="0"/>
    <n v="0"/>
    <n v="0"/>
    <n v="0"/>
    <n v="0"/>
    <n v="0"/>
    <n v="0"/>
    <n v="0"/>
    <n v="0"/>
    <n v="0"/>
  </r>
  <r>
    <s v="Y"/>
    <s v="ED"/>
    <s v="WA"/>
    <x v="2"/>
    <s v="Mandatory &amp; Compliance"/>
    <s v="Westside 230/115kV Station Brownfield Rebuild Project"/>
    <s v="2531"/>
    <x v="17"/>
    <s v="SS201"/>
    <s v="BI_SS201 - Westside 230 kV Substation - Rebuild"/>
    <s v="T&amp;D Engineering"/>
    <x v="0"/>
    <s v="ED.WA"/>
    <n v="1"/>
    <n v="0"/>
    <n v="810461.87"/>
    <n v="0"/>
    <n v="0"/>
    <n v="0"/>
    <n v="0"/>
    <n v="0"/>
    <n v="0"/>
    <n v="0"/>
    <n v="0"/>
    <n v="810461.87"/>
    <n v="0"/>
    <n v="0"/>
    <n v="0"/>
    <n v="0"/>
    <n v="810461.87"/>
    <m/>
    <n v="0"/>
    <n v="0"/>
    <n v="0"/>
    <n v="0"/>
    <n v="0"/>
    <n v="0"/>
    <n v="0"/>
    <n v="810461.87"/>
    <n v="810461.87"/>
    <n v="810461.87"/>
    <n v="810461.87"/>
    <n v="810461.87"/>
    <n v="303923.20124999998"/>
    <m/>
    <n v="0"/>
    <n v="0"/>
    <n v="0"/>
    <n v="0"/>
    <n v="0"/>
    <n v="0"/>
    <n v="0"/>
    <n v="810461.87"/>
    <n v="0"/>
    <n v="0"/>
    <n v="0"/>
    <n v="0"/>
    <n v="810461.87"/>
    <m/>
    <n v="0"/>
    <n v="0"/>
    <n v="0"/>
    <n v="0"/>
    <n v="0"/>
    <n v="0"/>
    <n v="0"/>
    <n v="810461.87"/>
    <n v="810461.87"/>
    <n v="810461.87"/>
    <n v="810461.87"/>
    <n v="810461.87"/>
    <n v="303923.20124999998"/>
    <m/>
    <n v="0"/>
    <n v="0"/>
    <n v="0"/>
    <n v="0"/>
    <n v="0"/>
    <n v="0"/>
    <n v="0"/>
    <n v="0"/>
    <n v="0"/>
    <n v="0"/>
    <n v="0"/>
    <n v="0"/>
    <n v="0"/>
    <m/>
    <n v="0"/>
    <n v="0"/>
    <n v="0"/>
    <n v="0"/>
    <n v="0"/>
    <n v="0"/>
    <n v="0"/>
    <n v="0"/>
    <n v="0"/>
    <n v="0"/>
    <n v="0"/>
    <n v="0"/>
    <n v="0"/>
  </r>
  <r>
    <s v="Y"/>
    <s v="ED"/>
    <s v="AN"/>
    <x v="2"/>
    <s v="Mandatory &amp; Compliance"/>
    <s v="Westside 230/115kV Station Brownfield Rebuild Project"/>
    <s v="2531"/>
    <x v="17"/>
    <s v="ST301"/>
    <s v="BI_ST301 - Westside 230kV Stn-Rebuild:Transmsn Integration"/>
    <s v="T&amp;D Engineering"/>
    <x v="1"/>
    <s v="ED.AN"/>
    <n v="0.65639999999999998"/>
    <n v="0"/>
    <n v="78199.295039999983"/>
    <n v="0"/>
    <n v="0"/>
    <n v="0"/>
    <n v="0"/>
    <n v="0"/>
    <n v="0"/>
    <n v="0"/>
    <n v="0"/>
    <n v="2.1827872842550278E-11"/>
    <n v="0"/>
    <n v="0"/>
    <n v="844165.12"/>
    <n v="-725031.52"/>
    <n v="119133.59999999998"/>
    <m/>
    <n v="0"/>
    <n v="0"/>
    <n v="0"/>
    <n v="0"/>
    <n v="0"/>
    <n v="0"/>
    <n v="0"/>
    <n v="2.1827872842550278E-11"/>
    <n v="2.1827872842550278E-11"/>
    <n v="2.1827872842550278E-11"/>
    <n v="844165.12"/>
    <n v="119133.59999999998"/>
    <n v="75310.993333333347"/>
    <m/>
    <n v="0"/>
    <n v="0"/>
    <n v="0"/>
    <n v="0"/>
    <n v="0"/>
    <n v="0"/>
    <n v="0"/>
    <n v="1.4327815733850001E-11"/>
    <n v="0"/>
    <n v="0"/>
    <n v="554109.98476799997"/>
    <n v="-475910.68972800003"/>
    <n v="78199.295039999939"/>
    <m/>
    <n v="0"/>
    <n v="0"/>
    <n v="0"/>
    <n v="0"/>
    <n v="0"/>
    <n v="0"/>
    <n v="0"/>
    <n v="1.4327815733850001E-11"/>
    <n v="1.4327815733850001E-11"/>
    <n v="1.4327815733850001E-11"/>
    <n v="554109.98476799997"/>
    <n v="78199.295039999939"/>
    <n v="49434.136023999999"/>
    <m/>
    <n v="0"/>
    <n v="0"/>
    <n v="0"/>
    <n v="0"/>
    <n v="0"/>
    <n v="0"/>
    <n v="0"/>
    <n v="0"/>
    <n v="0"/>
    <n v="0"/>
    <n v="0"/>
    <n v="0"/>
    <n v="0"/>
    <m/>
    <n v="0"/>
    <n v="0"/>
    <n v="0"/>
    <n v="0"/>
    <n v="0"/>
    <n v="0"/>
    <n v="0"/>
    <n v="0"/>
    <n v="0"/>
    <n v="0"/>
    <n v="0"/>
    <n v="0"/>
    <n v="0"/>
  </r>
  <r>
    <s v="Y"/>
    <s v="ED"/>
    <s v="AN"/>
    <x v="2"/>
    <s v="Mandatory &amp; Compliance"/>
    <s v="Transmission NERC Low-Risk Priority Lines Mitigation"/>
    <s v="2579"/>
    <x v="18"/>
    <s v="PT501"/>
    <s v="BI_PT501 - Lind-Shawnee LPRM Project"/>
    <s v="T&amp;D Engineering"/>
    <x v="1"/>
    <s v="ED.AN"/>
    <n v="0.65639999999999998"/>
    <n v="0"/>
    <n v="2820183.9249119987"/>
    <n v="0"/>
    <n v="0"/>
    <n v="0"/>
    <n v="0"/>
    <n v="0"/>
    <n v="0"/>
    <n v="0"/>
    <n v="4162737.1399999997"/>
    <n v="33472.879999999997"/>
    <n v="99890.06"/>
    <n v="341"/>
    <n v="-4.6566128730773926E-10"/>
    <n v="0"/>
    <n v="4296441.0799999982"/>
    <m/>
    <n v="0"/>
    <n v="0"/>
    <n v="0"/>
    <n v="0"/>
    <n v="0"/>
    <n v="0"/>
    <n v="4162737.1399999997"/>
    <n v="4196210.0199999996"/>
    <n v="4296100.0799999991"/>
    <n v="4296441.0799999991"/>
    <n v="4296441.0799999982"/>
    <n v="4296441.0799999982"/>
    <n v="1949679.1616666662"/>
    <m/>
    <n v="0"/>
    <n v="0"/>
    <n v="0"/>
    <n v="0"/>
    <n v="0"/>
    <n v="0"/>
    <n v="2732420.6586959995"/>
    <n v="21971.598431999999"/>
    <n v="65567.835383999991"/>
    <n v="223.83240000000001"/>
    <n v="-3.0566006898880004E-10"/>
    <n v="0"/>
    <n v="2820183.9249119991"/>
    <m/>
    <n v="0"/>
    <n v="0"/>
    <n v="0"/>
    <n v="0"/>
    <n v="0"/>
    <n v="0"/>
    <n v="2732420.6586959995"/>
    <n v="2754392.2571279993"/>
    <n v="2819960.0925119994"/>
    <n v="2820183.9249119996"/>
    <n v="2820183.9249119991"/>
    <n v="2820183.9249119991"/>
    <n v="1279769.4017179997"/>
    <m/>
    <n v="0"/>
    <n v="0"/>
    <n v="0"/>
    <n v="0"/>
    <n v="0"/>
    <n v="0"/>
    <n v="0"/>
    <n v="0"/>
    <n v="0"/>
    <n v="0"/>
    <n v="0"/>
    <n v="0"/>
    <n v="0"/>
    <m/>
    <n v="0"/>
    <n v="0"/>
    <n v="0"/>
    <n v="0"/>
    <n v="0"/>
    <n v="0"/>
    <n v="0"/>
    <n v="0"/>
    <n v="0"/>
    <n v="0"/>
    <n v="0"/>
    <n v="0"/>
    <n v="0"/>
  </r>
  <r>
    <s v="Y"/>
    <s v="ED"/>
    <s v="AN"/>
    <x v="2"/>
    <s v="Mandatory &amp; Compliance"/>
    <s v="Transmission NERC Low-Risk Priority Lines Mitigation"/>
    <s v="2579"/>
    <x v="18"/>
    <s v="ST506"/>
    <s v="BI_ST506 - Addy-Devils Gap LPRM Project"/>
    <s v="T&amp;D Engineering"/>
    <x v="1"/>
    <s v="ED.AN"/>
    <n v="0.65639999999999998"/>
    <n v="0"/>
    <n v="-9906.7629480000378"/>
    <n v="0"/>
    <n v="0"/>
    <n v="0"/>
    <n v="-15092.57"/>
    <n v="0"/>
    <n v="0"/>
    <n v="0"/>
    <n v="0"/>
    <n v="0"/>
    <n v="-5.8207660913467407E-11"/>
    <n v="0"/>
    <n v="0"/>
    <n v="0"/>
    <n v="-15092.570000000058"/>
    <m/>
    <n v="0"/>
    <n v="0"/>
    <n v="-15092.57"/>
    <n v="-15092.57"/>
    <n v="-15092.57"/>
    <n v="-15092.57"/>
    <n v="-15092.57"/>
    <n v="-15092.57"/>
    <n v="-15092.570000000058"/>
    <n v="-15092.570000000058"/>
    <n v="-15092.570000000058"/>
    <n v="-15092.570000000058"/>
    <n v="-11948.284583333354"/>
    <m/>
    <n v="0"/>
    <n v="0"/>
    <n v="-9906.7629479999996"/>
    <n v="0"/>
    <n v="0"/>
    <n v="0"/>
    <n v="0"/>
    <n v="0"/>
    <n v="-3.8207508623600005E-11"/>
    <n v="0"/>
    <n v="0"/>
    <n v="0"/>
    <n v="-9906.7629480000378"/>
    <m/>
    <n v="0"/>
    <n v="0"/>
    <n v="-9906.7629479999996"/>
    <n v="-9906.7629479999996"/>
    <n v="-9906.7629479999996"/>
    <n v="-9906.7629479999996"/>
    <n v="-9906.7629479999996"/>
    <n v="-9906.7629479999996"/>
    <n v="-9906.7629480000378"/>
    <n v="-9906.7629480000378"/>
    <n v="-9906.7629480000378"/>
    <n v="-9906.7629480000378"/>
    <n v="-7842.8540005000104"/>
    <m/>
    <n v="0"/>
    <n v="0"/>
    <n v="0"/>
    <n v="0"/>
    <n v="0"/>
    <n v="0"/>
    <n v="0"/>
    <n v="0"/>
    <n v="0"/>
    <n v="0"/>
    <n v="0"/>
    <n v="0"/>
    <n v="0"/>
    <m/>
    <n v="0"/>
    <n v="0"/>
    <n v="0"/>
    <n v="0"/>
    <n v="0"/>
    <n v="0"/>
    <n v="0"/>
    <n v="0"/>
    <n v="0"/>
    <n v="0"/>
    <n v="0"/>
    <n v="0"/>
    <n v="0"/>
  </r>
  <r>
    <s v="Y"/>
    <s v="ED"/>
    <s v="AN"/>
    <x v="2"/>
    <s v="Mandatory &amp; Compliance"/>
    <s v="Transmission NERC Low-Risk Priority Lines Mitigation"/>
    <s v="2579"/>
    <x v="18"/>
    <s v="XT700"/>
    <s v="BI_XT700 - Low Priority Line Ratings Mitigation Generic"/>
    <s v="T&amp;D Engineering"/>
    <x v="1"/>
    <s v="ED.AN"/>
    <n v="0.65639999999999998"/>
    <n v="0"/>
    <n v="489831.99507600005"/>
    <n v="0"/>
    <n v="0"/>
    <n v="-3092.43"/>
    <n v="16099.859999999997"/>
    <n v="0"/>
    <n v="0"/>
    <n v="0"/>
    <n v="0"/>
    <n v="0"/>
    <n v="0"/>
    <n v="706267.85000000009"/>
    <n v="805.6"/>
    <n v="26159.21"/>
    <n v="746240.09000000008"/>
    <m/>
    <n v="0"/>
    <n v="-3092.43"/>
    <n v="13007.429999999997"/>
    <n v="13007.429999999997"/>
    <n v="13007.429999999997"/>
    <n v="13007.429999999997"/>
    <n v="13007.429999999997"/>
    <n v="13007.429999999997"/>
    <n v="13007.429999999997"/>
    <n v="719275.28000000014"/>
    <n v="720080.88000000012"/>
    <n v="746240.09000000008"/>
    <n v="158369.64875000002"/>
    <m/>
    <n v="0"/>
    <n v="-2029.8710519999997"/>
    <n v="10567.948103999997"/>
    <n v="0"/>
    <n v="0"/>
    <n v="0"/>
    <n v="0"/>
    <n v="0"/>
    <n v="0"/>
    <n v="463594.21674000006"/>
    <n v="528.79584"/>
    <n v="17170.905444"/>
    <n v="489831.99507599999"/>
    <m/>
    <n v="0"/>
    <n v="-2029.8710519999997"/>
    <n v="8538.0770519999969"/>
    <n v="8538.0770519999969"/>
    <n v="8538.0770519999969"/>
    <n v="8538.0770519999969"/>
    <n v="8538.0770519999969"/>
    <n v="8538.0770519999969"/>
    <n v="8538.0770519999969"/>
    <n v="472132.29379200004"/>
    <n v="472661.08963200002"/>
    <n v="489831.99507599999"/>
    <n v="103953.83743949998"/>
    <m/>
    <n v="0"/>
    <n v="0"/>
    <n v="0"/>
    <n v="0"/>
    <n v="0"/>
    <n v="0"/>
    <n v="0"/>
    <n v="0"/>
    <n v="0"/>
    <n v="0"/>
    <n v="0"/>
    <n v="0"/>
    <n v="0"/>
    <m/>
    <n v="0"/>
    <n v="0"/>
    <n v="0"/>
    <n v="0"/>
    <n v="0"/>
    <n v="0"/>
    <n v="0"/>
    <n v="0"/>
    <n v="0"/>
    <n v="0"/>
    <n v="0"/>
    <n v="0"/>
    <n v="0"/>
  </r>
  <r>
    <s v="Y"/>
    <s v="ED"/>
    <s v="AN"/>
    <x v="2"/>
    <s v="Mandatory &amp; Compliance"/>
    <s v="Saddle Mountain 230/115kV Station (New) Integration Project Phase 1"/>
    <s v="2605"/>
    <x v="19"/>
    <s v="FS702"/>
    <s v="BI_FS702 - Saddle Mountain Integration (Substation Work)"/>
    <s v="T&amp;D Engineering"/>
    <x v="1"/>
    <s v="ED.AN"/>
    <n v="0.65639999999999998"/>
    <n v="0"/>
    <n v="13404146.239403998"/>
    <n v="0"/>
    <n v="0"/>
    <n v="0"/>
    <n v="0"/>
    <n v="0"/>
    <n v="0"/>
    <n v="0"/>
    <n v="0"/>
    <n v="578545.35"/>
    <n v="3555.37"/>
    <n v="6928855.7199999997"/>
    <n v="276943.90999999997"/>
    <n v="12632797.76"/>
    <n v="20420698.109999999"/>
    <m/>
    <n v="0"/>
    <n v="0"/>
    <n v="0"/>
    <n v="0"/>
    <n v="0"/>
    <n v="0"/>
    <n v="0"/>
    <n v="578545.35"/>
    <n v="582100.72"/>
    <n v="7510956.4399999995"/>
    <n v="7787900.3499999996"/>
    <n v="20420698.109999999"/>
    <n v="2222487.6595833334"/>
    <m/>
    <n v="0"/>
    <n v="0"/>
    <n v="0"/>
    <n v="0"/>
    <n v="0"/>
    <n v="0"/>
    <n v="0"/>
    <n v="379757.16773999995"/>
    <n v="2333.7448679999998"/>
    <n v="4548100.8946079994"/>
    <n v="181785.98252399999"/>
    <n v="8292168.4496639995"/>
    <n v="13404146.239403998"/>
    <m/>
    <n v="0"/>
    <n v="0"/>
    <n v="0"/>
    <n v="0"/>
    <n v="0"/>
    <n v="0"/>
    <n v="0"/>
    <n v="379757.16773999995"/>
    <n v="382090.91260799993"/>
    <n v="4930191.8072159989"/>
    <n v="5111977.789739999"/>
    <n v="13404146.239403998"/>
    <n v="1458840.8997504998"/>
    <m/>
    <n v="0"/>
    <n v="0"/>
    <n v="0"/>
    <n v="0"/>
    <n v="0"/>
    <n v="0"/>
    <n v="0"/>
    <n v="0"/>
    <n v="0"/>
    <n v="0"/>
    <n v="0"/>
    <n v="0"/>
    <n v="0"/>
    <m/>
    <n v="0"/>
    <n v="0"/>
    <n v="0"/>
    <n v="0"/>
    <n v="0"/>
    <n v="0"/>
    <n v="0"/>
    <n v="0"/>
    <n v="0"/>
    <n v="0"/>
    <n v="0"/>
    <n v="0"/>
    <n v="0"/>
  </r>
  <r>
    <s v="Y"/>
    <s v="ED"/>
    <s v="AN"/>
    <x v="2"/>
    <s v="Mandatory &amp; Compliance"/>
    <s v="Saddle Mountain 230/115kV Station (New) Integration Project Phase 1"/>
    <s v="2605"/>
    <x v="19"/>
    <s v="FT702"/>
    <s v="BI_FT702 - Saddle Mountain Integration (Transmission Work)"/>
    <s v="T&amp;D Engineering"/>
    <x v="1"/>
    <s v="ED.AN"/>
    <n v="0.65639999999999998"/>
    <n v="0"/>
    <n v="4195007.745108"/>
    <n v="0"/>
    <n v="0"/>
    <n v="-680"/>
    <n v="0"/>
    <n v="0"/>
    <n v="0"/>
    <n v="0"/>
    <n v="0"/>
    <n v="0"/>
    <n v="0"/>
    <n v="2976294.72"/>
    <n v="62151.490000000005"/>
    <n v="3353165.76"/>
    <n v="6390931.9700000007"/>
    <m/>
    <n v="0"/>
    <n v="-680"/>
    <n v="-680"/>
    <n v="-680"/>
    <n v="-680"/>
    <n v="-680"/>
    <n v="-680"/>
    <n v="-680"/>
    <n v="-680"/>
    <n v="2975614.72"/>
    <n v="3037766.2100000004"/>
    <n v="6390931.9700000007"/>
    <n v="766950.57625000004"/>
    <m/>
    <n v="0"/>
    <n v="-446.35199999999998"/>
    <n v="0"/>
    <n v="0"/>
    <n v="0"/>
    <n v="0"/>
    <n v="0"/>
    <n v="0"/>
    <n v="0"/>
    <n v="1953639.854208"/>
    <n v="40796.238036000002"/>
    <n v="2201018.0048639998"/>
    <n v="4195007.745108"/>
    <m/>
    <n v="0"/>
    <n v="-446.35199999999998"/>
    <n v="-446.35199999999998"/>
    <n v="-446.35199999999998"/>
    <n v="-446.35199999999998"/>
    <n v="-446.35199999999998"/>
    <n v="-446.35199999999998"/>
    <n v="-446.35199999999998"/>
    <n v="-446.35199999999998"/>
    <n v="1953193.502208"/>
    <n v="1993989.740244"/>
    <n v="4195007.745108"/>
    <n v="503426.35825049999"/>
    <m/>
    <n v="0"/>
    <n v="0"/>
    <n v="0"/>
    <n v="0"/>
    <n v="0"/>
    <n v="0"/>
    <n v="0"/>
    <n v="0"/>
    <n v="0"/>
    <n v="0"/>
    <n v="0"/>
    <n v="0"/>
    <n v="0"/>
    <m/>
    <n v="0"/>
    <n v="0"/>
    <n v="0"/>
    <n v="0"/>
    <n v="0"/>
    <n v="0"/>
    <n v="0"/>
    <n v="0"/>
    <n v="0"/>
    <n v="0"/>
    <n v="0"/>
    <n v="0"/>
    <n v="0"/>
  </r>
  <r>
    <s v="Y"/>
    <s v="CD"/>
    <s v="WA"/>
    <x v="2"/>
    <s v="Mandatory &amp; Compliance"/>
    <s v="Saddle Mountain 230/115kV Station (New) Integration Project Phase 1"/>
    <s v="2605"/>
    <x v="19"/>
    <s v="FT703"/>
    <s v="BI_FT703 - Saddle Mountain Integration (Communications Work)"/>
    <s v="T&amp;D Engineering"/>
    <x v="2"/>
    <s v="CD.WA"/>
    <n v="0.77317999999999998"/>
    <n v="0.22681999999999999"/>
    <n v="932495.29309179995"/>
    <n v="273556.7169082"/>
    <n v="0"/>
    <n v="0"/>
    <n v="0"/>
    <n v="0"/>
    <n v="0"/>
    <n v="0"/>
    <n v="0"/>
    <n v="0"/>
    <n v="0"/>
    <n v="1189806.81"/>
    <n v="5810.2999999999993"/>
    <n v="10434.9"/>
    <n v="1206052.01"/>
    <m/>
    <n v="0"/>
    <n v="0"/>
    <n v="0"/>
    <n v="0"/>
    <n v="0"/>
    <n v="0"/>
    <n v="0"/>
    <n v="0"/>
    <n v="0"/>
    <n v="1189806.81"/>
    <n v="1195617.1100000001"/>
    <n v="1206052.01"/>
    <n v="249037.49374999999"/>
    <m/>
    <n v="0"/>
    <n v="0"/>
    <n v="0"/>
    <n v="0"/>
    <n v="0"/>
    <n v="0"/>
    <n v="0"/>
    <n v="0"/>
    <n v="0"/>
    <n v="919934.82935580006"/>
    <n v="4492.4077539999989"/>
    <n v="8068.0559819999999"/>
    <n v="932495.29309180006"/>
    <m/>
    <n v="0"/>
    <n v="0"/>
    <n v="0"/>
    <n v="0"/>
    <n v="0"/>
    <n v="0"/>
    <n v="0"/>
    <n v="0"/>
    <n v="0"/>
    <n v="919934.82935580006"/>
    <n v="924427.2371098001"/>
    <n v="932495.29309180006"/>
    <n v="192550.80941762505"/>
    <m/>
    <n v="0"/>
    <n v="0"/>
    <n v="0"/>
    <n v="0"/>
    <n v="0"/>
    <n v="0"/>
    <n v="0"/>
    <n v="0"/>
    <n v="0"/>
    <n v="269871.9806442"/>
    <n v="1317.8922459999999"/>
    <n v="2366.8440179999998"/>
    <n v="273556.7169082"/>
    <m/>
    <n v="0"/>
    <n v="0"/>
    <n v="0"/>
    <n v="0"/>
    <n v="0"/>
    <n v="0"/>
    <n v="0"/>
    <n v="0"/>
    <n v="0"/>
    <n v="269871.9806442"/>
    <n v="271189.8728902"/>
    <n v="273556.7169082"/>
    <n v="56486.684332375"/>
  </r>
  <r>
    <s v="Y"/>
    <s v="ED"/>
    <s v="AN"/>
    <x v="2"/>
    <s v="Mandatory &amp; Compliance"/>
    <s v="Saddle Mountain 230/115kV Station (New) Integration Project Phase 1"/>
    <s v="2605"/>
    <x v="19"/>
    <s v="FT703"/>
    <s v="BI_FT703 - Saddle Mountain Integration (Communications Work)"/>
    <s v="T&amp;D Engineering"/>
    <x v="2"/>
    <s v="ED.AN"/>
    <n v="0.69189000000000001"/>
    <n v="0"/>
    <n v="577505.80422960001"/>
    <n v="0"/>
    <n v="0"/>
    <n v="0"/>
    <n v="0"/>
    <n v="0"/>
    <n v="0"/>
    <n v="0"/>
    <n v="0"/>
    <n v="0"/>
    <n v="0"/>
    <n v="0"/>
    <n v="0"/>
    <n v="834678.64"/>
    <n v="834678.64"/>
    <m/>
    <n v="0"/>
    <n v="0"/>
    <n v="0"/>
    <n v="0"/>
    <n v="0"/>
    <n v="0"/>
    <n v="0"/>
    <n v="0"/>
    <n v="0"/>
    <n v="0"/>
    <n v="0"/>
    <n v="834678.64"/>
    <n v="34778.276666666665"/>
    <m/>
    <n v="0"/>
    <n v="0"/>
    <n v="0"/>
    <n v="0"/>
    <n v="0"/>
    <n v="0"/>
    <n v="0"/>
    <n v="0"/>
    <n v="0"/>
    <n v="0"/>
    <n v="0"/>
    <n v="577505.80422960001"/>
    <n v="577505.80422960001"/>
    <m/>
    <n v="0"/>
    <n v="0"/>
    <n v="0"/>
    <n v="0"/>
    <n v="0"/>
    <n v="0"/>
    <n v="0"/>
    <n v="0"/>
    <n v="0"/>
    <n v="0"/>
    <n v="0"/>
    <n v="577505.80422960001"/>
    <n v="24062.741842899999"/>
    <m/>
    <n v="0"/>
    <n v="0"/>
    <n v="0"/>
    <n v="0"/>
    <n v="0"/>
    <n v="0"/>
    <n v="0"/>
    <n v="0"/>
    <n v="0"/>
    <n v="0"/>
    <n v="0"/>
    <n v="0"/>
    <n v="0"/>
    <m/>
    <n v="0"/>
    <n v="0"/>
    <n v="0"/>
    <n v="0"/>
    <n v="0"/>
    <n v="0"/>
    <n v="0"/>
    <n v="0"/>
    <n v="0"/>
    <n v="0"/>
    <n v="0"/>
    <n v="0"/>
    <n v="0"/>
  </r>
  <r>
    <s v="Y"/>
    <s v="ED"/>
    <s v="AN"/>
    <x v="2"/>
    <s v="Mandatory &amp; Compliance"/>
    <s v="Protection System Upgrade for PRC-002"/>
    <s v="2608"/>
    <x v="20"/>
    <s v="LS904"/>
    <s v="BI_LS904 - North Lewiston PRC-002 (Substation Integration)"/>
    <s v="T&amp;D Engineering"/>
    <x v="1"/>
    <s v="ED.AN"/>
    <n v="0.65639999999999998"/>
    <n v="0"/>
    <n v="0"/>
    <n v="0"/>
    <n v="0"/>
    <n v="1166.99"/>
    <n v="0"/>
    <n v="0"/>
    <n v="0"/>
    <n v="0"/>
    <n v="0"/>
    <n v="0"/>
    <n v="0"/>
    <n v="-1166.99"/>
    <n v="0"/>
    <n v="0"/>
    <n v="0"/>
    <m/>
    <n v="0"/>
    <n v="1166.99"/>
    <n v="1166.99"/>
    <n v="1166.99"/>
    <n v="1166.99"/>
    <n v="1166.99"/>
    <n v="1166.99"/>
    <n v="1166.99"/>
    <n v="1166.99"/>
    <n v="0"/>
    <n v="0"/>
    <n v="0"/>
    <n v="777.99333333333334"/>
    <m/>
    <n v="0"/>
    <n v="766.01223600000003"/>
    <n v="0"/>
    <n v="0"/>
    <n v="0"/>
    <n v="0"/>
    <n v="0"/>
    <n v="0"/>
    <n v="0"/>
    <n v="-766.01223600000003"/>
    <n v="0"/>
    <n v="0"/>
    <n v="0"/>
    <m/>
    <n v="0"/>
    <n v="766.01223600000003"/>
    <n v="766.01223600000003"/>
    <n v="766.01223600000003"/>
    <n v="766.01223600000003"/>
    <n v="766.01223600000003"/>
    <n v="766.01223600000003"/>
    <n v="766.01223600000003"/>
    <n v="766.01223600000003"/>
    <n v="0"/>
    <n v="0"/>
    <n v="0"/>
    <n v="510.674824"/>
    <m/>
    <n v="0"/>
    <n v="0"/>
    <n v="0"/>
    <n v="0"/>
    <n v="0"/>
    <n v="0"/>
    <n v="0"/>
    <n v="0"/>
    <n v="0"/>
    <n v="0"/>
    <n v="0"/>
    <n v="0"/>
    <n v="0"/>
    <m/>
    <n v="0"/>
    <n v="0"/>
    <n v="0"/>
    <n v="0"/>
    <n v="0"/>
    <n v="0"/>
    <n v="0"/>
    <n v="0"/>
    <n v="0"/>
    <n v="0"/>
    <n v="0"/>
    <n v="0"/>
    <n v="0"/>
  </r>
  <r>
    <s v="Y"/>
    <s v="ED"/>
    <s v="AN"/>
    <x v="2"/>
    <s v="Mandatory &amp; Compliance"/>
    <s v="Transmission Construction - Compliance"/>
    <s v="2617"/>
    <x v="21"/>
    <s v="AT702"/>
    <s v="BI_AT702 - Noxon Hydro-Noxon Switchyard 230kV Trans Line Rbld"/>
    <s v="T&amp;D Engineering"/>
    <x v="1"/>
    <s v="ED.AN"/>
    <n v="0.65639999999999998"/>
    <n v="0"/>
    <n v="996476.42242800014"/>
    <n v="0"/>
    <n v="1504788.74"/>
    <n v="545.62"/>
    <n v="0"/>
    <n v="0"/>
    <n v="0"/>
    <n v="0"/>
    <n v="0"/>
    <n v="470.59000000000003"/>
    <n v="12221.29"/>
    <n v="0"/>
    <n v="67.03"/>
    <n v="0"/>
    <n v="1518093.2700000003"/>
    <m/>
    <n v="1504788.74"/>
    <n v="1505334.36"/>
    <n v="1505334.36"/>
    <n v="1505334.36"/>
    <n v="1505334.36"/>
    <n v="1505334.36"/>
    <n v="1505334.36"/>
    <n v="1505804.9500000002"/>
    <n v="1518026.2400000002"/>
    <n v="1518026.2400000002"/>
    <n v="1518093.2700000003"/>
    <n v="1518093.2700000003"/>
    <n v="1446316.0195833335"/>
    <m/>
    <n v="987743.32893600001"/>
    <n v="358.14496800000001"/>
    <n v="0"/>
    <n v="0"/>
    <n v="0"/>
    <n v="0"/>
    <n v="0"/>
    <n v="308.89527600000002"/>
    <n v="8022.0547560000005"/>
    <n v="0"/>
    <n v="43.998491999999999"/>
    <n v="0"/>
    <n v="996476.42242800014"/>
    <m/>
    <n v="987743.32893600001"/>
    <n v="988101.47390400001"/>
    <n v="988101.47390400001"/>
    <n v="988101.47390400001"/>
    <n v="988101.47390400001"/>
    <n v="988101.47390400001"/>
    <n v="988101.47390400001"/>
    <n v="988410.36918000004"/>
    <n v="996432.42393600009"/>
    <n v="996432.42393600009"/>
    <n v="996476.42242800014"/>
    <n v="996476.42242800014"/>
    <n v="949361.83525450004"/>
    <m/>
    <n v="0"/>
    <n v="0"/>
    <n v="0"/>
    <n v="0"/>
    <n v="0"/>
    <n v="0"/>
    <n v="0"/>
    <n v="0"/>
    <n v="0"/>
    <n v="0"/>
    <n v="0"/>
    <n v="0"/>
    <n v="0"/>
    <m/>
    <n v="0"/>
    <n v="0"/>
    <n v="0"/>
    <n v="0"/>
    <n v="0"/>
    <n v="0"/>
    <n v="0"/>
    <n v="0"/>
    <n v="0"/>
    <n v="0"/>
    <n v="0"/>
    <n v="0"/>
    <n v="0"/>
  </r>
  <r>
    <s v="Y"/>
    <s v="ED"/>
    <s v="AN"/>
    <x v="1"/>
    <s v="Customer Requested"/>
    <s v="Rattlesnake Flat Wind Farm Project 115kV Integration Project"/>
    <s v="2618"/>
    <x v="22"/>
    <s v="FC801"/>
    <s v="BI_FC801 - Warden 115kV Sub: Comms Integration"/>
    <s v="T&amp;D Engineering"/>
    <x v="2"/>
    <s v="ED.AN"/>
    <n v="0.69189000000000001"/>
    <n v="0"/>
    <n v="217002.71906399998"/>
    <n v="0"/>
    <n v="0"/>
    <n v="0"/>
    <n v="0"/>
    <n v="0"/>
    <n v="283313.83"/>
    <n v="25782.92"/>
    <n v="659.92"/>
    <n v="1465.12"/>
    <n v="629.53"/>
    <n v="205.99"/>
    <n v="1580.29"/>
    <n v="0"/>
    <n v="313637.59999999998"/>
    <m/>
    <n v="0"/>
    <n v="0"/>
    <n v="0"/>
    <n v="0"/>
    <n v="283313.83"/>
    <n v="309096.75"/>
    <n v="309756.67"/>
    <n v="311221.78999999998"/>
    <n v="311851.32"/>
    <n v="312057.31"/>
    <n v="313637.59999999998"/>
    <n v="313637.59999999998"/>
    <n v="192312.83916666664"/>
    <m/>
    <n v="0"/>
    <n v="0"/>
    <n v="0"/>
    <n v="0"/>
    <n v="196022.00583870002"/>
    <n v="17838.944518799999"/>
    <n v="456.59204879999999"/>
    <n v="1013.7018767999999"/>
    <n v="435.5655117"/>
    <n v="142.5224211"/>
    <n v="1093.3868481"/>
    <n v="0"/>
    <n v="217002.71906400003"/>
    <m/>
    <n v="0"/>
    <n v="0"/>
    <n v="0"/>
    <n v="0"/>
    <n v="196022.00583870002"/>
    <n v="213860.95035750003"/>
    <n v="214317.54240630002"/>
    <n v="215331.24428310004"/>
    <n v="215766.80979480004"/>
    <n v="215909.33221590004"/>
    <n v="217002.71906400003"/>
    <n v="217002.71906400003"/>
    <n v="133059.33029102502"/>
    <m/>
    <n v="0"/>
    <n v="0"/>
    <n v="0"/>
    <n v="0"/>
    <n v="0"/>
    <n v="0"/>
    <n v="0"/>
    <n v="0"/>
    <n v="0"/>
    <n v="0"/>
    <n v="0"/>
    <n v="0"/>
    <n v="0"/>
    <m/>
    <n v="0"/>
    <n v="0"/>
    <n v="0"/>
    <n v="0"/>
    <n v="0"/>
    <n v="0"/>
    <n v="0"/>
    <n v="0"/>
    <n v="0"/>
    <n v="0"/>
    <n v="0"/>
    <n v="0"/>
    <n v="0"/>
  </r>
  <r>
    <s v="Y"/>
    <s v="ED"/>
    <s v="AN"/>
    <x v="1"/>
    <s v="Customer Requested"/>
    <s v="Rattlesnake Flat Wind Farm Project 115kV Integration Project"/>
    <s v="2618"/>
    <x v="22"/>
    <s v="FC802"/>
    <s v="BI_FC802 - Lind 115kV Sub: Comms Integration"/>
    <s v="T&amp;D Engineering"/>
    <x v="2"/>
    <s v="ED.AN"/>
    <n v="0.69189000000000001"/>
    <n v="0"/>
    <n v="194788.54586010001"/>
    <n v="0"/>
    <n v="0"/>
    <n v="0"/>
    <n v="0"/>
    <n v="0"/>
    <n v="247757.99"/>
    <n v="15657.29"/>
    <n v="1691.71"/>
    <n v="1153.26"/>
    <n v="2135.0300000000002"/>
    <n v="166.62"/>
    <n v="2261.85"/>
    <n v="10707.34"/>
    <n v="281531.09000000003"/>
    <m/>
    <n v="0"/>
    <n v="0"/>
    <n v="0"/>
    <n v="0"/>
    <n v="247757.99"/>
    <n v="263415.27999999997"/>
    <n v="265106.99"/>
    <n v="266260.25"/>
    <n v="268395.28000000003"/>
    <n v="268561.90000000002"/>
    <n v="270823.75"/>
    <n v="281531.09000000003"/>
    <n v="165923.91541666666"/>
    <m/>
    <n v="0"/>
    <n v="0"/>
    <n v="0"/>
    <n v="0"/>
    <n v="171421.27570110001"/>
    <n v="10833.122378100001"/>
    <n v="1170.4772319000001"/>
    <n v="797.92906140000002"/>
    <n v="1477.2059067000002"/>
    <n v="115.2827118"/>
    <n v="1564.9513964999999"/>
    <n v="7408.3014726000001"/>
    <n v="194788.54586010001"/>
    <m/>
    <n v="0"/>
    <n v="0"/>
    <n v="0"/>
    <n v="0"/>
    <n v="171421.27570110001"/>
    <n v="182254.39807920001"/>
    <n v="183424.87531110001"/>
    <n v="184222.80437250002"/>
    <n v="185700.01027920001"/>
    <n v="185815.29299100002"/>
    <n v="187380.24438750002"/>
    <n v="194788.54586010001"/>
    <n v="114801.09783763751"/>
    <m/>
    <n v="0"/>
    <n v="0"/>
    <n v="0"/>
    <n v="0"/>
    <n v="0"/>
    <n v="0"/>
    <n v="0"/>
    <n v="0"/>
    <n v="0"/>
    <n v="0"/>
    <n v="0"/>
    <n v="0"/>
    <n v="0"/>
    <m/>
    <n v="0"/>
    <n v="0"/>
    <n v="0"/>
    <n v="0"/>
    <n v="0"/>
    <n v="0"/>
    <n v="0"/>
    <n v="0"/>
    <n v="0"/>
    <n v="0"/>
    <n v="0"/>
    <n v="0"/>
    <n v="0"/>
  </r>
  <r>
    <s v="Y"/>
    <s v="ED"/>
    <s v="WA"/>
    <x v="1"/>
    <s v="Customer Requested"/>
    <s v="Rattlesnake Flat Wind Farm Project 115kV Integration Project"/>
    <s v="2618"/>
    <x v="22"/>
    <s v="FD802"/>
    <s v="BI_FD802 - Lind-Washtucna 115kV Tx: Lind-Neilson Dst Underbld"/>
    <s v="T&amp;D Engineering"/>
    <x v="0"/>
    <s v="ED.WA"/>
    <n v="1"/>
    <n v="0"/>
    <n v="23076.370000000003"/>
    <n v="0"/>
    <n v="7327.4700000000012"/>
    <n v="53.42"/>
    <n v="0"/>
    <n v="14852.27"/>
    <n v="0"/>
    <n v="0"/>
    <n v="0"/>
    <n v="843.21"/>
    <n v="0"/>
    <n v="0"/>
    <n v="0"/>
    <n v="0"/>
    <n v="23076.370000000003"/>
    <m/>
    <n v="7327.4700000000012"/>
    <n v="7380.8900000000012"/>
    <n v="7380.8900000000012"/>
    <n v="22233.160000000003"/>
    <n v="22233.160000000003"/>
    <n v="22233.160000000003"/>
    <n v="22233.160000000003"/>
    <n v="23076.370000000003"/>
    <n v="23076.370000000003"/>
    <n v="23076.370000000003"/>
    <n v="23076.370000000003"/>
    <n v="23076.370000000003"/>
    <n v="17905.462916666667"/>
    <m/>
    <n v="7327.4700000000012"/>
    <n v="53.42"/>
    <n v="0"/>
    <n v="14852.27"/>
    <n v="0"/>
    <n v="0"/>
    <n v="0"/>
    <n v="843.21"/>
    <n v="0"/>
    <n v="0"/>
    <n v="0"/>
    <n v="0"/>
    <n v="23076.370000000003"/>
    <m/>
    <n v="7327.4700000000012"/>
    <n v="7380.8900000000012"/>
    <n v="7380.8900000000012"/>
    <n v="22233.160000000003"/>
    <n v="22233.160000000003"/>
    <n v="22233.160000000003"/>
    <n v="22233.160000000003"/>
    <n v="23076.370000000003"/>
    <n v="23076.370000000003"/>
    <n v="23076.370000000003"/>
    <n v="23076.370000000003"/>
    <n v="23076.370000000003"/>
    <n v="17905.462916666667"/>
    <m/>
    <n v="0"/>
    <n v="0"/>
    <n v="0"/>
    <n v="0"/>
    <n v="0"/>
    <n v="0"/>
    <n v="0"/>
    <n v="0"/>
    <n v="0"/>
    <n v="0"/>
    <n v="0"/>
    <n v="0"/>
    <n v="0"/>
    <m/>
    <n v="0"/>
    <n v="0"/>
    <n v="0"/>
    <n v="0"/>
    <n v="0"/>
    <n v="0"/>
    <n v="0"/>
    <n v="0"/>
    <n v="0"/>
    <n v="0"/>
    <n v="0"/>
    <n v="0"/>
    <n v="0"/>
  </r>
  <r>
    <s v="Y"/>
    <s v="ED"/>
    <s v="AN"/>
    <x v="1"/>
    <s v="Customer Requested"/>
    <s v="Rattlesnake Flat Wind Farm Project 115kV Integration Project"/>
    <s v="2618"/>
    <x v="22"/>
    <s v="FS802"/>
    <s v="BI_FS802 - Warden 115kV Substation: Capacity Upgrades"/>
    <s v="T&amp;D Engineering"/>
    <x v="1"/>
    <s v="ED.AN"/>
    <n v="0.65639999999999998"/>
    <n v="0"/>
    <n v="789382.58344800002"/>
    <n v="0"/>
    <n v="0"/>
    <n v="0"/>
    <n v="0"/>
    <n v="0"/>
    <n v="0"/>
    <n v="0"/>
    <n v="0"/>
    <n v="0"/>
    <n v="0"/>
    <n v="1158056.48"/>
    <n v="32494.720000000001"/>
    <n v="12042.62"/>
    <n v="1202593.82"/>
    <m/>
    <n v="0"/>
    <n v="0"/>
    <n v="0"/>
    <n v="0"/>
    <n v="0"/>
    <n v="0"/>
    <n v="0"/>
    <n v="0"/>
    <n v="0"/>
    <n v="1158056.48"/>
    <n v="1190551.2"/>
    <n v="1202593.82"/>
    <n v="245825.38249999998"/>
    <m/>
    <n v="0"/>
    <n v="0"/>
    <n v="0"/>
    <n v="0"/>
    <n v="0"/>
    <n v="0"/>
    <n v="0"/>
    <n v="0"/>
    <n v="0"/>
    <n v="760148.27347199991"/>
    <n v="21329.534208000001"/>
    <n v="7904.7757680000004"/>
    <n v="789382.58344800002"/>
    <m/>
    <n v="0"/>
    <n v="0"/>
    <n v="0"/>
    <n v="0"/>
    <n v="0"/>
    <n v="0"/>
    <n v="0"/>
    <n v="0"/>
    <n v="0"/>
    <n v="760148.27347199991"/>
    <n v="781477.80767999997"/>
    <n v="789382.58344800002"/>
    <n v="161359.78107300002"/>
    <m/>
    <n v="0"/>
    <n v="0"/>
    <n v="0"/>
    <n v="0"/>
    <n v="0"/>
    <n v="0"/>
    <n v="0"/>
    <n v="0"/>
    <n v="0"/>
    <n v="0"/>
    <n v="0"/>
    <n v="0"/>
    <n v="0"/>
    <m/>
    <n v="0"/>
    <n v="0"/>
    <n v="0"/>
    <n v="0"/>
    <n v="0"/>
    <n v="0"/>
    <n v="0"/>
    <n v="0"/>
    <n v="0"/>
    <n v="0"/>
    <n v="0"/>
    <n v="0"/>
    <n v="0"/>
  </r>
  <r>
    <s v="Y"/>
    <s v="ED"/>
    <s v="AN"/>
    <x v="1"/>
    <s v="Customer Requested"/>
    <s v="Rattlesnake Flat Wind Farm Project 115kV Integration Project"/>
    <s v="2618"/>
    <x v="22"/>
    <s v="FS804"/>
    <s v="BI_FS804 - Lind 115kV Substation: Capacity Upgrades"/>
    <s v="T&amp;D Engineering"/>
    <x v="1"/>
    <s v="ED.AN"/>
    <n v="0.65639999999999998"/>
    <n v="0"/>
    <n v="337844.43268799997"/>
    <n v="0"/>
    <n v="0"/>
    <n v="0"/>
    <n v="0"/>
    <n v="0"/>
    <n v="0"/>
    <n v="0"/>
    <n v="0"/>
    <n v="0"/>
    <n v="0"/>
    <n v="514692.92"/>
    <n v="0"/>
    <n v="0"/>
    <n v="514692.92"/>
    <m/>
    <n v="0"/>
    <n v="0"/>
    <n v="0"/>
    <n v="0"/>
    <n v="0"/>
    <n v="0"/>
    <n v="0"/>
    <n v="0"/>
    <n v="0"/>
    <n v="514692.92"/>
    <n v="514692.92"/>
    <n v="514692.92"/>
    <n v="107227.69166666667"/>
    <m/>
    <n v="0"/>
    <n v="0"/>
    <n v="0"/>
    <n v="0"/>
    <n v="0"/>
    <n v="0"/>
    <n v="0"/>
    <n v="0"/>
    <n v="0"/>
    <n v="337844.43268799997"/>
    <n v="0"/>
    <n v="0"/>
    <n v="337844.43268799997"/>
    <m/>
    <n v="0"/>
    <n v="0"/>
    <n v="0"/>
    <n v="0"/>
    <n v="0"/>
    <n v="0"/>
    <n v="0"/>
    <n v="0"/>
    <n v="0"/>
    <n v="337844.43268799997"/>
    <n v="337844.43268799997"/>
    <n v="337844.43268799997"/>
    <n v="70384.256809999992"/>
    <m/>
    <n v="0"/>
    <n v="0"/>
    <n v="0"/>
    <n v="0"/>
    <n v="0"/>
    <n v="0"/>
    <n v="0"/>
    <n v="0"/>
    <n v="0"/>
    <n v="0"/>
    <n v="0"/>
    <n v="0"/>
    <n v="0"/>
    <m/>
    <n v="0"/>
    <n v="0"/>
    <n v="0"/>
    <n v="0"/>
    <n v="0"/>
    <n v="0"/>
    <n v="0"/>
    <n v="0"/>
    <n v="0"/>
    <n v="0"/>
    <n v="0"/>
    <n v="0"/>
    <n v="0"/>
  </r>
  <r>
    <s v="Y"/>
    <s v="ED"/>
    <s v="AN"/>
    <x v="1"/>
    <s v="Customer Requested"/>
    <s v="Rattlesnake Flat Wind Farm Project 115kV Integration Project"/>
    <s v="2618"/>
    <x v="22"/>
    <s v="FS805"/>
    <s v="BI_FS805 - Neilson 115kV Substation: New Sub Construction"/>
    <s v="T&amp;D Engineering"/>
    <x v="1"/>
    <s v="ED.AN"/>
    <n v="0.65639999999999998"/>
    <n v="0"/>
    <n v="2936012.006351999"/>
    <n v="0"/>
    <n v="0"/>
    <n v="0"/>
    <n v="0"/>
    <n v="0"/>
    <n v="0"/>
    <n v="0"/>
    <n v="4294933.8999999994"/>
    <n v="94254.63"/>
    <n v="57794.07"/>
    <n v="8470.7099999999991"/>
    <n v="13646.349999999999"/>
    <n v="3801.02"/>
    <n v="4472900.6799999988"/>
    <m/>
    <n v="0"/>
    <n v="0"/>
    <n v="0"/>
    <n v="0"/>
    <n v="0"/>
    <n v="0"/>
    <n v="4294933.8999999994"/>
    <n v="4389188.5299999993"/>
    <n v="4446982.5999999996"/>
    <n v="4455453.3099999996"/>
    <n v="4469099.6599999992"/>
    <n v="4472900.6799999988"/>
    <n v="2024342.3616666666"/>
    <m/>
    <n v="0"/>
    <n v="0"/>
    <n v="0"/>
    <n v="0"/>
    <n v="0"/>
    <n v="0"/>
    <n v="2819194.6119599994"/>
    <n v="61868.739132000002"/>
    <n v="37936.027547999998"/>
    <n v="5560.1740439999994"/>
    <n v="8957.4641399999982"/>
    <n v="2494.9895280000001"/>
    <n v="2936012.0063519995"/>
    <m/>
    <n v="0"/>
    <n v="0"/>
    <n v="0"/>
    <n v="0"/>
    <n v="0"/>
    <n v="0"/>
    <n v="2819194.6119599994"/>
    <n v="2881063.3510919996"/>
    <n v="2918999.3786399998"/>
    <n v="2924559.5526839998"/>
    <n v="2933517.0168239996"/>
    <n v="2936012.0063519995"/>
    <n v="1328778.3261979998"/>
    <m/>
    <n v="0"/>
    <n v="0"/>
    <n v="0"/>
    <n v="0"/>
    <n v="0"/>
    <n v="0"/>
    <n v="0"/>
    <n v="0"/>
    <n v="0"/>
    <n v="0"/>
    <n v="0"/>
    <n v="0"/>
    <n v="0"/>
    <m/>
    <n v="0"/>
    <n v="0"/>
    <n v="0"/>
    <n v="0"/>
    <n v="0"/>
    <n v="0"/>
    <n v="0"/>
    <n v="0"/>
    <n v="0"/>
    <n v="0"/>
    <n v="0"/>
    <n v="0"/>
    <n v="0"/>
  </r>
  <r>
    <s v="Y"/>
    <s v="ED"/>
    <s v="AN"/>
    <x v="1"/>
    <s v="Customer Requested"/>
    <s v="Rattlesnake Flat Wind Farm Project 115kV Integration Project"/>
    <s v="2618"/>
    <x v="22"/>
    <s v="FT801"/>
    <s v="BI_FT801 - Neilson 115kV Substation: Comms Integration"/>
    <s v="T&amp;D Engineering"/>
    <x v="2"/>
    <s v="ED.AN"/>
    <n v="0.69189000000000001"/>
    <n v="0"/>
    <n v="259158.04768709998"/>
    <n v="0"/>
    <n v="0"/>
    <n v="0"/>
    <n v="0"/>
    <n v="0"/>
    <n v="0"/>
    <n v="335982.43"/>
    <n v="15081.61"/>
    <n v="9226.8799999999992"/>
    <n v="5661.31"/>
    <n v="6644.86"/>
    <n v="1878.12"/>
    <n v="90.18"/>
    <n v="374565.38999999996"/>
    <m/>
    <n v="0"/>
    <n v="0"/>
    <n v="0"/>
    <n v="0"/>
    <n v="0"/>
    <n v="335982.43"/>
    <n v="351064.04"/>
    <n v="360290.92"/>
    <n v="365952.23"/>
    <n v="372597.08999999997"/>
    <n v="374475.20999999996"/>
    <n v="374565.38999999996"/>
    <n v="195637.05124999999"/>
    <m/>
    <n v="0"/>
    <n v="0"/>
    <n v="0"/>
    <n v="0"/>
    <n v="0"/>
    <n v="232462.8834927"/>
    <n v="10434.815142900001"/>
    <n v="6383.9860031999997"/>
    <n v="3917.0037759000002"/>
    <n v="4597.5121853999999"/>
    <n v="1299.4524468"/>
    <n v="62.394640200000005"/>
    <n v="259158.04768709998"/>
    <m/>
    <n v="0"/>
    <n v="0"/>
    <n v="0"/>
    <n v="0"/>
    <n v="0"/>
    <n v="232462.8834927"/>
    <n v="242897.69863560001"/>
    <n v="249281.68463880001"/>
    <n v="253198.68841470001"/>
    <n v="257796.20060010001"/>
    <n v="259095.6530469"/>
    <n v="259158.04768709998"/>
    <n v="135359.3193893625"/>
    <m/>
    <n v="0"/>
    <n v="0"/>
    <n v="0"/>
    <n v="0"/>
    <n v="0"/>
    <n v="0"/>
    <n v="0"/>
    <n v="0"/>
    <n v="0"/>
    <n v="0"/>
    <n v="0"/>
    <n v="0"/>
    <n v="0"/>
    <m/>
    <n v="0"/>
    <n v="0"/>
    <n v="0"/>
    <n v="0"/>
    <n v="0"/>
    <n v="0"/>
    <n v="0"/>
    <n v="0"/>
    <n v="0"/>
    <n v="0"/>
    <n v="0"/>
    <n v="0"/>
    <n v="0"/>
  </r>
  <r>
    <s v="Y"/>
    <s v="ED"/>
    <s v="AN"/>
    <x v="1"/>
    <s v="Customer Requested"/>
    <s v="Rattlesnake Flat Wind Farm Project 115kV Integration Project"/>
    <s v="2618"/>
    <x v="22"/>
    <s v="FT802"/>
    <s v="BI_FT802 - Lind-Washtucna 115kV Tx: Lind-Neilson Rebuild"/>
    <s v="T&amp;D Engineering"/>
    <x v="1"/>
    <s v="ED.AN"/>
    <n v="0.65639999999999998"/>
    <n v="0"/>
    <n v="1547256.3849719996"/>
    <n v="0"/>
    <n v="2347495.5"/>
    <n v="0"/>
    <n v="3609.26"/>
    <n v="-36.099999999999994"/>
    <n v="0"/>
    <n v="1472.75"/>
    <n v="4044.46"/>
    <n v="599.36"/>
    <n v="0"/>
    <n v="0"/>
    <n v="0"/>
    <n v="0"/>
    <n v="2357185.2299999995"/>
    <m/>
    <n v="2347495.5"/>
    <n v="2347495.5"/>
    <n v="2351104.7599999998"/>
    <n v="2351068.6599999997"/>
    <n v="2351068.6599999997"/>
    <n v="2352541.4099999997"/>
    <n v="2356585.8699999996"/>
    <n v="2357185.2299999995"/>
    <n v="2357185.2299999995"/>
    <n v="2357185.2299999995"/>
    <n v="2357185.2299999995"/>
    <n v="2357185.2299999995"/>
    <n v="2255391.1579166665"/>
    <m/>
    <n v="1540896.0462"/>
    <n v="0"/>
    <n v="2369.1182640000002"/>
    <n v="-23.696039999999996"/>
    <n v="0"/>
    <n v="966.71309999999994"/>
    <n v="2654.7835439999999"/>
    <n v="393.41990399999997"/>
    <n v="0"/>
    <n v="0"/>
    <n v="0"/>
    <n v="0"/>
    <n v="1547256.3849719998"/>
    <m/>
    <n v="1540896.0462"/>
    <n v="1540896.0462"/>
    <n v="1543265.1644639999"/>
    <n v="1543241.4684239998"/>
    <n v="1543241.4684239998"/>
    <n v="1544208.1815239999"/>
    <n v="1546862.9650679999"/>
    <n v="1547256.3849719998"/>
    <n v="1547256.3849719998"/>
    <n v="1547256.3849719998"/>
    <n v="1547256.3849719998"/>
    <n v="1547256.3849719998"/>
    <n v="1480438.7560564999"/>
    <m/>
    <n v="0"/>
    <n v="0"/>
    <n v="0"/>
    <n v="0"/>
    <n v="0"/>
    <n v="0"/>
    <n v="0"/>
    <n v="0"/>
    <n v="0"/>
    <n v="0"/>
    <n v="0"/>
    <n v="0"/>
    <n v="0"/>
    <m/>
    <n v="0"/>
    <n v="0"/>
    <n v="0"/>
    <n v="0"/>
    <n v="0"/>
    <n v="0"/>
    <n v="0"/>
    <n v="0"/>
    <n v="0"/>
    <n v="0"/>
    <n v="0"/>
    <n v="0"/>
    <n v="0"/>
  </r>
  <r>
    <s v="Y"/>
    <s v="ED"/>
    <s v="AN"/>
    <x v="1"/>
    <s v="Customer Requested"/>
    <s v="Rattlesnake Flat Wind Farm Project 115kV Integration Project"/>
    <s v="2618"/>
    <x v="22"/>
    <s v="FT805"/>
    <s v="BI_FT805 - Neilson 115kV Substation: Transmission Integration"/>
    <s v="T&amp;D Engineering"/>
    <x v="1"/>
    <s v="ED.AN"/>
    <n v="0.65639999999999998"/>
    <n v="0"/>
    <n v="41566.241183999999"/>
    <n v="0"/>
    <n v="0"/>
    <n v="0"/>
    <n v="0"/>
    <n v="0"/>
    <n v="0"/>
    <n v="0"/>
    <n v="0"/>
    <n v="0"/>
    <n v="50856.58"/>
    <n v="12467.98"/>
    <n v="0"/>
    <n v="0"/>
    <n v="63324.56"/>
    <m/>
    <n v="0"/>
    <n v="0"/>
    <n v="0"/>
    <n v="0"/>
    <n v="0"/>
    <n v="0"/>
    <n v="0"/>
    <n v="0"/>
    <n v="50856.58"/>
    <n v="63324.56"/>
    <n v="63324.56"/>
    <n v="63324.56"/>
    <n v="17430.665000000001"/>
    <m/>
    <n v="0"/>
    <n v="0"/>
    <n v="0"/>
    <n v="0"/>
    <n v="0"/>
    <n v="0"/>
    <n v="0"/>
    <n v="0"/>
    <n v="33382.259112"/>
    <n v="8183.9820719999998"/>
    <n v="0"/>
    <n v="0"/>
    <n v="41566.241183999999"/>
    <m/>
    <n v="0"/>
    <n v="0"/>
    <n v="0"/>
    <n v="0"/>
    <n v="0"/>
    <n v="0"/>
    <n v="0"/>
    <n v="0"/>
    <n v="33382.259112"/>
    <n v="41566.241183999999"/>
    <n v="41566.241183999999"/>
    <n v="41566.241183999999"/>
    <n v="11441.488506"/>
    <m/>
    <n v="0"/>
    <n v="0"/>
    <n v="0"/>
    <n v="0"/>
    <n v="0"/>
    <n v="0"/>
    <n v="0"/>
    <n v="0"/>
    <n v="0"/>
    <n v="0"/>
    <n v="0"/>
    <n v="0"/>
    <n v="0"/>
    <m/>
    <n v="0"/>
    <n v="0"/>
    <n v="0"/>
    <n v="0"/>
    <n v="0"/>
    <n v="0"/>
    <n v="0"/>
    <n v="0"/>
    <n v="0"/>
    <n v="0"/>
    <n v="0"/>
    <n v="0"/>
    <n v="0"/>
  </r>
  <r>
    <s v="Y"/>
    <s v="GD"/>
    <s v="WA"/>
    <x v="0"/>
    <s v="Performance &amp; Capacity"/>
    <s v="Gas Reinforcement Program"/>
    <s v="3000"/>
    <x v="23"/>
    <s v="XE015"/>
    <s v="BI_XE015 - Replace System Reinforcement - Gas Engineering"/>
    <s v="Gas Subfunction"/>
    <x v="4"/>
    <s v="GD.WA"/>
    <n v="0"/>
    <n v="1"/>
    <n v="0"/>
    <n v="210004.17"/>
    <n v="-178.19999999999891"/>
    <n v="9931.4399999999987"/>
    <n v="6549.26"/>
    <n v="26982.78"/>
    <n v="45808.81"/>
    <n v="9010.86"/>
    <n v="1799.51"/>
    <n v="8253.4699999999993"/>
    <n v="17892.05"/>
    <n v="56037.67"/>
    <n v="14851.199999999999"/>
    <n v="13065.32"/>
    <n v="210004.17"/>
    <m/>
    <n v="-178.19999999999891"/>
    <n v="9753.24"/>
    <n v="16302.5"/>
    <n v="43285.279999999999"/>
    <n v="89094.09"/>
    <n v="98104.95"/>
    <n v="99904.459999999992"/>
    <n v="108157.93"/>
    <n v="126049.98"/>
    <n v="182087.65"/>
    <n v="196938.85"/>
    <n v="210004.17"/>
    <n v="89541.901249999995"/>
    <m/>
    <n v="0"/>
    <n v="0"/>
    <n v="0"/>
    <n v="0"/>
    <n v="0"/>
    <n v="0"/>
    <n v="0"/>
    <n v="0"/>
    <n v="0"/>
    <n v="0"/>
    <n v="0"/>
    <n v="0"/>
    <n v="0"/>
    <m/>
    <n v="0"/>
    <n v="0"/>
    <n v="0"/>
    <n v="0"/>
    <n v="0"/>
    <n v="0"/>
    <n v="0"/>
    <n v="0"/>
    <n v="0"/>
    <n v="0"/>
    <n v="0"/>
    <n v="0"/>
    <n v="0"/>
    <m/>
    <n v="-178.19999999999891"/>
    <n v="9931.4399999999987"/>
    <n v="6549.26"/>
    <n v="26982.78"/>
    <n v="45808.81"/>
    <n v="9010.86"/>
    <n v="1799.51"/>
    <n v="8253.4699999999993"/>
    <n v="17892.05"/>
    <n v="56037.67"/>
    <n v="14851.199999999999"/>
    <n v="13065.32"/>
    <n v="210004.17"/>
    <m/>
    <n v="-178.19999999999891"/>
    <n v="9753.24"/>
    <n v="16302.5"/>
    <n v="43285.279999999999"/>
    <n v="89094.09"/>
    <n v="98104.95"/>
    <n v="99904.459999999992"/>
    <n v="108157.93"/>
    <n v="126049.98"/>
    <n v="182087.65"/>
    <n v="196938.85"/>
    <n v="210004.17"/>
    <n v="89541.901249999995"/>
  </r>
  <r>
    <s v="Y"/>
    <s v="GD"/>
    <s v="WA"/>
    <x v="0"/>
    <s v="Performance &amp; Capacity"/>
    <s v="Gas Reinforcement Program"/>
    <s v="3000"/>
    <x v="23"/>
    <s v="ZVG15"/>
    <s v="BI_ZVG15 - Replace System Reinforcement - Spokane"/>
    <s v="Gas Subfunction"/>
    <x v="4"/>
    <s v="GD.WA"/>
    <n v="0"/>
    <n v="1"/>
    <n v="0"/>
    <n v="743758.13"/>
    <n v="0"/>
    <n v="0"/>
    <n v="0"/>
    <n v="0"/>
    <n v="202264.5"/>
    <n v="0"/>
    <n v="27023.45"/>
    <n v="242593.8"/>
    <n v="111558.97"/>
    <n v="7084.1799999999994"/>
    <n v="145995.04"/>
    <n v="7238.19"/>
    <n v="743758.13"/>
    <m/>
    <n v="0"/>
    <n v="0"/>
    <n v="0"/>
    <n v="0"/>
    <n v="202264.5"/>
    <n v="202264.5"/>
    <n v="229287.95"/>
    <n v="471881.75"/>
    <n v="583440.72"/>
    <n v="590524.9"/>
    <n v="736519.94000000006"/>
    <n v="743758.13"/>
    <n v="282338.61041666666"/>
    <m/>
    <n v="0"/>
    <n v="0"/>
    <n v="0"/>
    <n v="0"/>
    <n v="0"/>
    <n v="0"/>
    <n v="0"/>
    <n v="0"/>
    <n v="0"/>
    <n v="0"/>
    <n v="0"/>
    <n v="0"/>
    <n v="0"/>
    <m/>
    <n v="0"/>
    <n v="0"/>
    <n v="0"/>
    <n v="0"/>
    <n v="0"/>
    <n v="0"/>
    <n v="0"/>
    <n v="0"/>
    <n v="0"/>
    <n v="0"/>
    <n v="0"/>
    <n v="0"/>
    <n v="0"/>
    <m/>
    <n v="0"/>
    <n v="0"/>
    <n v="0"/>
    <n v="0"/>
    <n v="202264.5"/>
    <n v="0"/>
    <n v="27023.45"/>
    <n v="242593.8"/>
    <n v="111558.97"/>
    <n v="7084.1799999999994"/>
    <n v="145995.04"/>
    <n v="7238.19"/>
    <n v="743758.13"/>
    <m/>
    <n v="0"/>
    <n v="0"/>
    <n v="0"/>
    <n v="0"/>
    <n v="202264.5"/>
    <n v="202264.5"/>
    <n v="229287.95"/>
    <n v="471881.75"/>
    <n v="583440.72"/>
    <n v="590524.9"/>
    <n v="736519.94000000006"/>
    <n v="743758.13"/>
    <n v="282338.61041666666"/>
  </r>
  <r>
    <s v="Y"/>
    <s v="GD"/>
    <s v="WA"/>
    <x v="0"/>
    <s v="Asset Condition"/>
    <s v="Gas Regulator Station Replacement Program"/>
    <s v="3002"/>
    <x v="24"/>
    <s v="XE017"/>
    <s v="BI_XE017 - Gas Regulator Station Reliability - Gas Engineering"/>
    <s v="Gas Subfunction"/>
    <x v="4"/>
    <s v="GD.WA"/>
    <n v="0"/>
    <n v="1"/>
    <n v="0"/>
    <n v="113106.80000000006"/>
    <n v="0"/>
    <n v="3.637978807091713E-11"/>
    <n v="0"/>
    <n v="83719.02"/>
    <n v="5397.61"/>
    <n v="2020.48"/>
    <n v="4165.41"/>
    <n v="9090.35"/>
    <n v="5488.21"/>
    <n v="3225.72"/>
    <n v="0"/>
    <n v="0"/>
    <n v="113106.80000000006"/>
    <m/>
    <n v="0"/>
    <n v="3.637978807091713E-11"/>
    <n v="3.637978807091713E-11"/>
    <n v="83719.020000000048"/>
    <n v="89116.630000000048"/>
    <n v="91137.110000000044"/>
    <n v="95302.520000000048"/>
    <n v="104392.87000000005"/>
    <n v="109881.08000000006"/>
    <n v="113106.80000000006"/>
    <n v="113106.80000000006"/>
    <n v="113106.80000000006"/>
    <n v="71359.685833333366"/>
    <m/>
    <n v="0"/>
    <n v="0"/>
    <n v="0"/>
    <n v="0"/>
    <n v="0"/>
    <n v="0"/>
    <n v="0"/>
    <n v="0"/>
    <n v="0"/>
    <n v="0"/>
    <n v="0"/>
    <n v="0"/>
    <n v="0"/>
    <m/>
    <n v="0"/>
    <n v="0"/>
    <n v="0"/>
    <n v="0"/>
    <n v="0"/>
    <n v="0"/>
    <n v="0"/>
    <n v="0"/>
    <n v="0"/>
    <n v="0"/>
    <n v="0"/>
    <n v="0"/>
    <n v="0"/>
    <m/>
    <n v="0"/>
    <n v="3.637978807091713E-11"/>
    <n v="0"/>
    <n v="83719.02"/>
    <n v="5397.61"/>
    <n v="2020.48"/>
    <n v="4165.41"/>
    <n v="9090.35"/>
    <n v="5488.21"/>
    <n v="3225.72"/>
    <n v="0"/>
    <n v="0"/>
    <n v="113106.80000000006"/>
    <m/>
    <n v="0"/>
    <n v="3.637978807091713E-11"/>
    <n v="3.637978807091713E-11"/>
    <n v="83719.020000000048"/>
    <n v="89116.630000000048"/>
    <n v="91137.110000000044"/>
    <n v="95302.520000000048"/>
    <n v="104392.87000000005"/>
    <n v="109881.08000000006"/>
    <n v="113106.80000000006"/>
    <n v="113106.80000000006"/>
    <n v="113106.80000000006"/>
    <n v="71359.685833333366"/>
  </r>
  <r>
    <s v="Y"/>
    <s v="GD"/>
    <s v="WA"/>
    <x v="2"/>
    <s v="Mandatory &amp; Compliance"/>
    <s v="Gas Replacement Street and Highway Program"/>
    <s v="3003"/>
    <x v="25"/>
    <s v="ZLG23"/>
    <s v="BI_ZLG23 - Relocate Due to St&amp;Hwy Work - L/C"/>
    <s v="Gas Subfunction"/>
    <x v="4"/>
    <s v="GD.WA"/>
    <n v="0"/>
    <n v="1"/>
    <n v="0"/>
    <n v="31927.82"/>
    <n v="1857.95"/>
    <n v="2229.71"/>
    <n v="2670.87"/>
    <n v="2718.99"/>
    <n v="4005.62"/>
    <n v="2156.65"/>
    <n v="2407.35"/>
    <n v="2596.9699999999998"/>
    <n v="2592.7800000000002"/>
    <n v="3725.11"/>
    <n v="2404.56"/>
    <n v="2561.2600000000002"/>
    <n v="31927.82"/>
    <m/>
    <n v="1857.95"/>
    <n v="4087.66"/>
    <n v="6758.53"/>
    <n v="9477.52"/>
    <n v="13483.14"/>
    <n v="15639.789999999999"/>
    <n v="18047.14"/>
    <n v="20644.11"/>
    <n v="23236.89"/>
    <n v="26962"/>
    <n v="29366.560000000001"/>
    <n v="31927.82"/>
    <n v="15460.433333333334"/>
    <m/>
    <n v="0"/>
    <n v="0"/>
    <n v="0"/>
    <n v="0"/>
    <n v="0"/>
    <n v="0"/>
    <n v="0"/>
    <n v="0"/>
    <n v="0"/>
    <n v="0"/>
    <n v="0"/>
    <n v="0"/>
    <n v="0"/>
    <m/>
    <n v="0"/>
    <n v="0"/>
    <n v="0"/>
    <n v="0"/>
    <n v="0"/>
    <n v="0"/>
    <n v="0"/>
    <n v="0"/>
    <n v="0"/>
    <n v="0"/>
    <n v="0"/>
    <n v="0"/>
    <n v="0"/>
    <m/>
    <n v="1857.95"/>
    <n v="2229.71"/>
    <n v="2670.87"/>
    <n v="2718.99"/>
    <n v="4005.62"/>
    <n v="2156.65"/>
    <n v="2407.35"/>
    <n v="2596.9699999999998"/>
    <n v="2592.7800000000002"/>
    <n v="3725.11"/>
    <n v="2404.56"/>
    <n v="2561.2600000000002"/>
    <n v="31927.82"/>
    <m/>
    <n v="1857.95"/>
    <n v="4087.66"/>
    <n v="6758.53"/>
    <n v="9477.52"/>
    <n v="13483.14"/>
    <n v="15639.789999999999"/>
    <n v="18047.14"/>
    <n v="20644.11"/>
    <n v="23236.89"/>
    <n v="26962"/>
    <n v="29366.560000000001"/>
    <n v="31927.82"/>
    <n v="15460.433333333334"/>
  </r>
  <r>
    <s v="Y"/>
    <s v="GD"/>
    <s v="WA"/>
    <x v="2"/>
    <s v="Mandatory &amp; Compliance"/>
    <s v="Gas Replacement Street and Highway Program"/>
    <s v="3003"/>
    <x v="25"/>
    <s v="ZPJ23"/>
    <s v="BI_ZPJ23 - Relocate Due to St&amp;Hwy Work - Palouse"/>
    <s v="Gas Subfunction"/>
    <x v="4"/>
    <s v="GD.WA"/>
    <n v="0"/>
    <n v="1"/>
    <n v="0"/>
    <n v="-109025.59000000001"/>
    <n v="0"/>
    <n v="857.57"/>
    <n v="366.36"/>
    <n v="0"/>
    <n v="0"/>
    <n v="-110249.52"/>
    <n v="0"/>
    <n v="0"/>
    <n v="0"/>
    <n v="0"/>
    <n v="0"/>
    <n v="0"/>
    <n v="-109025.59000000001"/>
    <m/>
    <n v="0"/>
    <n v="857.57"/>
    <n v="1223.93"/>
    <n v="1223.93"/>
    <n v="1223.93"/>
    <n v="-109025.59000000001"/>
    <n v="-109025.59000000001"/>
    <n v="-109025.59000000001"/>
    <n v="-109025.59000000001"/>
    <n v="-109025.59000000001"/>
    <n v="-109025.59000000001"/>
    <n v="-109025.59000000001"/>
    <n v="-58678.08125000001"/>
    <m/>
    <n v="0"/>
    <n v="0"/>
    <n v="0"/>
    <n v="0"/>
    <n v="0"/>
    <n v="0"/>
    <n v="0"/>
    <n v="0"/>
    <n v="0"/>
    <n v="0"/>
    <n v="0"/>
    <n v="0"/>
    <n v="0"/>
    <m/>
    <n v="0"/>
    <n v="0"/>
    <n v="0"/>
    <n v="0"/>
    <n v="0"/>
    <n v="0"/>
    <n v="0"/>
    <n v="0"/>
    <n v="0"/>
    <n v="0"/>
    <n v="0"/>
    <n v="0"/>
    <n v="0"/>
    <m/>
    <n v="0"/>
    <n v="857.57"/>
    <n v="366.36"/>
    <n v="0"/>
    <n v="0"/>
    <n v="-110249.52"/>
    <n v="0"/>
    <n v="0"/>
    <n v="0"/>
    <n v="0"/>
    <n v="0"/>
    <n v="0"/>
    <n v="-109025.59000000001"/>
    <m/>
    <n v="0"/>
    <n v="857.57"/>
    <n v="1223.93"/>
    <n v="1223.93"/>
    <n v="1223.93"/>
    <n v="-109025.59000000001"/>
    <n v="-109025.59000000001"/>
    <n v="-109025.59000000001"/>
    <n v="-109025.59000000001"/>
    <n v="-109025.59000000001"/>
    <n v="-109025.59000000001"/>
    <n v="-109025.59000000001"/>
    <n v="-58678.08125000001"/>
  </r>
  <r>
    <s v="Y"/>
    <s v="GD"/>
    <s v="WA"/>
    <x v="2"/>
    <s v="Mandatory &amp; Compliance"/>
    <s v="Gas Replacement Street and Highway Program"/>
    <s v="3003"/>
    <x v="25"/>
    <s v="ZVG23"/>
    <s v="BI_ZVG23 - Relocate Due to St&amp;Hwy Work - Spokane"/>
    <s v="Gas Subfunction"/>
    <x v="4"/>
    <s v="GD.WA"/>
    <n v="0"/>
    <n v="1"/>
    <n v="0"/>
    <n v="317152.92999999993"/>
    <n v="6225.12"/>
    <n v="3472.06"/>
    <n v="9577.42"/>
    <n v="17944.689999999999"/>
    <n v="15754.84"/>
    <n v="20341.39"/>
    <n v="44169.490000000005"/>
    <n v="29499.97"/>
    <n v="71746.86"/>
    <n v="74093.440000000002"/>
    <n v="8520.18"/>
    <n v="15807.470000000001"/>
    <n v="317152.92999999993"/>
    <m/>
    <n v="6225.12"/>
    <n v="9697.18"/>
    <n v="19274.599999999999"/>
    <n v="37219.289999999994"/>
    <n v="52974.12999999999"/>
    <n v="73315.51999999999"/>
    <n v="117485.01"/>
    <n v="146984.97999999998"/>
    <n v="218731.83999999997"/>
    <n v="292825.27999999997"/>
    <n v="301345.45999999996"/>
    <n v="317152.92999999993"/>
    <n v="119554.57291666667"/>
    <m/>
    <n v="0"/>
    <n v="0"/>
    <n v="0"/>
    <n v="0"/>
    <n v="0"/>
    <n v="0"/>
    <n v="0"/>
    <n v="0"/>
    <n v="0"/>
    <n v="0"/>
    <n v="0"/>
    <n v="0"/>
    <n v="0"/>
    <m/>
    <n v="0"/>
    <n v="0"/>
    <n v="0"/>
    <n v="0"/>
    <n v="0"/>
    <n v="0"/>
    <n v="0"/>
    <n v="0"/>
    <n v="0"/>
    <n v="0"/>
    <n v="0"/>
    <n v="0"/>
    <n v="0"/>
    <m/>
    <n v="6225.12"/>
    <n v="3472.06"/>
    <n v="9577.42"/>
    <n v="17944.689999999999"/>
    <n v="15754.84"/>
    <n v="20341.39"/>
    <n v="44169.490000000005"/>
    <n v="29499.97"/>
    <n v="71746.86"/>
    <n v="74093.440000000002"/>
    <n v="8520.18"/>
    <n v="15807.470000000001"/>
    <n v="317152.92999999993"/>
    <m/>
    <n v="6225.12"/>
    <n v="9697.18"/>
    <n v="19274.599999999999"/>
    <n v="37219.289999999994"/>
    <n v="52974.12999999999"/>
    <n v="73315.51999999999"/>
    <n v="117485.01"/>
    <n v="146984.97999999998"/>
    <n v="218731.83999999997"/>
    <n v="292825.27999999997"/>
    <n v="301345.45999999996"/>
    <n v="317152.92999999993"/>
    <n v="119554.57291666667"/>
  </r>
  <r>
    <s v="Y"/>
    <s v="GD"/>
    <s v="WA"/>
    <x v="2"/>
    <s v="Mandatory &amp; Compliance"/>
    <s v="Gas Cathodic Protection Program"/>
    <s v="3004"/>
    <x v="26"/>
    <s v="ZN201"/>
    <s v="BI_ZN201 - Cathodic Protection Blanket WA"/>
    <s v="Gas Subfunction"/>
    <x v="4"/>
    <s v="GD.WA"/>
    <n v="0"/>
    <n v="1"/>
    <n v="0"/>
    <n v="110826.5"/>
    <n v="0"/>
    <n v="0"/>
    <n v="0"/>
    <n v="0"/>
    <n v="0"/>
    <n v="0"/>
    <n v="0"/>
    <n v="0"/>
    <n v="0"/>
    <n v="0"/>
    <n v="0"/>
    <n v="110826.5"/>
    <n v="110826.5"/>
    <m/>
    <n v="0"/>
    <n v="0"/>
    <n v="0"/>
    <n v="0"/>
    <n v="0"/>
    <n v="0"/>
    <n v="0"/>
    <n v="0"/>
    <n v="0"/>
    <n v="0"/>
    <n v="0"/>
    <n v="110826.5"/>
    <n v="4617.770833333333"/>
    <m/>
    <n v="0"/>
    <n v="0"/>
    <n v="0"/>
    <n v="0"/>
    <n v="0"/>
    <n v="0"/>
    <n v="0"/>
    <n v="0"/>
    <n v="0"/>
    <n v="0"/>
    <n v="0"/>
    <n v="0"/>
    <n v="0"/>
    <m/>
    <n v="0"/>
    <n v="0"/>
    <n v="0"/>
    <n v="0"/>
    <n v="0"/>
    <n v="0"/>
    <n v="0"/>
    <n v="0"/>
    <n v="0"/>
    <n v="0"/>
    <n v="0"/>
    <n v="0"/>
    <n v="0"/>
    <m/>
    <n v="0"/>
    <n v="0"/>
    <n v="0"/>
    <n v="0"/>
    <n v="0"/>
    <n v="0"/>
    <n v="0"/>
    <n v="0"/>
    <n v="0"/>
    <n v="0"/>
    <n v="0"/>
    <n v="110826.5"/>
    <n v="110826.5"/>
    <m/>
    <n v="0"/>
    <n v="0"/>
    <n v="0"/>
    <n v="0"/>
    <n v="0"/>
    <n v="0"/>
    <n v="0"/>
    <n v="0"/>
    <n v="0"/>
    <n v="0"/>
    <n v="0"/>
    <n v="110826.5"/>
    <n v="4617.770833333333"/>
  </r>
  <r>
    <s v="Y"/>
    <s v="GD"/>
    <s v="WA"/>
    <x v="2"/>
    <s v="Mandatory &amp; Compliance"/>
    <s v="Gas Cathodic Protection Program"/>
    <s v="3004"/>
    <x v="26"/>
    <s v="ZV721"/>
    <s v="BI_ZV721 - Cathodic Protection - Spokane"/>
    <s v="Gas Subfunction"/>
    <x v="4"/>
    <s v="GD.WA"/>
    <n v="0"/>
    <n v="1"/>
    <n v="0"/>
    <n v="329722.16000000003"/>
    <n v="9331.77"/>
    <n v="2947.8"/>
    <n v="8617.36"/>
    <n v="1510.14"/>
    <n v="4102.08"/>
    <n v="0"/>
    <n v="4047.55"/>
    <n v="1784.4"/>
    <n v="129.35"/>
    <n v="296953.64"/>
    <n v="298.07000000000698"/>
    <n v="0"/>
    <n v="329722.16000000003"/>
    <m/>
    <n v="9331.77"/>
    <n v="12279.57"/>
    <n v="20896.93"/>
    <n v="22407.07"/>
    <n v="26509.15"/>
    <n v="26509.15"/>
    <n v="30556.7"/>
    <n v="32341.100000000002"/>
    <n v="32470.45"/>
    <n v="329424.09000000003"/>
    <n v="329722.16000000003"/>
    <n v="329722.16000000003"/>
    <n v="86442.435000000012"/>
    <m/>
    <n v="0"/>
    <n v="0"/>
    <n v="0"/>
    <n v="0"/>
    <n v="0"/>
    <n v="0"/>
    <n v="0"/>
    <n v="0"/>
    <n v="0"/>
    <n v="0"/>
    <n v="0"/>
    <n v="0"/>
    <n v="0"/>
    <m/>
    <n v="0"/>
    <n v="0"/>
    <n v="0"/>
    <n v="0"/>
    <n v="0"/>
    <n v="0"/>
    <n v="0"/>
    <n v="0"/>
    <n v="0"/>
    <n v="0"/>
    <n v="0"/>
    <n v="0"/>
    <n v="0"/>
    <m/>
    <n v="9331.77"/>
    <n v="2947.8"/>
    <n v="8617.36"/>
    <n v="1510.14"/>
    <n v="4102.08"/>
    <n v="0"/>
    <n v="4047.55"/>
    <n v="1784.4"/>
    <n v="129.35"/>
    <n v="296953.64"/>
    <n v="298.07000000000698"/>
    <n v="0"/>
    <n v="329722.16000000003"/>
    <m/>
    <n v="9331.77"/>
    <n v="12279.57"/>
    <n v="20896.93"/>
    <n v="22407.07"/>
    <n v="26509.15"/>
    <n v="26509.15"/>
    <n v="30556.7"/>
    <n v="32341.100000000002"/>
    <n v="32470.45"/>
    <n v="329424.09000000003"/>
    <n v="329722.16000000003"/>
    <n v="329722.16000000003"/>
    <n v="86442.435000000012"/>
  </r>
  <r>
    <s v="Y"/>
    <s v="GD"/>
    <s v="WA"/>
    <x v="0"/>
    <s v="Failed Plant &amp; Operations"/>
    <s v="Gas Non-Revenue Program"/>
    <s v="3005"/>
    <x v="27"/>
    <s v="14D83"/>
    <s v="BI_14D83 - Gas Distribution Non Revenue-Goldendale"/>
    <s v="Gas Subfunction"/>
    <x v="4"/>
    <s v="GD.WA"/>
    <n v="0"/>
    <n v="1"/>
    <n v="0"/>
    <n v="11081.810000000001"/>
    <n v="76.09"/>
    <n v="0"/>
    <n v="2612.0299999999997"/>
    <n v="1330.18"/>
    <n v="1124.95"/>
    <n v="388.78"/>
    <n v="0"/>
    <n v="895.67000000000007"/>
    <n v="218.92"/>
    <n v="2313.42"/>
    <n v="1993.65"/>
    <n v="128.12"/>
    <n v="11081.810000000001"/>
    <m/>
    <n v="76.09"/>
    <n v="76.09"/>
    <n v="2688.12"/>
    <n v="4018.3"/>
    <n v="5143.25"/>
    <n v="5532.03"/>
    <n v="5532.03"/>
    <n v="6427.7"/>
    <n v="6646.62"/>
    <n v="8960.0400000000009"/>
    <n v="10953.69"/>
    <n v="11081.810000000001"/>
    <n v="5132.9054166666674"/>
    <m/>
    <n v="0"/>
    <n v="0"/>
    <n v="0"/>
    <n v="0"/>
    <n v="0"/>
    <n v="0"/>
    <n v="0"/>
    <n v="0"/>
    <n v="0"/>
    <n v="0"/>
    <n v="0"/>
    <n v="0"/>
    <n v="0"/>
    <m/>
    <n v="0"/>
    <n v="0"/>
    <n v="0"/>
    <n v="0"/>
    <n v="0"/>
    <n v="0"/>
    <n v="0"/>
    <n v="0"/>
    <n v="0"/>
    <n v="0"/>
    <n v="0"/>
    <n v="0"/>
    <n v="0"/>
    <m/>
    <n v="76.09"/>
    <n v="0"/>
    <n v="2612.0299999999997"/>
    <n v="1330.18"/>
    <n v="1124.95"/>
    <n v="388.78"/>
    <n v="0"/>
    <n v="895.67000000000007"/>
    <n v="218.92"/>
    <n v="2313.42"/>
    <n v="1993.65"/>
    <n v="128.12"/>
    <n v="11081.810000000001"/>
    <m/>
    <n v="76.09"/>
    <n v="76.09"/>
    <n v="2688.12"/>
    <n v="4018.3"/>
    <n v="5143.25"/>
    <n v="5532.03"/>
    <n v="5532.03"/>
    <n v="6427.7"/>
    <n v="6646.62"/>
    <n v="8960.0400000000009"/>
    <n v="10953.69"/>
    <n v="11081.810000000001"/>
    <n v="5132.9054166666674"/>
  </r>
  <r>
    <s v="Y"/>
    <s v="GD"/>
    <s v="WA"/>
    <x v="0"/>
    <s v="Failed Plant &amp; Operations"/>
    <s v="Gas Non-Revenue Program"/>
    <s v="3005"/>
    <x v="27"/>
    <s v="ZBG12"/>
    <s v="BI_ZBG12 - Gas Distribution Non Revenue - Spokane"/>
    <s v="Gas Subfunction"/>
    <x v="4"/>
    <s v="GD.WA"/>
    <n v="0"/>
    <n v="1"/>
    <n v="0"/>
    <n v="3254515.89"/>
    <n v="172804.88"/>
    <n v="112496.19000000002"/>
    <n v="143178.25"/>
    <n v="199886.49"/>
    <n v="325034.57999999996"/>
    <n v="416239.82"/>
    <n v="416573.77999999997"/>
    <n v="321910.64999999997"/>
    <n v="298267.99"/>
    <n v="517066.23999999999"/>
    <n v="139194.45000000001"/>
    <n v="191862.56999999995"/>
    <n v="3254515.89"/>
    <m/>
    <n v="172804.88"/>
    <n v="285301.07"/>
    <n v="428479.32"/>
    <n v="628365.81000000006"/>
    <n v="953400.39"/>
    <n v="1369640.21"/>
    <n v="1786213.99"/>
    <n v="2108124.64"/>
    <n v="2406392.63"/>
    <n v="2923458.87"/>
    <n v="3062653.3200000003"/>
    <n v="3254515.89"/>
    <n v="1479341.0895833336"/>
    <m/>
    <n v="0"/>
    <n v="0"/>
    <n v="0"/>
    <n v="0"/>
    <n v="0"/>
    <n v="0"/>
    <n v="0"/>
    <n v="0"/>
    <n v="0"/>
    <n v="0"/>
    <n v="0"/>
    <n v="0"/>
    <n v="0"/>
    <m/>
    <n v="0"/>
    <n v="0"/>
    <n v="0"/>
    <n v="0"/>
    <n v="0"/>
    <n v="0"/>
    <n v="0"/>
    <n v="0"/>
    <n v="0"/>
    <n v="0"/>
    <n v="0"/>
    <n v="0"/>
    <n v="0"/>
    <m/>
    <n v="172804.88"/>
    <n v="112496.19000000002"/>
    <n v="143178.25"/>
    <n v="199886.49"/>
    <n v="325034.57999999996"/>
    <n v="416239.82"/>
    <n v="416573.77999999997"/>
    <n v="321910.64999999997"/>
    <n v="298267.99"/>
    <n v="517066.23999999999"/>
    <n v="139194.45000000001"/>
    <n v="191862.56999999995"/>
    <n v="3254515.89"/>
    <m/>
    <n v="172804.88"/>
    <n v="285301.07"/>
    <n v="428479.32"/>
    <n v="628365.81000000006"/>
    <n v="953400.39"/>
    <n v="1369640.21"/>
    <n v="1786213.99"/>
    <n v="2108124.64"/>
    <n v="2406392.63"/>
    <n v="2923458.87"/>
    <n v="3062653.3200000003"/>
    <n v="3254515.89"/>
    <n v="1479341.0895833336"/>
  </r>
  <r>
    <s v="Y"/>
    <s v="GD"/>
    <s v="WA"/>
    <x v="0"/>
    <s v="Failed Plant &amp; Operations"/>
    <s v="Gas Non-Revenue Program"/>
    <s v="3005"/>
    <x v="27"/>
    <s v="ZBR12"/>
    <s v="BI_ZBR12 - Gas Distribution Non Revenue - Davenport"/>
    <s v="Gas Subfunction"/>
    <x v="4"/>
    <s v="GD.WA"/>
    <n v="0"/>
    <n v="1"/>
    <n v="0"/>
    <n v="2672.38"/>
    <n v="0"/>
    <n v="0"/>
    <n v="0"/>
    <n v="0"/>
    <n v="1418.71"/>
    <n v="81.539999999999992"/>
    <n v="1172.1300000000001"/>
    <n v="0"/>
    <n v="0"/>
    <n v="0"/>
    <n v="0"/>
    <n v="0"/>
    <n v="2672.38"/>
    <m/>
    <n v="0"/>
    <n v="0"/>
    <n v="0"/>
    <n v="0"/>
    <n v="1418.71"/>
    <n v="1500.25"/>
    <n v="2672.38"/>
    <n v="2672.38"/>
    <n v="2672.38"/>
    <n v="2672.38"/>
    <n v="2672.38"/>
    <n v="2672.38"/>
    <n v="1468.0875000000003"/>
    <m/>
    <n v="0"/>
    <n v="0"/>
    <n v="0"/>
    <n v="0"/>
    <n v="0"/>
    <n v="0"/>
    <n v="0"/>
    <n v="0"/>
    <n v="0"/>
    <n v="0"/>
    <n v="0"/>
    <n v="0"/>
    <n v="0"/>
    <m/>
    <n v="0"/>
    <n v="0"/>
    <n v="0"/>
    <n v="0"/>
    <n v="0"/>
    <n v="0"/>
    <n v="0"/>
    <n v="0"/>
    <n v="0"/>
    <n v="0"/>
    <n v="0"/>
    <n v="0"/>
    <n v="0"/>
    <m/>
    <n v="0"/>
    <n v="0"/>
    <n v="0"/>
    <n v="0"/>
    <n v="1418.71"/>
    <n v="81.539999999999992"/>
    <n v="1172.1300000000001"/>
    <n v="0"/>
    <n v="0"/>
    <n v="0"/>
    <n v="0"/>
    <n v="0"/>
    <n v="2672.38"/>
    <m/>
    <n v="0"/>
    <n v="0"/>
    <n v="0"/>
    <n v="0"/>
    <n v="1418.71"/>
    <n v="1500.25"/>
    <n v="2672.38"/>
    <n v="2672.38"/>
    <n v="2672.38"/>
    <n v="2672.38"/>
    <n v="2672.38"/>
    <n v="2672.38"/>
    <n v="1468.0875000000003"/>
  </r>
  <r>
    <s v="Y"/>
    <s v="GD"/>
    <s v="WA"/>
    <x v="0"/>
    <s v="Failed Plant &amp; Operations"/>
    <s v="Gas Non-Revenue Program"/>
    <s v="3005"/>
    <x v="27"/>
    <s v="ZBW12"/>
    <s v="BI_ZBW12 - Gas Distribution Non Revenue - Colville"/>
    <s v="Gas Subfunction"/>
    <x v="4"/>
    <s v="GD.WA"/>
    <n v="0"/>
    <n v="1"/>
    <n v="0"/>
    <n v="82591.349999999991"/>
    <n v="1016.76"/>
    <n v="712.84000000000015"/>
    <n v="3300.4500000000003"/>
    <n v="3052.79"/>
    <n v="7862.1600000000008"/>
    <n v="8219.7400000000016"/>
    <n v="13401.459999999997"/>
    <n v="3262.98"/>
    <n v="10129.129999999999"/>
    <n v="10222.89"/>
    <n v="13730.11"/>
    <n v="7680.0399999999991"/>
    <n v="82591.349999999991"/>
    <m/>
    <n v="1016.76"/>
    <n v="1729.6000000000001"/>
    <n v="5030.05"/>
    <n v="8082.84"/>
    <n v="15945"/>
    <n v="24164.74"/>
    <n v="37566.199999999997"/>
    <n v="40829.18"/>
    <n v="50958.31"/>
    <n v="61181.2"/>
    <n v="74911.31"/>
    <n v="82591.349999999991"/>
    <n v="30225.905416666665"/>
    <m/>
    <n v="0"/>
    <n v="0"/>
    <n v="0"/>
    <n v="0"/>
    <n v="0"/>
    <n v="0"/>
    <n v="0"/>
    <n v="0"/>
    <n v="0"/>
    <n v="0"/>
    <n v="0"/>
    <n v="0"/>
    <n v="0"/>
    <m/>
    <n v="0"/>
    <n v="0"/>
    <n v="0"/>
    <n v="0"/>
    <n v="0"/>
    <n v="0"/>
    <n v="0"/>
    <n v="0"/>
    <n v="0"/>
    <n v="0"/>
    <n v="0"/>
    <n v="0"/>
    <n v="0"/>
    <m/>
    <n v="1016.76"/>
    <n v="712.84000000000015"/>
    <n v="3300.4500000000003"/>
    <n v="3052.79"/>
    <n v="7862.1600000000008"/>
    <n v="8219.7400000000016"/>
    <n v="13401.459999999997"/>
    <n v="3262.98"/>
    <n v="10129.129999999999"/>
    <n v="10222.89"/>
    <n v="13730.11"/>
    <n v="7680.0399999999991"/>
    <n v="82591.349999999991"/>
    <m/>
    <n v="1016.76"/>
    <n v="1729.6000000000001"/>
    <n v="5030.05"/>
    <n v="8082.84"/>
    <n v="15945"/>
    <n v="24164.74"/>
    <n v="37566.199999999997"/>
    <n v="40829.18"/>
    <n v="50958.31"/>
    <n v="61181.2"/>
    <n v="74911.31"/>
    <n v="82591.349999999991"/>
    <n v="30225.905416666665"/>
  </r>
  <r>
    <s v="Y"/>
    <s v="GD"/>
    <s v="WA"/>
    <x v="0"/>
    <s v="Failed Plant &amp; Operations"/>
    <s v="Gas Non-Revenue Program"/>
    <s v="3005"/>
    <x v="27"/>
    <s v="ZLL12"/>
    <s v="BI_ZLL12 - Gas Distribution Non Revenue - L/C"/>
    <s v="Gas Subfunction"/>
    <x v="4"/>
    <s v="GD.WA"/>
    <n v="0"/>
    <n v="1"/>
    <n v="0"/>
    <n v="44176.92"/>
    <n v="617.22"/>
    <n v="444.84000000000003"/>
    <n v="-620.54999999999995"/>
    <n v="2865.76"/>
    <n v="7963.12"/>
    <n v="6496.14"/>
    <n v="7476.46"/>
    <n v="7644.7599999999993"/>
    <n v="1821.81"/>
    <n v="6176.4099999999989"/>
    <n v="2077.62"/>
    <n v="1213.33"/>
    <n v="44176.92"/>
    <m/>
    <n v="617.22"/>
    <n v="1062.06"/>
    <n v="441.51"/>
    <n v="3307.2700000000004"/>
    <n v="11270.39"/>
    <n v="17766.53"/>
    <n v="25242.989999999998"/>
    <n v="32887.75"/>
    <n v="34709.56"/>
    <n v="40885.969999999994"/>
    <n v="42963.59"/>
    <n v="44176.92"/>
    <n v="19436.941666666666"/>
    <m/>
    <n v="0"/>
    <n v="0"/>
    <n v="0"/>
    <n v="0"/>
    <n v="0"/>
    <n v="0"/>
    <n v="0"/>
    <n v="0"/>
    <n v="0"/>
    <n v="0"/>
    <n v="0"/>
    <n v="0"/>
    <n v="0"/>
    <m/>
    <n v="0"/>
    <n v="0"/>
    <n v="0"/>
    <n v="0"/>
    <n v="0"/>
    <n v="0"/>
    <n v="0"/>
    <n v="0"/>
    <n v="0"/>
    <n v="0"/>
    <n v="0"/>
    <n v="0"/>
    <n v="0"/>
    <m/>
    <n v="617.22"/>
    <n v="444.84000000000003"/>
    <n v="-620.54999999999995"/>
    <n v="2865.76"/>
    <n v="7963.12"/>
    <n v="6496.14"/>
    <n v="7476.46"/>
    <n v="7644.7599999999993"/>
    <n v="1821.81"/>
    <n v="6176.4099999999989"/>
    <n v="2077.62"/>
    <n v="1213.33"/>
    <n v="44176.92"/>
    <m/>
    <n v="617.22"/>
    <n v="1062.06"/>
    <n v="441.51"/>
    <n v="3307.2700000000004"/>
    <n v="11270.39"/>
    <n v="17766.53"/>
    <n v="25242.989999999998"/>
    <n v="32887.75"/>
    <n v="34709.56"/>
    <n v="40885.969999999994"/>
    <n v="42963.59"/>
    <n v="44176.92"/>
    <n v="19436.941666666666"/>
  </r>
  <r>
    <s v="Y"/>
    <s v="GD"/>
    <s v="WA"/>
    <x v="0"/>
    <s v="Failed Plant &amp; Operations"/>
    <s v="Gas Non-Revenue Program"/>
    <s v="3005"/>
    <x v="27"/>
    <s v="ZPJ12"/>
    <s v="BI_ZPJ12 - Gas Distribution Non Revenue - Palouse"/>
    <s v="Gas Subfunction"/>
    <x v="4"/>
    <s v="GD.WA"/>
    <n v="0"/>
    <n v="1"/>
    <n v="0"/>
    <n v="78451.009999999995"/>
    <n v="3702.66"/>
    <n v="2117.1799999999998"/>
    <n v="-798"/>
    <n v="3545.3599999999997"/>
    <n v="4155.4399999999996"/>
    <n v="4967.6099999999997"/>
    <n v="8991.1999999999989"/>
    <n v="7739.25"/>
    <n v="2952.1"/>
    <n v="12304.69"/>
    <n v="18100.28"/>
    <n v="10673.24"/>
    <n v="78451.009999999995"/>
    <m/>
    <n v="3702.66"/>
    <n v="5819.84"/>
    <n v="5021.84"/>
    <n v="8567.2000000000007"/>
    <n v="12722.64"/>
    <n v="17690.25"/>
    <n v="26681.449999999997"/>
    <n v="34420.699999999997"/>
    <n v="37372.799999999996"/>
    <n v="49677.49"/>
    <n v="67777.76999999999"/>
    <n v="78451.009999999995"/>
    <n v="25723.345416666667"/>
    <m/>
    <n v="0"/>
    <n v="0"/>
    <n v="0"/>
    <n v="0"/>
    <n v="0"/>
    <n v="0"/>
    <n v="0"/>
    <n v="0"/>
    <n v="0"/>
    <n v="0"/>
    <n v="0"/>
    <n v="0"/>
    <n v="0"/>
    <m/>
    <n v="0"/>
    <n v="0"/>
    <n v="0"/>
    <n v="0"/>
    <n v="0"/>
    <n v="0"/>
    <n v="0"/>
    <n v="0"/>
    <n v="0"/>
    <n v="0"/>
    <n v="0"/>
    <n v="0"/>
    <n v="0"/>
    <m/>
    <n v="3702.66"/>
    <n v="2117.1799999999998"/>
    <n v="-798"/>
    <n v="3545.3599999999997"/>
    <n v="4155.4399999999996"/>
    <n v="4967.6099999999997"/>
    <n v="8991.1999999999989"/>
    <n v="7739.25"/>
    <n v="2952.1"/>
    <n v="12304.69"/>
    <n v="18100.28"/>
    <n v="10673.24"/>
    <n v="78451.009999999995"/>
    <m/>
    <n v="3702.66"/>
    <n v="5819.84"/>
    <n v="5021.84"/>
    <n v="8567.2000000000007"/>
    <n v="12722.64"/>
    <n v="17690.25"/>
    <n v="26681.449999999997"/>
    <n v="34420.699999999997"/>
    <n v="37372.799999999996"/>
    <n v="49677.49"/>
    <n v="67777.76999999999"/>
    <n v="78451.009999999995"/>
    <n v="25723.345416666667"/>
  </r>
  <r>
    <s v="Y"/>
    <s v="GD"/>
    <s v="WA"/>
    <x v="2"/>
    <s v="Mandatory &amp; Compliance"/>
    <s v="Gas Isolated Steel Replacement Program"/>
    <s v="3007"/>
    <x v="28"/>
    <s v="ZBG07"/>
    <s v="BI_ZBG07 - Isolated Steel Replacement  WA"/>
    <s v="Gas Subfunction"/>
    <x v="4"/>
    <s v="GD.WA"/>
    <n v="0"/>
    <n v="1"/>
    <n v="0"/>
    <n v="254880.46999999997"/>
    <n v="8332.33"/>
    <n v="12761.6"/>
    <n v="10032.86"/>
    <n v="7285.57"/>
    <n v="4651.45"/>
    <n v="10333.75"/>
    <n v="14626.34"/>
    <n v="12146.619999999999"/>
    <n v="16254.130000000001"/>
    <n v="51850.94"/>
    <n v="34191.770000000004"/>
    <n v="72413.11"/>
    <n v="254880.46999999997"/>
    <m/>
    <n v="8332.33"/>
    <n v="21093.93"/>
    <n v="31126.79"/>
    <n v="38412.36"/>
    <n v="43063.81"/>
    <n v="53397.56"/>
    <n v="68023.899999999994"/>
    <n v="80170.51999999999"/>
    <n v="96424.65"/>
    <n v="148275.59"/>
    <n v="182467.36"/>
    <n v="254880.46999999997"/>
    <n v="74852.419583333321"/>
    <m/>
    <n v="0"/>
    <n v="0"/>
    <n v="0"/>
    <n v="0"/>
    <n v="0"/>
    <n v="0"/>
    <n v="0"/>
    <n v="0"/>
    <n v="0"/>
    <n v="0"/>
    <n v="0"/>
    <n v="0"/>
    <n v="0"/>
    <m/>
    <n v="0"/>
    <n v="0"/>
    <n v="0"/>
    <n v="0"/>
    <n v="0"/>
    <n v="0"/>
    <n v="0"/>
    <n v="0"/>
    <n v="0"/>
    <n v="0"/>
    <n v="0"/>
    <n v="0"/>
    <n v="0"/>
    <m/>
    <n v="8332.33"/>
    <n v="12761.6"/>
    <n v="10032.86"/>
    <n v="7285.57"/>
    <n v="4651.45"/>
    <n v="10333.75"/>
    <n v="14626.34"/>
    <n v="12146.619999999999"/>
    <n v="16254.130000000001"/>
    <n v="51850.94"/>
    <n v="34191.770000000004"/>
    <n v="72413.11"/>
    <n v="254880.46999999997"/>
    <m/>
    <n v="8332.33"/>
    <n v="21093.93"/>
    <n v="31126.79"/>
    <n v="38412.36"/>
    <n v="43063.81"/>
    <n v="53397.56"/>
    <n v="68023.899999999994"/>
    <n v="80170.51999999999"/>
    <n v="96424.65"/>
    <n v="148275.59"/>
    <n v="182467.36"/>
    <n v="254880.46999999997"/>
    <n v="74852.419583333321"/>
  </r>
  <r>
    <s v="Y"/>
    <s v="GD"/>
    <s v="WA"/>
    <x v="2"/>
    <s v="Mandatory &amp; Compliance"/>
    <s v="Gas Facility Replacement Program (GFRP) Aldyl A Pipe Replacement"/>
    <s v="3008"/>
    <x v="29"/>
    <s v="GN106"/>
    <s v="BI_GN106 - Aldyl -A Pipe Replacement"/>
    <s v="Gas Subfunction"/>
    <x v="4"/>
    <s v="GD.WA"/>
    <n v="0"/>
    <n v="1"/>
    <n v="0"/>
    <n v="46129.209999999985"/>
    <n v="12423.89"/>
    <n v="60635.479999999996"/>
    <n v="1238.8499999999999"/>
    <n v="18535.32"/>
    <n v="38671.880000000005"/>
    <n v="17718.449999999997"/>
    <n v="18139.809999999998"/>
    <n v="33798.07"/>
    <n v="-183755.76"/>
    <n v="4250.43"/>
    <n v="29657.55"/>
    <n v="-5184.76"/>
    <n v="46129.209999999985"/>
    <m/>
    <n v="12423.89"/>
    <n v="73059.37"/>
    <n v="74298.22"/>
    <n v="92833.540000000008"/>
    <n v="131505.42000000001"/>
    <n v="149223.87"/>
    <n v="167363.68"/>
    <n v="201161.75"/>
    <n v="17405.989999999991"/>
    <n v="21656.419999999991"/>
    <n v="51313.969999999987"/>
    <n v="46129.209999999985"/>
    <n v="84609.227083333331"/>
    <m/>
    <n v="0"/>
    <n v="0"/>
    <n v="0"/>
    <n v="0"/>
    <n v="0"/>
    <n v="0"/>
    <n v="0"/>
    <n v="0"/>
    <n v="0"/>
    <n v="0"/>
    <n v="0"/>
    <n v="0"/>
    <n v="0"/>
    <m/>
    <n v="0"/>
    <n v="0"/>
    <n v="0"/>
    <n v="0"/>
    <n v="0"/>
    <n v="0"/>
    <n v="0"/>
    <n v="0"/>
    <n v="0"/>
    <n v="0"/>
    <n v="0"/>
    <n v="0"/>
    <n v="0"/>
    <m/>
    <n v="12423.89"/>
    <n v="60635.479999999996"/>
    <n v="1238.8499999999999"/>
    <n v="18535.32"/>
    <n v="38671.880000000005"/>
    <n v="17718.449999999997"/>
    <n v="18139.809999999998"/>
    <n v="33798.07"/>
    <n v="-183755.76"/>
    <n v="4250.43"/>
    <n v="29657.55"/>
    <n v="-5184.76"/>
    <n v="46129.209999999985"/>
    <m/>
    <n v="12423.89"/>
    <n v="73059.37"/>
    <n v="74298.22"/>
    <n v="92833.540000000008"/>
    <n v="131505.42000000001"/>
    <n v="149223.87"/>
    <n v="167363.68"/>
    <n v="201161.75"/>
    <n v="17405.989999999991"/>
    <n v="21656.419999999991"/>
    <n v="51313.969999999987"/>
    <n v="46129.209999999985"/>
    <n v="84609.227083333331"/>
  </r>
  <r>
    <s v="Y"/>
    <s v="GD"/>
    <s v="WA"/>
    <x v="2"/>
    <s v="Mandatory &amp; Compliance"/>
    <s v="Gas Facility Replacement Program (GFRP) Aldyl A Pipe Replacement"/>
    <s v="3008"/>
    <x v="29"/>
    <s v="GN210"/>
    <s v="BI_GN210 - Aldyl A WA - Main Pipe Major Project"/>
    <s v="Gas Subfunction"/>
    <x v="4"/>
    <s v="GD.WA"/>
    <n v="0"/>
    <n v="1"/>
    <n v="0"/>
    <n v="9081895.6500000004"/>
    <n v="143888.76999999999"/>
    <n v="157802.49"/>
    <n v="539471.42999999993"/>
    <n v="87434.84"/>
    <n v="800326.96999999986"/>
    <n v="1170402.2299999997"/>
    <n v="352541.94"/>
    <n v="1511447.7200000002"/>
    <n v="1877590.98"/>
    <n v="1259570.1599999999"/>
    <n v="638210.81999999995"/>
    <n v="543207.29999999993"/>
    <n v="9081895.6500000004"/>
    <m/>
    <n v="143888.76999999999"/>
    <n v="301691.26"/>
    <n v="841162.69"/>
    <n v="928597.52999999991"/>
    <n v="1728924.4999999998"/>
    <n v="2899326.7299999995"/>
    <n v="3251868.6699999995"/>
    <n v="4763316.3899999997"/>
    <n v="6640907.3699999992"/>
    <n v="7900477.5299999993"/>
    <n v="8538688.3499999996"/>
    <n v="9081895.6500000004"/>
    <n v="3539983.1345833335"/>
    <m/>
    <n v="0"/>
    <n v="0"/>
    <n v="0"/>
    <n v="0"/>
    <n v="0"/>
    <n v="0"/>
    <n v="0"/>
    <n v="0"/>
    <n v="0"/>
    <n v="0"/>
    <n v="0"/>
    <n v="0"/>
    <n v="0"/>
    <m/>
    <n v="0"/>
    <n v="0"/>
    <n v="0"/>
    <n v="0"/>
    <n v="0"/>
    <n v="0"/>
    <n v="0"/>
    <n v="0"/>
    <n v="0"/>
    <n v="0"/>
    <n v="0"/>
    <n v="0"/>
    <n v="0"/>
    <m/>
    <n v="143888.76999999999"/>
    <n v="157802.49"/>
    <n v="539471.42999999993"/>
    <n v="87434.84"/>
    <n v="800326.96999999986"/>
    <n v="1170402.2299999997"/>
    <n v="352541.94"/>
    <n v="1511447.7200000002"/>
    <n v="1877590.98"/>
    <n v="1259570.1599999999"/>
    <n v="638210.81999999995"/>
    <n v="543207.29999999993"/>
    <n v="9081895.6500000004"/>
    <m/>
    <n v="143888.76999999999"/>
    <n v="301691.26"/>
    <n v="841162.69"/>
    <n v="928597.52999999991"/>
    <n v="1728924.4999999998"/>
    <n v="2899326.7299999995"/>
    <n v="3251868.6699999995"/>
    <n v="4763316.3899999997"/>
    <n v="6640907.3699999992"/>
    <n v="7900477.5299999993"/>
    <n v="8538688.3499999996"/>
    <n v="9081895.6500000004"/>
    <n v="3539983.1345833335"/>
  </r>
  <r>
    <s v="Y"/>
    <s v="GD"/>
    <s v="WA"/>
    <x v="2"/>
    <s v="Mandatory &amp; Compliance"/>
    <s v="Gas Facility Replacement Program (GFRP) Aldyl A Pipe Replacement"/>
    <s v="3008"/>
    <x v="29"/>
    <s v="GN211"/>
    <s v="BI_GN211 - Aldyl A WA - Main Pipe Minor Project"/>
    <s v="Gas Subfunction"/>
    <x v="4"/>
    <s v="GD.WA"/>
    <n v="0"/>
    <n v="1"/>
    <n v="0"/>
    <n v="238488.22000000006"/>
    <n v="533.49"/>
    <n v="3327.86"/>
    <n v="15715.92"/>
    <n v="39714.960000000006"/>
    <n v="217721.31"/>
    <n v="176271.33000000002"/>
    <n v="121978.9"/>
    <n v="15524.93"/>
    <n v="-325217.44"/>
    <n v="-6140.49"/>
    <n v="-22793.010000000002"/>
    <n v="1850.46"/>
    <n v="238488.22000000006"/>
    <m/>
    <n v="533.49"/>
    <n v="3861.3500000000004"/>
    <n v="19577.27"/>
    <n v="59292.23000000001"/>
    <n v="277013.54000000004"/>
    <n v="453284.87000000005"/>
    <n v="575263.77"/>
    <n v="590788.70000000007"/>
    <n v="265571.26000000007"/>
    <n v="259430.77000000008"/>
    <n v="236637.76000000007"/>
    <n v="238488.22000000006"/>
    <n v="238374.92666666672"/>
    <m/>
    <n v="0"/>
    <n v="0"/>
    <n v="0"/>
    <n v="0"/>
    <n v="0"/>
    <n v="0"/>
    <n v="0"/>
    <n v="0"/>
    <n v="0"/>
    <n v="0"/>
    <n v="0"/>
    <n v="0"/>
    <n v="0"/>
    <m/>
    <n v="0"/>
    <n v="0"/>
    <n v="0"/>
    <n v="0"/>
    <n v="0"/>
    <n v="0"/>
    <n v="0"/>
    <n v="0"/>
    <n v="0"/>
    <n v="0"/>
    <n v="0"/>
    <n v="0"/>
    <n v="0"/>
    <m/>
    <n v="533.49"/>
    <n v="3327.86"/>
    <n v="15715.92"/>
    <n v="39714.960000000006"/>
    <n v="217721.31"/>
    <n v="176271.33000000002"/>
    <n v="121978.9"/>
    <n v="15524.93"/>
    <n v="-325217.44"/>
    <n v="-6140.49"/>
    <n v="-22793.010000000002"/>
    <n v="1850.46"/>
    <n v="238488.22000000006"/>
    <m/>
    <n v="533.49"/>
    <n v="3861.3500000000004"/>
    <n v="19577.27"/>
    <n v="59292.23000000001"/>
    <n v="277013.54000000004"/>
    <n v="453284.87000000005"/>
    <n v="575263.77"/>
    <n v="590788.70000000007"/>
    <n v="265571.26000000007"/>
    <n v="259430.77000000008"/>
    <n v="236637.76000000007"/>
    <n v="238488.22000000006"/>
    <n v="238374.92666666672"/>
  </r>
  <r>
    <s v="Y"/>
    <s v="GD"/>
    <s v="WA"/>
    <x v="2"/>
    <s v="Mandatory &amp; Compliance"/>
    <s v="Gas Facility Replacement Program (GFRP) Aldyl A Pipe Replacement"/>
    <s v="3008"/>
    <x v="29"/>
    <s v="GN213"/>
    <s v="BI_GN213 - Aldyl A WA - STTR Minor Project"/>
    <s v="Gas Subfunction"/>
    <x v="4"/>
    <s v="GD.WA"/>
    <n v="0"/>
    <n v="1"/>
    <n v="0"/>
    <n v="-57971.289999999979"/>
    <n v="0"/>
    <n v="0"/>
    <n v="0"/>
    <n v="734.75"/>
    <n v="0"/>
    <n v="15.87"/>
    <n v="4577.0400000000009"/>
    <n v="-82550.849999999991"/>
    <n v="759.88"/>
    <n v="2905.22"/>
    <n v="9950.9"/>
    <n v="5635.9"/>
    <n v="-57971.289999999979"/>
    <m/>
    <n v="0"/>
    <n v="0"/>
    <n v="0"/>
    <n v="734.75"/>
    <n v="734.75"/>
    <n v="750.62"/>
    <n v="5327.6600000000008"/>
    <n v="-77223.189999999988"/>
    <n v="-76463.309999999983"/>
    <n v="-73558.089999999982"/>
    <n v="-63607.189999999981"/>
    <n v="-57971.289999999979"/>
    <n v="-26024.137083333324"/>
    <m/>
    <n v="0"/>
    <n v="0"/>
    <n v="0"/>
    <n v="0"/>
    <n v="0"/>
    <n v="0"/>
    <n v="0"/>
    <n v="0"/>
    <n v="0"/>
    <n v="0"/>
    <n v="0"/>
    <n v="0"/>
    <n v="0"/>
    <m/>
    <n v="0"/>
    <n v="0"/>
    <n v="0"/>
    <n v="0"/>
    <n v="0"/>
    <n v="0"/>
    <n v="0"/>
    <n v="0"/>
    <n v="0"/>
    <n v="0"/>
    <n v="0"/>
    <n v="0"/>
    <n v="0"/>
    <m/>
    <n v="0"/>
    <n v="0"/>
    <n v="0"/>
    <n v="734.75"/>
    <n v="0"/>
    <n v="15.87"/>
    <n v="4577.0400000000009"/>
    <n v="-82550.849999999991"/>
    <n v="759.88"/>
    <n v="2905.22"/>
    <n v="9950.9"/>
    <n v="5635.9"/>
    <n v="-57971.289999999979"/>
    <m/>
    <n v="0"/>
    <n v="0"/>
    <n v="0"/>
    <n v="734.75"/>
    <n v="734.75"/>
    <n v="750.62"/>
    <n v="5327.6600000000008"/>
    <n v="-77223.189999999988"/>
    <n v="-76463.309999999983"/>
    <n v="-73558.089999999982"/>
    <n v="-63607.189999999981"/>
    <n v="-57971.289999999979"/>
    <n v="-26024.137083333324"/>
  </r>
  <r>
    <s v="Y"/>
    <s v="GD"/>
    <s v="WA"/>
    <x v="2"/>
    <s v="Mandatory &amp; Compliance"/>
    <s v="Gas PMC Program"/>
    <s v="3055"/>
    <x v="30"/>
    <s v="XWA55"/>
    <s v="BI_XWA55 - WA Gas Meter Replacement Non Revenue"/>
    <s v="Gas Subfunction"/>
    <x v="4"/>
    <s v="GD.WA"/>
    <n v="0"/>
    <n v="1"/>
    <n v="0"/>
    <n v="337634.26"/>
    <n v="18478.160000000036"/>
    <n v="20364.47"/>
    <n v="18823.729999999996"/>
    <n v="7362.16"/>
    <n v="24953.360000000001"/>
    <n v="37740.479999999996"/>
    <n v="36195.590000000004"/>
    <n v="31351.629999999997"/>
    <n v="24856.92"/>
    <n v="45607.73"/>
    <n v="47150.85"/>
    <n v="24749.18"/>
    <n v="337634.26"/>
    <m/>
    <n v="18478.160000000036"/>
    <n v="38842.630000000034"/>
    <n v="57666.36000000003"/>
    <n v="65028.520000000033"/>
    <n v="89981.880000000034"/>
    <n v="127722.36000000003"/>
    <n v="163917.95000000004"/>
    <n v="195269.58000000005"/>
    <n v="220126.50000000006"/>
    <n v="265734.23000000004"/>
    <n v="312885.08"/>
    <n v="337634.26"/>
    <n v="143705.86500000002"/>
    <m/>
    <n v="0"/>
    <n v="0"/>
    <n v="0"/>
    <n v="0"/>
    <n v="0"/>
    <n v="0"/>
    <n v="0"/>
    <n v="0"/>
    <n v="0"/>
    <n v="0"/>
    <n v="0"/>
    <n v="0"/>
    <n v="0"/>
    <m/>
    <n v="0"/>
    <n v="0"/>
    <n v="0"/>
    <n v="0"/>
    <n v="0"/>
    <n v="0"/>
    <n v="0"/>
    <n v="0"/>
    <n v="0"/>
    <n v="0"/>
    <n v="0"/>
    <n v="0"/>
    <n v="0"/>
    <m/>
    <n v="18478.160000000036"/>
    <n v="20364.47"/>
    <n v="18823.729999999996"/>
    <n v="7362.16"/>
    <n v="24953.360000000001"/>
    <n v="37740.479999999996"/>
    <n v="36195.590000000004"/>
    <n v="31351.629999999997"/>
    <n v="24856.92"/>
    <n v="45607.73"/>
    <n v="47150.85"/>
    <n v="24749.18"/>
    <n v="337634.26"/>
    <m/>
    <n v="18478.160000000036"/>
    <n v="38842.630000000034"/>
    <n v="57666.36000000003"/>
    <n v="65028.520000000033"/>
    <n v="89981.880000000034"/>
    <n v="127722.36000000003"/>
    <n v="163917.95000000004"/>
    <n v="195269.58000000005"/>
    <n v="220126.50000000006"/>
    <n v="265734.23000000004"/>
    <n v="312885.08"/>
    <n v="337634.26"/>
    <n v="143705.86500000002"/>
  </r>
  <r>
    <s v="Y"/>
    <s v="GD"/>
    <s v="WA"/>
    <x v="1"/>
    <s v="Performance &amp; Capacity"/>
    <s v="Gas Cheney HP Reinforcement"/>
    <s v="3311"/>
    <x v="31"/>
    <s v="GN700"/>
    <s v="BI_GN700 - Cheney HP Reinforcement"/>
    <s v="Gas Subfunction"/>
    <x v="4"/>
    <s v="GD.WA"/>
    <n v="0"/>
    <n v="1"/>
    <n v="0"/>
    <n v="4944133.78"/>
    <n v="253.79"/>
    <n v="0"/>
    <n v="0"/>
    <n v="0"/>
    <n v="0"/>
    <n v="4917707.3500000006"/>
    <n v="714.22"/>
    <n v="4920.6400000000003"/>
    <n v="1064.69"/>
    <n v="1239.45"/>
    <n v="17867.63"/>
    <n v="366.01"/>
    <n v="4944133.78"/>
    <m/>
    <n v="253.79"/>
    <n v="253.79"/>
    <n v="253.79"/>
    <n v="253.79"/>
    <n v="253.79"/>
    <n v="4917961.1400000006"/>
    <n v="4918675.3600000003"/>
    <n v="4923596"/>
    <n v="4924660.6900000004"/>
    <n v="4925900.1400000006"/>
    <n v="4943767.7700000005"/>
    <n v="4944133.78"/>
    <n v="2668991.4116666666"/>
    <m/>
    <n v="0"/>
    <n v="0"/>
    <n v="0"/>
    <n v="0"/>
    <n v="0"/>
    <n v="0"/>
    <n v="0"/>
    <n v="0"/>
    <n v="0"/>
    <n v="0"/>
    <n v="0"/>
    <n v="0"/>
    <n v="0"/>
    <m/>
    <n v="0"/>
    <n v="0"/>
    <n v="0"/>
    <n v="0"/>
    <n v="0"/>
    <n v="0"/>
    <n v="0"/>
    <n v="0"/>
    <n v="0"/>
    <n v="0"/>
    <n v="0"/>
    <n v="0"/>
    <n v="0"/>
    <m/>
    <n v="253.79"/>
    <n v="0"/>
    <n v="0"/>
    <n v="0"/>
    <n v="0"/>
    <n v="4917707.3500000006"/>
    <n v="714.22"/>
    <n v="4920.6400000000003"/>
    <n v="1064.69"/>
    <n v="1239.45"/>
    <n v="17867.63"/>
    <n v="366.01"/>
    <n v="4944133.78"/>
    <m/>
    <n v="253.79"/>
    <n v="253.79"/>
    <n v="253.79"/>
    <n v="253.79"/>
    <n v="253.79"/>
    <n v="4917961.1400000006"/>
    <n v="4918675.3600000003"/>
    <n v="4923596"/>
    <n v="4924660.6900000004"/>
    <n v="4925900.1400000006"/>
    <n v="4943767.7700000005"/>
    <n v="4944133.78"/>
    <n v="2668991.4116666666"/>
  </r>
  <r>
    <s v="Y"/>
    <s v="ED"/>
    <s v="AN"/>
    <x v="0"/>
    <s v="Asset Condition"/>
    <s v="Regulating Hydro"/>
    <s v="4148"/>
    <x v="32"/>
    <s v="AG103"/>
    <s v="BI_AG103 - Regulating Hydro"/>
    <s v="Generation Subfunction"/>
    <x v="2"/>
    <s v="ED.AN"/>
    <n v="0.69189000000000001"/>
    <n v="0"/>
    <n v="99633.564536699996"/>
    <n v="0"/>
    <n v="0"/>
    <n v="0"/>
    <n v="0"/>
    <n v="0"/>
    <n v="21598.2"/>
    <n v="0"/>
    <n v="0"/>
    <n v="0"/>
    <n v="0"/>
    <n v="122403.83"/>
    <n v="0"/>
    <n v="0"/>
    <n v="144002.03"/>
    <m/>
    <n v="0"/>
    <n v="0"/>
    <n v="0"/>
    <n v="0"/>
    <n v="21598.2"/>
    <n v="21598.2"/>
    <n v="21598.2"/>
    <n v="21598.2"/>
    <n v="21598.2"/>
    <n v="144002.03"/>
    <n v="144002.03"/>
    <n v="144002.03"/>
    <n v="38999.67291666667"/>
    <m/>
    <n v="0"/>
    <n v="0"/>
    <n v="0"/>
    <n v="0"/>
    <n v="14943.578598"/>
    <n v="0"/>
    <n v="0"/>
    <n v="0"/>
    <n v="0"/>
    <n v="84689.985938700003"/>
    <n v="0"/>
    <n v="0"/>
    <n v="99633.564536699996"/>
    <m/>
    <n v="0"/>
    <n v="0"/>
    <n v="0"/>
    <n v="0"/>
    <n v="14943.578598"/>
    <n v="14943.578598"/>
    <n v="14943.578598"/>
    <n v="14943.578598"/>
    <n v="14943.578598"/>
    <n v="99633.564536699996"/>
    <n v="99633.564536699996"/>
    <n v="99633.564536699996"/>
    <n v="26983.483694312501"/>
    <m/>
    <n v="0"/>
    <n v="0"/>
    <n v="0"/>
    <n v="0"/>
    <n v="0"/>
    <n v="0"/>
    <n v="0"/>
    <n v="0"/>
    <n v="0"/>
    <n v="0"/>
    <n v="0"/>
    <n v="0"/>
    <n v="0"/>
    <m/>
    <n v="0"/>
    <n v="0"/>
    <n v="0"/>
    <n v="0"/>
    <n v="0"/>
    <n v="0"/>
    <n v="0"/>
    <n v="0"/>
    <n v="0"/>
    <n v="0"/>
    <n v="0"/>
    <n v="0"/>
    <n v="0"/>
  </r>
  <r>
    <s v="Y"/>
    <s v="ED"/>
    <s v="AN"/>
    <x v="0"/>
    <s v="Asset Condition"/>
    <s v="Regulating Hydro"/>
    <s v="4148"/>
    <x v="32"/>
    <s v="AG103"/>
    <s v="BI_AG103 - Regulating Hydro"/>
    <s v="Generation Subfunction"/>
    <x v="5"/>
    <s v="ED.AN"/>
    <n v="0.65639999999999998"/>
    <n v="0"/>
    <n v="584478.66553200013"/>
    <n v="0"/>
    <n v="5786.87"/>
    <n v="-1544.2999999999302"/>
    <n v="23144.9"/>
    <n v="0"/>
    <n v="88902.64"/>
    <n v="2481.5000000001164"/>
    <n v="10492.6"/>
    <n v="42235.44000000009"/>
    <n v="29782.51"/>
    <n v="2817.1600000000035"/>
    <n v="72310.579999999987"/>
    <n v="614020.73"/>
    <n v="890430.63000000024"/>
    <m/>
    <n v="5786.87"/>
    <n v="4242.5700000000697"/>
    <n v="27387.47000000007"/>
    <n v="27387.47000000007"/>
    <n v="116290.11000000007"/>
    <n v="118771.61000000019"/>
    <n v="129264.2100000002"/>
    <n v="171499.65000000029"/>
    <n v="201282.16000000029"/>
    <n v="204099.3200000003"/>
    <n v="276409.90000000026"/>
    <n v="890430.63000000024"/>
    <n v="143969.72125000015"/>
    <m/>
    <n v="3798.5014679999999"/>
    <n v="-1013.6785199999541"/>
    <n v="15192.31236"/>
    <n v="0"/>
    <n v="58355.692896"/>
    <n v="1628.8566000000765"/>
    <n v="6887.3426399999998"/>
    <n v="27723.342816000059"/>
    <n v="19549.239564"/>
    <n v="1849.1838240000022"/>
    <n v="47464.664711999991"/>
    <n v="403043.20717199997"/>
    <n v="584478.66553200013"/>
    <m/>
    <n v="3798.5014679999999"/>
    <n v="2784.8229480000459"/>
    <n v="17977.135308000044"/>
    <n v="17977.135308000044"/>
    <n v="76332.828204000049"/>
    <n v="77961.68480400012"/>
    <n v="84849.027444000123"/>
    <n v="112572.37026000019"/>
    <n v="132121.60982400019"/>
    <n v="133970.7936480002"/>
    <n v="181435.45836000019"/>
    <n v="584478.66553200013"/>
    <n v="94501.725028500121"/>
    <m/>
    <n v="0"/>
    <n v="0"/>
    <n v="0"/>
    <n v="0"/>
    <n v="0"/>
    <n v="0"/>
    <n v="0"/>
    <n v="0"/>
    <n v="0"/>
    <n v="0"/>
    <n v="0"/>
    <n v="0"/>
    <n v="0"/>
    <m/>
    <n v="0"/>
    <n v="0"/>
    <n v="0"/>
    <n v="0"/>
    <n v="0"/>
    <n v="0"/>
    <n v="0"/>
    <n v="0"/>
    <n v="0"/>
    <n v="0"/>
    <n v="0"/>
    <n v="0"/>
    <n v="0"/>
  </r>
  <r>
    <s v="Y"/>
    <s v="ED"/>
    <s v="AN"/>
    <x v="0"/>
    <s v="Failed Plant &amp; Operations"/>
    <s v="Base Load Thermal Program"/>
    <s v="4149"/>
    <x v="33"/>
    <s v="AG104"/>
    <s v="BI_AG104 - Kettle Falls Generating Station &amp; Combustion Turbine"/>
    <s v="Generation Subfunction"/>
    <x v="2"/>
    <s v="ED.AN"/>
    <n v="0.69189000000000001"/>
    <n v="0"/>
    <n v="91817.248612199983"/>
    <n v="0"/>
    <n v="0"/>
    <n v="0"/>
    <n v="40893.25"/>
    <n v="22091.87"/>
    <n v="22211.3"/>
    <n v="44614.04"/>
    <n v="2894.52"/>
    <n v="0"/>
    <n v="0"/>
    <n v="0"/>
    <n v="0"/>
    <n v="0"/>
    <n v="132704.97999999998"/>
    <m/>
    <n v="0"/>
    <n v="0"/>
    <n v="40893.25"/>
    <n v="62985.119999999995"/>
    <n v="85196.42"/>
    <n v="129810.45999999999"/>
    <n v="132704.97999999998"/>
    <n v="132704.97999999998"/>
    <n v="132704.97999999998"/>
    <n v="132704.97999999998"/>
    <n v="132704.97999999998"/>
    <n v="132704.97999999998"/>
    <n v="87396.886666666658"/>
    <m/>
    <n v="0"/>
    <n v="0"/>
    <n v="28293.630742500001"/>
    <n v="15285.1439343"/>
    <n v="15367.776356999999"/>
    <n v="30868.008135600001"/>
    <n v="2002.6894428000001"/>
    <n v="0"/>
    <n v="0"/>
    <n v="0"/>
    <n v="0"/>
    <n v="0"/>
    <n v="91817.248612199997"/>
    <m/>
    <n v="0"/>
    <n v="0"/>
    <n v="28293.630742500001"/>
    <n v="43578.7746768"/>
    <n v="58946.551033800002"/>
    <n v="89814.559169400003"/>
    <n v="91817.248612199997"/>
    <n v="91817.248612199997"/>
    <n v="91817.248612199997"/>
    <n v="91817.248612199997"/>
    <n v="91817.248612199997"/>
    <n v="91817.248612199997"/>
    <n v="60469.031915800006"/>
    <m/>
    <n v="0"/>
    <n v="0"/>
    <n v="0"/>
    <n v="0"/>
    <n v="0"/>
    <n v="0"/>
    <n v="0"/>
    <n v="0"/>
    <n v="0"/>
    <n v="0"/>
    <n v="0"/>
    <n v="0"/>
    <n v="0"/>
    <m/>
    <n v="0"/>
    <n v="0"/>
    <n v="0"/>
    <n v="0"/>
    <n v="0"/>
    <n v="0"/>
    <n v="0"/>
    <n v="0"/>
    <n v="0"/>
    <n v="0"/>
    <n v="0"/>
    <n v="0"/>
    <n v="0"/>
  </r>
  <r>
    <s v="Y"/>
    <s v="ED"/>
    <s v="AN"/>
    <x v="0"/>
    <s v="Failed Plant &amp; Operations"/>
    <s v="Base Load Thermal Program"/>
    <s v="4149"/>
    <x v="33"/>
    <s v="AG104"/>
    <s v="BI_AG104 - Kettle Falls Generating Station &amp; Combustion Turbine"/>
    <s v="Generation Subfunction"/>
    <x v="6"/>
    <s v="ED.AN"/>
    <n v="0.65639999999999998"/>
    <n v="0"/>
    <n v="0"/>
    <n v="0"/>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r>
  <r>
    <s v="Y"/>
    <s v="ED"/>
    <s v="AN"/>
    <x v="0"/>
    <s v="Failed Plant &amp; Operations"/>
    <s v="Base Load Thermal Program"/>
    <s v="4149"/>
    <x v="33"/>
    <s v="AG104"/>
    <s v="BI_AG104 - Kettle Falls Generating Station &amp; Combustion Turbine"/>
    <s v="Generation Subfunction"/>
    <x v="7"/>
    <s v="ED.AN"/>
    <n v="0.65639999999999998"/>
    <n v="0"/>
    <n v="904919.80748399987"/>
    <n v="0"/>
    <n v="0"/>
    <n v="305414.08"/>
    <n v="333.15999999999997"/>
    <n v="66045.38"/>
    <n v="32.9"/>
    <n v="755466.19"/>
    <n v="2513.34"/>
    <n v="50648.930000000008"/>
    <n v="-6794.61"/>
    <n v="0"/>
    <n v="23504.38"/>
    <n v="181446.56"/>
    <n v="1378610.3099999998"/>
    <m/>
    <n v="0"/>
    <n v="305414.08"/>
    <n v="305747.24"/>
    <n v="371792.62"/>
    <n v="371825.52"/>
    <n v="1127291.71"/>
    <n v="1129805.05"/>
    <n v="1180453.98"/>
    <n v="1173659.3699999999"/>
    <n v="1173659.3699999999"/>
    <n v="1197163.7499999998"/>
    <n v="1378610.3099999998"/>
    <n v="752176.4870833332"/>
    <m/>
    <n v="0"/>
    <n v="200473.802112"/>
    <n v="218.68622399999998"/>
    <n v="43352.187431999999"/>
    <n v="21.595559999999999"/>
    <n v="495888.00711599994"/>
    <n v="1649.756376"/>
    <n v="33245.957652000005"/>
    <n v="-4459.9820039999995"/>
    <n v="0"/>
    <n v="15428.275032"/>
    <n v="119101.52198399999"/>
    <n v="904919.80748399999"/>
    <m/>
    <n v="0"/>
    <n v="200473.802112"/>
    <n v="200692.48833600001"/>
    <n v="244044.67576800002"/>
    <n v="244066.271328"/>
    <n v="739954.27844399994"/>
    <n v="741604.03481999994"/>
    <n v="774849.99247199995"/>
    <n v="770390.01046799996"/>
    <n v="770390.01046799996"/>
    <n v="785818.2855"/>
    <n v="904919.80748399999"/>
    <n v="493728.64612150006"/>
    <m/>
    <n v="0"/>
    <n v="0"/>
    <n v="0"/>
    <n v="0"/>
    <n v="0"/>
    <n v="0"/>
    <n v="0"/>
    <n v="0"/>
    <n v="0"/>
    <n v="0"/>
    <n v="0"/>
    <n v="0"/>
    <n v="0"/>
    <m/>
    <n v="0"/>
    <n v="0"/>
    <n v="0"/>
    <n v="0"/>
    <n v="0"/>
    <n v="0"/>
    <n v="0"/>
    <n v="0"/>
    <n v="0"/>
    <n v="0"/>
    <n v="0"/>
    <n v="0"/>
    <n v="0"/>
  </r>
  <r>
    <s v="Y"/>
    <s v="ED"/>
    <s v="AN"/>
    <x v="0"/>
    <s v="Failed Plant &amp; Operations"/>
    <s v="Base Load Thermal Program"/>
    <s v="4149"/>
    <x v="33"/>
    <s v="AG104"/>
    <s v="BI_AG104 - Kettle Falls Generating Station &amp; Combustion Turbine"/>
    <s v="Generation Subfunction"/>
    <x v="8"/>
    <s v="ED.AN"/>
    <n v="0.69189000000000001"/>
    <n v="0"/>
    <n v="3023.8083803999998"/>
    <n v="0"/>
    <n v="0"/>
    <n v="0"/>
    <n v="4370.3599999999997"/>
    <n v="0"/>
    <n v="0"/>
    <n v="0"/>
    <n v="0"/>
    <n v="0"/>
    <n v="0"/>
    <n v="0"/>
    <n v="0"/>
    <n v="0"/>
    <n v="4370.3599999999997"/>
    <m/>
    <n v="0"/>
    <n v="0"/>
    <n v="4370.3599999999997"/>
    <n v="4370.3599999999997"/>
    <n v="4370.3599999999997"/>
    <n v="4370.3599999999997"/>
    <n v="4370.3599999999997"/>
    <n v="4370.3599999999997"/>
    <n v="4370.3599999999997"/>
    <n v="4370.3599999999997"/>
    <n v="4370.3599999999997"/>
    <n v="4370.3599999999997"/>
    <n v="3459.8683333333333"/>
    <m/>
    <n v="0"/>
    <n v="0"/>
    <n v="3023.8083803999998"/>
    <n v="0"/>
    <n v="0"/>
    <n v="0"/>
    <n v="0"/>
    <n v="0"/>
    <n v="0"/>
    <n v="0"/>
    <n v="0"/>
    <n v="0"/>
    <n v="3023.8083803999998"/>
    <m/>
    <n v="0"/>
    <n v="0"/>
    <n v="3023.8083803999998"/>
    <n v="3023.8083803999998"/>
    <n v="3023.8083803999998"/>
    <n v="3023.8083803999998"/>
    <n v="3023.8083803999998"/>
    <n v="3023.8083803999998"/>
    <n v="3023.8083803999998"/>
    <n v="3023.8083803999998"/>
    <n v="3023.8083803999998"/>
    <n v="3023.8083803999998"/>
    <n v="2393.8483011499998"/>
    <m/>
    <n v="0"/>
    <n v="0"/>
    <n v="0"/>
    <n v="0"/>
    <n v="0"/>
    <n v="0"/>
    <n v="0"/>
    <n v="0"/>
    <n v="0"/>
    <n v="0"/>
    <n v="0"/>
    <n v="0"/>
    <n v="0"/>
    <m/>
    <n v="0"/>
    <n v="0"/>
    <n v="0"/>
    <n v="0"/>
    <n v="0"/>
    <n v="0"/>
    <n v="0"/>
    <n v="0"/>
    <n v="0"/>
    <n v="0"/>
    <n v="0"/>
    <n v="0"/>
    <n v="0"/>
  </r>
  <r>
    <s v="Y"/>
    <s v="ED"/>
    <s v="AN"/>
    <x v="0"/>
    <s v="Failed Plant &amp; Operations"/>
    <s v="Base Load Thermal Program"/>
    <s v="4149"/>
    <x v="33"/>
    <s v="AG106"/>
    <s v="BI_AG106 - Coyote Springs 2"/>
    <s v="Generation Subfunction"/>
    <x v="6"/>
    <s v="ED.AN"/>
    <n v="0.65639999999999998"/>
    <n v="0"/>
    <n v="45286.289724000002"/>
    <n v="0"/>
    <n v="0"/>
    <n v="0"/>
    <n v="0"/>
    <n v="0"/>
    <n v="0"/>
    <n v="0"/>
    <n v="0"/>
    <n v="0"/>
    <n v="0"/>
    <n v="0"/>
    <n v="0"/>
    <n v="68991.91"/>
    <n v="68991.91"/>
    <m/>
    <n v="0"/>
    <n v="0"/>
    <n v="0"/>
    <n v="0"/>
    <n v="0"/>
    <n v="0"/>
    <n v="0"/>
    <n v="0"/>
    <n v="0"/>
    <n v="0"/>
    <n v="0"/>
    <n v="68991.91"/>
    <n v="2874.6629166666667"/>
    <m/>
    <n v="0"/>
    <n v="0"/>
    <n v="0"/>
    <n v="0"/>
    <n v="0"/>
    <n v="0"/>
    <n v="0"/>
    <n v="0"/>
    <n v="0"/>
    <n v="0"/>
    <n v="0"/>
    <n v="45286.289724000002"/>
    <n v="45286.289724000002"/>
    <m/>
    <n v="0"/>
    <n v="0"/>
    <n v="0"/>
    <n v="0"/>
    <n v="0"/>
    <n v="0"/>
    <n v="0"/>
    <n v="0"/>
    <n v="0"/>
    <n v="0"/>
    <n v="0"/>
    <n v="45286.289724000002"/>
    <n v="1886.9287385"/>
    <m/>
    <n v="0"/>
    <n v="0"/>
    <n v="0"/>
    <n v="0"/>
    <n v="0"/>
    <n v="0"/>
    <n v="0"/>
    <n v="0"/>
    <n v="0"/>
    <n v="0"/>
    <n v="0"/>
    <n v="0"/>
    <n v="0"/>
    <m/>
    <n v="0"/>
    <n v="0"/>
    <n v="0"/>
    <n v="0"/>
    <n v="0"/>
    <n v="0"/>
    <n v="0"/>
    <n v="0"/>
    <n v="0"/>
    <n v="0"/>
    <n v="0"/>
    <n v="0"/>
    <n v="0"/>
  </r>
  <r>
    <s v="Y"/>
    <s v="ED"/>
    <s v="AN"/>
    <x v="0"/>
    <s v="Failed Plant &amp; Operations"/>
    <s v="Base Load Thermal Program"/>
    <s v="4149"/>
    <x v="33"/>
    <s v="AG201"/>
    <s v="BI_AG201 - Avista/PGE Shared Capital"/>
    <s v="Generation Subfunction"/>
    <x v="6"/>
    <s v="ED.AN"/>
    <n v="0.65639999999999998"/>
    <n v="0"/>
    <n v="418963.493388"/>
    <n v="0"/>
    <n v="209.88"/>
    <n v="53230.380000000005"/>
    <n v="34664.170000000006"/>
    <n v="156828.08000000002"/>
    <n v="6716.66"/>
    <n v="29349.3"/>
    <n v="123733.14"/>
    <n v="224303.07"/>
    <n v="18372.16"/>
    <n v="-118214.76"/>
    <n v="5549.32"/>
    <n v="103533.27"/>
    <n v="638274.67000000004"/>
    <m/>
    <n v="209.88"/>
    <n v="53440.26"/>
    <n v="88104.430000000008"/>
    <n v="244932.51"/>
    <n v="251649.17"/>
    <n v="280998.47000000003"/>
    <n v="404731.61000000004"/>
    <n v="629034.68000000005"/>
    <n v="647406.84000000008"/>
    <n v="529192.08000000007"/>
    <n v="534741.4"/>
    <n v="638274.67000000004"/>
    <n v="331964.88875000004"/>
    <m/>
    <n v="137.765232"/>
    <n v="34940.421432000003"/>
    <n v="22753.561188000003"/>
    <n v="102941.95171200001"/>
    <n v="4408.8156239999998"/>
    <n v="19264.880519999999"/>
    <n v="81218.433095999993"/>
    <n v="147232.535148"/>
    <n v="12059.485823999999"/>
    <n v="-77596.168463999988"/>
    <n v="3642.5736479999996"/>
    <n v="67959.238427999997"/>
    <n v="418963.49338800006"/>
    <m/>
    <n v="137.765232"/>
    <n v="35078.186664000001"/>
    <n v="57831.747852"/>
    <n v="160773.69956400001"/>
    <n v="165182.51518800002"/>
    <n v="184447.39570800003"/>
    <n v="265665.82880400005"/>
    <n v="412898.36395200004"/>
    <n v="424957.84977600002"/>
    <n v="347361.68131200003"/>
    <n v="351004.25496000005"/>
    <n v="418963.49338800006"/>
    <n v="217901.75297550004"/>
    <m/>
    <n v="0"/>
    <n v="0"/>
    <n v="0"/>
    <n v="0"/>
    <n v="0"/>
    <n v="0"/>
    <n v="0"/>
    <n v="0"/>
    <n v="0"/>
    <n v="0"/>
    <n v="0"/>
    <n v="0"/>
    <n v="0"/>
    <m/>
    <n v="0"/>
    <n v="0"/>
    <n v="0"/>
    <n v="0"/>
    <n v="0"/>
    <n v="0"/>
    <n v="0"/>
    <n v="0"/>
    <n v="0"/>
    <n v="0"/>
    <n v="0"/>
    <n v="0"/>
    <n v="0"/>
  </r>
  <r>
    <s v="Y"/>
    <s v="ED"/>
    <s v="AN"/>
    <x v="1"/>
    <s v="Asset Condition"/>
    <s v="Cabinet Gorge Automation"/>
    <s v="4163"/>
    <x v="34"/>
    <s v="IG202"/>
    <s v="BI_IG202 - CG HED Automation Replacement"/>
    <s v="Generation Subfunction"/>
    <x v="2"/>
    <s v="ED.AN"/>
    <n v="0.69189000000000001"/>
    <n v="0"/>
    <n v="32358.5052492"/>
    <n v="0"/>
    <n v="0"/>
    <n v="0"/>
    <n v="0"/>
    <n v="0"/>
    <n v="0"/>
    <n v="0"/>
    <n v="0"/>
    <n v="0"/>
    <n v="0"/>
    <n v="0"/>
    <n v="46768.28"/>
    <n v="0"/>
    <n v="46768.28"/>
    <m/>
    <n v="0"/>
    <n v="0"/>
    <n v="0"/>
    <n v="0"/>
    <n v="0"/>
    <n v="0"/>
    <n v="0"/>
    <n v="0"/>
    <n v="0"/>
    <n v="0"/>
    <n v="46768.28"/>
    <n v="46768.28"/>
    <n v="5846.0349999999999"/>
    <m/>
    <n v="0"/>
    <n v="0"/>
    <n v="0"/>
    <n v="0"/>
    <n v="0"/>
    <n v="0"/>
    <n v="0"/>
    <n v="0"/>
    <n v="0"/>
    <n v="0"/>
    <n v="32358.5052492"/>
    <n v="0"/>
    <n v="32358.5052492"/>
    <m/>
    <n v="0"/>
    <n v="0"/>
    <n v="0"/>
    <n v="0"/>
    <n v="0"/>
    <n v="0"/>
    <n v="0"/>
    <n v="0"/>
    <n v="0"/>
    <n v="0"/>
    <n v="32358.5052492"/>
    <n v="32358.5052492"/>
    <n v="4044.8131561499999"/>
    <m/>
    <n v="0"/>
    <n v="0"/>
    <n v="0"/>
    <n v="0"/>
    <n v="0"/>
    <n v="0"/>
    <n v="0"/>
    <n v="0"/>
    <n v="0"/>
    <n v="0"/>
    <n v="0"/>
    <n v="0"/>
    <n v="0"/>
    <m/>
    <n v="0"/>
    <n v="0"/>
    <n v="0"/>
    <n v="0"/>
    <n v="0"/>
    <n v="0"/>
    <n v="0"/>
    <n v="0"/>
    <n v="0"/>
    <n v="0"/>
    <n v="0"/>
    <n v="0"/>
    <n v="0"/>
  </r>
  <r>
    <s v="Y"/>
    <s v="ED"/>
    <s v="AN"/>
    <x v="1"/>
    <s v="Asset Condition"/>
    <s v="Cabinet Gorge Automation"/>
    <s v="4163"/>
    <x v="34"/>
    <s v="IG202"/>
    <s v="BI_IG202 - CG HED Automation Replacement"/>
    <s v="Generation Subfunction"/>
    <x v="5"/>
    <s v="ED.AN"/>
    <n v="0.65639999999999998"/>
    <n v="0"/>
    <n v="2635538.145432"/>
    <n v="0"/>
    <n v="0"/>
    <n v="0"/>
    <n v="3924680.67"/>
    <n v="38395.9"/>
    <n v="74897.84"/>
    <n v="5528.69"/>
    <n v="395.95000000000005"/>
    <n v="8049.74"/>
    <n v="9959.8700000000008"/>
    <n v="0"/>
    <n v="-46768.279999999744"/>
    <n v="0"/>
    <n v="4015140.3800000004"/>
    <m/>
    <n v="0"/>
    <n v="0"/>
    <n v="3924680.67"/>
    <n v="3963076.57"/>
    <n v="4037974.4099999997"/>
    <n v="4043503.0999999996"/>
    <n v="4043899.05"/>
    <n v="4051948.79"/>
    <n v="4061908.66"/>
    <n v="4061908.66"/>
    <n v="4015140.3800000004"/>
    <n v="4015140.3800000004"/>
    <n v="3184300.8733333331"/>
    <m/>
    <n v="0"/>
    <n v="0"/>
    <n v="2576160.3917879998"/>
    <n v="25203.068760000002"/>
    <n v="49162.942175999997"/>
    <n v="3629.0321159999999"/>
    <n v="259.90158000000002"/>
    <n v="5283.8493359999993"/>
    <n v="6537.658668"/>
    <n v="0"/>
    <n v="-30698.69899199983"/>
    <n v="0"/>
    <n v="2635538.145432"/>
    <m/>
    <n v="0"/>
    <n v="0"/>
    <n v="2576160.3917879998"/>
    <n v="2601363.4605479999"/>
    <n v="2650526.4027240002"/>
    <n v="2654155.4348400002"/>
    <n v="2654415.3364200001"/>
    <n v="2659699.1857560002"/>
    <n v="2666236.844424"/>
    <n v="2666236.844424"/>
    <n v="2635538.145432"/>
    <n v="2635538.145432"/>
    <n v="2090175.0932559997"/>
    <m/>
    <n v="0"/>
    <n v="0"/>
    <n v="0"/>
    <n v="0"/>
    <n v="0"/>
    <n v="0"/>
    <n v="0"/>
    <n v="0"/>
    <n v="0"/>
    <n v="0"/>
    <n v="0"/>
    <n v="0"/>
    <n v="0"/>
    <m/>
    <n v="0"/>
    <n v="0"/>
    <n v="0"/>
    <n v="0"/>
    <n v="0"/>
    <n v="0"/>
    <n v="0"/>
    <n v="0"/>
    <n v="0"/>
    <n v="0"/>
    <n v="0"/>
    <n v="0"/>
    <n v="0"/>
  </r>
  <r>
    <s v="Y"/>
    <s v="ED"/>
    <s v="AN"/>
    <x v="1"/>
    <s v="Failed Plant &amp; Operations"/>
    <s v="CS2 Single Phase Transformer"/>
    <s v="4206"/>
    <x v="35"/>
    <s v="TG902"/>
    <s v="BI_TG902 - CS2 Single Phase Transformer"/>
    <s v="Generation Subfunction"/>
    <x v="1"/>
    <s v="ED.AN"/>
    <n v="0.65639999999999998"/>
    <n v="0"/>
    <n v="1682360.2234799997"/>
    <n v="0"/>
    <n v="0"/>
    <n v="0"/>
    <n v="0"/>
    <n v="0"/>
    <n v="0"/>
    <n v="3114003.9"/>
    <n v="-300178.12"/>
    <n v="33790.57"/>
    <n v="1055.05"/>
    <n v="-881.73"/>
    <n v="-284778.96999999974"/>
    <n v="0"/>
    <n v="2563010.6999999997"/>
    <m/>
    <n v="0"/>
    <n v="0"/>
    <n v="0"/>
    <n v="0"/>
    <n v="0"/>
    <n v="3114003.9"/>
    <n v="2813825.78"/>
    <n v="2847616.3499999996"/>
    <n v="2848671.3999999994"/>
    <n v="2847789.6699999995"/>
    <n v="2563010.6999999997"/>
    <n v="2563010.6999999997"/>
    <n v="1526368.5958333334"/>
    <m/>
    <n v="0"/>
    <n v="0"/>
    <n v="0"/>
    <n v="0"/>
    <n v="0"/>
    <n v="2044032.1599599998"/>
    <n v="-197036.91796799999"/>
    <n v="22180.130148"/>
    <n v="692.53481999999997"/>
    <n v="-578.76757199999997"/>
    <n v="-186928.91590799982"/>
    <n v="0"/>
    <n v="1682360.2234800002"/>
    <m/>
    <n v="0"/>
    <n v="0"/>
    <n v="0"/>
    <n v="0"/>
    <n v="0"/>
    <n v="2044032.1599599998"/>
    <n v="1846995.2419919998"/>
    <n v="1869175.3721399999"/>
    <n v="1869867.9069599998"/>
    <n v="1869289.1393879999"/>
    <n v="1682360.2234800002"/>
    <n v="1682360.2234800002"/>
    <n v="1001908.346305"/>
    <m/>
    <n v="0"/>
    <n v="0"/>
    <n v="0"/>
    <n v="0"/>
    <n v="0"/>
    <n v="0"/>
    <n v="0"/>
    <n v="0"/>
    <n v="0"/>
    <n v="0"/>
    <n v="0"/>
    <n v="0"/>
    <n v="0"/>
    <m/>
    <n v="0"/>
    <n v="0"/>
    <n v="0"/>
    <n v="0"/>
    <n v="0"/>
    <n v="0"/>
    <n v="0"/>
    <n v="0"/>
    <n v="0"/>
    <n v="0"/>
    <n v="0"/>
    <n v="0"/>
    <n v="0"/>
  </r>
  <r>
    <s v="Y"/>
    <s v="ED"/>
    <s v="AN"/>
    <x v="1"/>
    <s v="Failed Plant &amp; Operations"/>
    <s v="CS2 Single Phase Transformer"/>
    <s v="4206"/>
    <x v="35"/>
    <s v="TG902"/>
    <s v="BI_TG902 - CS2 Single Phase Transformer"/>
    <s v="Generation Subfunction"/>
    <x v="6"/>
    <s v="ED.AN"/>
    <n v="0.65639999999999998"/>
    <n v="0"/>
    <n v="186928.91590799997"/>
    <n v="0"/>
    <n v="0"/>
    <n v="0"/>
    <n v="0"/>
    <n v="0"/>
    <n v="0"/>
    <n v="0"/>
    <n v="0"/>
    <n v="0"/>
    <n v="0"/>
    <n v="0"/>
    <n v="284778.96999999997"/>
    <n v="0"/>
    <n v="284778.96999999997"/>
    <m/>
    <n v="0"/>
    <n v="0"/>
    <n v="0"/>
    <n v="0"/>
    <n v="0"/>
    <n v="0"/>
    <n v="0"/>
    <n v="0"/>
    <n v="0"/>
    <n v="0"/>
    <n v="284778.96999999997"/>
    <n v="284778.96999999997"/>
    <n v="35597.371249999997"/>
    <m/>
    <n v="0"/>
    <n v="0"/>
    <n v="0"/>
    <n v="0"/>
    <n v="0"/>
    <n v="0"/>
    <n v="0"/>
    <n v="0"/>
    <n v="0"/>
    <n v="0"/>
    <n v="186928.91590799997"/>
    <n v="0"/>
    <n v="186928.91590799997"/>
    <m/>
    <n v="0"/>
    <n v="0"/>
    <n v="0"/>
    <n v="0"/>
    <n v="0"/>
    <n v="0"/>
    <n v="0"/>
    <n v="0"/>
    <n v="0"/>
    <n v="0"/>
    <n v="186928.91590799997"/>
    <n v="186928.91590799997"/>
    <n v="23366.114488499996"/>
    <m/>
    <n v="0"/>
    <n v="0"/>
    <n v="0"/>
    <n v="0"/>
    <n v="0"/>
    <n v="0"/>
    <n v="0"/>
    <n v="0"/>
    <n v="0"/>
    <n v="0"/>
    <n v="0"/>
    <n v="0"/>
    <n v="0"/>
    <m/>
    <n v="0"/>
    <n v="0"/>
    <n v="0"/>
    <n v="0"/>
    <n v="0"/>
    <n v="0"/>
    <n v="0"/>
    <n v="0"/>
    <n v="0"/>
    <n v="0"/>
    <n v="0"/>
    <n v="0"/>
    <n v="0"/>
  </r>
  <r>
    <s v="Y"/>
    <s v="ED"/>
    <s v="AN"/>
    <x v="1"/>
    <s v="Asset Condition"/>
    <s v="Cabinet Gorge 15 kV Bus Replacement"/>
    <s v="4213"/>
    <x v="36"/>
    <s v="IG400"/>
    <s v="BI_IG400 - Cabinet Gorge 15 kV Bus Replacement"/>
    <s v="Generation Subfunction"/>
    <x v="5"/>
    <s v="ED.AN"/>
    <n v="0.65639999999999998"/>
    <n v="0"/>
    <n v="260407.53311999998"/>
    <n v="0"/>
    <n v="0"/>
    <n v="0"/>
    <n v="0"/>
    <n v="0"/>
    <n v="0"/>
    <n v="0"/>
    <n v="0"/>
    <n v="0"/>
    <n v="0"/>
    <n v="0"/>
    <n v="0"/>
    <n v="396720.8"/>
    <n v="396720.8"/>
    <m/>
    <n v="0"/>
    <n v="0"/>
    <n v="0"/>
    <n v="0"/>
    <n v="0"/>
    <n v="0"/>
    <n v="0"/>
    <n v="0"/>
    <n v="0"/>
    <n v="0"/>
    <n v="0"/>
    <n v="396720.8"/>
    <n v="16530.033333333333"/>
    <m/>
    <n v="0"/>
    <n v="0"/>
    <n v="0"/>
    <n v="0"/>
    <n v="0"/>
    <n v="0"/>
    <n v="0"/>
    <n v="0"/>
    <n v="0"/>
    <n v="0"/>
    <n v="0"/>
    <n v="260407.53311999998"/>
    <n v="260407.53311999998"/>
    <m/>
    <n v="0"/>
    <n v="0"/>
    <n v="0"/>
    <n v="0"/>
    <n v="0"/>
    <n v="0"/>
    <n v="0"/>
    <n v="0"/>
    <n v="0"/>
    <n v="0"/>
    <n v="0"/>
    <n v="260407.53311999998"/>
    <n v="10850.31388"/>
    <m/>
    <n v="0"/>
    <n v="0"/>
    <n v="0"/>
    <n v="0"/>
    <n v="0"/>
    <n v="0"/>
    <n v="0"/>
    <n v="0"/>
    <n v="0"/>
    <n v="0"/>
    <n v="0"/>
    <n v="0"/>
    <n v="0"/>
    <m/>
    <n v="0"/>
    <n v="0"/>
    <n v="0"/>
    <n v="0"/>
    <n v="0"/>
    <n v="0"/>
    <n v="0"/>
    <n v="0"/>
    <n v="0"/>
    <n v="0"/>
    <n v="0"/>
    <n v="0"/>
    <n v="0"/>
  </r>
  <r>
    <s v="Y"/>
    <s v="CD"/>
    <s v="AA"/>
    <x v="3"/>
    <s v="Performance &amp; Capacity"/>
    <s v="Endpoint Compute and Productivity Systems"/>
    <s v="5016"/>
    <x v="37"/>
    <s v="01N09"/>
    <s v="BI_01N09 - Endpoint Compute and Productivity Systems"/>
    <s v="ET Subfunction"/>
    <x v="2"/>
    <s v="CD.AA"/>
    <n v="0.48309143579999997"/>
    <n v="0.15158870260000001"/>
    <n v="783016.32376650779"/>
    <n v="245701.7861180359"/>
    <n v="159599.18999999977"/>
    <n v="204627.68000000002"/>
    <n v="280006.78000000003"/>
    <n v="147857.88"/>
    <n v="465016.7"/>
    <n v="205135.28000000003"/>
    <n v="36961.519999999982"/>
    <n v="77484.22"/>
    <n v="123532.65000000001"/>
    <n v="42540.69"/>
    <n v="-230799.97999999995"/>
    <n v="108882.35999999999"/>
    <n v="1620844.9699999997"/>
    <m/>
    <n v="159599.18999999977"/>
    <n v="364226.86999999976"/>
    <n v="644233.64999999979"/>
    <n v="792091.5299999998"/>
    <n v="1257108.2299999997"/>
    <n v="1462243.5099999998"/>
    <n v="1499205.0299999998"/>
    <n v="1576689.2499999998"/>
    <n v="1700221.8999999997"/>
    <n v="1742762.5899999996"/>
    <n v="1511962.6099999996"/>
    <n v="1620844.9699999997"/>
    <n v="1126730.5704166663"/>
    <m/>
    <n v="77101.001849616892"/>
    <n v="98853.879735622948"/>
    <n v="135268.87738393474"/>
    <n v="71428.875543544098"/>
    <n v="224645.58527397786"/>
    <n v="99099.096948435035"/>
    <n v="17855.793766150407"/>
    <n v="37431.963091643076"/>
    <n v="59677.56525667887"/>
    <n v="20551.043012022703"/>
    <n v="-111497.49372081125"/>
    <n v="52600.135625692477"/>
    <n v="783016.32376650779"/>
    <m/>
    <n v="77101.001849616892"/>
    <n v="175954.88158523984"/>
    <n v="311223.75896917458"/>
    <n v="382652.63451271865"/>
    <n v="607298.21978669649"/>
    <n v="706397.31673513155"/>
    <n v="724253.11050128192"/>
    <n v="761685.07359292498"/>
    <n v="821362.63884960383"/>
    <n v="841913.68186162657"/>
    <n v="730416.18814081536"/>
    <n v="783016.32376650779"/>
    <n v="544313.88902234042"/>
    <m/>
    <n v="24193.43414811086"/>
    <n v="31019.244527247974"/>
    <n v="42445.864499403637"/>
    <n v="22413.584198386492"/>
    <n v="70491.278240333428"/>
    <n v="31096.190952687735"/>
    <n v="5602.9488629239495"/>
    <n v="11745.732381772974"/>
    <n v="18726.154142239891"/>
    <n v="6448.6880048087951"/>
    <n v="-34986.669528305945"/>
    <n v="16505.335688426134"/>
    <n v="245701.78611803593"/>
    <m/>
    <n v="24193.43414811086"/>
    <n v="55212.678675358839"/>
    <n v="97658.543174762483"/>
    <n v="120072.12737314898"/>
    <n v="190563.40561348241"/>
    <n v="221659.59656617013"/>
    <n v="227262.54542909408"/>
    <n v="239008.27781086706"/>
    <n v="257734.43195310695"/>
    <n v="264183.11995791574"/>
    <n v="229196.4504296098"/>
    <n v="245701.78611803593"/>
    <n v="170799.62534922044"/>
  </r>
  <r>
    <s v="Y"/>
    <s v="CD"/>
    <s v="AA"/>
    <x v="3"/>
    <s v="Performance &amp; Capacity"/>
    <s v="Endpoint Compute and Productivity Systems"/>
    <s v="5016"/>
    <x v="37"/>
    <s v="01N09"/>
    <s v="BI_01N09 - Endpoint Compute and Productivity Systems"/>
    <s v="ET Subfunction"/>
    <x v="3"/>
    <s v="CD.AA"/>
    <n v="0.48309143579999997"/>
    <n v="0.15158870260000001"/>
    <n v="1659527.0867253016"/>
    <n v="520741.08411724033"/>
    <n v="-133749.81"/>
    <n v="11088.18"/>
    <n v="8708.56"/>
    <n v="59485.59"/>
    <n v="2702862.06"/>
    <n v="164176.25"/>
    <n v="727.18000000000006"/>
    <n v="29024.68"/>
    <n v="199361.37999999998"/>
    <n v="11014.51"/>
    <n v="18717.63"/>
    <n v="363807.36000000004"/>
    <n v="3435223.57"/>
    <m/>
    <n v="-133749.81"/>
    <n v="-122661.63"/>
    <n v="-113953.07"/>
    <n v="-54467.48000000001"/>
    <n v="2648394.58"/>
    <n v="2812570.83"/>
    <n v="2813298.0100000002"/>
    <n v="2842322.6900000004"/>
    <n v="3041684.0700000003"/>
    <n v="3052698.58"/>
    <n v="3071416.21"/>
    <n v="3435223.57"/>
    <n v="1797930.3970833337"/>
    <m/>
    <n v="-64613.387750877191"/>
    <n v="5356.6047966088436"/>
    <n v="4207.0307541504471"/>
    <n v="28736.979082510119"/>
    <n v="1305729.5133347458"/>
    <n v="79312.140336759738"/>
    <n v="351.29443028504403"/>
    <n v="14021.574334835543"/>
    <n v="96309.775307269389"/>
    <n v="5321.0154505334576"/>
    <n v="9042.3267514731542"/>
    <n v="175752.21989700751"/>
    <n v="1659527.086725302"/>
    <m/>
    <n v="-64613.387750877191"/>
    <n v="-59256.782954268347"/>
    <n v="-55049.752200117902"/>
    <n v="-26312.773117607783"/>
    <n v="1279416.7402171381"/>
    <n v="1358728.8805538979"/>
    <n v="1359080.1749841829"/>
    <n v="1373101.7493190186"/>
    <n v="1469411.5246262879"/>
    <n v="1474732.5400768213"/>
    <n v="1483774.8668282945"/>
    <n v="1659527.086725302"/>
    <n v="868564.77699545177"/>
    <m/>
    <n v="-20274.960170896509"/>
    <n v="1680.8428203952683"/>
    <n v="1320.1193119142561"/>
    <n v="9017.3434114955344"/>
    <n v="409723.35298216343"/>
    <n v="24887.264735233253"/>
    <n v="110.23227275666802"/>
    <n v="4399.813584580168"/>
    <n v="30220.932942745589"/>
    <n v="1669.6752806747261"/>
    <n v="2837.3812474468382"/>
    <n v="55149.085698731149"/>
    <n v="520741.08411724033"/>
    <m/>
    <n v="-20274.960170896509"/>
    <n v="-18594.117350501241"/>
    <n v="-17273.998038586986"/>
    <n v="-8256.6546270914514"/>
    <n v="401466.698355072"/>
    <n v="426353.96309030527"/>
    <n v="426464.19536306197"/>
    <n v="430864.00894764211"/>
    <n v="461084.94189038768"/>
    <n v="462754.61717106239"/>
    <n v="465591.9984185092"/>
    <n v="520741.08411724033"/>
    <n v="272545.93625896535"/>
  </r>
  <r>
    <s v="Y"/>
    <s v="CD"/>
    <s v="AA"/>
    <x v="3"/>
    <s v="Performance &amp; Capacity"/>
    <s v="Energy Delivery Operational Efficiency &amp; Shared Services"/>
    <s v="5018"/>
    <x v="38"/>
    <s v="18W01"/>
    <s v="BI_18W01 - Energy Delivery Op Efficiency &amp; Shared Services"/>
    <s v="ET Subfunction"/>
    <x v="2"/>
    <s v="CD.AA"/>
    <n v="0.48309143579999997"/>
    <n v="0.15158870260000001"/>
    <n v="37540.334993436074"/>
    <n v="11779.738275427228"/>
    <n v="0"/>
    <n v="0"/>
    <n v="75573.729999999981"/>
    <n v="0"/>
    <n v="0"/>
    <n v="0"/>
    <n v="0"/>
    <n v="0"/>
    <n v="2195.15"/>
    <n v="17.86"/>
    <n v="-78.19"/>
    <n v="0"/>
    <n v="77708.549999999974"/>
    <m/>
    <n v="0"/>
    <n v="0"/>
    <n v="75573.729999999981"/>
    <n v="75573.729999999981"/>
    <n v="75573.729999999981"/>
    <n v="75573.729999999981"/>
    <n v="75573.729999999981"/>
    <n v="75573.729999999981"/>
    <n v="77768.879999999976"/>
    <n v="77786.739999999976"/>
    <n v="77708.549999999974"/>
    <n v="77708.549999999974"/>
    <n v="60463.40208333332"/>
    <m/>
    <n v="0"/>
    <n v="0"/>
    <n v="36509.021734461523"/>
    <n v="0"/>
    <n v="0"/>
    <n v="0"/>
    <n v="0"/>
    <n v="0"/>
    <n v="1060.45816529637"/>
    <n v="8.628013043388"/>
    <n v="-37.772919365201993"/>
    <n v="0"/>
    <n v="37540.334993436074"/>
    <m/>
    <n v="0"/>
    <n v="0"/>
    <n v="36509.021734461523"/>
    <n v="36509.021734461523"/>
    <n v="36509.021734461523"/>
    <n v="36509.021734461523"/>
    <n v="36509.021734461523"/>
    <n v="36509.021734461523"/>
    <n v="37569.479899757891"/>
    <n v="37578.107912801279"/>
    <n v="37540.334993436074"/>
    <n v="37540.334993436074"/>
    <n v="29209.351725790202"/>
    <m/>
    <n v="0"/>
    <n v="0"/>
    <n v="11456.123681342697"/>
    <n v="0"/>
    <n v="0"/>
    <n v="0"/>
    <n v="0"/>
    <n v="0"/>
    <n v="332.75994051239002"/>
    <n v="2.7073742284360001"/>
    <n v="-11.852720656294"/>
    <n v="0"/>
    <n v="11779.738275427228"/>
    <m/>
    <n v="0"/>
    <n v="0"/>
    <n v="11456.123681342697"/>
    <n v="11456.123681342697"/>
    <n v="11456.123681342697"/>
    <n v="11456.123681342697"/>
    <n v="11456.123681342697"/>
    <n v="11456.123681342697"/>
    <n v="11788.883621855086"/>
    <n v="11791.590996083522"/>
    <n v="11779.738275427228"/>
    <n v="11779.738275427228"/>
    <n v="9165.5686765946357"/>
  </r>
  <r>
    <s v="Y"/>
    <s v="CD"/>
    <s v="AA"/>
    <x v="3"/>
    <s v="Performance &amp; Capacity"/>
    <s v="Energy Delivery Operational Efficiency &amp; Shared Services"/>
    <s v="5018"/>
    <x v="38"/>
    <s v="18W01"/>
    <s v="BI_18W01 - Energy Delivery Op Efficiency &amp; Shared Services"/>
    <s v="ET Subfunction"/>
    <x v="3"/>
    <s v="CD.AA"/>
    <n v="0.48309143579999997"/>
    <n v="0.15158870260000001"/>
    <n v="1556814.5769481128"/>
    <n v="488511.04453450622"/>
    <n v="1679.82"/>
    <n v="3659.6199999999626"/>
    <n v="846771.12"/>
    <n v="6046.9800000000014"/>
    <n v="288512.60000000009"/>
    <n v="1632.4899999999998"/>
    <n v="511932.63999999996"/>
    <n v="18484.829999999998"/>
    <n v="315445.72000000003"/>
    <n v="322259.19"/>
    <n v="526833.86"/>
    <n v="379349.65"/>
    <n v="3222608.52"/>
    <m/>
    <n v="1679.82"/>
    <n v="5339.4399999999623"/>
    <n v="852110.55999999994"/>
    <n v="858157.53999999992"/>
    <n v="1146670.1400000001"/>
    <n v="1148302.6300000001"/>
    <n v="1660235.27"/>
    <n v="1678720.1"/>
    <n v="1994165.82"/>
    <n v="2316425.0100000002"/>
    <n v="2843258.87"/>
    <n v="3222608.52"/>
    <n v="1343030.7883333333"/>
    <m/>
    <n v="811.50665568555587"/>
    <n v="1767.9310802823777"/>
    <n v="409067.87615477404"/>
    <n v="2921.2442504538844"/>
    <n v="139377.96618039111"/>
    <n v="788.6419380291419"/>
    <n v="247310.27409048448"/>
    <n v="8929.8630652189131"/>
    <n v="152389.12579176479"/>
    <n v="155680.65479684499"/>
    <n v="254508.92585545615"/>
    <n v="183260.56708872746"/>
    <n v="1556814.5769481128"/>
    <m/>
    <n v="811.50665568555587"/>
    <n v="2579.4377359679338"/>
    <n v="411647.31389074196"/>
    <n v="414568.55814119586"/>
    <n v="553946.52432158694"/>
    <n v="554735.16625961603"/>
    <n v="802045.44035010051"/>
    <n v="810975.30341531942"/>
    <n v="963364.42920708423"/>
    <n v="1119045.0840039293"/>
    <n v="1373554.0098593854"/>
    <n v="1556814.5769481128"/>
    <n v="648806.67185955576"/>
    <m/>
    <n v="254.64173440153201"/>
    <n v="554.75704780900639"/>
    <n v="128360.93547994892"/>
    <n v="916.65385284814829"/>
    <n v="43735.25071775278"/>
    <n v="247.46704110747399"/>
    <n v="77603.204716192864"/>
    <n v="2802.091397481558"/>
    <n v="47818.007435522879"/>
    <n v="48850.852513026897"/>
    <n v="79862.061323150047"/>
    <n v="57505.1212752641"/>
    <n v="488511.04453450628"/>
    <m/>
    <n v="254.64173440153201"/>
    <n v="809.39878221053846"/>
    <n v="129170.33426215946"/>
    <n v="130086.98811500761"/>
    <n v="173822.2388327604"/>
    <n v="174069.70587386788"/>
    <n v="251672.91059006075"/>
    <n v="254475.00198754232"/>
    <n v="302293.00942306517"/>
    <n v="351143.86193609209"/>
    <n v="431005.92325924215"/>
    <n v="488511.04453450628"/>
    <n v="203588.29475530525"/>
  </r>
  <r>
    <s v="Y"/>
    <s v="CD"/>
    <s v="AA"/>
    <x v="3"/>
    <s v="Performance &amp; Capacity"/>
    <s v="Energy Resources Modernization &amp; Operational Efficiency"/>
    <s v="5019"/>
    <x v="39"/>
    <s v="19W01"/>
    <s v="BI_19W01 - Energy Resources Modern &amp; Op Efficiency CDAA"/>
    <s v="ET Subfunction"/>
    <x v="3"/>
    <s v="CD.AA"/>
    <n v="0.48309143579999997"/>
    <n v="0.15158870260000001"/>
    <n v="430435.12630215258"/>
    <n v="135065.74017723554"/>
    <n v="100124.21999999997"/>
    <n v="65052.659999999996"/>
    <n v="76058.98"/>
    <n v="48582.36"/>
    <n v="84732.97"/>
    <n v="56019.53"/>
    <n v="53903.71"/>
    <n v="59514.65"/>
    <n v="51777.34"/>
    <n v="73107.37"/>
    <n v="46701.599999999999"/>
    <n v="175425.97"/>
    <n v="891001.35999999987"/>
    <m/>
    <n v="100124.21999999997"/>
    <n v="165176.87999999998"/>
    <n v="241235.86"/>
    <n v="289818.21999999997"/>
    <n v="374551.18999999994"/>
    <n v="430570.72"/>
    <n v="484474.43"/>
    <n v="543989.07999999996"/>
    <n v="595766.41999999993"/>
    <n v="668873.78999999992"/>
    <n v="715575.3899999999"/>
    <n v="891001.35999999987"/>
    <n v="421304.73999999993"/>
    <m/>
    <n v="48369.153198155058"/>
    <n v="31426.382922009223"/>
    <n v="36743.441853683478"/>
    <n v="23469.722046952487"/>
    <n v="40933.772136898326"/>
    <n v="27062.555180541171"/>
    <n v="26040.420658846815"/>
    <n v="28751.01771963447"/>
    <n v="25013.18952250477"/>
    <n v="35317.544340861845"/>
    <n v="22561.142998157276"/>
    <n v="84746.78372390772"/>
    <n v="430435.1263021527"/>
    <m/>
    <n v="48369.153198155058"/>
    <n v="79795.536120164281"/>
    <n v="116538.97797384777"/>
    <n v="140008.70002080026"/>
    <n v="180942.47215769859"/>
    <n v="208005.02733823977"/>
    <n v="234045.44799708659"/>
    <n v="262796.46571672108"/>
    <n v="287809.65523922583"/>
    <n v="323127.19958008768"/>
    <n v="345688.34257824498"/>
    <n v="430435.1263021527"/>
    <n v="203528.7117559457"/>
    <m/>
    <n v="15177.700608636969"/>
    <n v="9861.2483300789172"/>
    <n v="11529.682099279349"/>
    <n v="7364.5369216461368"/>
    <n v="12844.560989744723"/>
    <n v="8491.9278729617781"/>
    <n v="8171.1934642266469"/>
    <n v="9021.7485791930903"/>
    <n v="7848.8597946790842"/>
    <n v="11082.251368798163"/>
    <n v="7079.43495334416"/>
    <n v="26592.595194646525"/>
    <n v="135065.74017723554"/>
    <m/>
    <n v="15177.700608636969"/>
    <n v="25038.948938715886"/>
    <n v="36568.631037995234"/>
    <n v="43933.167959641374"/>
    <n v="56777.728949386095"/>
    <n v="65269.656822347875"/>
    <n v="73440.850286574525"/>
    <n v="82462.598865767621"/>
    <n v="90311.458660446704"/>
    <n v="101393.71002924486"/>
    <n v="108473.14498258902"/>
    <n v="135065.74017723554"/>
    <n v="63865.038935830329"/>
  </r>
  <r>
    <s v="Y"/>
    <s v="ED"/>
    <s v="AN"/>
    <x v="3"/>
    <s v="Performance &amp; Capacity"/>
    <s v="Energy Resources Modernization &amp; Operational Efficiency"/>
    <s v="5019"/>
    <x v="39"/>
    <s v="19W01"/>
    <s v="BI_19W01 - Energy Resources Modern &amp; Op Efficiency CDAA"/>
    <s v="ET Subfunction"/>
    <x v="2"/>
    <s v="ED.AN"/>
    <n v="0.69189000000000001"/>
    <n v="0"/>
    <n v="116881.27521270001"/>
    <n v="0"/>
    <n v="0"/>
    <n v="0"/>
    <n v="0"/>
    <n v="0"/>
    <n v="0"/>
    <n v="0"/>
    <n v="152856.69"/>
    <n v="7502.09"/>
    <n v="7624.89"/>
    <n v="491.97"/>
    <n v="14.92"/>
    <n v="439.87"/>
    <n v="168930.43000000002"/>
    <m/>
    <n v="0"/>
    <n v="0"/>
    <n v="0"/>
    <n v="0"/>
    <n v="0"/>
    <n v="0"/>
    <n v="152856.69"/>
    <n v="160358.78"/>
    <n v="167983.67"/>
    <n v="168475.64"/>
    <n v="168490.56000000003"/>
    <n v="168930.43000000002"/>
    <n v="75219.212916666671"/>
    <m/>
    <n v="0"/>
    <n v="0"/>
    <n v="0"/>
    <n v="0"/>
    <n v="0"/>
    <n v="0"/>
    <n v="105760.0152441"/>
    <n v="5190.6210501000005"/>
    <n v="5275.5851421000007"/>
    <n v="340.38912329999999"/>
    <n v="10.322998800000001"/>
    <n v="304.34165430000002"/>
    <n v="116881.2752127"/>
    <m/>
    <n v="0"/>
    <n v="0"/>
    <n v="0"/>
    <n v="0"/>
    <n v="0"/>
    <n v="0"/>
    <n v="105760.0152441"/>
    <n v="110950.6362942"/>
    <n v="116226.22143629999"/>
    <n v="116566.6105596"/>
    <n v="116576.93355839999"/>
    <n v="116881.2752127"/>
    <n v="52043.42122491249"/>
    <m/>
    <n v="0"/>
    <n v="0"/>
    <n v="0"/>
    <n v="0"/>
    <n v="0"/>
    <n v="0"/>
    <n v="0"/>
    <n v="0"/>
    <n v="0"/>
    <n v="0"/>
    <n v="0"/>
    <n v="0"/>
    <n v="0"/>
    <m/>
    <n v="0"/>
    <n v="0"/>
    <n v="0"/>
    <n v="0"/>
    <n v="0"/>
    <n v="0"/>
    <n v="0"/>
    <n v="0"/>
    <n v="0"/>
    <n v="0"/>
    <n v="0"/>
    <n v="0"/>
    <n v="0"/>
  </r>
  <r>
    <s v="Y"/>
    <s v="ED"/>
    <s v="AN"/>
    <x v="3"/>
    <s v="Performance &amp; Capacity"/>
    <s v="Energy Resources Modernization &amp; Operational Efficiency"/>
    <s v="5019"/>
    <x v="39"/>
    <s v="19W01"/>
    <s v="BI_19W01 - Energy Resources Modern &amp; Op Efficiency CDAA"/>
    <s v="ET Subfunction"/>
    <x v="3"/>
    <s v="ED.AN"/>
    <n v="0.69189000000000001"/>
    <n v="0"/>
    <n v="528492.24744060007"/>
    <n v="0"/>
    <n v="23115.33"/>
    <n v="1882.55"/>
    <n v="1039.31"/>
    <n v="0"/>
    <n v="0"/>
    <n v="0"/>
    <n v="622190.38"/>
    <n v="30536.66"/>
    <n v="31036.46"/>
    <n v="48223.06"/>
    <n v="3671.56"/>
    <n v="2143.23"/>
    <n v="763838.54"/>
    <m/>
    <n v="23115.33"/>
    <n v="24997.88"/>
    <n v="26037.190000000002"/>
    <n v="26037.190000000002"/>
    <n v="26037.190000000002"/>
    <n v="26037.190000000002"/>
    <n v="648227.57000000007"/>
    <n v="678764.2300000001"/>
    <n v="709800.69000000006"/>
    <n v="758023.75"/>
    <n v="761695.31"/>
    <n v="763838.54"/>
    <n v="340891.06583333336"/>
    <m/>
    <n v="15993.265673700002"/>
    <n v="1302.5175194999999"/>
    <n v="719.08819589999996"/>
    <n v="0"/>
    <n v="0"/>
    <n v="0"/>
    <n v="430487.30201819999"/>
    <n v="21128.009687400001"/>
    <n v="21473.816309400001"/>
    <n v="33365.052983399997"/>
    <n v="2540.3156484000001"/>
    <n v="1482.8794047000001"/>
    <n v="528492.24744059995"/>
    <m/>
    <n v="15993.265673700002"/>
    <n v="17295.783193200001"/>
    <n v="18014.871389100001"/>
    <n v="18014.871389100001"/>
    <n v="18014.871389100001"/>
    <n v="18014.871389100001"/>
    <n v="448502.17340729997"/>
    <n v="469630.18309469998"/>
    <n v="491103.9994041"/>
    <n v="524469.05238749995"/>
    <n v="527009.36803589994"/>
    <n v="528492.24744059995"/>
    <n v="235859.11953942498"/>
    <m/>
    <n v="0"/>
    <n v="0"/>
    <n v="0"/>
    <n v="0"/>
    <n v="0"/>
    <n v="0"/>
    <n v="0"/>
    <n v="0"/>
    <n v="0"/>
    <n v="0"/>
    <n v="0"/>
    <n v="0"/>
    <n v="0"/>
    <m/>
    <n v="0"/>
    <n v="0"/>
    <n v="0"/>
    <n v="0"/>
    <n v="0"/>
    <n v="0"/>
    <n v="0"/>
    <n v="0"/>
    <n v="0"/>
    <n v="0"/>
    <n v="0"/>
    <n v="0"/>
    <n v="0"/>
  </r>
  <r>
    <s v="Y"/>
    <s v="CD"/>
    <s v="AA"/>
    <x v="0"/>
    <s v="Performance &amp; Capacity"/>
    <s v="Enterprise &amp; Control Network Infrastructure"/>
    <s v="5020"/>
    <x v="40"/>
    <s v="20P01"/>
    <s v="BI_20P01 - Enterprise &amp; Control Network Infrastructure CDAA"/>
    <s v="ET Subfunction"/>
    <x v="2"/>
    <s v="CD.AA"/>
    <n v="0.48309143579999997"/>
    <n v="0.15158870260000001"/>
    <n v="1346798.8650831014"/>
    <n v="422610.45734129281"/>
    <n v="58155.369999999995"/>
    <n v="33583.680000000044"/>
    <n v="26360.520000000019"/>
    <n v="9467.18"/>
    <n v="261649.53"/>
    <n v="17842.490000000002"/>
    <n v="8185.73"/>
    <n v="7729.55"/>
    <n v="516085.07"/>
    <n v="532333.66"/>
    <n v="396031.90000000008"/>
    <n v="920451"/>
    <n v="2787875.68"/>
    <m/>
    <n v="58155.369999999995"/>
    <n v="91739.050000000047"/>
    <n v="118099.57000000007"/>
    <n v="127566.75000000006"/>
    <n v="389216.28"/>
    <n v="407058.77"/>
    <n v="415244.5"/>
    <n v="422974.05"/>
    <n v="939059.12"/>
    <n v="1471392.78"/>
    <n v="1867424.6800000002"/>
    <n v="2787875.68"/>
    <n v="641822.39666666661"/>
    <m/>
    <n v="28094.361192780241"/>
    <n v="16223.988190647764"/>
    <n v="12734.541455234625"/>
    <n v="4573.5135791770435"/>
    <n v="126400.64712409517"/>
    <n v="8619.554112347143"/>
    <n v="3954.4560587711335"/>
    <n v="3734.0794075878898"/>
    <n v="249316.2774612435"/>
    <n v="257165.83213406903"/>
    <n v="191319.61919360203"/>
    <n v="444661.99517354579"/>
    <n v="1346798.8650831012"/>
    <m/>
    <n v="28094.361192780241"/>
    <n v="44318.349383428009"/>
    <n v="57052.890838662635"/>
    <n v="61626.40441783968"/>
    <n v="188027.05154193484"/>
    <n v="196646.60565428197"/>
    <n v="200601.06171305312"/>
    <n v="204335.141120641"/>
    <n v="453651.41858188447"/>
    <n v="710817.25071595353"/>
    <n v="902136.86990955553"/>
    <n v="1346798.8650831012"/>
    <n v="310058.90313429717"/>
    <m/>
    <n v="8815.6970875229617"/>
    <n v="5090.906479733575"/>
    <n v="3995.957026661355"/>
    <n v="1435.1175334806683"/>
    <n v="39663.112788599785"/>
    <n v="2704.7199102534746"/>
    <n v="1240.864190533898"/>
    <n v="1171.71245618183"/>
    <n v="78232.666192530189"/>
    <n v="80695.768869709529"/>
    <n v="60033.961909212958"/>
    <n v="139529.97289687261"/>
    <n v="422610.45734129281"/>
    <m/>
    <n v="8815.6970875229617"/>
    <n v="13906.603567256538"/>
    <n v="17902.560593917893"/>
    <n v="19337.678127398562"/>
    <n v="59000.790915998346"/>
    <n v="61705.510826251819"/>
    <n v="62946.375016785714"/>
    <n v="64118.087472967542"/>
    <n v="142350.75366549773"/>
    <n v="223046.52253520727"/>
    <n v="283080.4844444202"/>
    <n v="422610.45734129281"/>
    <n v="97293.024410322585"/>
  </r>
  <r>
    <s v="Y"/>
    <s v="CD"/>
    <s v="AA"/>
    <x v="0"/>
    <s v="Performance &amp; Capacity"/>
    <s v="Enterprise &amp; Control Network Infrastructure"/>
    <s v="5020"/>
    <x v="40"/>
    <s v="20P01"/>
    <s v="BI_20P01 - Enterprise &amp; Control Network Infrastructure CDAA"/>
    <s v="ET Subfunction"/>
    <x v="3"/>
    <s v="CD.AA"/>
    <n v="0.48309143579999997"/>
    <n v="0.15158870260000001"/>
    <n v="22338.061034933558"/>
    <n v="7009.4343222575335"/>
    <n v="653.20000000000005"/>
    <n v="476.48"/>
    <n v="778.07"/>
    <n v="674.03"/>
    <n v="2903.43"/>
    <n v="-1073.3499999999999"/>
    <n v="454.57"/>
    <n v="164.76"/>
    <n v="35894.850000000006"/>
    <n v="3307.31"/>
    <n v="1313.8499999999988"/>
    <n v="692.62"/>
    <n v="46239.820000000007"/>
    <m/>
    <n v="653.20000000000005"/>
    <n v="1129.68"/>
    <n v="1907.75"/>
    <n v="2581.7799999999997"/>
    <n v="5485.2099999999991"/>
    <n v="4411.8599999999988"/>
    <n v="4866.4299999999985"/>
    <n v="5031.1899999999987"/>
    <n v="40926.040000000008"/>
    <n v="44233.350000000006"/>
    <n v="45547.200000000004"/>
    <n v="46239.820000000007"/>
    <n v="14991.133333333333"/>
    <m/>
    <n v="315.55532586456002"/>
    <n v="230.18340732998399"/>
    <n v="375.87895345290599"/>
    <n v="325.61812047227397"/>
    <n v="1402.6221674447938"/>
    <n v="-518.52619261592997"/>
    <n v="219.59887397160597"/>
    <n v="79.594144962407995"/>
    <n v="17340.494624325631"/>
    <n v="1597.7331365356979"/>
    <n v="634.70968292582938"/>
    <n v="334.59879026379599"/>
    <n v="22338.061034933558"/>
    <m/>
    <n v="315.55532586456002"/>
    <n v="545.73873319454401"/>
    <n v="921.61768664745"/>
    <n v="1247.2358071197241"/>
    <n v="2649.8579745645179"/>
    <n v="2131.3317819485878"/>
    <n v="2350.9306559201937"/>
    <n v="2430.5248008826015"/>
    <n v="19771.019425208233"/>
    <n v="21368.752561743931"/>
    <n v="22003.462244669761"/>
    <n v="22338.061034933558"/>
    <n v="7242.0881262692392"/>
    <m/>
    <n v="99.017740538320012"/>
    <n v="72.228985014848007"/>
    <n v="117.94662183198201"/>
    <n v="102.175333213478"/>
    <n v="440.12718678991803"/>
    <n v="-162.70773393571"/>
    <n v="68.907676540882008"/>
    <n v="24.975754640376"/>
    <n v="5441.2537415216111"/>
    <n v="501.35083199600604"/>
    <n v="199.16481691100984"/>
    <n v="104.99336719481201"/>
    <n v="7009.4343222575317"/>
    <m/>
    <n v="99.017740538320012"/>
    <n v="171.24672555316801"/>
    <n v="289.19334738514999"/>
    <n v="391.36868059862798"/>
    <n v="831.495867388546"/>
    <n v="668.78813345283606"/>
    <n v="737.69580999371806"/>
    <n v="762.67156463409401"/>
    <n v="6203.9253061557047"/>
    <n v="6705.2761381517103"/>
    <n v="6904.4409550627197"/>
    <n v="7009.4343222575317"/>
    <n v="2272.4864525036137"/>
  </r>
  <r>
    <s v="Y"/>
    <s v="ED"/>
    <s v="AN"/>
    <x v="0"/>
    <s v="Performance &amp; Capacity"/>
    <s v="Enterprise &amp; Control Network Infrastructure"/>
    <s v="5020"/>
    <x v="40"/>
    <s v="20P01"/>
    <s v="BI_20P01 - Enterprise &amp; Control Network Infrastructure CDAA"/>
    <s v="ET Subfunction"/>
    <x v="1"/>
    <s v="ED.AN"/>
    <n v="0.65639999999999998"/>
    <n v="0"/>
    <n v="2623.3485479999999"/>
    <n v="0"/>
    <n v="97.75"/>
    <n v="1890.64"/>
    <n v="2709.76"/>
    <n v="290.89999999999998"/>
    <n v="-992.48"/>
    <n v="0"/>
    <n v="0"/>
    <n v="0"/>
    <n v="0"/>
    <n v="0"/>
    <n v="0"/>
    <n v="0"/>
    <n v="3996.57"/>
    <m/>
    <n v="97.75"/>
    <n v="1988.39"/>
    <n v="4698.1500000000005"/>
    <n v="4989.05"/>
    <n v="3996.57"/>
    <n v="3996.57"/>
    <n v="3996.57"/>
    <n v="3996.57"/>
    <n v="3996.57"/>
    <n v="3996.57"/>
    <n v="3996.57"/>
    <n v="3996.57"/>
    <n v="3478.967916666667"/>
    <m/>
    <n v="64.1631"/>
    <n v="1241.0160960000001"/>
    <n v="1778.6864640000001"/>
    <n v="190.94675999999998"/>
    <n v="-651.46387200000004"/>
    <n v="0"/>
    <n v="0"/>
    <n v="0"/>
    <n v="0"/>
    <n v="0"/>
    <n v="0"/>
    <n v="0"/>
    <n v="2623.3485479999999"/>
    <m/>
    <n v="64.1631"/>
    <n v="1305.179196"/>
    <n v="3083.8656600000004"/>
    <n v="3274.8124200000002"/>
    <n v="2623.3485479999999"/>
    <n v="2623.3485479999999"/>
    <n v="2623.3485479999999"/>
    <n v="2623.3485479999999"/>
    <n v="2623.3485479999999"/>
    <n v="2623.3485479999999"/>
    <n v="2623.3485479999999"/>
    <n v="2623.3485479999999"/>
    <n v="2283.5945405000007"/>
    <m/>
    <n v="0"/>
    <n v="0"/>
    <n v="0"/>
    <n v="0"/>
    <n v="0"/>
    <n v="0"/>
    <n v="0"/>
    <n v="0"/>
    <n v="0"/>
    <n v="0"/>
    <n v="0"/>
    <n v="0"/>
    <n v="0"/>
    <m/>
    <n v="0"/>
    <n v="0"/>
    <n v="0"/>
    <n v="0"/>
    <n v="0"/>
    <n v="0"/>
    <n v="0"/>
    <n v="0"/>
    <n v="0"/>
    <n v="0"/>
    <n v="0"/>
    <n v="0"/>
    <n v="0"/>
  </r>
  <r>
    <s v="Y"/>
    <s v="CD"/>
    <s v="AA"/>
    <x v="3"/>
    <s v="Performance &amp; Capacity"/>
    <s v="Enterprise Communication Systems"/>
    <s v="5022"/>
    <x v="41"/>
    <s v="22P01"/>
    <s v="BI_22P01 - Enterprise Communication Systems"/>
    <s v="ET Subfunction"/>
    <x v="2"/>
    <s v="CD.AA"/>
    <n v="0.48309143579999997"/>
    <n v="0.15158870260000001"/>
    <n v="201035.4043920665"/>
    <n v="63082.666903406338"/>
    <n v="-1558.0099999999898"/>
    <n v="23297.440000000002"/>
    <n v="24188.579999999998"/>
    <n v="4093.76"/>
    <n v="10798.51"/>
    <n v="198129.28"/>
    <n v="14083.100000000002"/>
    <n v="26062.409999999996"/>
    <n v="32001.61"/>
    <n v="44153.16"/>
    <n v="14513.970000000001"/>
    <n v="26379.78"/>
    <n v="416143.58999999997"/>
    <m/>
    <n v="-1558.0099999999898"/>
    <n v="21739.430000000011"/>
    <n v="45928.010000000009"/>
    <n v="50021.770000000011"/>
    <n v="60820.280000000013"/>
    <n v="258949.56"/>
    <n v="273032.65999999997"/>
    <n v="299095.06999999995"/>
    <n v="331096.67999999993"/>
    <n v="375249.83999999997"/>
    <n v="389763.80999999994"/>
    <n v="416143.58999999997"/>
    <n v="192684.24124999996"/>
    <m/>
    <n v="-752.66128789075299"/>
    <n v="11254.793740064353"/>
    <n v="11685.295842163163"/>
    <n v="1977.6603962206079"/>
    <n v="5216.6677004006578"/>
    <n v="95714.558349220213"/>
    <n v="6803.4249995149803"/>
    <n v="12590.527067308276"/>
    <n v="15459.703722811637"/>
    <n v="21330.013459507129"/>
    <n v="7011.5746064581263"/>
    <n v="12743.845796288122"/>
    <n v="201035.40439206647"/>
    <m/>
    <n v="-752.66128789075299"/>
    <n v="10502.132452173601"/>
    <n v="22187.428294336765"/>
    <n v="24165.088690557372"/>
    <n v="29381.756390958028"/>
    <n v="125096.31474017823"/>
    <n v="131899.73973969321"/>
    <n v="144490.26680700149"/>
    <n v="159949.97052981312"/>
    <n v="181279.98398932023"/>
    <n v="188291.55859577836"/>
    <n v="201035.40439206647"/>
    <n v="93084.106761496063"/>
    <m/>
    <n v="-236.17671453782447"/>
    <n v="3531.6287035013447"/>
    <n v="3666.715459936308"/>
    <n v="620.5677671557761"/>
    <n v="1636.9321209131263"/>
    <n v="30034.160502272131"/>
    <n v="2134.8388575860604"/>
    <n v="3950.7669185292657"/>
    <n v="4851.0825410111865"/>
    <n v="6693.1202400902175"/>
    <n v="2200.1538818753224"/>
    <n v="3998.8766250734284"/>
    <n v="63082.666903406345"/>
    <m/>
    <n v="-236.17671453782447"/>
    <n v="3295.4519889635203"/>
    <n v="6962.1674488998287"/>
    <n v="7582.7352160556047"/>
    <n v="9219.6673369687305"/>
    <n v="39253.827839240861"/>
    <n v="41388.66669682692"/>
    <n v="45339.433615356189"/>
    <n v="50190.516156367376"/>
    <n v="56883.636396457594"/>
    <n v="59083.790278332919"/>
    <n v="63082.666903406345"/>
    <n v="29208.754142552905"/>
  </r>
  <r>
    <s v="Y"/>
    <s v="CD"/>
    <s v="AA"/>
    <x v="3"/>
    <s v="Performance &amp; Capacity"/>
    <s v="Enterprise Communication Systems"/>
    <s v="5022"/>
    <x v="41"/>
    <s v="22P01"/>
    <s v="BI_22P01 - Enterprise Communication Systems"/>
    <s v="ET Subfunction"/>
    <x v="3"/>
    <s v="CD.AA"/>
    <n v="0.48309143579999997"/>
    <n v="0.15158870260000001"/>
    <n v="674787.13684545783"/>
    <n v="211740.67479830002"/>
    <n v="-5878.3600000000306"/>
    <n v="65351.65"/>
    <n v="12251.52000000001"/>
    <n v="5338.2"/>
    <n v="2559.2799999999997"/>
    <n v="827215.71"/>
    <n v="61656.299999999996"/>
    <n v="57331.909999999996"/>
    <n v="52342.02"/>
    <n v="205358.26"/>
    <n v="1449.75"/>
    <n v="111834.15"/>
    <n v="1396810.39"/>
    <m/>
    <n v="-5878.3600000000306"/>
    <n v="59473.289999999972"/>
    <n v="71724.809999999983"/>
    <n v="77063.00999999998"/>
    <n v="79622.289999999979"/>
    <n v="906838"/>
    <n v="968494.3"/>
    <n v="1025826.2100000001"/>
    <n v="1078168.23"/>
    <n v="1283526.49"/>
    <n v="1284976.24"/>
    <n v="1396810.39"/>
    <n v="627353.30874999997"/>
    <m/>
    <n v="-2839.7853725493028"/>
    <n v="31570.822430399068"/>
    <n v="5918.6043875324203"/>
    <n v="2578.83870258756"/>
    <n v="1236.3662498142237"/>
    <n v="399620.82506021636"/>
    <n v="29785.630493115536"/>
    <n v="27696.554719056374"/>
    <n v="25285.981594472312"/>
    <n v="99206.816676789706"/>
    <n v="700.36180905104993"/>
    <n v="54026.120094972561"/>
    <n v="674787.13684545772"/>
    <m/>
    <n v="-2839.7853725493028"/>
    <n v="28731.037057849764"/>
    <n v="34649.641445382185"/>
    <n v="37228.480147969749"/>
    <n v="38464.846397783971"/>
    <n v="438085.67145800032"/>
    <n v="467871.30195111583"/>
    <n v="495567.85667017219"/>
    <n v="520853.8382646445"/>
    <n v="620060.65494143416"/>
    <n v="620761.01675048517"/>
    <n v="674787.13684545772"/>
    <n v="303069.01067791809"/>
    <m/>
    <n v="-891.09296581574074"/>
    <n v="9906.5718362692915"/>
    <n v="1857.1920216779536"/>
    <n v="809.21081221932002"/>
    <n v="387.95793479012798"/>
    <n v="125396.55624923785"/>
    <n v="9346.3985241163809"/>
    <n v="8690.8698544799663"/>
    <n v="7934.4589032632521"/>
    <n v="31129.992201593479"/>
    <n v="219.76572159435003"/>
    <n v="16952.793704873791"/>
    <n v="211740.67479830005"/>
    <m/>
    <n v="-891.09296581574074"/>
    <n v="9015.4788704535513"/>
    <n v="10872.670892131504"/>
    <n v="11681.881704350824"/>
    <n v="12069.839639140951"/>
    <n v="137466.39588837881"/>
    <n v="146812.79441249519"/>
    <n v="155503.66426697516"/>
    <n v="163438.12317023842"/>
    <n v="194568.1153718319"/>
    <n v="194787.88109342626"/>
    <n v="211740.67479830005"/>
    <n v="95099.674145229743"/>
  </r>
  <r>
    <s v="Y"/>
    <s v="CD"/>
    <s v="AA"/>
    <x v="0"/>
    <s v="Performance &amp; Capacity"/>
    <s v="Environmental Control &amp; Monitoring Systems"/>
    <s v="5025"/>
    <x v="42"/>
    <s v="25P01"/>
    <s v="BI_25P01 - Environmental Control &amp; Monitoring Systems"/>
    <s v="ET Subfunction"/>
    <x v="9"/>
    <s v="CD.AA"/>
    <n v="0.48309143579999997"/>
    <n v="0.15158870260000001"/>
    <n v="0"/>
    <n v="0"/>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r>
  <r>
    <s v="Y"/>
    <s v="CD"/>
    <s v="AA"/>
    <x v="0"/>
    <s v="Performance &amp; Capacity"/>
    <s v="Environmental Control &amp; Monitoring Systems"/>
    <s v="5025"/>
    <x v="42"/>
    <s v="25P01"/>
    <s v="BI_25P01 - Environmental Control &amp; Monitoring Systems"/>
    <s v="ET Subfunction"/>
    <x v="2"/>
    <s v="CD.AA"/>
    <n v="0.48309143579999997"/>
    <n v="0.15158870260000001"/>
    <n v="236275.22898273688"/>
    <n v="74140.530681730219"/>
    <n v="1316.54"/>
    <n v="9768.1000000000058"/>
    <n v="82857.310000000012"/>
    <n v="7528.5199999999995"/>
    <n v="9422.16"/>
    <n v="61665.07"/>
    <n v="7630.21"/>
    <n v="48233.229999999996"/>
    <n v="30704.740000000005"/>
    <n v="107947.92000000001"/>
    <n v="94107.260000000009"/>
    <n v="27909.019999999997"/>
    <n v="489090.08000000007"/>
    <m/>
    <n v="1316.54"/>
    <n v="11084.640000000007"/>
    <n v="93941.950000000012"/>
    <n v="101470.47000000002"/>
    <n v="110892.63000000002"/>
    <n v="172557.7"/>
    <n v="180187.91"/>
    <n v="228421.14"/>
    <n v="259125.88"/>
    <n v="367073.80000000005"/>
    <n v="461181.06000000006"/>
    <n v="489090.08000000007"/>
    <n v="185983.23"/>
    <m/>
    <n v="636.00919888813189"/>
    <n v="4718.8854540379825"/>
    <n v="40027.656854425702"/>
    <n v="3636.9635362490158"/>
    <n v="4551.764802737328"/>
    <n v="29789.867205007504"/>
    <n v="3686.089104355518"/>
    <n v="23301.060333971629"/>
    <n v="14833.196932465693"/>
    <n v="52148.715664423537"/>
    <n v="45462.411352603907"/>
    <n v="13482.608543570914"/>
    <n v="236275.22898273685"/>
    <m/>
    <n v="636.00919888813189"/>
    <n v="5354.8946529261148"/>
    <n v="45382.551507351818"/>
    <n v="49019.515043600833"/>
    <n v="53571.279846338162"/>
    <n v="83361.147051345673"/>
    <n v="87047.23615570119"/>
    <n v="110348.29648967282"/>
    <n v="125181.49342213852"/>
    <n v="177330.20908656204"/>
    <n v="222792.62043916594"/>
    <n v="236275.22898273685"/>
    <n v="89846.905615421652"/>
    <m/>
    <n v="199.572590521004"/>
    <n v="1480.733605867061"/>
    <n v="12560.232123826008"/>
    <n v="1141.238579298152"/>
    <n v="1428.293010089616"/>
    <n v="9347.7279570381834"/>
    <n v="1156.653634465546"/>
    <n v="7311.6127579073982"/>
    <n v="4654.4917002703251"/>
    <n v="16363.685141168595"/>
    <n v="14265.59744864088"/>
    <n v="4230.6921326374522"/>
    <n v="74140.530681730219"/>
    <m/>
    <n v="199.572590521004"/>
    <n v="1680.306196388065"/>
    <n v="14240.538320214073"/>
    <n v="15381.776899512224"/>
    <n v="16810.06990960184"/>
    <n v="26157.797866640023"/>
    <n v="27314.45150110557"/>
    <n v="34626.064259012972"/>
    <n v="39280.555959283294"/>
    <n v="55644.241100451887"/>
    <n v="69909.838549092761"/>
    <n v="74140.530681730219"/>
    <n v="28192.9565410574"/>
  </r>
  <r>
    <s v="Y"/>
    <s v="CD"/>
    <s v="AN"/>
    <x v="0"/>
    <s v="Performance &amp; Capacity"/>
    <s v="Environmental Control &amp; Monitoring Systems"/>
    <s v="5025"/>
    <x v="42"/>
    <s v="25P01"/>
    <s v="BI_25P01 - Environmental Control &amp; Monitoring Systems"/>
    <s v="ET Subfunction"/>
    <x v="2"/>
    <s v="CD.AN"/>
    <n v="0.53495551019999998"/>
    <n v="0.16465544260000001"/>
    <n v="1120.8227363057342"/>
    <n v="344.98114367224213"/>
    <n v="-771.56"/>
    <n v="758.3"/>
    <n v="2179.86"/>
    <n v="-71.430000000000007"/>
    <n v="0"/>
    <n v="0"/>
    <n v="0"/>
    <n v="0"/>
    <n v="0"/>
    <n v="0"/>
    <n v="0"/>
    <n v="0"/>
    <n v="2095.1700000000005"/>
    <m/>
    <n v="-771.56"/>
    <n v="-13.259999999999991"/>
    <n v="2166.6000000000004"/>
    <n v="2095.1700000000005"/>
    <n v="2095.1700000000005"/>
    <n v="2095.1700000000005"/>
    <n v="2095.1700000000005"/>
    <n v="2095.1700000000005"/>
    <n v="2095.1700000000005"/>
    <n v="2095.1700000000005"/>
    <n v="2095.1700000000005"/>
    <n v="2095.1700000000005"/>
    <n v="1599.2270833333334"/>
    <m/>
    <n v="-412.75027344991196"/>
    <n v="405.65676338465994"/>
    <n v="1166.128118464572"/>
    <n v="-38.211872093586003"/>
    <n v="0"/>
    <n v="0"/>
    <n v="0"/>
    <n v="0"/>
    <n v="0"/>
    <n v="0"/>
    <n v="0"/>
    <n v="0"/>
    <n v="1120.822736305734"/>
    <m/>
    <n v="-412.75027344991196"/>
    <n v="-7.0935100652520191"/>
    <n v="1159.0346083993199"/>
    <n v="1120.822736305734"/>
    <n v="1120.822736305734"/>
    <n v="1120.822736305734"/>
    <n v="1120.822736305734"/>
    <n v="1120.822736305734"/>
    <n v="1120.822736305734"/>
    <n v="1120.822736305734"/>
    <n v="1120.822736305734"/>
    <n v="1120.822736305734"/>
    <n v="855.51534029024117"/>
    <m/>
    <n v="-127.041553292456"/>
    <n v="124.85822212357999"/>
    <n v="358.92581310603606"/>
    <n v="-11.761338264918002"/>
    <n v="0"/>
    <n v="0"/>
    <n v="0"/>
    <n v="0"/>
    <n v="0"/>
    <n v="0"/>
    <n v="0"/>
    <n v="0"/>
    <n v="344.98114367224207"/>
    <m/>
    <n v="-127.041553292456"/>
    <n v="-2.1833311688760091"/>
    <n v="356.74248193716005"/>
    <n v="344.98114367224207"/>
    <n v="344.98114367224207"/>
    <n v="344.98114367224207"/>
    <n v="344.98114367224207"/>
    <n v="344.98114367224207"/>
    <n v="344.98114367224207"/>
    <n v="344.98114367224207"/>
    <n v="344.98114367224207"/>
    <n v="344.98114367224207"/>
    <n v="263.32144322415712"/>
  </r>
  <r>
    <s v="Y"/>
    <s v="CD"/>
    <s v="AA"/>
    <x v="3"/>
    <s v="Performance &amp; Capacity"/>
    <s v="ET Modernization &amp; Operational Efficiency - Technology"/>
    <s v="5026"/>
    <x v="43"/>
    <s v="26W01"/>
    <s v="BI_26W01 - ET Modernization &amp; Op Efficiency - Technology"/>
    <s v="ET Subfunction"/>
    <x v="2"/>
    <s v="CD.AA"/>
    <n v="0.48309143579999997"/>
    <n v="0.15158870260000001"/>
    <n v="17097.364366516205"/>
    <n v="5364.9621792770822"/>
    <n v="-114.72"/>
    <n v="-17632.900000000001"/>
    <n v="0"/>
    <n v="0"/>
    <n v="0"/>
    <n v="0"/>
    <n v="0"/>
    <n v="0"/>
    <n v="0"/>
    <n v="0"/>
    <n v="0"/>
    <n v="53139.19"/>
    <n v="35391.57"/>
    <m/>
    <n v="-114.72"/>
    <n v="-17747.620000000003"/>
    <n v="-17747.620000000003"/>
    <n v="-17747.620000000003"/>
    <n v="-17747.620000000003"/>
    <n v="-17747.620000000003"/>
    <n v="-17747.620000000003"/>
    <n v="-17747.620000000003"/>
    <n v="-17747.620000000003"/>
    <n v="-17747.620000000003"/>
    <n v="-17747.620000000003"/>
    <n v="35391.57"/>
    <n v="-13324.594583333332"/>
    <m/>
    <n v="-55.420249514975993"/>
    <n v="-8518.3029783178208"/>
    <n v="0"/>
    <n v="0"/>
    <n v="0"/>
    <n v="0"/>
    <n v="0"/>
    <n v="0"/>
    <n v="0"/>
    <n v="0"/>
    <n v="0"/>
    <n v="25671.087594349003"/>
    <n v="17097.364366516205"/>
    <m/>
    <n v="-55.420249514975993"/>
    <n v="-8573.7232278327974"/>
    <n v="-8573.7232278327974"/>
    <n v="-8573.7232278327974"/>
    <n v="-8573.7232278327974"/>
    <n v="-8573.7232278327974"/>
    <n v="-8573.7232278327974"/>
    <n v="-8573.7232278327974"/>
    <n v="-8573.7232278327974"/>
    <n v="-8573.7232278327974"/>
    <n v="-8573.7232278327974"/>
    <n v="17097.364366516205"/>
    <n v="-6436.9975287154057"/>
    <m/>
    <n v="-17.390255962272001"/>
    <n v="-2672.9484340755403"/>
    <n v="0"/>
    <n v="0"/>
    <n v="0"/>
    <n v="0"/>
    <n v="0"/>
    <n v="0"/>
    <n v="0"/>
    <n v="0"/>
    <n v="0"/>
    <n v="8055.300869314895"/>
    <n v="5364.9621792770831"/>
    <m/>
    <n v="-17.390255962272001"/>
    <n v="-2690.3386900378123"/>
    <n v="-2690.3386900378123"/>
    <n v="-2690.3386900378123"/>
    <n v="-2690.3386900378123"/>
    <n v="-2690.3386900378123"/>
    <n v="-2690.3386900378123"/>
    <n v="-2690.3386900378123"/>
    <n v="-2690.3386900378123"/>
    <n v="-2690.3386900378123"/>
    <n v="-2690.3386900378123"/>
    <n v="5364.9621792770831"/>
    <n v="-2019.858005558488"/>
  </r>
  <r>
    <s v="Y"/>
    <s v="CD"/>
    <s v="AA"/>
    <x v="3"/>
    <s v="Performance &amp; Capacity"/>
    <s v="ET Modernization &amp; Operational Efficiency - Technology"/>
    <s v="5026"/>
    <x v="43"/>
    <s v="26W01"/>
    <s v="BI_26W01 - ET Modernization &amp; Op Efficiency - Technology"/>
    <s v="ET Subfunction"/>
    <x v="3"/>
    <s v="CD.AA"/>
    <n v="0.48309143579999997"/>
    <n v="0.15158870260000001"/>
    <n v="1041996.705304414"/>
    <n v="326966.94034535537"/>
    <n v="4596.7600000000011"/>
    <n v="40811.839999999989"/>
    <n v="26722.460000000003"/>
    <n v="593141.81999999995"/>
    <n v="37318"/>
    <n v="41391.859999999986"/>
    <n v="221.7899999999936"/>
    <n v="224.07"/>
    <n v="765184.34"/>
    <n v="28318.860000000004"/>
    <n v="97234.739999999991"/>
    <n v="521768.21"/>
    <n v="2156934.75"/>
    <m/>
    <n v="4596.7600000000011"/>
    <n v="45408.599999999991"/>
    <n v="72131.06"/>
    <n v="665272.87999999989"/>
    <n v="702590.87999999989"/>
    <n v="743982.73999999987"/>
    <n v="744204.52999999991"/>
    <n v="744428.59999999986"/>
    <n v="1509612.94"/>
    <n v="1537931.8"/>
    <n v="1635166.54"/>
    <n v="2156934.75"/>
    <n v="790316.22541666648"/>
    <m/>
    <n v="2220.6553884280083"/>
    <n v="19715.850383239864"/>
    <n v="12909.391569508069"/>
    <n v="286541.73345682514"/>
    <n v="18028.006201184398"/>
    <n v="19996.053077832581"/>
    <n v="107.1448495460789"/>
    <n v="108.24629801970599"/>
    <n v="369654.00146227534"/>
    <n v="13680.59873761919"/>
    <n v="46973.270156239683"/>
    <n v="252061.7537236959"/>
    <n v="1041996.705304414"/>
    <m/>
    <n v="2220.6553884280083"/>
    <n v="21936.505771667871"/>
    <n v="34845.897341175936"/>
    <n v="321387.63079800108"/>
    <n v="339415.63699918549"/>
    <n v="359411.69007701805"/>
    <n v="359518.83492656413"/>
    <n v="359627.08122458385"/>
    <n v="729281.08268685918"/>
    <n v="742961.68142447842"/>
    <n v="789934.95158071816"/>
    <n v="1041996.705304414"/>
    <n v="381795.00007257395"/>
    <m/>
    <n v="696.8168845635762"/>
    <n v="6186.6138763187828"/>
    <n v="4050.8230416803967"/>
    <n v="89913.598951602733"/>
    <n v="5656.9872036268007"/>
    <n v="6274.5383556008346"/>
    <n v="33.620858349653034"/>
    <n v="33.966480591582005"/>
    <n v="115993.30135043729"/>
    <n v="4292.8192465110369"/>
    <n v="14739.688084248324"/>
    <n v="79094.16601182436"/>
    <n v="326966.94034535543"/>
    <m/>
    <n v="696.8168845635762"/>
    <n v="6883.4307608823592"/>
    <n v="10934.253802562756"/>
    <n v="100847.85275416549"/>
    <n v="106504.8399577923"/>
    <n v="112779.37831339313"/>
    <n v="112812.99917174278"/>
    <n v="112846.96565233436"/>
    <n v="228840.26700277167"/>
    <n v="233133.0862492827"/>
    <n v="247872.77433353104"/>
    <n v="326966.94034535543"/>
    <n v="119803.01125464165"/>
  </r>
  <r>
    <s v="Y"/>
    <s v="CD"/>
    <s v="AA"/>
    <x v="0"/>
    <s v="Performance &amp; Capacity"/>
    <s v="Fiber Network Lease Service Replacement"/>
    <s v="5027"/>
    <x v="44"/>
    <s v="27P01"/>
    <s v="BI_27P01 - Fiber Network Lease Service Replacement"/>
    <s v="ET Subfunction"/>
    <x v="2"/>
    <s v="CD.AA"/>
    <n v="0.48309143579999997"/>
    <n v="0.15158870260000001"/>
    <n v="273510.76226566924"/>
    <n v="85824.625581139"/>
    <n v="0"/>
    <n v="0"/>
    <n v="0"/>
    <n v="0"/>
    <n v="43023.199999999997"/>
    <n v="79.77"/>
    <n v="0"/>
    <n v="0"/>
    <n v="0"/>
    <n v="0"/>
    <n v="0"/>
    <n v="523064.72"/>
    <n v="566167.68999999994"/>
    <m/>
    <n v="0"/>
    <n v="0"/>
    <n v="0"/>
    <n v="0"/>
    <n v="43023.199999999997"/>
    <n v="43102.969999999994"/>
    <n v="43102.969999999994"/>
    <n v="43102.969999999994"/>
    <n v="43102.969999999994"/>
    <n v="43102.969999999994"/>
    <n v="43102.969999999994"/>
    <n v="566167.68999999994"/>
    <n v="48727.072083333333"/>
    <m/>
    <n v="0"/>
    <n v="0"/>
    <n v="0"/>
    <n v="0"/>
    <n v="20784.139460710558"/>
    <n v="38.536203833765995"/>
    <n v="0"/>
    <n v="0"/>
    <n v="0"/>
    <n v="0"/>
    <n v="0"/>
    <n v="252688.08660112496"/>
    <n v="273510.7622656693"/>
    <m/>
    <n v="0"/>
    <n v="0"/>
    <n v="0"/>
    <n v="0"/>
    <n v="20784.139460710558"/>
    <n v="20822.675664544324"/>
    <n v="20822.675664544324"/>
    <n v="20822.675664544324"/>
    <n v="20822.675664544324"/>
    <n v="20822.675664544324"/>
    <n v="20822.675664544324"/>
    <n v="273510.7622656693"/>
    <n v="23539.631215067595"/>
    <m/>
    <n v="0"/>
    <n v="0"/>
    <n v="0"/>
    <n v="0"/>
    <n v="6521.8310697003199"/>
    <n v="12.092230806402"/>
    <n v="0"/>
    <n v="0"/>
    <n v="0"/>
    <n v="0"/>
    <n v="0"/>
    <n v="79290.702280632278"/>
    <n v="85824.625581139"/>
    <m/>
    <n v="0"/>
    <n v="0"/>
    <n v="0"/>
    <n v="0"/>
    <n v="6521.8310697003199"/>
    <n v="6533.9233005067217"/>
    <n v="6533.9233005067217"/>
    <n v="6533.9233005067217"/>
    <n v="6533.9233005067217"/>
    <n v="6533.9233005067217"/>
    <n v="6533.9233005067217"/>
    <n v="85824.625581139"/>
    <n v="7386.473638609179"/>
  </r>
  <r>
    <s v="Y"/>
    <s v="CD"/>
    <s v="AA"/>
    <x v="3"/>
    <s v="Performance &amp; Capacity"/>
    <s v="Financial &amp; Accounting Technology"/>
    <s v="5028"/>
    <x v="45"/>
    <s v="28W01"/>
    <s v="BI_28W01 - Financial &amp; Accounting Technology"/>
    <s v="ET Subfunction"/>
    <x v="2"/>
    <s v="CD.AA"/>
    <n v="0.48309143579999997"/>
    <n v="0.15158870260000001"/>
    <n v="0"/>
    <n v="0"/>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r>
  <r>
    <s v="Y"/>
    <s v="CD"/>
    <s v="AA"/>
    <x v="3"/>
    <s v="Performance &amp; Capacity"/>
    <s v="Financial &amp; Accounting Technology"/>
    <s v="5028"/>
    <x v="45"/>
    <s v="28W01"/>
    <s v="BI_28W01 - Financial &amp; Accounting Technology"/>
    <s v="ET Subfunction"/>
    <x v="3"/>
    <s v="CD.AA"/>
    <n v="0.48309143579999997"/>
    <n v="0.15158870260000001"/>
    <n v="190824.518104708"/>
    <n v="59878.604711466309"/>
    <n v="24195.51"/>
    <n v="9517.11"/>
    <n v="6475.57"/>
    <n v="6238.87"/>
    <n v="9499.58"/>
    <n v="5944.4700000000012"/>
    <n v="187576.95999999996"/>
    <n v="4050.13"/>
    <n v="9323.23"/>
    <n v="11265.369999999999"/>
    <n v="493.03"/>
    <n v="120427.21"/>
    <n v="395007.04"/>
    <m/>
    <n v="24195.51"/>
    <n v="33712.619999999995"/>
    <n v="40188.189999999995"/>
    <n v="46427.06"/>
    <n v="55926.64"/>
    <n v="61871.11"/>
    <n v="249448.06999999995"/>
    <n v="253498.19999999995"/>
    <n v="262821.42999999993"/>
    <n v="274086.79999999993"/>
    <n v="274579.82999999996"/>
    <n v="395007.04"/>
    <n v="147854.91500000001"/>
    <m/>
    <n v="11688.643665813257"/>
    <n v="4597.6343345665382"/>
    <n v="3128.2924089234057"/>
    <n v="3013.9446660695457"/>
    <n v="4589.1657416969638"/>
    <n v="2871.7225473700264"/>
    <n v="90616.822929399146"/>
    <n v="1956.583116876654"/>
    <n v="4503.9725669936333"/>
    <n v="5442.2037681182455"/>
    <n v="238.17857059247396"/>
    <n v="58177.353788288114"/>
    <n v="190824.51810470803"/>
    <m/>
    <n v="11688.643665813257"/>
    <n v="16286.278000379796"/>
    <n v="19414.570409303204"/>
    <n v="22428.51507537275"/>
    <n v="27017.680817069715"/>
    <n v="29889.403364439742"/>
    <n v="120506.22629383889"/>
    <n v="122462.80941071555"/>
    <n v="126966.78197770918"/>
    <n v="132408.98574582743"/>
    <n v="132647.16431641992"/>
    <n v="190824.51810470803"/>
    <n v="71427.443177436959"/>
    <m/>
    <n v="3667.7659696453261"/>
    <n v="1442.6863574014862"/>
    <n v="981.62325489548209"/>
    <n v="945.74220899006207"/>
    <n v="1440.0290074449081"/>
    <n v="901.11449494462227"/>
    <n v="28434.548004052092"/>
    <n v="613.9539520613381"/>
    <n v="1413.296339741398"/>
    <n v="1707.7028226089619"/>
    <n v="74.737778042878006"/>
    <n v="18255.404521637749"/>
    <n v="59878.604711466309"/>
    <m/>
    <n v="3667.7659696453261"/>
    <n v="5110.4523270468126"/>
    <n v="6092.0755819422948"/>
    <n v="7037.8177909323567"/>
    <n v="8477.8467983772643"/>
    <n v="9378.9612933218868"/>
    <n v="37813.509297373981"/>
    <n v="38427.463249435321"/>
    <n v="39840.75958917672"/>
    <n v="41548.46241178568"/>
    <n v="41623.20018982856"/>
    <n v="59878.604711466309"/>
    <n v="22413.134737883276"/>
  </r>
  <r>
    <s v="Y"/>
    <s v="CD"/>
    <s v="AA"/>
    <x v="1"/>
    <s v="Performance &amp; Capacity"/>
    <s v="Land Mobile Radio &amp; Real Time Communication Systems"/>
    <s v="5030"/>
    <x v="46"/>
    <s v="30P01"/>
    <s v="BI_30P01 - Land Mobile Radio &amp; Real Time Comm Systems"/>
    <s v="ET Subfunction"/>
    <x v="2"/>
    <s v="CD.AA"/>
    <n v="0.48309143579999997"/>
    <n v="0.15158870260000001"/>
    <n v="1157572.7902593394"/>
    <n v="363233.42629721522"/>
    <n v="1327886.9899999998"/>
    <n v="39108.620000000003"/>
    <n v="39799.899999999994"/>
    <n v="3267.04"/>
    <n v="19773.07"/>
    <n v="37801.289999999979"/>
    <n v="125994.18000000001"/>
    <n v="19644.2"/>
    <n v="24167.910000000003"/>
    <n v="73216.679999999993"/>
    <n v="44629.63"/>
    <n v="640887.91"/>
    <n v="2396177.4199999995"/>
    <m/>
    <n v="1327886.9899999998"/>
    <n v="1366995.6099999999"/>
    <n v="1406795.5099999998"/>
    <n v="1410062.5499999998"/>
    <n v="1429835.6199999999"/>
    <n v="1467636.91"/>
    <n v="1593631.0899999999"/>
    <n v="1613275.2899999998"/>
    <n v="1637443.1999999997"/>
    <n v="1710659.8799999997"/>
    <n v="1755289.5099999995"/>
    <n v="2396177.4199999995"/>
    <n v="1493133.405833333"/>
    <m/>
    <n v="641490.83257924009"/>
    <n v="18893.039387956596"/>
    <n v="19226.990835696415"/>
    <n v="1578.2790444160319"/>
    <n v="9552.2007764739046"/>
    <n v="18261.479461192172"/>
    <n v="60866.709318643647"/>
    <n v="9489.9447831423604"/>
    <n v="11675.310342185179"/>
    <n v="35370.351065709139"/>
    <n v="21560.192035922752"/>
    <n v="309607.46062876115"/>
    <n v="1157572.7902593394"/>
    <m/>
    <n v="641490.83257924009"/>
    <n v="660383.8719671967"/>
    <n v="679610.86280289316"/>
    <n v="681189.14184730919"/>
    <n v="690741.34262378304"/>
    <n v="709002.8220849752"/>
    <n v="769869.53140361886"/>
    <n v="779359.47618676117"/>
    <n v="791034.78652894637"/>
    <n v="826405.13759465551"/>
    <n v="847965.32963057829"/>
    <n v="1157572.7902593394"/>
    <n v="721319.96086496895"/>
    <m/>
    <n v="201292.66601351916"/>
    <n v="5928.4249662764132"/>
    <n v="6033.2152046097399"/>
    <n v="495.24635494230404"/>
    <n v="2997.3740277189822"/>
    <n v="5730.2485077063511"/>
    <n v="19099.294281350871"/>
    <n v="2977.8387916149204"/>
    <n v="3663.5821214535667"/>
    <n v="11098.821529879368"/>
    <n v="6765.3477092180383"/>
    <n v="97151.366788925574"/>
    <n v="363233.42629721528"/>
    <m/>
    <n v="201292.66601351916"/>
    <n v="207221.09097979558"/>
    <n v="213254.30618440532"/>
    <n v="213749.55253934761"/>
    <n v="216746.92656706661"/>
    <n v="222477.17507477297"/>
    <n v="241576.46935612382"/>
    <n v="244554.30814773875"/>
    <n v="248217.89026919231"/>
    <n v="259316.71179907169"/>
    <n v="266082.05950828973"/>
    <n v="363233.42629721528"/>
    <n v="226342.15579899424"/>
  </r>
  <r>
    <s v="Y"/>
    <s v="CD"/>
    <s v="AA"/>
    <x v="1"/>
    <s v="Performance &amp; Capacity"/>
    <s v="Land Mobile Radio &amp; Real Time Communication Systems"/>
    <s v="5030"/>
    <x v="46"/>
    <s v="30P01"/>
    <s v="BI_30P01 - Land Mobile Radio &amp; Real Time Comm Systems"/>
    <s v="ET Subfunction"/>
    <x v="3"/>
    <s v="CD.AA"/>
    <n v="0.48309143579999997"/>
    <n v="0.15158870260000001"/>
    <n v="0"/>
    <n v="0"/>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r>
  <r>
    <s v="Y"/>
    <s v="CD"/>
    <s v="AA"/>
    <x v="3"/>
    <s v="Customer Service Quality &amp; Reliability"/>
    <s v="Enterprise Security"/>
    <s v="5032"/>
    <x v="47"/>
    <s v="32P01"/>
    <s v="BI_32P01 - Enterprise Security (CDAA)"/>
    <s v="Security Capital"/>
    <x v="2"/>
    <s v="CD.AA"/>
    <n v="0.48309143579999997"/>
    <n v="0.15158870260000001"/>
    <n v="1052272.4611097716"/>
    <n v="330191.35786828055"/>
    <n v="213.08"/>
    <n v="609982.57999999996"/>
    <n v="44344.87"/>
    <n v="1588.68"/>
    <n v="1838.97"/>
    <n v="377.14"/>
    <n v="1056486.0699999998"/>
    <n v="46151.990000000005"/>
    <n v="5694.1100000000006"/>
    <n v="2071.8200000000002"/>
    <n v="23.28"/>
    <n v="409432.99000000005"/>
    <n v="2178205.58"/>
    <m/>
    <n v="213.08"/>
    <n v="610195.65999999992"/>
    <n v="654540.52999999991"/>
    <n v="656129.21"/>
    <n v="657968.17999999993"/>
    <n v="658345.31999999995"/>
    <n v="1714831.3899999997"/>
    <n v="1760983.3799999997"/>
    <n v="1766677.4899999998"/>
    <n v="1768749.3099999998"/>
    <n v="1768772.5899999999"/>
    <n v="2178205.58"/>
    <n v="1092209.0774999999"/>
    <m/>
    <n v="102.93712314026401"/>
    <n v="294677.36038518831"/>
    <n v="21422.626918664348"/>
    <n v="767.47770222674399"/>
    <n v="888.39065769312595"/>
    <n v="182.19310409761198"/>
    <n v="510379.37245899922"/>
    <n v="22295.631114127242"/>
    <n v="2750.775775503138"/>
    <n v="1000.878498519156"/>
    <n v="11.246368625423999"/>
    <n v="197793.57100298704"/>
    <n v="1052272.4611097716"/>
    <m/>
    <n v="102.93712314026401"/>
    <n v="294780.29750832857"/>
    <n v="316202.92442699289"/>
    <n v="316970.40212921961"/>
    <n v="317858.79278691276"/>
    <n v="318040.98589101038"/>
    <n v="828420.35835000966"/>
    <n v="850715.98946413689"/>
    <n v="853466.76523964002"/>
    <n v="854467.64373815921"/>
    <n v="854478.89010678465"/>
    <n v="1052272.4611097716"/>
    <n v="527636.85144326836"/>
    <m/>
    <n v="32.300520750008005"/>
    <n v="92466.467910800711"/>
    <n v="6722.1813102656633"/>
    <n v="240.82594004656804"/>
    <n v="278.76707642032204"/>
    <n v="57.170163298564006"/>
    <n v="160151.35266627278"/>
    <n v="6996.120286508175"/>
    <n v="863.16274736168612"/>
    <n v="314.06450582073205"/>
    <n v="3.5289849965280005"/>
    <n v="62065.415755738788"/>
    <n v="330191.35786828055"/>
    <m/>
    <n v="32.300520750008005"/>
    <n v="92498.768431550721"/>
    <n v="99220.949741816381"/>
    <n v="99461.775681862942"/>
    <n v="99740.542758283264"/>
    <n v="99797.712921581828"/>
    <n v="259949.06558785459"/>
    <n v="266945.18587436277"/>
    <n v="267808.34862172446"/>
    <n v="268122.41312754521"/>
    <n v="268125.94211254176"/>
    <n v="330191.35786828055"/>
    <n v="165566.55702616784"/>
  </r>
  <r>
    <s v="Y"/>
    <s v="CD"/>
    <s v="AA"/>
    <x v="3"/>
    <s v="Customer Service Quality &amp; Reliability"/>
    <s v="Enterprise Security"/>
    <s v="5032"/>
    <x v="47"/>
    <s v="32P01"/>
    <s v="BI_32P01 - Enterprise Security (CDAA)"/>
    <s v="Security Capital"/>
    <x v="3"/>
    <s v="CD.AA"/>
    <n v="0.48309143579999997"/>
    <n v="0.15158870260000001"/>
    <n v="309397.6202017928"/>
    <n v="97085.521204177232"/>
    <n v="-1730.17"/>
    <n v="-114488.39"/>
    <n v="209513.07"/>
    <n v="2972.09"/>
    <n v="8794.4599999999991"/>
    <n v="1803.6"/>
    <n v="967.61"/>
    <n v="1138.9100000000001"/>
    <n v="0"/>
    <n v="0"/>
    <n v="0"/>
    <n v="531482.3600000001"/>
    <n v="640453.54000000015"/>
    <m/>
    <n v="-1730.17"/>
    <n v="-116218.56"/>
    <n v="93294.510000000009"/>
    <n v="96266.6"/>
    <n v="105061.06"/>
    <n v="106864.66"/>
    <n v="107832.27"/>
    <n v="108971.18000000001"/>
    <n v="108971.18000000001"/>
    <n v="108971.18000000001"/>
    <n v="108971.18000000001"/>
    <n v="640453.54000000015"/>
    <n v="95623.488333333342"/>
    <m/>
    <n v="-835.83030947808595"/>
    <n v="-55308.360707530359"/>
    <n v="101213.96980516591"/>
    <n v="1435.7912254268219"/>
    <n v="4248.5283084856674"/>
    <n v="871.30371360887989"/>
    <n v="467.44410419443795"/>
    <n v="550.19766714697801"/>
    <n v="0"/>
    <n v="0"/>
    <n v="0"/>
    <n v="256754.57639477251"/>
    <n v="309397.62020179274"/>
    <m/>
    <n v="-835.83030947808595"/>
    <n v="-56144.191017008445"/>
    <n v="45069.778788157462"/>
    <n v="46505.570013584285"/>
    <n v="50754.098322069956"/>
    <n v="51625.402035678839"/>
    <n v="52092.846139873276"/>
    <n v="52643.043807020251"/>
    <n v="52643.043807020251"/>
    <n v="52643.043807020251"/>
    <n v="52643.043807020251"/>
    <n v="309397.62020179274"/>
    <n v="46194.888275154546"/>
    <m/>
    <n v="-262.27422557744205"/>
    <n v="-17355.146502862815"/>
    <n v="31759.814459042987"/>
    <n v="450.53526711043406"/>
    <n v="1333.1407814675961"/>
    <n v="273.40538400936003"/>
    <n v="146.67874452278602"/>
    <n v="172.64588927816604"/>
    <n v="0"/>
    <n v="0"/>
    <n v="0"/>
    <n v="80566.721407186153"/>
    <n v="97085.521204177232"/>
    <m/>
    <n v="-262.27422557744205"/>
    <n v="-17617.420728440258"/>
    <n v="14142.393730602729"/>
    <n v="14592.928997713163"/>
    <n v="15926.06977918076"/>
    <n v="16199.47516319012"/>
    <n v="16346.153907712905"/>
    <n v="16518.799796991072"/>
    <n v="16518.799796991072"/>
    <n v="16518.799796991072"/>
    <n v="16518.799796991072"/>
    <n v="97085.521204177232"/>
    <n v="14495.440534536241"/>
  </r>
  <r>
    <s v="Y"/>
    <s v="ED"/>
    <s v="AN"/>
    <x v="3"/>
    <s v="Customer Service Quality &amp; Reliability"/>
    <s v="Enterprise Security"/>
    <s v="5032"/>
    <x v="47"/>
    <s v="32P02"/>
    <s v="BI_32P02 - Enterprise Security (EDAN)"/>
    <s v="Security Capital"/>
    <x v="3"/>
    <s v="ED.AN"/>
    <n v="0.69189000000000001"/>
    <n v="0"/>
    <n v="38847.617019000005"/>
    <n v="0"/>
    <n v="0"/>
    <n v="0"/>
    <n v="0"/>
    <n v="0"/>
    <n v="0"/>
    <n v="0"/>
    <n v="0"/>
    <n v="0"/>
    <n v="0"/>
    <n v="0"/>
    <n v="43028.73"/>
    <n v="13118.37"/>
    <n v="56147.100000000006"/>
    <m/>
    <n v="0"/>
    <n v="0"/>
    <n v="0"/>
    <n v="0"/>
    <n v="0"/>
    <n v="0"/>
    <n v="0"/>
    <n v="0"/>
    <n v="0"/>
    <n v="0"/>
    <n v="43028.73"/>
    <n v="56147.100000000006"/>
    <n v="5925.19"/>
    <m/>
    <n v="0"/>
    <n v="0"/>
    <n v="0"/>
    <n v="0"/>
    <n v="0"/>
    <n v="0"/>
    <n v="0"/>
    <n v="0"/>
    <n v="0"/>
    <n v="0"/>
    <n v="29771.147999700002"/>
    <n v="9076.4690193000006"/>
    <n v="38847.617019000005"/>
    <m/>
    <n v="0"/>
    <n v="0"/>
    <n v="0"/>
    <n v="0"/>
    <n v="0"/>
    <n v="0"/>
    <n v="0"/>
    <n v="0"/>
    <n v="0"/>
    <n v="0"/>
    <n v="29771.147999700002"/>
    <n v="38847.617019000005"/>
    <n v="4099.5797091000004"/>
    <m/>
    <n v="0"/>
    <n v="0"/>
    <n v="0"/>
    <n v="0"/>
    <n v="0"/>
    <n v="0"/>
    <n v="0"/>
    <n v="0"/>
    <n v="0"/>
    <n v="0"/>
    <n v="0"/>
    <n v="0"/>
    <n v="0"/>
    <m/>
    <n v="0"/>
    <n v="0"/>
    <n v="0"/>
    <n v="0"/>
    <n v="0"/>
    <n v="0"/>
    <n v="0"/>
    <n v="0"/>
    <n v="0"/>
    <n v="0"/>
    <n v="0"/>
    <n v="0"/>
    <n v="0"/>
  </r>
  <r>
    <s v="Y"/>
    <s v="CD"/>
    <s v="AA"/>
    <x v="0"/>
    <s v="Failed Plant &amp; Operations"/>
    <s v="Technology Failed Assets"/>
    <s v="5037"/>
    <x v="48"/>
    <s v="35N09"/>
    <s v="BI_35N09 - Infrastructure Technology Failed Assets"/>
    <s v="ET Subfunction"/>
    <x v="2"/>
    <s v="CD.AA"/>
    <n v="0.48309143579999997"/>
    <n v="0.15158870260000001"/>
    <n v="335445.32587949134"/>
    <n v="105259.00062603904"/>
    <n v="75504.850000000006"/>
    <n v="92107.41"/>
    <n v="37675.79"/>
    <n v="257634.1"/>
    <n v="26938.6"/>
    <n v="46630.950000000004"/>
    <n v="31898.350000000002"/>
    <n v="25072.879999999997"/>
    <n v="8269.4699999999993"/>
    <n v="22182.61"/>
    <n v="36666.090000000004"/>
    <n v="33791.229999999996"/>
    <n v="694372.32999999984"/>
    <m/>
    <n v="75504.850000000006"/>
    <n v="167612.26"/>
    <n v="205288.05000000002"/>
    <n v="462922.15"/>
    <n v="489860.75"/>
    <n v="536491.69999999995"/>
    <n v="568390.04999999993"/>
    <n v="593462.92999999993"/>
    <n v="601732.39999999991"/>
    <n v="623915.00999999989"/>
    <n v="660581.09999999986"/>
    <n v="694372.32999999984"/>
    <n v="444412.28458333336"/>
    <m/>
    <n v="36475.746396363633"/>
    <n v="44496.300944719274"/>
    <n v="18200.851485999283"/>
    <n v="124460.82728004077"/>
    <n v="13013.806952441879"/>
    <n v="22527.012588218011"/>
    <n v="15409.819701150929"/>
    <n v="12112.493598841102"/>
    <n v="3994.9101356050255"/>
    <n v="10716.228914691437"/>
    <n v="17713.074063272023"/>
    <n v="16324.25381814803"/>
    <n v="335445.3258794914"/>
    <m/>
    <n v="36475.746396363633"/>
    <n v="80972.047341082914"/>
    <n v="99172.898827082201"/>
    <n v="223633.72610712296"/>
    <n v="236647.53305956483"/>
    <n v="259174.54564778283"/>
    <n v="274584.36534893373"/>
    <n v="286696.85894777486"/>
    <n v="290691.76908337988"/>
    <n v="301407.99799807131"/>
    <n v="319121.07206134335"/>
    <n v="335445.3258794914"/>
    <n v="214691.76864652071"/>
    <m/>
    <n v="11445.682251507613"/>
    <n v="13962.442781746267"/>
    <n v="5711.2241255300551"/>
    <n v="39054.418964518663"/>
    <n v="4083.5874238603601"/>
    <n v="7068.7252115054716"/>
    <n v="4835.4294915807104"/>
    <n v="3800.7653496454877"/>
    <n v="1253.558228489622"/>
    <n v="3362.6330701817865"/>
    <n v="5558.1650125148353"/>
    <n v="5122.3687149581974"/>
    <n v="105259.00062603907"/>
    <m/>
    <n v="11445.682251507613"/>
    <n v="25408.12503325388"/>
    <n v="31119.349158783934"/>
    <n v="70173.768123302594"/>
    <n v="74257.355547162952"/>
    <n v="81326.080758668424"/>
    <n v="86161.510250249135"/>
    <n v="89962.275599894623"/>
    <n v="91215.833828384246"/>
    <n v="94578.466898566039"/>
    <n v="100136.63191108087"/>
    <n v="105259.00062603907"/>
    <n v="67367.881639489482"/>
  </r>
  <r>
    <s v="Y"/>
    <s v="ED"/>
    <s v="AN"/>
    <x v="0"/>
    <s v="Failed Plant &amp; Operations"/>
    <s v="Technology Failed Assets"/>
    <s v="5037"/>
    <x v="48"/>
    <s v="35N09"/>
    <s v="BI_35N09 - Infrastructure Technology Failed Assets"/>
    <s v="ET Subfunction"/>
    <x v="1"/>
    <s v="ED.AN"/>
    <n v="0.65639999999999998"/>
    <n v="0"/>
    <n v="183068.15489999999"/>
    <n v="0"/>
    <n v="0"/>
    <n v="0"/>
    <n v="0"/>
    <n v="0"/>
    <n v="277374.62"/>
    <n v="2101.39"/>
    <n v="-653.87"/>
    <n v="75.11"/>
    <n v="0"/>
    <n v="0"/>
    <n v="0"/>
    <n v="0"/>
    <n v="278897.25"/>
    <m/>
    <n v="0"/>
    <n v="0"/>
    <n v="0"/>
    <n v="0"/>
    <n v="277374.62"/>
    <n v="279476.01"/>
    <n v="278822.14"/>
    <n v="278897.25"/>
    <n v="278897.25"/>
    <n v="278897.25"/>
    <n v="278897.25"/>
    <n v="278897.25"/>
    <n v="174225.86624999999"/>
    <m/>
    <n v="0"/>
    <n v="0"/>
    <n v="0"/>
    <n v="0"/>
    <n v="182068.700568"/>
    <n v="1379.3523959999998"/>
    <n v="-429.20026799999999"/>
    <n v="49.302203999999996"/>
    <n v="0"/>
    <n v="0"/>
    <n v="0"/>
    <n v="0"/>
    <n v="183068.15490000002"/>
    <m/>
    <n v="0"/>
    <n v="0"/>
    <n v="0"/>
    <n v="0"/>
    <n v="182068.700568"/>
    <n v="183448.052964"/>
    <n v="183018.85269600002"/>
    <n v="183068.15490000002"/>
    <n v="183068.15490000002"/>
    <n v="183068.15490000002"/>
    <n v="183068.15490000002"/>
    <n v="183068.15490000002"/>
    <n v="114361.85860649998"/>
    <m/>
    <n v="0"/>
    <n v="0"/>
    <n v="0"/>
    <n v="0"/>
    <n v="0"/>
    <n v="0"/>
    <n v="0"/>
    <n v="0"/>
    <n v="0"/>
    <n v="0"/>
    <n v="0"/>
    <n v="0"/>
    <n v="0"/>
    <m/>
    <n v="0"/>
    <n v="0"/>
    <n v="0"/>
    <n v="0"/>
    <n v="0"/>
    <n v="0"/>
    <n v="0"/>
    <n v="0"/>
    <n v="0"/>
    <n v="0"/>
    <n v="0"/>
    <n v="0"/>
    <n v="0"/>
  </r>
  <r>
    <s v="Y"/>
    <s v="CD"/>
    <s v="AA"/>
    <x v="3"/>
    <s v="Performance &amp; Capacity"/>
    <s v="Enterprise Data Science"/>
    <s v="5038"/>
    <x v="49"/>
    <s v="38X09"/>
    <s v="BI_38X09 -  Enterprise Data Science"/>
    <s v="ET Subfunction"/>
    <x v="3"/>
    <s v="CD.AA"/>
    <n v="0.48309143579999997"/>
    <n v="0.15158870260000001"/>
    <n v="627617.51417513739"/>
    <n v="196939.37348587997"/>
    <n v="21660.66"/>
    <n v="1713.27"/>
    <n v="523.48"/>
    <n v="0"/>
    <n v="0"/>
    <n v="574913.13"/>
    <n v="24931.89"/>
    <n v="1554.67"/>
    <n v="0"/>
    <n v="44728.51"/>
    <n v="7535.81"/>
    <n v="621607.78"/>
    <n v="1299169.2000000002"/>
    <m/>
    <n v="21660.66"/>
    <n v="23373.93"/>
    <n v="23897.41"/>
    <n v="23897.41"/>
    <n v="23897.41"/>
    <n v="598810.54"/>
    <n v="623742.43000000005"/>
    <n v="625297.10000000009"/>
    <n v="625297.10000000009"/>
    <n v="670025.6100000001"/>
    <n v="677561.42000000016"/>
    <n v="1299169.2000000002"/>
    <n v="382253.80166666675"/>
    <m/>
    <n v="10464.079339775628"/>
    <n v="827.66606421306597"/>
    <n v="252.888704812584"/>
    <n v="0"/>
    <n v="0"/>
    <n v="277735.60943197203"/>
    <n v="12044.382537307662"/>
    <n v="751.04776249518602"/>
    <n v="0"/>
    <n v="21607.960117094659"/>
    <n v="3640.4852728159981"/>
    <n v="300293.39494465053"/>
    <n v="627617.51417513727"/>
    <m/>
    <n v="10464.079339775628"/>
    <n v="11291.745403988694"/>
    <n v="11544.634108801278"/>
    <n v="11544.634108801278"/>
    <n v="11544.634108801278"/>
    <n v="289280.24354077328"/>
    <n v="301324.62607808097"/>
    <n v="302075.67384057614"/>
    <n v="302075.67384057614"/>
    <n v="323683.63395767083"/>
    <n v="327324.1192304868"/>
    <n v="627617.51417513727"/>
    <n v="184663.53788715843"/>
    <m/>
    <n v="3283.5113468597165"/>
    <n v="259.71237650350201"/>
    <n v="79.353654037048017"/>
    <n v="0"/>
    <n v="0"/>
    <n v="87150.33548440515"/>
    <n v="3779.3928584659143"/>
    <n v="235.67040827114204"/>
    <n v="0"/>
    <n v="6780.3368001311273"/>
    <n v="1142.3436609401062"/>
    <n v="94228.71689626624"/>
    <n v="196939.37348587994"/>
    <m/>
    <n v="3283.5113468597165"/>
    <n v="3543.2237233632186"/>
    <n v="3622.5773774002664"/>
    <n v="3622.5773774002664"/>
    <n v="3622.5773774002664"/>
    <n v="90772.912861805409"/>
    <n v="94552.305720271324"/>
    <n v="94787.976128542461"/>
    <n v="94787.976128542461"/>
    <n v="101568.31292867359"/>
    <n v="102710.6565896137"/>
    <n v="196939.37348587994"/>
    <n v="57945.357858567724"/>
  </r>
  <r>
    <s v="Y"/>
    <s v="CD"/>
    <s v="AA"/>
    <x v="4"/>
    <s v="Customer Service Quality &amp; Reliability"/>
    <s v="Customer Transactional Systems"/>
    <s v="5040"/>
    <x v="50"/>
    <s v="01C11"/>
    <s v="BI_01C11 - Customer Transactional Systems"/>
    <s v="ET Subfunction"/>
    <x v="2"/>
    <s v="CD.AA"/>
    <n v="0.48309143579999997"/>
    <n v="0.15158870260000001"/>
    <n v="0"/>
    <n v="0"/>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r>
  <r>
    <s v="Y"/>
    <s v="CD"/>
    <s v="AA"/>
    <x v="4"/>
    <s v="Customer Service Quality &amp; Reliability"/>
    <s v="Customer Transactional Systems"/>
    <s v="5040"/>
    <x v="50"/>
    <s v="01C11"/>
    <s v="BI_01C11 - Customer Transactional Systems"/>
    <s v="ET Subfunction"/>
    <x v="3"/>
    <s v="CD.AA"/>
    <n v="0.48309143579999997"/>
    <n v="0.15158870260000001"/>
    <n v="823487.60348642874"/>
    <n v="258401.22214745954"/>
    <n v="0"/>
    <n v="0"/>
    <n v="0"/>
    <n v="0"/>
    <n v="0"/>
    <n v="277102.86"/>
    <n v="28093.33"/>
    <n v="18812.73"/>
    <n v="7533.02"/>
    <n v="2863.33"/>
    <n v="2354.4"/>
    <n v="1367860.91"/>
    <n v="1704620.58"/>
    <m/>
    <n v="0"/>
    <n v="0"/>
    <n v="0"/>
    <n v="0"/>
    <n v="0"/>
    <n v="277102.86"/>
    <n v="305196.19"/>
    <n v="324008.92"/>
    <n v="331541.94"/>
    <n v="334405.27"/>
    <n v="336759.67000000004"/>
    <n v="1704620.58"/>
    <n v="230110.42833333334"/>
    <m/>
    <n v="0"/>
    <n v="0"/>
    <n v="0"/>
    <n v="0"/>
    <n v="0"/>
    <n v="133866.01850168637"/>
    <n v="13571.647126103215"/>
    <n v="9088.2687470177334"/>
    <n v="3639.1374477101158"/>
    <n v="1383.2502008692138"/>
    <n v="1137.3904764475199"/>
    <n v="660801.89098659449"/>
    <n v="823487.60348642874"/>
    <m/>
    <n v="0"/>
    <n v="0"/>
    <n v="0"/>
    <n v="0"/>
    <n v="0"/>
    <n v="133866.01850168637"/>
    <n v="147437.6656277896"/>
    <n v="156525.93437480734"/>
    <n v="160165.07182251746"/>
    <n v="161548.32202338669"/>
    <n v="162685.71249983422"/>
    <n v="823487.60348642874"/>
    <n v="111164.37721610302"/>
    <m/>
    <n v="0"/>
    <n v="0"/>
    <n v="0"/>
    <n v="0"/>
    <n v="0"/>
    <n v="42005.663034149438"/>
    <n v="4258.6314464136585"/>
    <n v="2851.797333064098"/>
    <n v="1141.9207284598522"/>
    <n v="434.04847981565803"/>
    <n v="356.90044140144005"/>
    <n v="207352.26068415536"/>
    <n v="258401.22214745951"/>
    <m/>
    <n v="0"/>
    <n v="0"/>
    <n v="0"/>
    <n v="0"/>
    <n v="0"/>
    <n v="42005.663034149438"/>
    <n v="46264.294480563098"/>
    <n v="49116.091813627194"/>
    <n v="50258.012542087046"/>
    <n v="50692.061021902708"/>
    <n v="51048.961463304149"/>
    <n v="258401.22214745951"/>
    <n v="34882.141285780279"/>
  </r>
  <r>
    <s v="Y"/>
    <s v="CD"/>
    <s v="AA"/>
    <x v="3"/>
    <s v="Asset Condition"/>
    <s v="Atlas"/>
    <s v="5147"/>
    <x v="51"/>
    <s v="47C08"/>
    <s v="BI_47C08 - Atlas"/>
    <s v="ET Subfunction"/>
    <x v="2"/>
    <s v="CD.AA"/>
    <n v="0.48309143579999997"/>
    <n v="0.15158870260000001"/>
    <n v="28652.669965134308"/>
    <n v="8990.8881511177842"/>
    <n v="11680.54"/>
    <n v="547.67999999999995"/>
    <n v="102.78"/>
    <n v="-2.5099999999999998"/>
    <n v="-10145.049999999999"/>
    <n v="52.76"/>
    <n v="39.840000000000003"/>
    <n v="19.059999999999999"/>
    <n v="9560"/>
    <n v="185.02"/>
    <n v="0"/>
    <n v="47270.950000000004"/>
    <n v="59311.070000000007"/>
    <m/>
    <n v="11680.54"/>
    <n v="12228.220000000001"/>
    <n v="12331.000000000002"/>
    <n v="12328.490000000002"/>
    <n v="2183.4400000000023"/>
    <n v="2236.2000000000025"/>
    <n v="2276.0400000000027"/>
    <n v="2295.1000000000026"/>
    <n v="11855.100000000002"/>
    <n v="12040.120000000003"/>
    <n v="12040.120000000003"/>
    <n v="59311.070000000007"/>
    <n v="10262.492083333336"/>
    <m/>
    <n v="5642.7688395193318"/>
    <n v="264.57951755894396"/>
    <n v="49.652137771523996"/>
    <n v="-1.2125595038579997"/>
    <n v="-4900.9867707627891"/>
    <n v="25.487904152807996"/>
    <n v="19.246362802271999"/>
    <n v="9.2077227663479988"/>
    <n v="4618.3541262479994"/>
    <n v="89.381577451715998"/>
    <n v="0"/>
    <n v="22836.191107130009"/>
    <n v="28652.669965134304"/>
    <m/>
    <n v="5642.7688395193318"/>
    <n v="5907.3483570782755"/>
    <n v="5957.0004948497999"/>
    <n v="5955.7879353459421"/>
    <n v="1054.801164583153"/>
    <n v="1080.2890687359609"/>
    <n v="1099.5354315382328"/>
    <n v="1108.7431543045809"/>
    <n v="5727.0972805525798"/>
    <n v="5816.4788580042959"/>
    <n v="5816.4788580042959"/>
    <n v="28652.669965134304"/>
    <n v="4957.7220354236333"/>
    <m/>
    <n v="1770.6379042674043"/>
    <n v="83.022100639968002"/>
    <n v="15.580286853228001"/>
    <n v="-0.38048764352600001"/>
    <n v="-1537.8749673121301"/>
    <n v="7.9978199491760007"/>
    <n v="6.039293911584001"/>
    <n v="2.889280671556"/>
    <n v="1449.1879968560002"/>
    <n v="28.046941755052003"/>
    <n v="0"/>
    <n v="7165.7419811694717"/>
    <n v="8990.8881511177842"/>
    <m/>
    <n v="1770.6379042674043"/>
    <n v="1853.6600049073722"/>
    <n v="1869.2402917606003"/>
    <n v="1868.8598041170742"/>
    <n v="330.98483680494405"/>
    <n v="338.98265675412006"/>
    <n v="345.02195066570408"/>
    <n v="347.91123133726006"/>
    <n v="1797.0992281932602"/>
    <n v="1825.1461699483123"/>
    <n v="1825.1461699483123"/>
    <n v="8990.8881511177842"/>
    <n v="1555.6778603552714"/>
  </r>
  <r>
    <s v="Y"/>
    <s v="CD"/>
    <s v="AA"/>
    <x v="3"/>
    <s v="Asset Condition"/>
    <s v="Atlas"/>
    <s v="5147"/>
    <x v="51"/>
    <s v="47C08"/>
    <s v="BI_47C08 - Atlas"/>
    <s v="ET Subfunction"/>
    <x v="3"/>
    <s v="CD.AA"/>
    <n v="0.48309143579999997"/>
    <n v="0.15158870260000001"/>
    <n v="1101643.3527092019"/>
    <n v="345683.39281062892"/>
    <n v="200137.5"/>
    <n v="9277.2199999999993"/>
    <n v="1740.95"/>
    <n v="-42.419999999998254"/>
    <n v="321632.77"/>
    <n v="7474.29"/>
    <n v="5643.33"/>
    <n v="2699.12"/>
    <n v="300295.40000000002"/>
    <n v="6029.62"/>
    <n v="0"/>
    <n v="1425515.62"/>
    <n v="2280403.4000000004"/>
    <m/>
    <n v="200137.5"/>
    <n v="209414.72"/>
    <n v="211155.67"/>
    <n v="211113.25"/>
    <n v="532746.02"/>
    <n v="540220.31000000006"/>
    <n v="545863.64"/>
    <n v="548562.76"/>
    <n v="848858.16"/>
    <n v="854887.78"/>
    <n v="854887.78"/>
    <n v="2280403.4000000004"/>
    <n v="558170.77416666679"/>
    <m/>
    <n v="96684.712232422491"/>
    <n v="4481.7455300324755"/>
    <n v="841.03803515600998"/>
    <n v="-20.492738706635155"/>
    <n v="155378.03665963115"/>
    <n v="3610.7654876855818"/>
    <n v="2726.2443923932137"/>
    <n v="1303.9217561964958"/>
    <n v="145070.13595013533"/>
    <n v="2912.8577831283956"/>
    <n v="0"/>
    <n v="688654.38762112719"/>
    <n v="1101643.3527092016"/>
    <m/>
    <n v="96684.712232422491"/>
    <n v="101166.45776245497"/>
    <n v="102007.49579761099"/>
    <n v="101987.00305890435"/>
    <n v="257365.0397185355"/>
    <n v="260975.80520622109"/>
    <n v="263702.04959861428"/>
    <n v="265005.97135481075"/>
    <n v="410076.10730494605"/>
    <n v="412988.96508807444"/>
    <n v="412988.96508807444"/>
    <n v="1101643.3527092016"/>
    <n v="269647.52071377257"/>
    <m/>
    <n v="30338.583966607504"/>
    <n v="1406.3217435347719"/>
    <n v="263.90835179147001"/>
    <n v="-6.430392764291736"/>
    <n v="48755.894317944207"/>
    <n v="1133.0179239561542"/>
    <n v="855.46507304365809"/>
    <n v="409.15609896171202"/>
    <n v="45521.390082748047"/>
    <n v="914.02227297101206"/>
    <n v="0"/>
    <n v="216092.06337183464"/>
    <n v="345683.39281062887"/>
    <m/>
    <n v="30338.583966607504"/>
    <n v="31744.905710142277"/>
    <n v="32008.814061933746"/>
    <n v="32002.383669169456"/>
    <n v="80758.277987113659"/>
    <n v="81891.295911069814"/>
    <n v="82746.760984113469"/>
    <n v="83155.917083075183"/>
    <n v="128677.30716582324"/>
    <n v="129591.32943879424"/>
    <n v="129591.32943879424"/>
    <n v="345683.39281062887"/>
    <n v="84612.383485162616"/>
  </r>
  <r>
    <s v="Y"/>
    <s v="CD"/>
    <s v="AA"/>
    <x v="4"/>
    <s v="Customer Service Quality &amp; Reliability"/>
    <s v="Customer Facing Technology Program"/>
    <s v="5151"/>
    <x v="52"/>
    <s v="51N09"/>
    <s v="BI_51N09 - Customer Facing Technology"/>
    <s v="ET Subfunction"/>
    <x v="2"/>
    <s v="CD.AA"/>
    <n v="0.48309143579999997"/>
    <n v="0.15158870260000001"/>
    <n v="194360.28847789997"/>
    <n v="60988.090005230828"/>
    <n v="28743.49"/>
    <n v="-8918.48"/>
    <n v="79.84"/>
    <n v="-12.58"/>
    <n v="830648.98"/>
    <n v="167307.59"/>
    <n v="11478.03"/>
    <n v="3692.44"/>
    <n v="360.57"/>
    <n v="25.99"/>
    <n v="-673610.73"/>
    <n v="42530.95"/>
    <n v="402326.08999999991"/>
    <m/>
    <n v="28743.49"/>
    <n v="19825.010000000002"/>
    <n v="19904.850000000002"/>
    <n v="19892.27"/>
    <n v="850541.25"/>
    <n v="1017848.84"/>
    <n v="1029326.87"/>
    <n v="1033019.3099999999"/>
    <n v="1033379.8799999999"/>
    <n v="1033405.8699999999"/>
    <n v="359795.1399999999"/>
    <n v="402326.08999999991"/>
    <n v="553903.81874999998"/>
    <m/>
    <n v="13885.733854002941"/>
    <n v="-4308.4413083535837"/>
    <n v="38.570020234272"/>
    <n v="-6.0772902623639995"/>
    <n v="401279.40839400544"/>
    <n v="80824.863873337716"/>
    <n v="5544.9379928554736"/>
    <n v="1783.7861412053519"/>
    <n v="174.18827900640599"/>
    <n v="12.555546416441999"/>
    <n v="-325415.57472598611"/>
    <n v="20546.337701438006"/>
    <n v="194360.28847790003"/>
    <m/>
    <n v="13885.733854002941"/>
    <n v="9577.2925456493576"/>
    <n v="9615.8625658836299"/>
    <n v="9609.7852756212651"/>
    <n v="410889.19366962672"/>
    <n v="491714.05754296447"/>
    <n v="497258.99553581997"/>
    <n v="499042.78167702531"/>
    <n v="499216.96995603171"/>
    <n v="499229.52550244814"/>
    <n v="173813.95077646204"/>
    <n v="194360.28847790003"/>
    <n v="267586.19109504047"/>
    <m/>
    <n v="4357.1883572960751"/>
    <n v="-1351.940812364048"/>
    <n v="12.102842015584002"/>
    <n v="-1.9069858787080003"/>
    <n v="125917.00119421336"/>
    <n v="25361.940503232734"/>
    <n v="1739.9396761038784"/>
    <n v="559.73218902834401"/>
    <n v="54.658338496482003"/>
    <n v="3.9397903805740002"/>
    <n v="-102111.7766181389"/>
    <n v="6447.2115308454704"/>
    <n v="60988.090005230843"/>
    <m/>
    <n v="4357.1883572960751"/>
    <n v="3005.2475449320273"/>
    <n v="3017.3503869476112"/>
    <n v="3015.4434010689033"/>
    <n v="128932.44459528226"/>
    <n v="154294.38509851499"/>
    <n v="156034.32477461887"/>
    <n v="156594.05696364722"/>
    <n v="156648.71530214371"/>
    <n v="156652.65509252428"/>
    <n v="54540.878474385376"/>
    <n v="60988.090005230843"/>
    <n v="83965.56124949806"/>
  </r>
  <r>
    <s v="Y"/>
    <s v="CD"/>
    <s v="AA"/>
    <x v="4"/>
    <s v="Customer Service Quality &amp; Reliability"/>
    <s v="Customer Facing Technology Program"/>
    <s v="5151"/>
    <x v="52"/>
    <s v="51N09"/>
    <s v="BI_51N09 - Customer Facing Technology"/>
    <s v="ET Subfunction"/>
    <x v="3"/>
    <s v="CD.AA"/>
    <n v="0.48309143579999997"/>
    <n v="0.15158870260000001"/>
    <n v="7089841.1920003835"/>
    <n v="2224713.0631815186"/>
    <n v="1655073.44"/>
    <n v="43935.589999999982"/>
    <n v="9171.27"/>
    <n v="9011.06"/>
    <n v="2680056.04"/>
    <n v="544293.56999999995"/>
    <n v="6128462.6399999997"/>
    <n v="252183.59"/>
    <n v="183893.98"/>
    <n v="164250.15"/>
    <n v="815859.04"/>
    <n v="2189791.58"/>
    <n v="14675981.950000001"/>
    <m/>
    <n v="1655073.44"/>
    <n v="1699009.03"/>
    <n v="1708180.3"/>
    <n v="1717191.36"/>
    <n v="4397247.4000000004"/>
    <n v="4941540.9700000007"/>
    <n v="11070003.609999999"/>
    <n v="11322187.199999999"/>
    <n v="11506081.18"/>
    <n v="11670331.33"/>
    <n v="12486190.370000001"/>
    <n v="14675981.950000001"/>
    <n v="6792585.5970833329"/>
    <m/>
    <n v="799551.80448404502"/>
    <n v="21224.907255820111"/>
    <n v="4430.5619924094663"/>
    <n v="4353.1659134799474"/>
    <n v="1294712.1203880622"/>
    <n v="262943.56222800777"/>
    <n v="2960607.8160042581"/>
    <n v="121827.73257829851"/>
    <n v="88837.606833176484"/>
    <n v="79347.840793865369"/>
    <n v="394134.5150440096"/>
    <n v="1057869.5584849506"/>
    <n v="7089841.1920003835"/>
    <m/>
    <n v="799551.80448404502"/>
    <n v="820776.71173986513"/>
    <n v="825207.27373227465"/>
    <n v="829560.43964575464"/>
    <n v="2124272.5600338168"/>
    <n v="2387216.1222618246"/>
    <n v="5347823.9382660827"/>
    <n v="5469651.6708443807"/>
    <n v="5558489.2776775574"/>
    <n v="5637837.1184714232"/>
    <n v="6031971.6335154325"/>
    <n v="7089841.1920003835"/>
    <n v="3281439.9288893878"/>
    <m/>
    <n v="250890.43547731897"/>
    <n v="6660.139086065532"/>
    <n v="1390.2609204943021"/>
    <n v="1365.974894450756"/>
    <n v="406266.21799889376"/>
    <n v="82508.75610982228"/>
    <n v="929005.70053017093"/>
    <n v="38228.183225110333"/>
    <n v="27876.249844150352"/>
    <n v="24898.467140355391"/>
    <n v="123675.01337808152"/>
    <n v="331947.66457660415"/>
    <n v="2224713.0631815186"/>
    <m/>
    <n v="250890.43547731897"/>
    <n v="257550.57456338449"/>
    <n v="258940.83548387879"/>
    <n v="260306.81037832954"/>
    <n v="666573.02837722329"/>
    <n v="749081.7844870456"/>
    <n v="1678087.4850172165"/>
    <n v="1716315.6682423269"/>
    <n v="1744191.9180864773"/>
    <n v="1769090.3852268327"/>
    <n v="1892765.3986049143"/>
    <n v="2224713.0631815186"/>
    <n v="1029679.237961309"/>
  </r>
  <r>
    <s v="Y"/>
    <s v="ED"/>
    <s v="WA"/>
    <x v="4"/>
    <s v="Customer Service Quality &amp; Reliability"/>
    <s v="Customer Facing Technology Program"/>
    <s v="5151"/>
    <x v="52"/>
    <s v="51N09"/>
    <s v="BI_51N09 - Customer Facing Technology"/>
    <s v="ET Subfunction"/>
    <x v="2"/>
    <s v="ED.WA"/>
    <n v="1"/>
    <n v="0"/>
    <n v="0"/>
    <n v="0"/>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r>
  <r>
    <s v="Y"/>
    <s v="ED"/>
    <s v="WA"/>
    <x v="4"/>
    <s v="Customer Service Quality &amp; Reliability"/>
    <s v="Customer Facing Technology Program"/>
    <s v="5151"/>
    <x v="52"/>
    <s v="51N09"/>
    <s v="BI_51N09 - Customer Facing Technology"/>
    <s v="ET Subfunction"/>
    <x v="3"/>
    <s v="ED.WA"/>
    <n v="1"/>
    <n v="0"/>
    <n v="790334.36"/>
    <n v="0"/>
    <n v="0"/>
    <n v="0"/>
    <n v="0"/>
    <n v="0"/>
    <n v="0"/>
    <n v="0"/>
    <n v="0"/>
    <n v="0"/>
    <n v="0"/>
    <n v="719876.55"/>
    <n v="25435.49"/>
    <n v="45022.32"/>
    <n v="790334.36"/>
    <m/>
    <n v="0"/>
    <n v="0"/>
    <n v="0"/>
    <n v="0"/>
    <n v="0"/>
    <n v="0"/>
    <n v="0"/>
    <n v="0"/>
    <n v="0"/>
    <n v="719876.55"/>
    <n v="745312.04"/>
    <n v="790334.36"/>
    <n v="155029.64749999999"/>
    <m/>
    <n v="0"/>
    <n v="0"/>
    <n v="0"/>
    <n v="0"/>
    <n v="0"/>
    <n v="0"/>
    <n v="0"/>
    <n v="0"/>
    <n v="0"/>
    <n v="719876.55"/>
    <n v="25435.49"/>
    <n v="45022.32"/>
    <n v="790334.36"/>
    <m/>
    <n v="0"/>
    <n v="0"/>
    <n v="0"/>
    <n v="0"/>
    <n v="0"/>
    <n v="0"/>
    <n v="0"/>
    <n v="0"/>
    <n v="0"/>
    <n v="719876.55"/>
    <n v="745312.04"/>
    <n v="790334.36"/>
    <n v="155029.64749999999"/>
    <m/>
    <n v="0"/>
    <n v="0"/>
    <n v="0"/>
    <n v="0"/>
    <n v="0"/>
    <n v="0"/>
    <n v="0"/>
    <n v="0"/>
    <n v="0"/>
    <n v="0"/>
    <n v="0"/>
    <n v="0"/>
    <n v="0"/>
    <m/>
    <n v="0"/>
    <n v="0"/>
    <n v="0"/>
    <n v="0"/>
    <n v="0"/>
    <n v="0"/>
    <n v="0"/>
    <n v="0"/>
    <n v="0"/>
    <n v="0"/>
    <n v="0"/>
    <n v="0"/>
    <n v="0"/>
  </r>
  <r>
    <s v="Y"/>
    <s v="CD"/>
    <s v="AA"/>
    <x v="3"/>
    <s v="Performance &amp; Capacity"/>
    <s v="Data Center Compute and Storage Systems"/>
    <s v="5155"/>
    <x v="53"/>
    <s v="55N09"/>
    <s v="BI_55N09 - Data Center Compute and Storage Systems"/>
    <s v="ET Subfunction"/>
    <x v="2"/>
    <s v="CD.AA"/>
    <n v="0.48309143579999997"/>
    <n v="0.15158870260000001"/>
    <n v="667976.62972549407"/>
    <n v="209603.61365033383"/>
    <n v="1176.27"/>
    <n v="611.07000000000005"/>
    <n v="838329.87"/>
    <n v="399359.55"/>
    <n v="4769.63"/>
    <n v="127578.85"/>
    <n v="482.46000000000004"/>
    <n v="4094.74"/>
    <n v="2112.92"/>
    <n v="7.2700000000186265"/>
    <n v="4190"/>
    <n v="0"/>
    <n v="1382712.63"/>
    <m/>
    <n v="1176.27"/>
    <n v="1787.3400000000001"/>
    <n v="840117.21"/>
    <n v="1239476.76"/>
    <n v="1244246.3899999999"/>
    <n v="1371825.24"/>
    <n v="1372307.7"/>
    <n v="1376402.44"/>
    <n v="1378515.3599999999"/>
    <n v="1378522.63"/>
    <n v="1382712.63"/>
    <n v="1382712.63"/>
    <n v="1023203.8570833332"/>
    <m/>
    <n v="568.24596318846591"/>
    <n v="295.202683674306"/>
    <n v="404989.98057232733"/>
    <n v="192927.17840994187"/>
    <n v="2304.1674049347539"/>
    <n v="61632.249824212828"/>
    <n v="233.07229411606801"/>
    <n v="1978.1338258276917"/>
    <n v="1020.733556530536"/>
    <n v="3.5120747382749982"/>
    <n v="2024.1531160019999"/>
    <n v="0"/>
    <n v="667976.62972549419"/>
    <m/>
    <n v="568.24596318846591"/>
    <n v="863.44864686277197"/>
    <n v="405853.42921919009"/>
    <n v="598780.60762913199"/>
    <n v="601084.77503406676"/>
    <n v="662717.02485827962"/>
    <n v="662950.09715239564"/>
    <n v="664928.23097822338"/>
    <n v="665948.96453475393"/>
    <n v="665952.47660949221"/>
    <n v="667976.62972549419"/>
    <n v="667976.62972549419"/>
    <n v="494301.02043448552"/>
    <m/>
    <n v="178.30924320730202"/>
    <n v="92.631308497782015"/>
    <n v="127081.33734412667"/>
    <n v="60538.396055419835"/>
    <n v="723.02202358203806"/>
    <n v="19339.512350700013"/>
    <n v="73.135485456396012"/>
    <n v="620.71632408432401"/>
    <n v="320.29480149759206"/>
    <n v="1.1020498679048236"/>
    <n v="635.15666389400008"/>
    <n v="0"/>
    <n v="209603.61365033389"/>
    <m/>
    <n v="178.30924320730202"/>
    <n v="270.94055170508403"/>
    <n v="127352.27789583176"/>
    <n v="187890.67395125161"/>
    <n v="188613.69597483365"/>
    <n v="207953.20832553366"/>
    <n v="208026.34381099005"/>
    <n v="208647.06013507437"/>
    <n v="208967.35493657197"/>
    <n v="208968.45698643988"/>
    <n v="209603.61365033389"/>
    <n v="209603.61365033389"/>
    <n v="155106.14519057836"/>
  </r>
  <r>
    <s v="Y"/>
    <s v="CD"/>
    <s v="AA"/>
    <x v="3"/>
    <s v="Performance &amp; Capacity"/>
    <s v="Data Center Compute and Storage Systems"/>
    <s v="5155"/>
    <x v="53"/>
    <s v="55N09"/>
    <s v="BI_55N09 - Data Center Compute and Storage Systems"/>
    <s v="ET Subfunction"/>
    <x v="3"/>
    <s v="CD.AA"/>
    <n v="0.48309143579999997"/>
    <n v="0.15158870260000001"/>
    <n v="194443.3077411422"/>
    <n v="61014.140523772643"/>
    <n v="127279.53"/>
    <n v="45283.630000000005"/>
    <n v="39184.92"/>
    <n v="-378854.82000000007"/>
    <n v="9332.68"/>
    <n v="195920.59"/>
    <n v="15227.079999999998"/>
    <n v="105025.64"/>
    <n v="124847.32999999999"/>
    <n v="22156.02"/>
    <n v="14335.109999999999"/>
    <n v="82760.23"/>
    <n v="402497.93999999994"/>
    <m/>
    <n v="127279.53"/>
    <n v="172563.16"/>
    <n v="211748.08000000002"/>
    <n v="-167106.74000000005"/>
    <n v="-157774.06000000006"/>
    <n v="38146.529999999941"/>
    <n v="53373.609999999942"/>
    <n v="158399.24999999994"/>
    <n v="283246.57999999996"/>
    <n v="305402.59999999998"/>
    <n v="319737.70999999996"/>
    <n v="402497.93999999994"/>
    <n v="128855.43499999995"/>
    <m/>
    <n v="61487.650895649167"/>
    <n v="21876.133834935954"/>
    <n v="18929.899264508134"/>
    <n v="-183021.51895355058"/>
    <n v="4508.5377810619439"/>
    <n v="94647.559125883112"/>
    <n v="7356.0719402414625"/>
    <n v="50736.987223413911"/>
    <n v="60312.675905496406"/>
    <n v="10703.383513413515"/>
    <n v="6925.1688722509371"/>
    <n v="39980.758337838226"/>
    <n v="194443.3077411422"/>
    <m/>
    <n v="61487.650895649167"/>
    <n v="83363.784730585117"/>
    <n v="102293.68399509325"/>
    <n v="-80727.83495845733"/>
    <n v="-76219.29717739539"/>
    <n v="18428.261948487721"/>
    <n v="25784.333888729183"/>
    <n v="76521.321112143094"/>
    <n v="136833.99701763951"/>
    <n v="147537.38053105303"/>
    <n v="154462.54940330397"/>
    <n v="194443.3077411422"/>
    <n v="62248.957104783534"/>
    <m/>
    <n v="19294.138820237778"/>
    <n v="6864.4867207184398"/>
    <n v="5939.9911842847923"/>
    <n v="-57430.110637556551"/>
    <n v="1414.7288529809682"/>
    <n v="29699.348050726538"/>
    <n v="2308.2533015864078"/>
    <n v="15920.700507334665"/>
    <n v="18925.444777774057"/>
    <n v="3358.6023265796525"/>
    <n v="2173.0407265282861"/>
    <n v="12545.515892577598"/>
    <n v="61014.140523772629"/>
    <m/>
    <n v="19294.138820237778"/>
    <n v="26158.625540956218"/>
    <n v="32098.616725241009"/>
    <n v="-25331.493912315542"/>
    <n v="-23916.765059334575"/>
    <n v="5782.5829913919624"/>
    <n v="8090.8362929783707"/>
    <n v="24011.536800313035"/>
    <n v="42936.981578087092"/>
    <n v="46295.583904666746"/>
    <n v="48468.624631195031"/>
    <n v="61014.140523772629"/>
    <n v="19533.028214608621"/>
  </r>
  <r>
    <s v="Y"/>
    <s v="ED"/>
    <s v="AN"/>
    <x v="3"/>
    <s v="Performance &amp; Capacity"/>
    <s v="Data Center Compute and Storage Systems"/>
    <s v="5155"/>
    <x v="53"/>
    <s v="55N09"/>
    <s v="BI_55N09 - Data Center Compute and Storage Systems"/>
    <s v="ET Subfunction"/>
    <x v="2"/>
    <s v="ED.AN"/>
    <n v="0.69189000000000001"/>
    <n v="0"/>
    <n v="61042.493410800002"/>
    <n v="0"/>
    <n v="0"/>
    <n v="0"/>
    <n v="0"/>
    <n v="0"/>
    <n v="0"/>
    <n v="0"/>
    <n v="0"/>
    <n v="0"/>
    <n v="0"/>
    <n v="0"/>
    <n v="83870.5"/>
    <n v="4355.22"/>
    <n v="88225.72"/>
    <m/>
    <n v="0"/>
    <n v="0"/>
    <n v="0"/>
    <n v="0"/>
    <n v="0"/>
    <n v="0"/>
    <n v="0"/>
    <n v="0"/>
    <n v="0"/>
    <n v="0"/>
    <n v="83870.5"/>
    <n v="88225.72"/>
    <n v="10665.28"/>
    <m/>
    <n v="0"/>
    <n v="0"/>
    <n v="0"/>
    <n v="0"/>
    <n v="0"/>
    <n v="0"/>
    <n v="0"/>
    <n v="0"/>
    <n v="0"/>
    <n v="0"/>
    <n v="58029.160244999999"/>
    <n v="3013.3331658000002"/>
    <n v="61042.493410800002"/>
    <m/>
    <n v="0"/>
    <n v="0"/>
    <n v="0"/>
    <n v="0"/>
    <n v="0"/>
    <n v="0"/>
    <n v="0"/>
    <n v="0"/>
    <n v="0"/>
    <n v="0"/>
    <n v="58029.160244999999"/>
    <n v="61042.493410800002"/>
    <n v="7379.2005792000009"/>
    <m/>
    <n v="0"/>
    <n v="0"/>
    <n v="0"/>
    <n v="0"/>
    <n v="0"/>
    <n v="0"/>
    <n v="0"/>
    <n v="0"/>
    <n v="0"/>
    <n v="0"/>
    <n v="0"/>
    <n v="0"/>
    <n v="0"/>
    <m/>
    <n v="0"/>
    <n v="0"/>
    <n v="0"/>
    <n v="0"/>
    <n v="0"/>
    <n v="0"/>
    <n v="0"/>
    <n v="0"/>
    <n v="0"/>
    <n v="0"/>
    <n v="0"/>
    <n v="0"/>
    <n v="0"/>
  </r>
  <r>
    <s v="Y"/>
    <s v="ED"/>
    <s v="AN"/>
    <x v="3"/>
    <s v="Performance &amp; Capacity"/>
    <s v="Data Center Compute and Storage Systems"/>
    <s v="5155"/>
    <x v="53"/>
    <s v="55N09"/>
    <s v="BI_55N09 - Data Center Compute and Storage Systems"/>
    <s v="ET Subfunction"/>
    <x v="3"/>
    <s v="ED.AN"/>
    <n v="0.69189000000000001"/>
    <n v="0"/>
    <n v="57241.927803000006"/>
    <n v="0"/>
    <n v="0"/>
    <n v="0"/>
    <n v="0"/>
    <n v="0"/>
    <n v="0"/>
    <n v="0"/>
    <n v="0"/>
    <n v="0"/>
    <n v="0"/>
    <n v="0"/>
    <n v="78648.63"/>
    <n v="4084.07"/>
    <n v="82732.700000000012"/>
    <m/>
    <n v="0"/>
    <n v="0"/>
    <n v="0"/>
    <n v="0"/>
    <n v="0"/>
    <n v="0"/>
    <n v="0"/>
    <n v="0"/>
    <n v="0"/>
    <n v="0"/>
    <n v="78648.63"/>
    <n v="82732.700000000012"/>
    <n v="10001.248333333335"/>
    <m/>
    <n v="0"/>
    <n v="0"/>
    <n v="0"/>
    <n v="0"/>
    <n v="0"/>
    <n v="0"/>
    <n v="0"/>
    <n v="0"/>
    <n v="0"/>
    <n v="0"/>
    <n v="54416.200610700005"/>
    <n v="2825.7271923000003"/>
    <n v="57241.927803000006"/>
    <m/>
    <n v="0"/>
    <n v="0"/>
    <n v="0"/>
    <n v="0"/>
    <n v="0"/>
    <n v="0"/>
    <n v="0"/>
    <n v="0"/>
    <n v="0"/>
    <n v="0"/>
    <n v="54416.200610700005"/>
    <n v="57241.927803000006"/>
    <n v="6919.7637093500007"/>
    <m/>
    <n v="0"/>
    <n v="0"/>
    <n v="0"/>
    <n v="0"/>
    <n v="0"/>
    <n v="0"/>
    <n v="0"/>
    <n v="0"/>
    <n v="0"/>
    <n v="0"/>
    <n v="0"/>
    <n v="0"/>
    <n v="0"/>
    <m/>
    <n v="0"/>
    <n v="0"/>
    <n v="0"/>
    <n v="0"/>
    <n v="0"/>
    <n v="0"/>
    <n v="0"/>
    <n v="0"/>
    <n v="0"/>
    <n v="0"/>
    <n v="0"/>
    <n v="0"/>
    <n v="0"/>
  </r>
  <r>
    <s v="Y"/>
    <s v="CD"/>
    <s v="AA"/>
    <x v="1"/>
    <s v="Performance &amp; Capacity"/>
    <s v="Digital Grid Network"/>
    <s v="5156"/>
    <x v="54"/>
    <s v="56N09"/>
    <s v="BI_56N09 - Digital Grid Network Expansion"/>
    <s v="ET Subfunction"/>
    <x v="2"/>
    <s v="CD.AA"/>
    <n v="0.48309143579999997"/>
    <n v="0.15158870260000001"/>
    <n v="286071.87872636603"/>
    <n v="89766.163779453971"/>
    <n v="-574.19000000000005"/>
    <n v="170083.84999999998"/>
    <n v="2143.3000000000002"/>
    <n v="17631.310000000001"/>
    <n v="0"/>
    <n v="10945.23"/>
    <n v="0"/>
    <n v="-2506.25"/>
    <n v="0"/>
    <n v="139945.09"/>
    <n v="2560.41"/>
    <n v="251940.47"/>
    <n v="592169.22"/>
    <m/>
    <n v="-574.19000000000005"/>
    <n v="169509.65999999997"/>
    <n v="171652.95999999996"/>
    <n v="189284.26999999996"/>
    <n v="189284.26999999996"/>
    <n v="200229.49999999997"/>
    <n v="200229.49999999997"/>
    <n v="197723.24999999997"/>
    <n v="197723.24999999997"/>
    <n v="337668.33999999997"/>
    <n v="340228.74999999994"/>
    <n v="592169.22"/>
    <n v="207420.3475"/>
    <m/>
    <n v="-277.386271522002"/>
    <n v="82166.051302891807"/>
    <n v="1035.4098743501399"/>
    <n v="8517.5348629348973"/>
    <n v="0"/>
    <n v="5287.5468758612333"/>
    <n v="0"/>
    <n v="-1210.7479109737499"/>
    <n v="0"/>
    <n v="67606.274461260211"/>
    <n v="1236.9121431366777"/>
    <n v="121710.28338842682"/>
    <n v="286071.87872636603"/>
    <m/>
    <n v="-277.386271522002"/>
    <n v="81888.665031369805"/>
    <n v="82924.074905719943"/>
    <n v="91441.609768654846"/>
    <n v="91441.609768654846"/>
    <n v="96729.156644516072"/>
    <n v="96729.156644516072"/>
    <n v="95518.408733542325"/>
    <n v="95518.408733542325"/>
    <n v="163124.68319480255"/>
    <n v="164361.59533793922"/>
    <n v="286071.87872636603"/>
    <n v="100202.99348790992"/>
    <m/>
    <n v="-87.040717145894021"/>
    <n v="25782.79015471301"/>
    <n v="324.90006628258004"/>
    <n v="2672.7074080384064"/>
    <n v="0"/>
    <n v="1659.1732153585981"/>
    <n v="0"/>
    <n v="-379.91918589125004"/>
    <n v="0"/>
    <n v="21214.094628340234"/>
    <n v="388.12923002406603"/>
    <n v="38191.328979734222"/>
    <n v="89766.163779453971"/>
    <m/>
    <n v="-87.040717145894021"/>
    <n v="25695.749437567116"/>
    <n v="26020.649503849694"/>
    <n v="28693.356911888099"/>
    <n v="28693.356911888099"/>
    <n v="30352.530127246697"/>
    <n v="30352.530127246697"/>
    <n v="29972.610941355448"/>
    <n v="29972.610941355448"/>
    <n v="51186.705569695681"/>
    <n v="51574.834799719749"/>
    <n v="89766.163779453971"/>
    <n v="31442.581370366152"/>
  </r>
  <r>
    <s v="Y"/>
    <s v="CD"/>
    <s v="AA"/>
    <x v="1"/>
    <s v="Performance &amp; Capacity"/>
    <s v="Digital Grid Network"/>
    <s v="5156"/>
    <x v="54"/>
    <s v="56N09"/>
    <s v="BI_56N09 - Digital Grid Network Expansion"/>
    <s v="ET Subfunction"/>
    <x v="3"/>
    <s v="CD.AA"/>
    <n v="0.48309143579999997"/>
    <n v="0.15158870260000001"/>
    <n v="0"/>
    <n v="0"/>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r>
  <r>
    <s v="Y"/>
    <s v="CD"/>
    <s v="WA"/>
    <x v="1"/>
    <s v="Performance &amp; Capacity"/>
    <s v="Digital Grid Network"/>
    <s v="5156"/>
    <x v="54"/>
    <s v="56N09"/>
    <s v="BI_56N09 - Digital Grid Network Expansion"/>
    <s v="ET Subfunction"/>
    <x v="2"/>
    <s v="CD.WA"/>
    <n v="0.77317999999999998"/>
    <n v="0.22681999999999999"/>
    <n v="731361.06746260007"/>
    <n v="214552.0025374"/>
    <n v="0"/>
    <n v="22848.16"/>
    <n v="533.35"/>
    <n v="-46.03"/>
    <n v="257.63"/>
    <n v="11089.28"/>
    <n v="0"/>
    <n v="2506.25"/>
    <n v="0"/>
    <n v="0"/>
    <n v="0"/>
    <n v="908724.43"/>
    <n v="945913.07000000007"/>
    <m/>
    <n v="0"/>
    <n v="22848.16"/>
    <n v="23381.51"/>
    <n v="23335.48"/>
    <n v="23593.11"/>
    <n v="34682.39"/>
    <n v="34682.39"/>
    <n v="37188.639999999999"/>
    <n v="37188.639999999999"/>
    <n v="37188.639999999999"/>
    <n v="37188.639999999999"/>
    <n v="945913.07000000007"/>
    <n v="65352.844583333332"/>
    <m/>
    <n v="0"/>
    <n v="17665.740348799998"/>
    <n v="412.37555300000002"/>
    <n v="-35.589475399999998"/>
    <n v="199.19436339999999"/>
    <n v="8574.0095104000011"/>
    <n v="0"/>
    <n v="1937.782375"/>
    <n v="0"/>
    <n v="0"/>
    <n v="0"/>
    <n v="702607.55478740006"/>
    <n v="731361.06746260007"/>
    <m/>
    <n v="0"/>
    <n v="17665.740348799998"/>
    <n v="18078.1159018"/>
    <n v="18042.5264264"/>
    <n v="18241.720789800002"/>
    <n v="26815.730300200004"/>
    <n v="26815.730300200004"/>
    <n v="28753.512675200003"/>
    <n v="28753.512675200003"/>
    <n v="28753.512675200003"/>
    <n v="28753.512675200003"/>
    <n v="731361.06746260007"/>
    <n v="50529.512374941667"/>
    <m/>
    <n v="0"/>
    <n v="5182.4196511999999"/>
    <n v="120.974447"/>
    <n v="-10.4405246"/>
    <n v="58.435636599999995"/>
    <n v="2515.2704896"/>
    <n v="0"/>
    <n v="568.467625"/>
    <n v="0"/>
    <n v="0"/>
    <n v="0"/>
    <n v="206116.87521260002"/>
    <n v="214552.00253740003"/>
    <m/>
    <n v="0"/>
    <n v="5182.4196511999999"/>
    <n v="5303.3940981999995"/>
    <n v="5292.9535735999998"/>
    <n v="5351.3892102"/>
    <n v="7866.6596998000005"/>
    <n v="7866.6596998000005"/>
    <n v="8435.1273247999998"/>
    <n v="8435.1273247999998"/>
    <n v="8435.1273247999998"/>
    <n v="8435.1273247999998"/>
    <n v="214552.00253740003"/>
    <n v="14823.332208391666"/>
  </r>
  <r>
    <s v="Y"/>
    <s v="ED"/>
    <s v="WA"/>
    <x v="1"/>
    <s v="Performance &amp; Capacity"/>
    <s v="Digital Grid Network"/>
    <s v="5156"/>
    <x v="54"/>
    <s v="56N09"/>
    <s v="BI_56N09 - Digital Grid Network Expansion"/>
    <s v="ET Subfunction"/>
    <x v="0"/>
    <s v="ED.WA"/>
    <n v="1"/>
    <n v="0"/>
    <n v="63378.67"/>
    <n v="0"/>
    <n v="0"/>
    <n v="0"/>
    <n v="0"/>
    <n v="0"/>
    <n v="0"/>
    <n v="0"/>
    <n v="0"/>
    <n v="0"/>
    <n v="0"/>
    <n v="54072.71"/>
    <n v="3538.68"/>
    <n v="5767.28"/>
    <n v="63378.67"/>
    <m/>
    <n v="0"/>
    <n v="0"/>
    <n v="0"/>
    <n v="0"/>
    <n v="0"/>
    <n v="0"/>
    <n v="0"/>
    <n v="0"/>
    <n v="0"/>
    <n v="54072.71"/>
    <n v="57611.39"/>
    <n v="63378.67"/>
    <n v="11947.786249999999"/>
    <m/>
    <n v="0"/>
    <n v="0"/>
    <n v="0"/>
    <n v="0"/>
    <n v="0"/>
    <n v="0"/>
    <n v="0"/>
    <n v="0"/>
    <n v="0"/>
    <n v="54072.71"/>
    <n v="3538.68"/>
    <n v="5767.28"/>
    <n v="63378.67"/>
    <m/>
    <n v="0"/>
    <n v="0"/>
    <n v="0"/>
    <n v="0"/>
    <n v="0"/>
    <n v="0"/>
    <n v="0"/>
    <n v="0"/>
    <n v="0"/>
    <n v="54072.71"/>
    <n v="57611.39"/>
    <n v="63378.67"/>
    <n v="11947.786249999999"/>
    <m/>
    <n v="0"/>
    <n v="0"/>
    <n v="0"/>
    <n v="0"/>
    <n v="0"/>
    <n v="0"/>
    <n v="0"/>
    <n v="0"/>
    <n v="0"/>
    <n v="0"/>
    <n v="0"/>
    <n v="0"/>
    <n v="0"/>
    <m/>
    <n v="0"/>
    <n v="0"/>
    <n v="0"/>
    <n v="0"/>
    <n v="0"/>
    <n v="0"/>
    <n v="0"/>
    <n v="0"/>
    <n v="0"/>
    <n v="0"/>
    <n v="0"/>
    <n v="0"/>
    <n v="0"/>
  </r>
  <r>
    <s v="Y"/>
    <s v="ED"/>
    <s v="WA"/>
    <x v="1"/>
    <s v="Performance &amp; Capacity"/>
    <s v="Digital Grid Network"/>
    <s v="5156"/>
    <x v="54"/>
    <s v="56N09"/>
    <s v="BI_56N09 - Digital Grid Network Expansion"/>
    <s v="ET Subfunction"/>
    <x v="2"/>
    <s v="ED.WA"/>
    <n v="1"/>
    <n v="0"/>
    <n v="114357.14"/>
    <n v="0"/>
    <n v="0"/>
    <n v="0"/>
    <n v="0"/>
    <n v="0"/>
    <n v="0"/>
    <n v="0"/>
    <n v="0"/>
    <n v="0"/>
    <n v="0"/>
    <n v="97565.98"/>
    <n v="6384.97"/>
    <n v="10406.19"/>
    <n v="114357.14"/>
    <m/>
    <n v="0"/>
    <n v="0"/>
    <n v="0"/>
    <n v="0"/>
    <n v="0"/>
    <n v="0"/>
    <n v="0"/>
    <n v="0"/>
    <n v="0"/>
    <n v="97565.98"/>
    <n v="103950.95"/>
    <n v="114357.14"/>
    <n v="21557.958333333332"/>
    <m/>
    <n v="0"/>
    <n v="0"/>
    <n v="0"/>
    <n v="0"/>
    <n v="0"/>
    <n v="0"/>
    <n v="0"/>
    <n v="0"/>
    <n v="0"/>
    <n v="97565.98"/>
    <n v="6384.97"/>
    <n v="10406.19"/>
    <n v="114357.14"/>
    <m/>
    <n v="0"/>
    <n v="0"/>
    <n v="0"/>
    <n v="0"/>
    <n v="0"/>
    <n v="0"/>
    <n v="0"/>
    <n v="0"/>
    <n v="0"/>
    <n v="97565.98"/>
    <n v="103950.95"/>
    <n v="114357.14"/>
    <n v="21557.958333333332"/>
    <m/>
    <n v="0"/>
    <n v="0"/>
    <n v="0"/>
    <n v="0"/>
    <n v="0"/>
    <n v="0"/>
    <n v="0"/>
    <n v="0"/>
    <n v="0"/>
    <n v="0"/>
    <n v="0"/>
    <n v="0"/>
    <n v="0"/>
    <m/>
    <n v="0"/>
    <n v="0"/>
    <n v="0"/>
    <n v="0"/>
    <n v="0"/>
    <n v="0"/>
    <n v="0"/>
    <n v="0"/>
    <n v="0"/>
    <n v="0"/>
    <n v="0"/>
    <n v="0"/>
    <n v="0"/>
  </r>
  <r>
    <s v="Y"/>
    <s v="GD"/>
    <s v="WA"/>
    <x v="1"/>
    <s v="Performance &amp; Capacity"/>
    <s v="Digital Grid Network"/>
    <s v="5156"/>
    <x v="54"/>
    <s v="56N09"/>
    <s v="BI_56N09 - Digital Grid Network Expansion"/>
    <s v="ET Subfunction"/>
    <x v="4"/>
    <s v="GD.WA"/>
    <n v="0"/>
    <n v="1"/>
    <n v="0"/>
    <n v="-96646.03"/>
    <n v="-52.12"/>
    <n v="362.56"/>
    <n v="-96956.47"/>
    <n v="0"/>
    <n v="0"/>
    <n v="0"/>
    <n v="0"/>
    <n v="0"/>
    <n v="0"/>
    <n v="0"/>
    <n v="0"/>
    <n v="0"/>
    <n v="-96646.03"/>
    <m/>
    <n v="-52.12"/>
    <n v="310.44"/>
    <n v="-96646.03"/>
    <n v="-96646.03"/>
    <n v="-96646.03"/>
    <n v="-96646.03"/>
    <n v="-96646.03"/>
    <n v="-96646.03"/>
    <n v="-96646.03"/>
    <n v="-96646.03"/>
    <n v="-96646.03"/>
    <n v="-96646.03"/>
    <n v="-76489.913750000022"/>
    <m/>
    <n v="0"/>
    <n v="0"/>
    <n v="0"/>
    <n v="0"/>
    <n v="0"/>
    <n v="0"/>
    <n v="0"/>
    <n v="0"/>
    <n v="0"/>
    <n v="0"/>
    <n v="0"/>
    <n v="0"/>
    <n v="0"/>
    <m/>
    <n v="0"/>
    <n v="0"/>
    <n v="0"/>
    <n v="0"/>
    <n v="0"/>
    <n v="0"/>
    <n v="0"/>
    <n v="0"/>
    <n v="0"/>
    <n v="0"/>
    <n v="0"/>
    <n v="0"/>
    <n v="0"/>
    <m/>
    <n v="-52.12"/>
    <n v="362.56"/>
    <n v="-96956.47"/>
    <n v="0"/>
    <n v="0"/>
    <n v="0"/>
    <n v="0"/>
    <n v="0"/>
    <n v="0"/>
    <n v="0"/>
    <n v="0"/>
    <n v="0"/>
    <n v="-96646.03"/>
    <m/>
    <n v="-52.12"/>
    <n v="310.44"/>
    <n v="-96646.03"/>
    <n v="-96646.03"/>
    <n v="-96646.03"/>
    <n v="-96646.03"/>
    <n v="-96646.03"/>
    <n v="-96646.03"/>
    <n v="-96646.03"/>
    <n v="-96646.03"/>
    <n v="-96646.03"/>
    <n v="-96646.03"/>
    <n v="-76489.913750000022"/>
  </r>
  <r>
    <s v="Y"/>
    <s v="GD"/>
    <s v="WA"/>
    <x v="1"/>
    <s v="Performance &amp; Capacity"/>
    <s v="Digital Grid Network"/>
    <s v="5156"/>
    <x v="54"/>
    <s v="56N09"/>
    <s v="BI_56N09 - Digital Grid Network Expansion"/>
    <s v="ET Subfunction"/>
    <x v="2"/>
    <s v="GD.WA"/>
    <n v="0"/>
    <n v="1"/>
    <n v="0"/>
    <n v="96956.47"/>
    <n v="0"/>
    <n v="0"/>
    <n v="96956.47"/>
    <n v="0"/>
    <n v="0"/>
    <n v="0"/>
    <n v="0"/>
    <n v="0"/>
    <n v="0"/>
    <n v="0"/>
    <n v="0"/>
    <n v="0"/>
    <n v="96956.47"/>
    <m/>
    <n v="0"/>
    <n v="0"/>
    <n v="96956.47"/>
    <n v="96956.47"/>
    <n v="96956.47"/>
    <n v="96956.47"/>
    <n v="96956.47"/>
    <n v="96956.47"/>
    <n v="96956.47"/>
    <n v="96956.47"/>
    <n v="96956.47"/>
    <n v="96956.47"/>
    <n v="76757.205416666649"/>
    <m/>
    <n v="0"/>
    <n v="0"/>
    <n v="0"/>
    <n v="0"/>
    <n v="0"/>
    <n v="0"/>
    <n v="0"/>
    <n v="0"/>
    <n v="0"/>
    <n v="0"/>
    <n v="0"/>
    <n v="0"/>
    <n v="0"/>
    <m/>
    <n v="0"/>
    <n v="0"/>
    <n v="0"/>
    <n v="0"/>
    <n v="0"/>
    <n v="0"/>
    <n v="0"/>
    <n v="0"/>
    <n v="0"/>
    <n v="0"/>
    <n v="0"/>
    <n v="0"/>
    <n v="0"/>
    <m/>
    <n v="0"/>
    <n v="0"/>
    <n v="96956.47"/>
    <n v="0"/>
    <n v="0"/>
    <n v="0"/>
    <n v="0"/>
    <n v="0"/>
    <n v="0"/>
    <n v="0"/>
    <n v="0"/>
    <n v="0"/>
    <n v="96956.47"/>
    <m/>
    <n v="0"/>
    <n v="0"/>
    <n v="96956.47"/>
    <n v="96956.47"/>
    <n v="96956.47"/>
    <n v="96956.47"/>
    <n v="96956.47"/>
    <n v="96956.47"/>
    <n v="96956.47"/>
    <n v="96956.47"/>
    <n v="96956.47"/>
    <n v="96956.47"/>
    <n v="76757.205416666649"/>
  </r>
  <r>
    <s v="Y"/>
    <s v="ED"/>
    <s v="AN"/>
    <x v="2"/>
    <s v="Mandatory &amp; Compliance"/>
    <s v="Clark Fork Settlement Agreement"/>
    <s v="6103"/>
    <x v="55"/>
    <s v="YI001"/>
    <s v="BI_YI001 - Fish Passage Native Salmonid Operations"/>
    <s v="Environmental Subfunction"/>
    <x v="2"/>
    <s v="ED.AN"/>
    <n v="0.69189000000000001"/>
    <n v="0"/>
    <n v="1771.6120206000001"/>
    <n v="0"/>
    <n v="0"/>
    <n v="0"/>
    <n v="0"/>
    <n v="0"/>
    <n v="0"/>
    <n v="0"/>
    <n v="0"/>
    <n v="0"/>
    <n v="0"/>
    <n v="0"/>
    <n v="0"/>
    <n v="2560.54"/>
    <n v="2560.54"/>
    <m/>
    <n v="0"/>
    <n v="0"/>
    <n v="0"/>
    <n v="0"/>
    <n v="0"/>
    <n v="0"/>
    <n v="0"/>
    <n v="0"/>
    <n v="0"/>
    <n v="0"/>
    <n v="0"/>
    <n v="2560.54"/>
    <n v="106.68916666666667"/>
    <m/>
    <n v="0"/>
    <n v="0"/>
    <n v="0"/>
    <n v="0"/>
    <n v="0"/>
    <n v="0"/>
    <n v="0"/>
    <n v="0"/>
    <n v="0"/>
    <n v="0"/>
    <n v="0"/>
    <n v="1771.6120206000001"/>
    <n v="1771.6120206000001"/>
    <m/>
    <n v="0"/>
    <n v="0"/>
    <n v="0"/>
    <n v="0"/>
    <n v="0"/>
    <n v="0"/>
    <n v="0"/>
    <n v="0"/>
    <n v="0"/>
    <n v="0"/>
    <n v="0"/>
    <n v="1771.6120206000001"/>
    <n v="73.817167525000002"/>
    <m/>
    <n v="0"/>
    <n v="0"/>
    <n v="0"/>
    <n v="0"/>
    <n v="0"/>
    <n v="0"/>
    <n v="0"/>
    <n v="0"/>
    <n v="0"/>
    <n v="0"/>
    <n v="0"/>
    <n v="0"/>
    <n v="0"/>
    <m/>
    <n v="0"/>
    <n v="0"/>
    <n v="0"/>
    <n v="0"/>
    <n v="0"/>
    <n v="0"/>
    <n v="0"/>
    <n v="0"/>
    <n v="0"/>
    <n v="0"/>
    <n v="0"/>
    <n v="0"/>
    <n v="0"/>
  </r>
  <r>
    <s v="Y"/>
    <s v="ED"/>
    <s v="AN"/>
    <x v="2"/>
    <s v="Mandatory &amp; Compliance"/>
    <s v="Clark Fork Settlement Agreement"/>
    <s v="6103"/>
    <x v="55"/>
    <s v="YI001"/>
    <s v="BI_YI001 - Fish Passage Native Salmonid Operations"/>
    <s v="Environmental Subfunction"/>
    <x v="5"/>
    <s v="ED.AN"/>
    <n v="0.65639999999999998"/>
    <n v="0"/>
    <n v="33244.336343999996"/>
    <n v="0"/>
    <n v="0"/>
    <n v="0"/>
    <n v="0"/>
    <n v="6616.74"/>
    <n v="0"/>
    <n v="0"/>
    <n v="0"/>
    <n v="0"/>
    <n v="0"/>
    <n v="44029.72"/>
    <n v="0"/>
    <n v="0"/>
    <n v="50646.46"/>
    <m/>
    <n v="0"/>
    <n v="0"/>
    <n v="0"/>
    <n v="6616.74"/>
    <n v="6616.74"/>
    <n v="6616.74"/>
    <n v="6616.74"/>
    <n v="6616.74"/>
    <n v="6616.74"/>
    <n v="50646.46"/>
    <n v="50646.46"/>
    <n v="50646.46"/>
    <n v="13859.715833333334"/>
    <m/>
    <n v="0"/>
    <n v="0"/>
    <n v="0"/>
    <n v="4343.2281359999997"/>
    <n v="0"/>
    <n v="0"/>
    <n v="0"/>
    <n v="0"/>
    <n v="0"/>
    <n v="28901.108208000001"/>
    <n v="0"/>
    <n v="0"/>
    <n v="33244.336344000003"/>
    <m/>
    <n v="0"/>
    <n v="0"/>
    <n v="0"/>
    <n v="4343.2281359999997"/>
    <n v="4343.2281359999997"/>
    <n v="4343.2281359999997"/>
    <n v="4343.2281359999997"/>
    <n v="4343.2281359999997"/>
    <n v="4343.2281359999997"/>
    <n v="33244.336344000003"/>
    <n v="33244.336344000003"/>
    <n v="33244.336344000003"/>
    <n v="9097.5174729999999"/>
    <m/>
    <n v="0"/>
    <n v="0"/>
    <n v="0"/>
    <n v="0"/>
    <n v="0"/>
    <n v="0"/>
    <n v="0"/>
    <n v="0"/>
    <n v="0"/>
    <n v="0"/>
    <n v="0"/>
    <n v="0"/>
    <n v="0"/>
    <m/>
    <n v="0"/>
    <n v="0"/>
    <n v="0"/>
    <n v="0"/>
    <n v="0"/>
    <n v="0"/>
    <n v="0"/>
    <n v="0"/>
    <n v="0"/>
    <n v="0"/>
    <n v="0"/>
    <n v="0"/>
    <n v="0"/>
  </r>
  <r>
    <s v="Y"/>
    <s v="ED"/>
    <s v="AN"/>
    <x v="2"/>
    <s v="Mandatory &amp; Compliance"/>
    <s v="Clark Fork Settlement Agreement"/>
    <s v="6103"/>
    <x v="55"/>
    <s v="YI002"/>
    <s v="BI_YI002 - Montana Tributary Habitat Fund"/>
    <s v="Environmental Subfunction"/>
    <x v="5"/>
    <s v="ED.AN"/>
    <n v="0.65639999999999998"/>
    <n v="0"/>
    <n v="48127.254563999995"/>
    <n v="0"/>
    <n v="0"/>
    <n v="0"/>
    <n v="0"/>
    <n v="0"/>
    <n v="0"/>
    <n v="0"/>
    <n v="0"/>
    <n v="0"/>
    <n v="0"/>
    <n v="73320.009999999995"/>
    <n v="0"/>
    <n v="0"/>
    <n v="73320.009999999995"/>
    <m/>
    <n v="0"/>
    <n v="0"/>
    <n v="0"/>
    <n v="0"/>
    <n v="0"/>
    <n v="0"/>
    <n v="0"/>
    <n v="0"/>
    <n v="0"/>
    <n v="73320.009999999995"/>
    <n v="73320.009999999995"/>
    <n v="73320.009999999995"/>
    <n v="15275.002083333333"/>
    <m/>
    <n v="0"/>
    <n v="0"/>
    <n v="0"/>
    <n v="0"/>
    <n v="0"/>
    <n v="0"/>
    <n v="0"/>
    <n v="0"/>
    <n v="0"/>
    <n v="48127.254563999995"/>
    <n v="0"/>
    <n v="0"/>
    <n v="48127.254563999995"/>
    <m/>
    <n v="0"/>
    <n v="0"/>
    <n v="0"/>
    <n v="0"/>
    <n v="0"/>
    <n v="0"/>
    <n v="0"/>
    <n v="0"/>
    <n v="0"/>
    <n v="48127.254563999995"/>
    <n v="48127.254563999995"/>
    <n v="48127.254563999995"/>
    <n v="10026.511367499999"/>
    <m/>
    <n v="0"/>
    <n v="0"/>
    <n v="0"/>
    <n v="0"/>
    <n v="0"/>
    <n v="0"/>
    <n v="0"/>
    <n v="0"/>
    <n v="0"/>
    <n v="0"/>
    <n v="0"/>
    <n v="0"/>
    <n v="0"/>
    <m/>
    <n v="0"/>
    <n v="0"/>
    <n v="0"/>
    <n v="0"/>
    <n v="0"/>
    <n v="0"/>
    <n v="0"/>
    <n v="0"/>
    <n v="0"/>
    <n v="0"/>
    <n v="0"/>
    <n v="0"/>
    <n v="0"/>
  </r>
  <r>
    <s v="Y"/>
    <s v="ED"/>
    <s v="AN"/>
    <x v="2"/>
    <s v="Mandatory &amp; Compliance"/>
    <s v="Clark Fork Settlement Agreement"/>
    <s v="6103"/>
    <x v="55"/>
    <s v="YI681"/>
    <s v="BI_YI681 - CG TDG Mitigation"/>
    <s v="Environmental Subfunction"/>
    <x v="5"/>
    <s v="ED.AN"/>
    <n v="0.65639999999999998"/>
    <n v="0"/>
    <n v="2980.0953840000002"/>
    <n v="0"/>
    <n v="0"/>
    <n v="0"/>
    <n v="0"/>
    <n v="0"/>
    <n v="0"/>
    <n v="0"/>
    <n v="0"/>
    <n v="0"/>
    <n v="0"/>
    <n v="4540.0600000000004"/>
    <n v="0"/>
    <n v="0"/>
    <n v="4540.0600000000004"/>
    <m/>
    <n v="0"/>
    <n v="0"/>
    <n v="0"/>
    <n v="0"/>
    <n v="0"/>
    <n v="0"/>
    <n v="0"/>
    <n v="0"/>
    <n v="0"/>
    <n v="4540.0600000000004"/>
    <n v="4540.0600000000004"/>
    <n v="4540.0600000000004"/>
    <n v="945.84583333333342"/>
    <m/>
    <n v="0"/>
    <n v="0"/>
    <n v="0"/>
    <n v="0"/>
    <n v="0"/>
    <n v="0"/>
    <n v="0"/>
    <n v="0"/>
    <n v="0"/>
    <n v="2980.0953840000002"/>
    <n v="0"/>
    <n v="0"/>
    <n v="2980.0953840000002"/>
    <m/>
    <n v="0"/>
    <n v="0"/>
    <n v="0"/>
    <n v="0"/>
    <n v="0"/>
    <n v="0"/>
    <n v="0"/>
    <n v="0"/>
    <n v="0"/>
    <n v="2980.0953840000002"/>
    <n v="2980.0953840000002"/>
    <n v="2980.0953840000002"/>
    <n v="620.853205"/>
    <m/>
    <n v="0"/>
    <n v="0"/>
    <n v="0"/>
    <n v="0"/>
    <n v="0"/>
    <n v="0"/>
    <n v="0"/>
    <n v="0"/>
    <n v="0"/>
    <n v="0"/>
    <n v="0"/>
    <n v="0"/>
    <n v="0"/>
    <m/>
    <n v="0"/>
    <n v="0"/>
    <n v="0"/>
    <n v="0"/>
    <n v="0"/>
    <n v="0"/>
    <n v="0"/>
    <n v="0"/>
    <n v="0"/>
    <n v="0"/>
    <n v="0"/>
    <n v="0"/>
    <n v="0"/>
  </r>
  <r>
    <s v="Y"/>
    <s v="ED"/>
    <s v="AN"/>
    <x v="2"/>
    <s v="Mandatory &amp; Compliance"/>
    <s v="Clark Fork Settlement Agreement"/>
    <s v="6103"/>
    <x v="55"/>
    <s v="YI681"/>
    <s v="BI_YI681 - CG TDG Mitigation"/>
    <s v="Environmental Subfunction"/>
    <x v="3"/>
    <s v="ED.AN"/>
    <n v="0.69189000000000001"/>
    <n v="0"/>
    <n v="7693.8444756000008"/>
    <n v="0"/>
    <n v="0"/>
    <n v="0"/>
    <n v="0"/>
    <n v="0"/>
    <n v="0"/>
    <n v="0"/>
    <n v="0"/>
    <n v="0"/>
    <n v="0"/>
    <n v="11120.04"/>
    <n v="0"/>
    <n v="0"/>
    <n v="11120.04"/>
    <m/>
    <n v="0"/>
    <n v="0"/>
    <n v="0"/>
    <n v="0"/>
    <n v="0"/>
    <n v="0"/>
    <n v="0"/>
    <n v="0"/>
    <n v="0"/>
    <n v="11120.04"/>
    <n v="11120.04"/>
    <n v="11120.04"/>
    <n v="2316.6750000000002"/>
    <m/>
    <n v="0"/>
    <n v="0"/>
    <n v="0"/>
    <n v="0"/>
    <n v="0"/>
    <n v="0"/>
    <n v="0"/>
    <n v="0"/>
    <n v="0"/>
    <n v="7693.8444756000008"/>
    <n v="0"/>
    <n v="0"/>
    <n v="7693.8444756000008"/>
    <m/>
    <n v="0"/>
    <n v="0"/>
    <n v="0"/>
    <n v="0"/>
    <n v="0"/>
    <n v="0"/>
    <n v="0"/>
    <n v="0"/>
    <n v="0"/>
    <n v="7693.8444756000008"/>
    <n v="7693.8444756000008"/>
    <n v="7693.8444756000008"/>
    <n v="1602.8842657500002"/>
    <m/>
    <n v="0"/>
    <n v="0"/>
    <n v="0"/>
    <n v="0"/>
    <n v="0"/>
    <n v="0"/>
    <n v="0"/>
    <n v="0"/>
    <n v="0"/>
    <n v="0"/>
    <n v="0"/>
    <n v="0"/>
    <n v="0"/>
    <m/>
    <n v="0"/>
    <n v="0"/>
    <n v="0"/>
    <n v="0"/>
    <n v="0"/>
    <n v="0"/>
    <n v="0"/>
    <n v="0"/>
    <n v="0"/>
    <n v="0"/>
    <n v="0"/>
    <n v="0"/>
    <n v="0"/>
  </r>
  <r>
    <s v="Y"/>
    <s v="ED"/>
    <s v="AN"/>
    <x v="2"/>
    <s v="Mandatory &amp; Compliance"/>
    <s v="Clark Fork Settlement Agreement"/>
    <s v="6103"/>
    <x v="55"/>
    <s v="YI801"/>
    <s v="BI_YI801 - APP F5 Mitigation Gas Super Saturation Control Alternatives"/>
    <s v="Environmental Subfunction"/>
    <x v="5"/>
    <s v="ED.AN"/>
    <n v="0.65639999999999998"/>
    <n v="0"/>
    <n v="57697.015187999998"/>
    <n v="0"/>
    <n v="0"/>
    <n v="0"/>
    <n v="0"/>
    <n v="87899.17"/>
    <n v="0"/>
    <n v="0"/>
    <n v="0"/>
    <n v="0"/>
    <n v="0"/>
    <n v="0"/>
    <n v="0"/>
    <n v="0"/>
    <n v="87899.17"/>
    <m/>
    <n v="0"/>
    <n v="0"/>
    <n v="0"/>
    <n v="87899.17"/>
    <n v="87899.17"/>
    <n v="87899.17"/>
    <n v="87899.17"/>
    <n v="87899.17"/>
    <n v="87899.17"/>
    <n v="87899.17"/>
    <n v="87899.17"/>
    <n v="87899.17"/>
    <n v="62261.912083333336"/>
    <m/>
    <n v="0"/>
    <n v="0"/>
    <n v="0"/>
    <n v="57697.015187999998"/>
    <n v="0"/>
    <n v="0"/>
    <n v="0"/>
    <n v="0"/>
    <n v="0"/>
    <n v="0"/>
    <n v="0"/>
    <n v="0"/>
    <n v="57697.015187999998"/>
    <m/>
    <n v="0"/>
    <n v="0"/>
    <n v="0"/>
    <n v="57697.015187999998"/>
    <n v="57697.015187999998"/>
    <n v="57697.015187999998"/>
    <n v="57697.015187999998"/>
    <n v="57697.015187999998"/>
    <n v="57697.015187999998"/>
    <n v="57697.015187999998"/>
    <n v="57697.015187999998"/>
    <n v="57697.015187999998"/>
    <n v="40868.719091500003"/>
    <m/>
    <n v="0"/>
    <n v="0"/>
    <n v="0"/>
    <n v="0"/>
    <n v="0"/>
    <n v="0"/>
    <n v="0"/>
    <n v="0"/>
    <n v="0"/>
    <n v="0"/>
    <n v="0"/>
    <n v="0"/>
    <n v="0"/>
    <m/>
    <n v="0"/>
    <n v="0"/>
    <n v="0"/>
    <n v="0"/>
    <n v="0"/>
    <n v="0"/>
    <n v="0"/>
    <n v="0"/>
    <n v="0"/>
    <n v="0"/>
    <n v="0"/>
    <n v="0"/>
    <n v="0"/>
  </r>
  <r>
    <s v="Y"/>
    <s v="ED"/>
    <s v="AN"/>
    <x v="2"/>
    <s v="Mandatory &amp; Compliance"/>
    <s v="Clark Fork Settlement Agreement"/>
    <s v="6103"/>
    <x v="55"/>
    <s v="YI990"/>
    <s v="BI_YI990 - Wildlife Habitat Acquisition"/>
    <s v="Environmental Subfunction"/>
    <x v="5"/>
    <s v="ED.AN"/>
    <n v="0.65639999999999998"/>
    <n v="0"/>
    <n v="24466.279451999999"/>
    <n v="0"/>
    <n v="0"/>
    <n v="0"/>
    <n v="0"/>
    <n v="0"/>
    <n v="0"/>
    <n v="0"/>
    <n v="0"/>
    <n v="0"/>
    <n v="0"/>
    <n v="0"/>
    <n v="0"/>
    <n v="37273.43"/>
    <n v="37273.43"/>
    <m/>
    <n v="0"/>
    <n v="0"/>
    <n v="0"/>
    <n v="0"/>
    <n v="0"/>
    <n v="0"/>
    <n v="0"/>
    <n v="0"/>
    <n v="0"/>
    <n v="0"/>
    <n v="0"/>
    <n v="37273.43"/>
    <n v="1553.0595833333334"/>
    <m/>
    <n v="0"/>
    <n v="0"/>
    <n v="0"/>
    <n v="0"/>
    <n v="0"/>
    <n v="0"/>
    <n v="0"/>
    <n v="0"/>
    <n v="0"/>
    <n v="0"/>
    <n v="0"/>
    <n v="24466.279451999999"/>
    <n v="24466.279451999999"/>
    <m/>
    <n v="0"/>
    <n v="0"/>
    <n v="0"/>
    <n v="0"/>
    <n v="0"/>
    <n v="0"/>
    <n v="0"/>
    <n v="0"/>
    <n v="0"/>
    <n v="0"/>
    <n v="0"/>
    <n v="24466.279451999999"/>
    <n v="1019.4283105"/>
    <m/>
    <n v="0"/>
    <n v="0"/>
    <n v="0"/>
    <n v="0"/>
    <n v="0"/>
    <n v="0"/>
    <n v="0"/>
    <n v="0"/>
    <n v="0"/>
    <n v="0"/>
    <n v="0"/>
    <n v="0"/>
    <n v="0"/>
    <m/>
    <n v="0"/>
    <n v="0"/>
    <n v="0"/>
    <n v="0"/>
    <n v="0"/>
    <n v="0"/>
    <n v="0"/>
    <n v="0"/>
    <n v="0"/>
    <n v="0"/>
    <n v="0"/>
    <n v="0"/>
    <n v="0"/>
  </r>
  <r>
    <s v="Y"/>
    <s v="ED"/>
    <s v="AN"/>
    <x v="2"/>
    <s v="Mandatory &amp; Compliance"/>
    <s v="Clark Fork Settlement Agreement"/>
    <s v="6103"/>
    <x v="55"/>
    <s v="YI994"/>
    <s v="BI_YI994 - Recreation Management-Facilities"/>
    <s v="Environmental Subfunction"/>
    <x v="5"/>
    <s v="ED.AN"/>
    <n v="0.65639999999999998"/>
    <n v="0"/>
    <n v="60122.964563999973"/>
    <n v="0"/>
    <n v="64477.279999999992"/>
    <n v="0"/>
    <n v="0"/>
    <n v="-2.9103830456733704E-11"/>
    <n v="15375"/>
    <n v="0"/>
    <n v="0"/>
    <n v="0"/>
    <n v="0"/>
    <n v="11742.730000000001"/>
    <n v="0"/>
    <n v="0"/>
    <n v="91595.009999999966"/>
    <m/>
    <n v="64477.279999999992"/>
    <n v="64477.279999999992"/>
    <n v="64477.279999999992"/>
    <n v="64477.279999999962"/>
    <n v="79852.27999999997"/>
    <n v="79852.27999999997"/>
    <n v="79852.27999999997"/>
    <n v="79852.27999999997"/>
    <n v="79852.27999999997"/>
    <n v="91595.009999999966"/>
    <n v="91595.009999999966"/>
    <n v="91595.009999999966"/>
    <n v="73846.503749999989"/>
    <m/>
    <n v="42322.886591999995"/>
    <n v="0"/>
    <n v="0"/>
    <n v="-1.9103754311800003E-11"/>
    <n v="10092.15"/>
    <n v="0"/>
    <n v="0"/>
    <n v="0"/>
    <n v="0"/>
    <n v="7707.9279720000004"/>
    <n v="0"/>
    <n v="0"/>
    <n v="60122.964563999973"/>
    <m/>
    <n v="42322.886591999995"/>
    <n v="42322.886591999995"/>
    <n v="42322.886591999995"/>
    <n v="42322.886591999973"/>
    <n v="52415.036591999975"/>
    <n v="52415.036591999975"/>
    <n v="52415.036591999975"/>
    <n v="52415.036591999975"/>
    <n v="52415.036591999975"/>
    <n v="60122.964563999973"/>
    <n v="60122.964563999973"/>
    <n v="60122.964563999973"/>
    <n v="48472.845061499982"/>
    <m/>
    <n v="0"/>
    <n v="0"/>
    <n v="0"/>
    <n v="0"/>
    <n v="0"/>
    <n v="0"/>
    <n v="0"/>
    <n v="0"/>
    <n v="0"/>
    <n v="0"/>
    <n v="0"/>
    <n v="0"/>
    <n v="0"/>
    <m/>
    <n v="0"/>
    <n v="0"/>
    <n v="0"/>
    <n v="0"/>
    <n v="0"/>
    <n v="0"/>
    <n v="0"/>
    <n v="0"/>
    <n v="0"/>
    <n v="0"/>
    <n v="0"/>
    <n v="0"/>
    <n v="0"/>
  </r>
  <r>
    <s v="Y"/>
    <s v="ED"/>
    <s v="AN"/>
    <x v="2"/>
    <s v="Mandatory &amp; Compliance"/>
    <s v="Clark Fork Settlement Agreement"/>
    <s v="6103"/>
    <x v="55"/>
    <s v="YI994"/>
    <s v="BI_YI994 - Recreation Management-Facilities"/>
    <s v="Environmental Subfunction"/>
    <x v="3"/>
    <s v="ED.AN"/>
    <n v="0.69189000000000001"/>
    <n v="0"/>
    <n v="6163.3768767000001"/>
    <n v="0"/>
    <n v="0"/>
    <n v="0"/>
    <n v="0"/>
    <n v="0"/>
    <n v="0"/>
    <n v="0"/>
    <n v="0"/>
    <n v="0"/>
    <n v="0"/>
    <n v="8908.0300000000007"/>
    <n v="0"/>
    <n v="0"/>
    <n v="8908.0300000000007"/>
    <m/>
    <n v="0"/>
    <n v="0"/>
    <n v="0"/>
    <n v="0"/>
    <n v="0"/>
    <n v="0"/>
    <n v="0"/>
    <n v="0"/>
    <n v="0"/>
    <n v="8908.0300000000007"/>
    <n v="8908.0300000000007"/>
    <n v="8908.0300000000007"/>
    <n v="1855.8395833333334"/>
    <m/>
    <n v="0"/>
    <n v="0"/>
    <n v="0"/>
    <n v="0"/>
    <n v="0"/>
    <n v="0"/>
    <n v="0"/>
    <n v="0"/>
    <n v="0"/>
    <n v="6163.3768767000001"/>
    <n v="0"/>
    <n v="0"/>
    <n v="6163.3768767000001"/>
    <m/>
    <n v="0"/>
    <n v="0"/>
    <n v="0"/>
    <n v="0"/>
    <n v="0"/>
    <n v="0"/>
    <n v="0"/>
    <n v="0"/>
    <n v="0"/>
    <n v="6163.3768767000001"/>
    <n v="6163.3768767000001"/>
    <n v="6163.3768767000001"/>
    <n v="1284.0368493125"/>
    <m/>
    <n v="0"/>
    <n v="0"/>
    <n v="0"/>
    <n v="0"/>
    <n v="0"/>
    <n v="0"/>
    <n v="0"/>
    <n v="0"/>
    <n v="0"/>
    <n v="0"/>
    <n v="0"/>
    <n v="0"/>
    <n v="0"/>
    <m/>
    <n v="0"/>
    <n v="0"/>
    <n v="0"/>
    <n v="0"/>
    <n v="0"/>
    <n v="0"/>
    <n v="0"/>
    <n v="0"/>
    <n v="0"/>
    <n v="0"/>
    <n v="0"/>
    <n v="0"/>
    <n v="0"/>
  </r>
  <r>
    <s v="Y"/>
    <s v="ED"/>
    <s v="AN"/>
    <x v="2"/>
    <s v="Mandatory &amp; Compliance"/>
    <s v="Clark Fork Settlement Agreement"/>
    <s v="6103"/>
    <x v="55"/>
    <s v="YI995"/>
    <s v="BI_YI995 - CG TDG Monitoring &amp; Mitigation"/>
    <s v="Environmental Subfunction"/>
    <x v="5"/>
    <s v="ED.AN"/>
    <n v="0.65639999999999998"/>
    <n v="0"/>
    <n v="15604.498739999999"/>
    <n v="0"/>
    <n v="0"/>
    <n v="0"/>
    <n v="0"/>
    <n v="0"/>
    <n v="0"/>
    <n v="0"/>
    <n v="0"/>
    <n v="0"/>
    <n v="0"/>
    <n v="23772.85"/>
    <n v="0"/>
    <n v="0"/>
    <n v="23772.85"/>
    <m/>
    <n v="0"/>
    <n v="0"/>
    <n v="0"/>
    <n v="0"/>
    <n v="0"/>
    <n v="0"/>
    <n v="0"/>
    <n v="0"/>
    <n v="0"/>
    <n v="23772.85"/>
    <n v="23772.85"/>
    <n v="23772.85"/>
    <n v="4952.677083333333"/>
    <m/>
    <n v="0"/>
    <n v="0"/>
    <n v="0"/>
    <n v="0"/>
    <n v="0"/>
    <n v="0"/>
    <n v="0"/>
    <n v="0"/>
    <n v="0"/>
    <n v="15604.498739999999"/>
    <n v="0"/>
    <n v="0"/>
    <n v="15604.498739999999"/>
    <m/>
    <n v="0"/>
    <n v="0"/>
    <n v="0"/>
    <n v="0"/>
    <n v="0"/>
    <n v="0"/>
    <n v="0"/>
    <n v="0"/>
    <n v="0"/>
    <n v="15604.498739999999"/>
    <n v="15604.498739999999"/>
    <n v="15604.498739999999"/>
    <n v="3250.9372374999998"/>
    <m/>
    <n v="0"/>
    <n v="0"/>
    <n v="0"/>
    <n v="0"/>
    <n v="0"/>
    <n v="0"/>
    <n v="0"/>
    <n v="0"/>
    <n v="0"/>
    <n v="0"/>
    <n v="0"/>
    <n v="0"/>
    <n v="0"/>
    <m/>
    <n v="0"/>
    <n v="0"/>
    <n v="0"/>
    <n v="0"/>
    <n v="0"/>
    <n v="0"/>
    <n v="0"/>
    <n v="0"/>
    <n v="0"/>
    <n v="0"/>
    <n v="0"/>
    <n v="0"/>
    <n v="0"/>
  </r>
  <r>
    <s v="Y"/>
    <s v="ED"/>
    <s v="AN"/>
    <x v="2"/>
    <s v="Mandatory &amp; Compliance"/>
    <s v="Clark Fork Settlement Agreement"/>
    <s v="6103"/>
    <x v="55"/>
    <s v="YI996"/>
    <s v="BI_YI996 - Fish Passage/Native Salmonid Restoration Plan"/>
    <s v="Environmental Subfunction"/>
    <x v="5"/>
    <s v="ED.AN"/>
    <n v="0.65639999999999998"/>
    <n v="0"/>
    <n v="4078.5020159999995"/>
    <n v="0"/>
    <n v="6213.44"/>
    <n v="0"/>
    <n v="0"/>
    <n v="0"/>
    <n v="0"/>
    <n v="0"/>
    <n v="0"/>
    <n v="0"/>
    <n v="0"/>
    <n v="0"/>
    <n v="0"/>
    <n v="0"/>
    <n v="6213.44"/>
    <m/>
    <n v="6213.44"/>
    <n v="6213.44"/>
    <n v="6213.44"/>
    <n v="6213.44"/>
    <n v="6213.44"/>
    <n v="6213.44"/>
    <n v="6213.44"/>
    <n v="6213.44"/>
    <n v="6213.44"/>
    <n v="6213.44"/>
    <n v="6213.44"/>
    <n v="6213.44"/>
    <n v="5954.546666666668"/>
    <m/>
    <n v="4078.5020159999995"/>
    <n v="0"/>
    <n v="0"/>
    <n v="0"/>
    <n v="0"/>
    <n v="0"/>
    <n v="0"/>
    <n v="0"/>
    <n v="0"/>
    <n v="0"/>
    <n v="0"/>
    <n v="0"/>
    <n v="4078.5020159999995"/>
    <m/>
    <n v="4078.5020159999995"/>
    <n v="4078.5020159999995"/>
    <n v="4078.5020159999995"/>
    <n v="4078.5020159999995"/>
    <n v="4078.5020159999995"/>
    <n v="4078.5020159999995"/>
    <n v="4078.5020159999995"/>
    <n v="4078.5020159999995"/>
    <n v="4078.5020159999995"/>
    <n v="4078.5020159999995"/>
    <n v="4078.5020159999995"/>
    <n v="4078.5020159999995"/>
    <n v="3908.5644319999992"/>
    <m/>
    <n v="0"/>
    <n v="0"/>
    <n v="0"/>
    <n v="0"/>
    <n v="0"/>
    <n v="0"/>
    <n v="0"/>
    <n v="0"/>
    <n v="0"/>
    <n v="0"/>
    <n v="0"/>
    <n v="0"/>
    <n v="0"/>
    <m/>
    <n v="0"/>
    <n v="0"/>
    <n v="0"/>
    <n v="0"/>
    <n v="0"/>
    <n v="0"/>
    <n v="0"/>
    <n v="0"/>
    <n v="0"/>
    <n v="0"/>
    <n v="0"/>
    <n v="0"/>
    <n v="0"/>
  </r>
  <r>
    <s v="Y"/>
    <s v="ED"/>
    <s v="AN"/>
    <x v="2"/>
    <s v="Mandatory &amp; Compliance"/>
    <s v="Clark Fork Settlement Agreement"/>
    <s v="6103"/>
    <x v="55"/>
    <s v="YI998"/>
    <s v="BI_YI998 - Montana Tributary and Recreational Fishery"/>
    <s v="Environmental Subfunction"/>
    <x v="5"/>
    <s v="ED.AN"/>
    <n v="0.65639999999999998"/>
    <n v="0"/>
    <n v="307681.95998399996"/>
    <n v="0"/>
    <n v="264425.8"/>
    <n v="342.8"/>
    <n v="1345.4"/>
    <n v="28.169999999998254"/>
    <n v="39341.410000000003"/>
    <n v="1671.6399999999999"/>
    <n v="0"/>
    <n v="0"/>
    <n v="0"/>
    <n v="161586.34"/>
    <n v="0"/>
    <n v="0"/>
    <n v="468741.55999999994"/>
    <m/>
    <n v="264425.8"/>
    <n v="264768.59999999998"/>
    <n v="266114"/>
    <n v="266142.17"/>
    <n v="305483.57999999996"/>
    <n v="307155.21999999997"/>
    <n v="307155.21999999997"/>
    <n v="307155.21999999997"/>
    <n v="307155.21999999997"/>
    <n v="468741.55999999994"/>
    <n v="468741.55999999994"/>
    <n v="468741.55999999994"/>
    <n v="313950.74416666658"/>
    <m/>
    <n v="173569.09511999998"/>
    <n v="225.01392000000001"/>
    <n v="883.12056000000007"/>
    <n v="18.490787999998854"/>
    <n v="25823.701524"/>
    <n v="1097.2644959999998"/>
    <n v="0"/>
    <n v="0"/>
    <n v="0"/>
    <n v="106065.27357599999"/>
    <n v="0"/>
    <n v="0"/>
    <n v="307681.95998399996"/>
    <m/>
    <n v="173569.09511999998"/>
    <n v="173794.10903999998"/>
    <n v="174677.22959999999"/>
    <n v="174695.72038799999"/>
    <n v="200519.42191199999"/>
    <n v="201616.68640799998"/>
    <n v="201616.68640799998"/>
    <n v="201616.68640799998"/>
    <n v="201616.68640799998"/>
    <n v="307681.95998399996"/>
    <n v="307681.95998399996"/>
    <n v="307681.95998399996"/>
    <n v="206077.26847099999"/>
    <m/>
    <n v="0"/>
    <n v="0"/>
    <n v="0"/>
    <n v="0"/>
    <n v="0"/>
    <n v="0"/>
    <n v="0"/>
    <n v="0"/>
    <n v="0"/>
    <n v="0"/>
    <n v="0"/>
    <n v="0"/>
    <n v="0"/>
    <m/>
    <n v="0"/>
    <n v="0"/>
    <n v="0"/>
    <n v="0"/>
    <n v="0"/>
    <n v="0"/>
    <n v="0"/>
    <n v="0"/>
    <n v="0"/>
    <n v="0"/>
    <n v="0"/>
    <n v="0"/>
    <n v="0"/>
  </r>
  <r>
    <s v="Y"/>
    <s v="ED"/>
    <s v="AN"/>
    <x v="2"/>
    <s v="Mandatory &amp; Compliance"/>
    <s v="Clark Fork Settlement Agreement"/>
    <s v="6103"/>
    <x v="55"/>
    <s v="YI999"/>
    <s v="BI_YI999 - Idaho Tributary and Fishery Enhancement Program"/>
    <s v="Environmental Subfunction"/>
    <x v="5"/>
    <s v="ED.AN"/>
    <n v="0.65639999999999998"/>
    <n v="0"/>
    <n v="51602.163960000005"/>
    <n v="0"/>
    <n v="-4320.29"/>
    <n v="0"/>
    <n v="0"/>
    <n v="0"/>
    <n v="0"/>
    <n v="0"/>
    <n v="0"/>
    <n v="0"/>
    <n v="0"/>
    <n v="77317.429999999993"/>
    <n v="124.88"/>
    <n v="5491.88"/>
    <n v="78613.900000000009"/>
    <m/>
    <n v="-4320.29"/>
    <n v="-4320.29"/>
    <n v="-4320.29"/>
    <n v="-4320.29"/>
    <n v="-4320.29"/>
    <n v="-4320.29"/>
    <n v="-4320.29"/>
    <n v="-4320.29"/>
    <n v="-4320.29"/>
    <n v="72997.14"/>
    <n v="73122.02"/>
    <n v="78613.900000000009"/>
    <n v="12211.958333333334"/>
    <m/>
    <n v="-2835.8383559999997"/>
    <n v="0"/>
    <n v="0"/>
    <n v="0"/>
    <n v="0"/>
    <n v="0"/>
    <n v="0"/>
    <n v="0"/>
    <n v="0"/>
    <n v="50751.161051999996"/>
    <n v="81.971232000000001"/>
    <n v="3604.8700319999998"/>
    <n v="51602.163959999998"/>
    <m/>
    <n v="-2835.8383559999997"/>
    <n v="-2835.8383559999997"/>
    <n v="-2835.8383559999997"/>
    <n v="-2835.8383559999997"/>
    <n v="-2835.8383559999997"/>
    <n v="-2835.8383559999997"/>
    <n v="-2835.8383559999997"/>
    <n v="-2835.8383559999997"/>
    <n v="-2835.8383559999997"/>
    <n v="47915.322695999996"/>
    <n v="47997.293927999999"/>
    <n v="51602.163959999998"/>
    <n v="8015.9294499999996"/>
    <m/>
    <n v="0"/>
    <n v="0"/>
    <n v="0"/>
    <n v="0"/>
    <n v="0"/>
    <n v="0"/>
    <n v="0"/>
    <n v="0"/>
    <n v="0"/>
    <n v="0"/>
    <n v="0"/>
    <n v="0"/>
    <n v="0"/>
    <m/>
    <n v="0"/>
    <n v="0"/>
    <n v="0"/>
    <n v="0"/>
    <n v="0"/>
    <n v="0"/>
    <n v="0"/>
    <n v="0"/>
    <n v="0"/>
    <n v="0"/>
    <n v="0"/>
    <n v="0"/>
    <n v="0"/>
  </r>
  <r>
    <s v="Y"/>
    <s v="ED"/>
    <s v="AN"/>
    <x v="2"/>
    <s v="Mandatory &amp; Compliance"/>
    <s v="Spokane River License Implementation"/>
    <s v="6107"/>
    <x v="56"/>
    <s v="SI621"/>
    <s v="BI_SI621 - Spokane River License PM&amp;Es"/>
    <s v="Environmental Subfunction"/>
    <x v="5"/>
    <s v="ED.AN"/>
    <n v="0.65639999999999998"/>
    <n v="0"/>
    <n v="821044.57569600001"/>
    <n v="0"/>
    <n v="234168.81"/>
    <n v="0"/>
    <n v="0"/>
    <n v="0"/>
    <n v="-7174.7899999999972"/>
    <n v="-14077.33"/>
    <n v="0"/>
    <n v="0"/>
    <n v="488707.3"/>
    <n v="443549.86"/>
    <n v="80625.78"/>
    <n v="25030.010000000002"/>
    <n v="1250829.6400000001"/>
    <m/>
    <n v="234168.81"/>
    <n v="234168.81"/>
    <n v="234168.81"/>
    <n v="234168.81"/>
    <n v="226994.02"/>
    <n v="212916.69"/>
    <n v="212916.69"/>
    <n v="212916.69"/>
    <n v="701623.99"/>
    <n v="1145173.8500000001"/>
    <n v="1225799.6300000001"/>
    <n v="1250829.6400000001"/>
    <n v="458369.3016666667"/>
    <m/>
    <n v="153708.406884"/>
    <n v="0"/>
    <n v="0"/>
    <n v="0"/>
    <n v="-4709.5321559999984"/>
    <n v="-9240.3594119999998"/>
    <n v="0"/>
    <n v="0"/>
    <n v="320787.47171999997"/>
    <n v="291146.128104"/>
    <n v="52922.761992"/>
    <n v="16429.698564000002"/>
    <n v="821044.57569600001"/>
    <m/>
    <n v="153708.406884"/>
    <n v="153708.406884"/>
    <n v="153708.406884"/>
    <n v="153708.406884"/>
    <n v="148998.874728"/>
    <n v="139758.515316"/>
    <n v="139758.515316"/>
    <n v="139758.515316"/>
    <n v="460545.98703600001"/>
    <n v="751692.11514000001"/>
    <n v="804614.87713200005"/>
    <n v="821044.57569600001"/>
    <n v="300873.60961400002"/>
    <m/>
    <n v="0"/>
    <n v="0"/>
    <n v="0"/>
    <n v="0"/>
    <n v="0"/>
    <n v="0"/>
    <n v="0"/>
    <n v="0"/>
    <n v="0"/>
    <n v="0"/>
    <n v="0"/>
    <n v="0"/>
    <n v="0"/>
    <m/>
    <n v="0"/>
    <n v="0"/>
    <n v="0"/>
    <n v="0"/>
    <n v="0"/>
    <n v="0"/>
    <n v="0"/>
    <n v="0"/>
    <n v="0"/>
    <n v="0"/>
    <n v="0"/>
    <n v="0"/>
    <n v="0"/>
  </r>
  <r>
    <s v="Y"/>
    <s v="ED"/>
    <s v="AN"/>
    <x v="2"/>
    <s v="Mandatory &amp; Compliance"/>
    <s v="Spokane River License Implementation"/>
    <s v="6107"/>
    <x v="56"/>
    <s v="SI621"/>
    <s v="BI_SI621 - Spokane River License PM&amp;Es"/>
    <s v="Environmental Subfunction"/>
    <x v="3"/>
    <s v="ED.AN"/>
    <n v="0.69189000000000001"/>
    <n v="0"/>
    <n v="40118.023923599991"/>
    <n v="0"/>
    <n v="0"/>
    <n v="0"/>
    <n v="0"/>
    <n v="0"/>
    <n v="38853.06"/>
    <n v="0"/>
    <n v="0"/>
    <n v="0"/>
    <n v="0"/>
    <n v="16515.09"/>
    <n v="0"/>
    <n v="2615.09"/>
    <n v="57983.239999999991"/>
    <m/>
    <n v="0"/>
    <n v="0"/>
    <n v="0"/>
    <n v="0"/>
    <n v="38853.06"/>
    <n v="38853.06"/>
    <n v="38853.06"/>
    <n v="38853.06"/>
    <n v="38853.06"/>
    <n v="55368.149999999994"/>
    <n v="55368.149999999994"/>
    <n v="57983.239999999991"/>
    <n v="27832.76833333333"/>
    <m/>
    <n v="0"/>
    <n v="0"/>
    <n v="0"/>
    <n v="0"/>
    <n v="26882.043683399999"/>
    <n v="0"/>
    <n v="0"/>
    <n v="0"/>
    <n v="0"/>
    <n v="11426.6256201"/>
    <n v="0"/>
    <n v="1809.3546201000001"/>
    <n v="40118.023923599998"/>
    <m/>
    <n v="0"/>
    <n v="0"/>
    <n v="0"/>
    <n v="0"/>
    <n v="26882.043683399999"/>
    <n v="26882.043683399999"/>
    <n v="26882.043683399999"/>
    <n v="26882.043683399999"/>
    <n v="26882.043683399999"/>
    <n v="38308.669303499999"/>
    <n v="38308.669303499999"/>
    <n v="40118.023923599998"/>
    <n v="19257.21408215"/>
    <m/>
    <n v="0"/>
    <n v="0"/>
    <n v="0"/>
    <n v="0"/>
    <n v="0"/>
    <n v="0"/>
    <n v="0"/>
    <n v="0"/>
    <n v="0"/>
    <n v="0"/>
    <n v="0"/>
    <n v="0"/>
    <n v="0"/>
    <m/>
    <n v="0"/>
    <n v="0"/>
    <n v="0"/>
    <n v="0"/>
    <n v="0"/>
    <n v="0"/>
    <n v="0"/>
    <n v="0"/>
    <n v="0"/>
    <n v="0"/>
    <n v="0"/>
    <n v="0"/>
    <n v="0"/>
  </r>
  <r>
    <s v="Y"/>
    <s v="CD"/>
    <s v="AA"/>
    <x v="0"/>
    <s v="Asset Condition"/>
    <s v="Fleet Services Capital Plan"/>
    <s v="7000"/>
    <x v="57"/>
    <s v="80K51"/>
    <s v="BI_80K51 - Transportation Equipment-System Wide"/>
    <s v="Other Subfunction"/>
    <x v="8"/>
    <s v="CD.AA"/>
    <n v="0.48309143579999997"/>
    <n v="0.15158870260000001"/>
    <n v="20709.149177131327"/>
    <n v="6498.2999553957225"/>
    <n v="0"/>
    <n v="0"/>
    <n v="0"/>
    <n v="42867.97"/>
    <n v="0"/>
    <n v="0"/>
    <n v="0"/>
    <n v="0"/>
    <n v="0"/>
    <n v="0"/>
    <n v="0"/>
    <n v="0"/>
    <n v="42867.97"/>
    <m/>
    <n v="0"/>
    <n v="0"/>
    <n v="0"/>
    <n v="42867.97"/>
    <n v="42867.97"/>
    <n v="42867.97"/>
    <n v="42867.97"/>
    <n v="42867.97"/>
    <n v="42867.97"/>
    <n v="42867.97"/>
    <n v="42867.97"/>
    <n v="42867.97"/>
    <n v="30364.812083333334"/>
    <m/>
    <n v="0"/>
    <n v="0"/>
    <n v="0"/>
    <n v="20709.149177131327"/>
    <n v="0"/>
    <n v="0"/>
    <n v="0"/>
    <n v="0"/>
    <n v="0"/>
    <n v="0"/>
    <n v="0"/>
    <n v="0"/>
    <n v="20709.149177131327"/>
    <m/>
    <n v="0"/>
    <n v="0"/>
    <n v="0"/>
    <n v="20709.149177131327"/>
    <n v="20709.149177131327"/>
    <n v="20709.149177131327"/>
    <n v="20709.149177131327"/>
    <n v="20709.149177131327"/>
    <n v="20709.149177131327"/>
    <n v="20709.149177131327"/>
    <n v="20709.149177131327"/>
    <n v="20709.149177131327"/>
    <n v="14668.980667134689"/>
    <m/>
    <n v="0"/>
    <n v="0"/>
    <n v="0"/>
    <n v="6498.2999553957225"/>
    <n v="0"/>
    <n v="0"/>
    <n v="0"/>
    <n v="0"/>
    <n v="0"/>
    <n v="0"/>
    <n v="0"/>
    <n v="0"/>
    <n v="6498.2999553957225"/>
    <m/>
    <n v="0"/>
    <n v="0"/>
    <n v="0"/>
    <n v="6498.2999553957225"/>
    <n v="6498.2999553957225"/>
    <n v="6498.2999553957225"/>
    <n v="6498.2999553957225"/>
    <n v="6498.2999553957225"/>
    <n v="6498.2999553957225"/>
    <n v="6498.2999553957225"/>
    <n v="6498.2999553957225"/>
    <n v="6498.2999553957225"/>
    <n v="4602.9624684053024"/>
  </r>
  <r>
    <s v="Y"/>
    <s v="CD"/>
    <s v="AN"/>
    <x v="0"/>
    <s v="Asset Condition"/>
    <s v="Fleet Services Capital Plan"/>
    <s v="7000"/>
    <x v="57"/>
    <s v="80K51"/>
    <s v="BI_80K51 - Transportation Equipment-System Wide"/>
    <s v="Other Subfunction"/>
    <x v="2"/>
    <s v="CD.AN"/>
    <n v="0.53495551019999998"/>
    <n v="0.16465544260000001"/>
    <n v="4384.3830209420585"/>
    <n v="1349.4814299066543"/>
    <n v="0"/>
    <n v="0"/>
    <n v="0"/>
    <n v="0"/>
    <n v="0"/>
    <n v="0"/>
    <n v="8195.7900000000009"/>
    <n v="0"/>
    <n v="0"/>
    <n v="0"/>
    <n v="0"/>
    <n v="0"/>
    <n v="8195.7900000000009"/>
    <m/>
    <n v="0"/>
    <n v="0"/>
    <n v="0"/>
    <n v="0"/>
    <n v="0"/>
    <n v="0"/>
    <n v="8195.7900000000009"/>
    <n v="8195.7900000000009"/>
    <n v="8195.7900000000009"/>
    <n v="8195.7900000000009"/>
    <n v="8195.7900000000009"/>
    <n v="8195.7900000000009"/>
    <n v="3756.4037499999999"/>
    <m/>
    <n v="0"/>
    <n v="0"/>
    <n v="0"/>
    <n v="0"/>
    <n v="0"/>
    <n v="0"/>
    <n v="4384.3830209420585"/>
    <n v="0"/>
    <n v="0"/>
    <n v="0"/>
    <n v="0"/>
    <n v="0"/>
    <n v="4384.3830209420585"/>
    <m/>
    <n v="0"/>
    <n v="0"/>
    <n v="0"/>
    <n v="0"/>
    <n v="0"/>
    <n v="0"/>
    <n v="4384.3830209420585"/>
    <n v="4384.3830209420585"/>
    <n v="4384.3830209420585"/>
    <n v="4384.3830209420585"/>
    <n v="4384.3830209420585"/>
    <n v="4384.3830209420585"/>
    <n v="2009.5088845984435"/>
    <m/>
    <n v="0"/>
    <n v="0"/>
    <n v="0"/>
    <n v="0"/>
    <n v="0"/>
    <n v="0"/>
    <n v="1349.4814299066543"/>
    <n v="0"/>
    <n v="0"/>
    <n v="0"/>
    <n v="0"/>
    <n v="0"/>
    <n v="1349.4814299066543"/>
    <m/>
    <n v="0"/>
    <n v="0"/>
    <n v="0"/>
    <n v="0"/>
    <n v="0"/>
    <n v="0"/>
    <n v="1349.4814299066543"/>
    <n v="1349.4814299066543"/>
    <n v="1349.4814299066543"/>
    <n v="1349.4814299066543"/>
    <n v="1349.4814299066543"/>
    <n v="1349.4814299066543"/>
    <n v="618.51232204054998"/>
  </r>
  <r>
    <s v="Y"/>
    <s v="CD"/>
    <s v="AN"/>
    <x v="0"/>
    <s v="Asset Condition"/>
    <s v="Fleet Services Capital Plan"/>
    <s v="7000"/>
    <x v="57"/>
    <s v="80K51"/>
    <s v="BI_80K51 - Transportation Equipment-System Wide"/>
    <s v="Other Subfunction"/>
    <x v="8"/>
    <s v="CD.AN"/>
    <n v="0.53495551019999998"/>
    <n v="0.16465544260000001"/>
    <n v="315145.89130940364"/>
    <n v="96999.629366788693"/>
    <n v="58845.11"/>
    <n v="112844.89"/>
    <n v="0"/>
    <n v="86124.18"/>
    <n v="0"/>
    <n v="0"/>
    <n v="131232.23000000001"/>
    <n v="72209.820000000022"/>
    <n v="132.08000000000175"/>
    <n v="0"/>
    <n v="0"/>
    <n v="127718.41999999998"/>
    <n v="589106.73"/>
    <m/>
    <n v="58845.11"/>
    <n v="171690"/>
    <n v="171690"/>
    <n v="257814.18"/>
    <n v="257814.18"/>
    <n v="257814.18"/>
    <n v="389046.41000000003"/>
    <n v="461256.23000000004"/>
    <n v="461388.31000000006"/>
    <n v="461388.31000000006"/>
    <n v="461388.31000000006"/>
    <n v="589106.73"/>
    <n v="308724.04875000002"/>
    <m/>
    <n v="31479.51584282512"/>
    <n v="60366.995703412875"/>
    <n v="0"/>
    <n v="46072.604652456634"/>
    <n v="0"/>
    <n v="0"/>
    <n v="70203.404554333756"/>
    <n v="38629.041099550173"/>
    <n v="70.656923787216925"/>
    <n v="0"/>
    <n v="0"/>
    <n v="68323.672533037869"/>
    <n v="315145.89130940364"/>
    <m/>
    <n v="31479.51584282512"/>
    <n v="91846.511546237991"/>
    <n v="91846.511546237991"/>
    <n v="137919.11619869462"/>
    <n v="137919.11619869462"/>
    <n v="137919.11619869462"/>
    <n v="208122.5207530284"/>
    <n v="246751.56185257857"/>
    <n v="246822.21877636577"/>
    <n v="246822.21877636577"/>
    <n v="246822.21877636577"/>
    <n v="315145.89130940364"/>
    <n v="165153.63101006593"/>
    <m/>
    <n v="9689.167631895687"/>
    <n v="18580.525308098313"/>
    <n v="0"/>
    <n v="14180.814976462067"/>
    <n v="0"/>
    <n v="0"/>
    <n v="21608.100914035"/>
    <n v="11889.739872166336"/>
    <n v="21.747690858608287"/>
    <n v="0"/>
    <n v="0"/>
    <n v="21029.53297327269"/>
    <n v="96999.629366788693"/>
    <m/>
    <n v="9689.167631895687"/>
    <n v="28269.692939993998"/>
    <n v="28269.692939993998"/>
    <n v="42450.507916456067"/>
    <n v="42450.507916456067"/>
    <n v="42450.507916456067"/>
    <n v="64058.608830491066"/>
    <n v="75948.3487026574"/>
    <n v="75970.096393516011"/>
    <n v="75970.096393516011"/>
    <n v="75970.096393516011"/>
    <n v="96999.629366788693"/>
    <n v="50833.094888195228"/>
  </r>
  <r>
    <s v="Y"/>
    <s v="ED"/>
    <s v="AN"/>
    <x v="0"/>
    <s v="Asset Condition"/>
    <s v="Fleet Services Capital Plan"/>
    <s v="7000"/>
    <x v="57"/>
    <s v="80K51"/>
    <s v="BI_80K51 - Transportation Equipment-System Wide"/>
    <s v="Other Subfunction"/>
    <x v="8"/>
    <s v="ED.AN"/>
    <n v="0.69189000000000001"/>
    <n v="0"/>
    <n v="1107851.5765479"/>
    <n v="0"/>
    <n v="171653.41"/>
    <n v="248804.46"/>
    <n v="91274.37999999999"/>
    <n v="144474.37"/>
    <n v="0"/>
    <n v="142029.22"/>
    <n v="202024.84000000003"/>
    <n v="127873"/>
    <n v="1916.02"/>
    <n v="26592.36"/>
    <n v="104844.17"/>
    <n v="339709.88"/>
    <n v="1601196.1099999999"/>
    <m/>
    <n v="171653.41"/>
    <n v="420457.87"/>
    <n v="511732.25"/>
    <n v="656206.62"/>
    <n v="656206.62"/>
    <n v="798235.84"/>
    <n v="1000260.6799999999"/>
    <n v="1128133.68"/>
    <n v="1130049.7"/>
    <n v="1156642.06"/>
    <n v="1261486.23"/>
    <n v="1601196.1099999999"/>
    <n v="807638.58458333334"/>
    <m/>
    <n v="118765.2778449"/>
    <n v="172145.31782940001"/>
    <n v="63151.83077819999"/>
    <n v="99960.371859299994"/>
    <n v="0"/>
    <n v="98268.597025800002"/>
    <n v="139778.96654760002"/>
    <n v="88474.049970000007"/>
    <n v="1325.6750778000001"/>
    <n v="18398.987960400002"/>
    <n v="72540.632781299995"/>
    <n v="235041.8688732"/>
    <n v="1107851.5765479"/>
    <m/>
    <n v="118765.2778449"/>
    <n v="290910.59567429998"/>
    <n v="354062.42645249999"/>
    <n v="454022.7983118"/>
    <n v="454022.7983118"/>
    <n v="552291.39533760003"/>
    <n v="692070.36188520002"/>
    <n v="780544.41185520007"/>
    <n v="781870.08693300013"/>
    <n v="800269.07489340007"/>
    <n v="872809.70767470007"/>
    <n v="1107851.5765479"/>
    <n v="558797.06028736255"/>
    <m/>
    <n v="0"/>
    <n v="0"/>
    <n v="0"/>
    <n v="0"/>
    <n v="0"/>
    <n v="0"/>
    <n v="0"/>
    <n v="0"/>
    <n v="0"/>
    <n v="0"/>
    <n v="0"/>
    <n v="0"/>
    <n v="0"/>
    <m/>
    <n v="0"/>
    <n v="0"/>
    <n v="0"/>
    <n v="0"/>
    <n v="0"/>
    <n v="0"/>
    <n v="0"/>
    <n v="0"/>
    <n v="0"/>
    <n v="0"/>
    <n v="0"/>
    <n v="0"/>
    <n v="0"/>
  </r>
  <r>
    <s v="Y"/>
    <s v="ED"/>
    <s v="WA"/>
    <x v="0"/>
    <s v="Asset Condition"/>
    <s v="Fleet Services Capital Plan"/>
    <s v="7000"/>
    <x v="57"/>
    <s v="80K51"/>
    <s v="BI_80K51 - Transportation Equipment-System Wide"/>
    <s v="Other Subfunction"/>
    <x v="8"/>
    <s v="ED.WA"/>
    <n v="1"/>
    <n v="0"/>
    <n v="674745.58"/>
    <n v="0"/>
    <n v="64614.340000000004"/>
    <n v="688.80999999999676"/>
    <n v="120193.08"/>
    <n v="163622.21999999997"/>
    <n v="670.97000000000116"/>
    <n v="2676.7"/>
    <n v="182038.26"/>
    <n v="112.42"/>
    <n v="0"/>
    <n v="0"/>
    <n v="140128.78"/>
    <n v="0"/>
    <n v="674745.58"/>
    <m/>
    <n v="64614.340000000004"/>
    <n v="65303.15"/>
    <n v="185496.23"/>
    <n v="349118.44999999995"/>
    <n v="349789.41999999993"/>
    <n v="352466.11999999994"/>
    <n v="534504.37999999989"/>
    <n v="534616.79999999993"/>
    <n v="534616.79999999993"/>
    <n v="534616.79999999993"/>
    <n v="674745.58"/>
    <n v="674745.58"/>
    <n v="376438.40499999997"/>
    <m/>
    <n v="64614.340000000004"/>
    <n v="688.80999999999676"/>
    <n v="120193.08"/>
    <n v="163622.21999999997"/>
    <n v="670.97000000000116"/>
    <n v="2676.7"/>
    <n v="182038.26"/>
    <n v="112.42"/>
    <n v="0"/>
    <n v="0"/>
    <n v="140128.78"/>
    <n v="0"/>
    <n v="674745.58"/>
    <m/>
    <n v="64614.340000000004"/>
    <n v="65303.15"/>
    <n v="185496.23"/>
    <n v="349118.44999999995"/>
    <n v="349789.41999999993"/>
    <n v="352466.11999999994"/>
    <n v="534504.37999999989"/>
    <n v="534616.79999999993"/>
    <n v="534616.79999999993"/>
    <n v="534616.79999999993"/>
    <n v="674745.58"/>
    <n v="674745.58"/>
    <n v="376438.40499999997"/>
    <m/>
    <n v="0"/>
    <n v="0"/>
    <n v="0"/>
    <n v="0"/>
    <n v="0"/>
    <n v="0"/>
    <n v="0"/>
    <n v="0"/>
    <n v="0"/>
    <n v="0"/>
    <n v="0"/>
    <n v="0"/>
    <n v="0"/>
    <m/>
    <n v="0"/>
    <n v="0"/>
    <n v="0"/>
    <n v="0"/>
    <n v="0"/>
    <n v="0"/>
    <n v="0"/>
    <n v="0"/>
    <n v="0"/>
    <n v="0"/>
    <n v="0"/>
    <n v="0"/>
    <n v="0"/>
  </r>
  <r>
    <s v="Y"/>
    <s v="GD"/>
    <s v="AA"/>
    <x v="0"/>
    <s v="Asset Condition"/>
    <s v="Fleet Services Capital Plan"/>
    <s v="7000"/>
    <x v="57"/>
    <s v="80K51"/>
    <s v="BI_80K51 - Transportation Equipment-System Wide"/>
    <s v="Other Subfunction"/>
    <x v="8"/>
    <s v="GD.AA"/>
    <n v="0"/>
    <n v="0.50112399760000004"/>
    <n v="0"/>
    <n v="25175.156694550289"/>
    <n v="50237.38"/>
    <n v="0"/>
    <n v="0"/>
    <n v="0"/>
    <n v="0"/>
    <n v="0"/>
    <n v="0"/>
    <n v="0"/>
    <n v="0"/>
    <n v="0"/>
    <n v="0"/>
    <n v="0"/>
    <n v="50237.38"/>
    <m/>
    <n v="50237.38"/>
    <n v="50237.38"/>
    <n v="50237.38"/>
    <n v="50237.38"/>
    <n v="50237.38"/>
    <n v="50237.38"/>
    <n v="50237.38"/>
    <n v="50237.38"/>
    <n v="50237.38"/>
    <n v="50237.38"/>
    <n v="50237.38"/>
    <n v="50237.38"/>
    <n v="48144.155833333323"/>
    <m/>
    <n v="0"/>
    <n v="0"/>
    <n v="0"/>
    <n v="0"/>
    <n v="0"/>
    <n v="0"/>
    <n v="0"/>
    <n v="0"/>
    <n v="0"/>
    <n v="0"/>
    <n v="0"/>
    <n v="0"/>
    <n v="0"/>
    <m/>
    <n v="0"/>
    <n v="0"/>
    <n v="0"/>
    <n v="0"/>
    <n v="0"/>
    <n v="0"/>
    <n v="0"/>
    <n v="0"/>
    <n v="0"/>
    <n v="0"/>
    <n v="0"/>
    <n v="0"/>
    <n v="0"/>
    <m/>
    <n v="25175.156694550289"/>
    <n v="0"/>
    <n v="0"/>
    <n v="0"/>
    <n v="0"/>
    <n v="0"/>
    <n v="0"/>
    <n v="0"/>
    <n v="0"/>
    <n v="0"/>
    <n v="0"/>
    <n v="0"/>
    <n v="25175.156694550289"/>
    <m/>
    <n v="25175.156694550289"/>
    <n v="25175.156694550289"/>
    <n v="25175.156694550289"/>
    <n v="25175.156694550289"/>
    <n v="25175.156694550289"/>
    <n v="25175.156694550289"/>
    <n v="25175.156694550289"/>
    <n v="25175.156694550289"/>
    <n v="25175.156694550289"/>
    <n v="25175.156694550289"/>
    <n v="25175.156694550289"/>
    <n v="25175.156694550289"/>
    <n v="24126.191832277367"/>
  </r>
  <r>
    <s v="Y"/>
    <s v="GD"/>
    <s v="AN"/>
    <x v="0"/>
    <s v="Asset Condition"/>
    <s v="Fleet Services Capital Plan"/>
    <s v="7000"/>
    <x v="57"/>
    <s v="80K51"/>
    <s v="BI_80K51 - Transportation Equipment-System Wide"/>
    <s v="Other Subfunction"/>
    <x v="8"/>
    <s v="GD.AN"/>
    <n v="0"/>
    <n v="0.72593000000000008"/>
    <n v="0"/>
    <n v="221766.84563990001"/>
    <n v="0"/>
    <n v="0"/>
    <n v="0"/>
    <n v="0"/>
    <n v="254930.78999999998"/>
    <n v="50965.2"/>
    <n v="-402.56"/>
    <n v="0"/>
    <n v="0"/>
    <n v="0"/>
    <n v="0"/>
    <n v="0"/>
    <n v="305493.43"/>
    <m/>
    <n v="0"/>
    <n v="0"/>
    <n v="0"/>
    <n v="0"/>
    <n v="254930.78999999998"/>
    <n v="305895.99"/>
    <n v="305493.43"/>
    <n v="305493.43"/>
    <n v="305493.43"/>
    <n v="305493.43"/>
    <n v="305493.43"/>
    <n v="305493.43"/>
    <n v="186753.38708333331"/>
    <m/>
    <n v="0"/>
    <n v="0"/>
    <n v="0"/>
    <n v="0"/>
    <n v="0"/>
    <n v="0"/>
    <n v="0"/>
    <n v="0"/>
    <n v="0"/>
    <n v="0"/>
    <n v="0"/>
    <n v="0"/>
    <n v="0"/>
    <m/>
    <n v="0"/>
    <n v="0"/>
    <n v="0"/>
    <n v="0"/>
    <n v="0"/>
    <n v="0"/>
    <n v="0"/>
    <n v="0"/>
    <n v="0"/>
    <n v="0"/>
    <n v="0"/>
    <n v="0"/>
    <n v="0"/>
    <m/>
    <n v="0"/>
    <n v="0"/>
    <n v="0"/>
    <n v="0"/>
    <n v="185061.90838470001"/>
    <n v="36997.167635999998"/>
    <n v="-292.23038080000003"/>
    <n v="0"/>
    <n v="0"/>
    <n v="0"/>
    <n v="0"/>
    <n v="0"/>
    <n v="221766.84563990001"/>
    <m/>
    <n v="0"/>
    <n v="0"/>
    <n v="0"/>
    <n v="0"/>
    <n v="185061.90838470001"/>
    <n v="222059.07602070001"/>
    <n v="221766.84563990001"/>
    <n v="221766.84563990001"/>
    <n v="221766.84563990001"/>
    <n v="221766.84563990001"/>
    <n v="221766.84563990001"/>
    <n v="221766.84563990001"/>
    <n v="135569.88628540418"/>
  </r>
  <r>
    <s v="Y"/>
    <s v="GD"/>
    <s v="WA"/>
    <x v="0"/>
    <s v="Asset Condition"/>
    <s v="Fleet Services Capital Plan"/>
    <s v="7000"/>
    <x v="57"/>
    <s v="80K51"/>
    <s v="BI_80K51 - Transportation Equipment-System Wide"/>
    <s v="Other Subfunction"/>
    <x v="2"/>
    <s v="GD.WA"/>
    <n v="0"/>
    <n v="1"/>
    <n v="0"/>
    <n v="0"/>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r>
  <r>
    <s v="Y"/>
    <s v="GD"/>
    <s v="WA"/>
    <x v="0"/>
    <s v="Asset Condition"/>
    <s v="Fleet Services Capital Plan"/>
    <s v="7000"/>
    <x v="57"/>
    <s v="80K51"/>
    <s v="BI_80K51 - Transportation Equipment-System Wide"/>
    <s v="Other Subfunction"/>
    <x v="8"/>
    <s v="GD.WA"/>
    <n v="0"/>
    <n v="1"/>
    <n v="0"/>
    <n v="589302.49"/>
    <n v="0"/>
    <n v="0"/>
    <n v="0"/>
    <n v="0"/>
    <n v="133203.15"/>
    <n v="0"/>
    <n v="0"/>
    <n v="0"/>
    <n v="0"/>
    <n v="356314.26"/>
    <n v="99050.59"/>
    <n v="734.49"/>
    <n v="589302.49"/>
    <m/>
    <n v="0"/>
    <n v="0"/>
    <n v="0"/>
    <n v="0"/>
    <n v="133203.15"/>
    <n v="133203.15"/>
    <n v="133203.15"/>
    <n v="133203.15"/>
    <n v="133203.15"/>
    <n v="489517.41000000003"/>
    <n v="588568"/>
    <n v="589302.49"/>
    <n v="169896.03375000003"/>
    <m/>
    <n v="0"/>
    <n v="0"/>
    <n v="0"/>
    <n v="0"/>
    <n v="0"/>
    <n v="0"/>
    <n v="0"/>
    <n v="0"/>
    <n v="0"/>
    <n v="0"/>
    <n v="0"/>
    <n v="0"/>
    <n v="0"/>
    <m/>
    <n v="0"/>
    <n v="0"/>
    <n v="0"/>
    <n v="0"/>
    <n v="0"/>
    <n v="0"/>
    <n v="0"/>
    <n v="0"/>
    <n v="0"/>
    <n v="0"/>
    <n v="0"/>
    <n v="0"/>
    <n v="0"/>
    <m/>
    <n v="0"/>
    <n v="0"/>
    <n v="0"/>
    <n v="0"/>
    <n v="133203.15"/>
    <n v="0"/>
    <n v="0"/>
    <n v="0"/>
    <n v="0"/>
    <n v="356314.26"/>
    <n v="99050.59"/>
    <n v="734.49"/>
    <n v="589302.49"/>
    <m/>
    <n v="0"/>
    <n v="0"/>
    <n v="0"/>
    <n v="0"/>
    <n v="133203.15"/>
    <n v="133203.15"/>
    <n v="133203.15"/>
    <n v="133203.15"/>
    <n v="133203.15"/>
    <n v="489517.41000000003"/>
    <n v="588568"/>
    <n v="589302.49"/>
    <n v="169896.03375000003"/>
  </r>
  <r>
    <s v="Y"/>
    <s v="CD"/>
    <s v="AA"/>
    <x v="0"/>
    <s v="Asset Condition"/>
    <s v="Structures and Improvements/Furniture"/>
    <s v="7001"/>
    <x v="58"/>
    <s v="71H07"/>
    <s v="BI_71H07 - Structures and Improvements"/>
    <s v="Facilities Capital"/>
    <x v="9"/>
    <s v="CD.AA"/>
    <n v="0.48309143579999997"/>
    <n v="0.15158870260000001"/>
    <n v="281529.2829990802"/>
    <n v="88340.747922939699"/>
    <n v="100.4600000000064"/>
    <n v="14800.29"/>
    <n v="0"/>
    <n v="-103234.26000000001"/>
    <n v="-8118.1"/>
    <n v="1122.7999999999993"/>
    <n v="626113.56999999995"/>
    <n v="104.86"/>
    <n v="2162.16"/>
    <n v="24443.21"/>
    <n v="0"/>
    <n v="25271.05"/>
    <n v="582766.03999999992"/>
    <m/>
    <n v="100.4600000000064"/>
    <n v="14900.750000000007"/>
    <n v="14900.750000000007"/>
    <n v="-88333.510000000009"/>
    <n v="-96451.610000000015"/>
    <n v="-95328.810000000012"/>
    <n v="530784.75999999989"/>
    <n v="530889.61999999988"/>
    <n v="533051.77999999991"/>
    <n v="557494.98999999987"/>
    <n v="557494.98999999987"/>
    <n v="582766.03999999992"/>
    <n v="229240.59916666659"/>
    <m/>
    <n v="48.531365640471087"/>
    <n v="7149.8933463563817"/>
    <n v="0"/>
    <n v="-49871.586887150508"/>
    <n v="-3921.7845849679798"/>
    <n v="542.41506411623959"/>
    <n v="302470.10350516374"/>
    <n v="50.656967957987995"/>
    <n v="1044.5209788293278"/>
    <n v="11808.305414460916"/>
    <n v="0"/>
    <n v="12208.227828673589"/>
    <n v="281529.2829990802"/>
    <m/>
    <n v="48.531365640471087"/>
    <n v="7198.4247119968531"/>
    <n v="7198.4247119968531"/>
    <n v="-42673.162175153659"/>
    <n v="-46594.946760121638"/>
    <n v="-46052.531696005397"/>
    <n v="256417.57180915834"/>
    <n v="256468.22877711634"/>
    <n v="257512.74975594567"/>
    <n v="269321.05517040659"/>
    <n v="269321.05517040659"/>
    <n v="281529.2829990802"/>
    <n v="110744.17019507725"/>
    <m/>
    <n v="15.228601063196972"/>
    <n v="2243.5567592037542"/>
    <n v="0"/>
    <n v="-15649.147537271079"/>
    <n v="-1230.6122465770602"/>
    <n v="170.20379527927992"/>
    <n v="94911.743756554279"/>
    <n v="15.895591354636002"/>
    <n v="327.75902921361603"/>
    <n v="3705.3144912793464"/>
    <n v="0"/>
    <n v="3830.8056828397303"/>
    <n v="88340.747922939699"/>
    <m/>
    <n v="15.228601063196972"/>
    <n v="2258.7853602669511"/>
    <n v="2258.7853602669511"/>
    <n v="-13390.362177004128"/>
    <n v="-14620.974423581189"/>
    <n v="-14450.770628301909"/>
    <n v="80460.973128252372"/>
    <n v="80476.86871960701"/>
    <n v="80804.627748820625"/>
    <n v="84509.942240099976"/>
    <n v="84509.942240099976"/>
    <n v="88340.747922939699"/>
    <n v="34750.285010921645"/>
  </r>
  <r>
    <s v="Y"/>
    <s v="CD"/>
    <s v="AA"/>
    <x v="0"/>
    <s v="Asset Condition"/>
    <s v="Structures and Improvements/Furniture"/>
    <s v="7001"/>
    <x v="58"/>
    <s v="71H07"/>
    <s v="BI_71H07 - Structures and Improvements"/>
    <s v="Facilities Capital"/>
    <x v="2"/>
    <s v="CD.AA"/>
    <n v="0.48309143579999997"/>
    <n v="0.15158870260000001"/>
    <n v="22290.085224444258"/>
    <n v="6994.3800482023271"/>
    <n v="0"/>
    <n v="8927.1200000000008"/>
    <n v="0"/>
    <n v="0"/>
    <n v="0"/>
    <n v="0"/>
    <n v="35686.49"/>
    <n v="0"/>
    <n v="116.71"/>
    <n v="1410.19"/>
    <n v="0"/>
    <n v="0"/>
    <n v="46140.51"/>
    <m/>
    <n v="0"/>
    <n v="8927.1200000000008"/>
    <n v="8927.1200000000008"/>
    <n v="8927.1200000000008"/>
    <n v="8927.1200000000008"/>
    <n v="8927.1200000000008"/>
    <n v="44613.61"/>
    <n v="44613.61"/>
    <n v="44730.32"/>
    <n v="46140.51"/>
    <n v="46140.51"/>
    <n v="46140.51"/>
    <n v="24495.36791666667"/>
    <m/>
    <n v="0"/>
    <n v="4312.6152183588965"/>
    <n v="0"/>
    <n v="0"/>
    <n v="0"/>
    <n v="0"/>
    <n v="17239.837692762339"/>
    <n v="0"/>
    <n v="56.381601472217994"/>
    <n v="681.25071185080196"/>
    <n v="0"/>
    <n v="0"/>
    <n v="22290.085224444258"/>
    <m/>
    <n v="0"/>
    <n v="4312.6152183588965"/>
    <n v="4312.6152183588965"/>
    <n v="4312.6152183588965"/>
    <n v="4312.6152183588965"/>
    <n v="4312.6152183588965"/>
    <n v="21552.452911121236"/>
    <n v="21552.452911121236"/>
    <n v="21608.834512593454"/>
    <n v="22290.085224444258"/>
    <n v="22290.085224444258"/>
    <n v="22290.085224444258"/>
    <n v="11833.502457311755"/>
    <m/>
    <n v="0"/>
    <n v="1353.2505387545123"/>
    <n v="0"/>
    <n v="0"/>
    <n v="0"/>
    <n v="0"/>
    <n v="5409.6687194478745"/>
    <n v="0"/>
    <n v="17.691917480446001"/>
    <n v="213.76887251949404"/>
    <n v="0"/>
    <n v="0"/>
    <n v="6994.3800482023271"/>
    <m/>
    <n v="0"/>
    <n v="1353.2505387545123"/>
    <n v="1353.2505387545123"/>
    <n v="1353.2505387545123"/>
    <n v="1353.2505387545123"/>
    <n v="1353.2505387545123"/>
    <n v="6762.919258202387"/>
    <n v="6762.919258202387"/>
    <n v="6780.6111756828332"/>
    <n v="6994.3800482023271"/>
    <n v="6994.3800482023271"/>
    <n v="6994.3800482023271"/>
    <n v="3713.2210421971654"/>
  </r>
  <r>
    <s v="Y"/>
    <s v="CD"/>
    <s v="AN"/>
    <x v="0"/>
    <s v="Asset Condition"/>
    <s v="Structures and Improvements/Furniture"/>
    <s v="7001"/>
    <x v="58"/>
    <s v="71H07"/>
    <s v="BI_71H07 - Structures and Improvements"/>
    <s v="Facilities Capital"/>
    <x v="9"/>
    <s v="CD.AN"/>
    <n v="0.53495551019999998"/>
    <n v="0.16465544260000001"/>
    <n v="314845.52448953653"/>
    <n v="96907.178628877649"/>
    <n v="370.58"/>
    <n v="25431.8"/>
    <n v="0"/>
    <n v="0"/>
    <n v="0"/>
    <n v="0"/>
    <n v="134888.98000000001"/>
    <n v="838.77"/>
    <n v="1044.28"/>
    <n v="0"/>
    <n v="0"/>
    <n v="425970.84"/>
    <n v="588545.25"/>
    <m/>
    <n v="370.58"/>
    <n v="25802.38"/>
    <n v="25802.38"/>
    <n v="25802.38"/>
    <n v="25802.38"/>
    <n v="25802.38"/>
    <n v="160691.36000000002"/>
    <n v="161530.13"/>
    <n v="162574.41"/>
    <n v="162574.41"/>
    <n v="162574.41"/>
    <n v="588545.25"/>
    <n v="102799.98541666668"/>
    <m/>
    <n v="198.24381296991598"/>
    <n v="13604.881544304359"/>
    <n v="0"/>
    <n v="0"/>
    <n v="0"/>
    <n v="0"/>
    <n v="72159.603116257596"/>
    <n v="448.70463329045396"/>
    <n v="558.64334019165597"/>
    <n v="0"/>
    <n v="0"/>
    <n v="227875.44804252256"/>
    <n v="314845.52448953653"/>
    <m/>
    <n v="198.24381296991598"/>
    <n v="13803.125357274275"/>
    <n v="13803.125357274275"/>
    <n v="13803.125357274275"/>
    <n v="13803.125357274275"/>
    <n v="13803.125357274275"/>
    <n v="85962.728473531868"/>
    <n v="86411.433106822325"/>
    <n v="86970.076447013984"/>
    <n v="86970.076447013984"/>
    <n v="86970.076447013984"/>
    <n v="314845.52448953653"/>
    <n v="54993.41864712548"/>
    <m/>
    <n v="61.018013918708"/>
    <n v="4187.4842851146805"/>
    <n v="0"/>
    <n v="0"/>
    <n v="0"/>
    <n v="0"/>
    <n v="22210.204703762549"/>
    <n v="138.108045589602"/>
    <n v="171.94638559832799"/>
    <n v="0"/>
    <n v="0"/>
    <n v="70138.417194893787"/>
    <n v="96907.178628877649"/>
    <m/>
    <n v="61.018013918708"/>
    <n v="4248.5022990333882"/>
    <n v="4248.5022990333882"/>
    <n v="4248.5022990333882"/>
    <n v="4248.5022990333882"/>
    <n v="4248.5022990333882"/>
    <n v="26458.707002795938"/>
    <n v="26596.815048385539"/>
    <n v="26768.761433983866"/>
    <n v="26768.761433983866"/>
    <n v="26768.761433983866"/>
    <n v="96907.178628877649"/>
    <n v="16926.577098054797"/>
  </r>
  <r>
    <s v="Y"/>
    <s v="CD"/>
    <s v="WA"/>
    <x v="0"/>
    <s v="Asset Condition"/>
    <s v="Structures and Improvements/Furniture"/>
    <s v="7001"/>
    <x v="58"/>
    <s v="71H07"/>
    <s v="BI_71H07 - Structures and Improvements"/>
    <s v="Facilities Capital"/>
    <x v="9"/>
    <s v="CD.WA"/>
    <n v="0.77317999999999998"/>
    <n v="0.22681999999999999"/>
    <n v="37528.293836199999"/>
    <n v="11009.2961638"/>
    <n v="0"/>
    <n v="0"/>
    <n v="0"/>
    <n v="0"/>
    <n v="-9882.0300000000007"/>
    <n v="0"/>
    <n v="0"/>
    <n v="0"/>
    <n v="0"/>
    <n v="0"/>
    <n v="0"/>
    <n v="58419.619999999995"/>
    <n v="48537.59"/>
    <m/>
    <n v="0"/>
    <n v="0"/>
    <n v="0"/>
    <n v="0"/>
    <n v="-9882.0300000000007"/>
    <n v="-9882.0300000000007"/>
    <n v="-9882.0300000000007"/>
    <n v="-9882.0300000000007"/>
    <n v="-9882.0300000000007"/>
    <n v="-9882.0300000000007"/>
    <n v="-9882.0300000000007"/>
    <n v="48537.59"/>
    <n v="-3742.1179166666675"/>
    <m/>
    <n v="0"/>
    <n v="0"/>
    <n v="0"/>
    <n v="0"/>
    <n v="-7640.5879554000003"/>
    <n v="0"/>
    <n v="0"/>
    <n v="0"/>
    <n v="0"/>
    <n v="0"/>
    <n v="0"/>
    <n v="45168.881791599997"/>
    <n v="37528.293836199999"/>
    <m/>
    <n v="0"/>
    <n v="0"/>
    <n v="0"/>
    <n v="0"/>
    <n v="-7640.5879554000003"/>
    <n v="-7640.5879554000003"/>
    <n v="-7640.5879554000003"/>
    <n v="-7640.5879554000003"/>
    <n v="-7640.5879554000003"/>
    <n v="-7640.5879554000003"/>
    <n v="-7640.5879554000003"/>
    <n v="37528.293836199999"/>
    <n v="-2893.3307308083331"/>
    <m/>
    <n v="0"/>
    <n v="0"/>
    <n v="0"/>
    <n v="0"/>
    <n v="-2241.4420445999999"/>
    <n v="0"/>
    <n v="0"/>
    <n v="0"/>
    <n v="0"/>
    <n v="0"/>
    <n v="0"/>
    <n v="13250.738208399998"/>
    <n v="11009.296163799998"/>
    <m/>
    <n v="0"/>
    <n v="0"/>
    <n v="0"/>
    <n v="0"/>
    <n v="-2241.4420445999999"/>
    <n v="-2241.4420445999999"/>
    <n v="-2241.4420445999999"/>
    <n v="-2241.4420445999999"/>
    <n v="-2241.4420445999999"/>
    <n v="-2241.4420445999999"/>
    <n v="-2241.4420445999999"/>
    <n v="11009.296163799998"/>
    <n v="-848.78718585833349"/>
  </r>
  <r>
    <s v="Y"/>
    <s v="CD"/>
    <s v="WA"/>
    <x v="0"/>
    <s v="Asset Condition"/>
    <s v="Structures and Improvements/Furniture"/>
    <s v="7001"/>
    <x v="58"/>
    <s v="71H07"/>
    <s v="BI_71H07 - Structures and Improvements"/>
    <s v="Facilities Capital"/>
    <x v="2"/>
    <s v="CD.WA"/>
    <n v="0.77317999999999998"/>
    <n v="0.22681999999999999"/>
    <n v="7640.5879554000003"/>
    <n v="2241.4420445999999"/>
    <n v="0"/>
    <n v="0"/>
    <n v="0"/>
    <n v="0"/>
    <n v="9882.0300000000007"/>
    <n v="0"/>
    <n v="0"/>
    <n v="0"/>
    <n v="0"/>
    <n v="0"/>
    <n v="0"/>
    <n v="0"/>
    <n v="9882.0300000000007"/>
    <m/>
    <n v="0"/>
    <n v="0"/>
    <n v="0"/>
    <n v="0"/>
    <n v="9882.0300000000007"/>
    <n v="9882.0300000000007"/>
    <n v="9882.0300000000007"/>
    <n v="9882.0300000000007"/>
    <n v="9882.0300000000007"/>
    <n v="9882.0300000000007"/>
    <n v="9882.0300000000007"/>
    <n v="9882.0300000000007"/>
    <n v="6176.2687500000002"/>
    <m/>
    <n v="0"/>
    <n v="0"/>
    <n v="0"/>
    <n v="0"/>
    <n v="7640.5879554000003"/>
    <n v="0"/>
    <n v="0"/>
    <n v="0"/>
    <n v="0"/>
    <n v="0"/>
    <n v="0"/>
    <n v="0"/>
    <n v="7640.5879554000003"/>
    <m/>
    <n v="0"/>
    <n v="0"/>
    <n v="0"/>
    <n v="0"/>
    <n v="7640.5879554000003"/>
    <n v="7640.5879554000003"/>
    <n v="7640.5879554000003"/>
    <n v="7640.5879554000003"/>
    <n v="7640.5879554000003"/>
    <n v="7640.5879554000003"/>
    <n v="7640.5879554000003"/>
    <n v="7640.5879554000003"/>
    <n v="4775.3674721249999"/>
    <m/>
    <n v="0"/>
    <n v="0"/>
    <n v="0"/>
    <n v="0"/>
    <n v="2241.4420445999999"/>
    <n v="0"/>
    <n v="0"/>
    <n v="0"/>
    <n v="0"/>
    <n v="0"/>
    <n v="0"/>
    <n v="0"/>
    <n v="2241.4420445999999"/>
    <m/>
    <n v="0"/>
    <n v="0"/>
    <n v="0"/>
    <n v="0"/>
    <n v="2241.4420445999999"/>
    <n v="2241.4420445999999"/>
    <n v="2241.4420445999999"/>
    <n v="2241.4420445999999"/>
    <n v="2241.4420445999999"/>
    <n v="2241.4420445999999"/>
    <n v="2241.4420445999999"/>
    <n v="2241.4420445999999"/>
    <n v="1400.901277875"/>
  </r>
  <r>
    <s v="Y"/>
    <s v="ED"/>
    <s v="AN"/>
    <x v="0"/>
    <s v="Asset Condition"/>
    <s v="Structures and Improvements/Furniture"/>
    <s v="7001"/>
    <x v="58"/>
    <s v="71H07"/>
    <s v="BI_71H07 - Structures and Improvements"/>
    <s v="Facilities Capital"/>
    <x v="7"/>
    <s v="ED.AN"/>
    <n v="0.65639999999999998"/>
    <n v="0"/>
    <n v="31933.472724000003"/>
    <n v="0"/>
    <n v="0"/>
    <n v="0"/>
    <n v="0"/>
    <n v="0"/>
    <n v="0"/>
    <n v="0"/>
    <n v="16758.71"/>
    <n v="569.33000000000004"/>
    <n v="31321.37"/>
    <n v="0"/>
    <n v="0"/>
    <n v="0"/>
    <n v="48649.41"/>
    <m/>
    <n v="0"/>
    <n v="0"/>
    <n v="0"/>
    <n v="0"/>
    <n v="0"/>
    <n v="0"/>
    <n v="16758.71"/>
    <n v="17328.04"/>
    <n v="48649.41"/>
    <n v="48649.41"/>
    <n v="48649.41"/>
    <n v="48649.41"/>
    <n v="17029.973750000001"/>
    <m/>
    <n v="0"/>
    <n v="0"/>
    <n v="0"/>
    <n v="0"/>
    <n v="0"/>
    <n v="0"/>
    <n v="11000.417243999998"/>
    <n v="373.708212"/>
    <n v="20559.347267999998"/>
    <n v="0"/>
    <n v="0"/>
    <n v="0"/>
    <n v="31933.472723999996"/>
    <m/>
    <n v="0"/>
    <n v="0"/>
    <n v="0"/>
    <n v="0"/>
    <n v="0"/>
    <n v="0"/>
    <n v="11000.417243999998"/>
    <n v="11374.125455999998"/>
    <n v="31933.472723999996"/>
    <n v="31933.472723999996"/>
    <n v="31933.472723999996"/>
    <n v="31933.472723999996"/>
    <n v="11178.474769499999"/>
    <m/>
    <n v="0"/>
    <n v="0"/>
    <n v="0"/>
    <n v="0"/>
    <n v="0"/>
    <n v="0"/>
    <n v="0"/>
    <n v="0"/>
    <n v="0"/>
    <n v="0"/>
    <n v="0"/>
    <n v="0"/>
    <n v="0"/>
    <m/>
    <n v="0"/>
    <n v="0"/>
    <n v="0"/>
    <n v="0"/>
    <n v="0"/>
    <n v="0"/>
    <n v="0"/>
    <n v="0"/>
    <n v="0"/>
    <n v="0"/>
    <n v="0"/>
    <n v="0"/>
    <n v="0"/>
  </r>
  <r>
    <s v="Y"/>
    <s v="ED"/>
    <s v="WA"/>
    <x v="0"/>
    <s v="Asset Condition"/>
    <s v="Structures and Improvements/Furniture"/>
    <s v="7001"/>
    <x v="58"/>
    <s v="71H07"/>
    <s v="BI_71H07 - Structures and Improvements"/>
    <s v="Facilities Capital"/>
    <x v="9"/>
    <s v="ED.WA"/>
    <n v="1"/>
    <n v="0"/>
    <n v="48728.54"/>
    <n v="0"/>
    <n v="0"/>
    <n v="13549.85"/>
    <n v="0"/>
    <n v="0"/>
    <n v="21027.31"/>
    <n v="0"/>
    <n v="14151.38"/>
    <n v="0"/>
    <n v="0"/>
    <n v="0"/>
    <n v="0"/>
    <n v="0"/>
    <n v="48728.54"/>
    <m/>
    <n v="0"/>
    <n v="13549.85"/>
    <n v="13549.85"/>
    <n v="13549.85"/>
    <n v="34577.160000000003"/>
    <n v="34577.160000000003"/>
    <n v="48728.54"/>
    <n v="48728.54"/>
    <n v="48728.54"/>
    <n v="48728.54"/>
    <n v="48728.54"/>
    <n v="48728.54"/>
    <n v="31484.236666666668"/>
    <m/>
    <n v="0"/>
    <n v="13549.85"/>
    <n v="0"/>
    <n v="0"/>
    <n v="21027.31"/>
    <n v="0"/>
    <n v="14151.38"/>
    <n v="0"/>
    <n v="0"/>
    <n v="0"/>
    <n v="0"/>
    <n v="0"/>
    <n v="48728.54"/>
    <m/>
    <n v="0"/>
    <n v="13549.85"/>
    <n v="13549.85"/>
    <n v="13549.85"/>
    <n v="34577.160000000003"/>
    <n v="34577.160000000003"/>
    <n v="48728.54"/>
    <n v="48728.54"/>
    <n v="48728.54"/>
    <n v="48728.54"/>
    <n v="48728.54"/>
    <n v="48728.54"/>
    <n v="31484.236666666668"/>
    <m/>
    <n v="0"/>
    <n v="0"/>
    <n v="0"/>
    <n v="0"/>
    <n v="0"/>
    <n v="0"/>
    <n v="0"/>
    <n v="0"/>
    <n v="0"/>
    <n v="0"/>
    <n v="0"/>
    <n v="0"/>
    <n v="0"/>
    <m/>
    <n v="0"/>
    <n v="0"/>
    <n v="0"/>
    <n v="0"/>
    <n v="0"/>
    <n v="0"/>
    <n v="0"/>
    <n v="0"/>
    <n v="0"/>
    <n v="0"/>
    <n v="0"/>
    <n v="0"/>
    <n v="0"/>
  </r>
  <r>
    <s v="Y"/>
    <s v="GD"/>
    <s v="WA"/>
    <x v="0"/>
    <s v="Asset Condition"/>
    <s v="Structures and Improvements/Furniture"/>
    <s v="7001"/>
    <x v="58"/>
    <s v="71H07"/>
    <s v="BI_71H07 - Structures and Improvements"/>
    <s v="Facilities Capital"/>
    <x v="9"/>
    <s v="GD.WA"/>
    <n v="0"/>
    <n v="1"/>
    <n v="0"/>
    <n v="41045.160000000003"/>
    <n v="0"/>
    <n v="0"/>
    <n v="0"/>
    <n v="0"/>
    <n v="0"/>
    <n v="0"/>
    <n v="0"/>
    <n v="0"/>
    <n v="0"/>
    <n v="0"/>
    <n v="0"/>
    <n v="41045.160000000003"/>
    <n v="41045.160000000003"/>
    <m/>
    <n v="0"/>
    <n v="0"/>
    <n v="0"/>
    <n v="0"/>
    <n v="0"/>
    <n v="0"/>
    <n v="0"/>
    <n v="0"/>
    <n v="0"/>
    <n v="0"/>
    <n v="0"/>
    <n v="41045.160000000003"/>
    <n v="1710.2150000000001"/>
    <m/>
    <n v="0"/>
    <n v="0"/>
    <n v="0"/>
    <n v="0"/>
    <n v="0"/>
    <n v="0"/>
    <n v="0"/>
    <n v="0"/>
    <n v="0"/>
    <n v="0"/>
    <n v="0"/>
    <n v="0"/>
    <n v="0"/>
    <m/>
    <n v="0"/>
    <n v="0"/>
    <n v="0"/>
    <n v="0"/>
    <n v="0"/>
    <n v="0"/>
    <n v="0"/>
    <n v="0"/>
    <n v="0"/>
    <n v="0"/>
    <n v="0"/>
    <n v="0"/>
    <n v="0"/>
    <m/>
    <n v="0"/>
    <n v="0"/>
    <n v="0"/>
    <n v="0"/>
    <n v="0"/>
    <n v="0"/>
    <n v="0"/>
    <n v="0"/>
    <n v="0"/>
    <n v="0"/>
    <n v="0"/>
    <n v="41045.160000000003"/>
    <n v="41045.160000000003"/>
    <m/>
    <n v="0"/>
    <n v="0"/>
    <n v="0"/>
    <n v="0"/>
    <n v="0"/>
    <n v="0"/>
    <n v="0"/>
    <n v="0"/>
    <n v="0"/>
    <n v="0"/>
    <n v="0"/>
    <n v="41045.160000000003"/>
    <n v="1710.2150000000001"/>
  </r>
  <r>
    <s v="Y"/>
    <s v="GD"/>
    <s v="WA"/>
    <x v="0"/>
    <s v="Asset Condition"/>
    <s v="Structures and Improvements/Furniture"/>
    <s v="7001"/>
    <x v="58"/>
    <s v="71H07"/>
    <s v="BI_71H07 - Structures and Improvements"/>
    <s v="Facilities Capital"/>
    <x v="2"/>
    <s v="GD.WA"/>
    <n v="0"/>
    <n v="1"/>
    <n v="0"/>
    <n v="100.46"/>
    <n v="100.46"/>
    <n v="0"/>
    <n v="0"/>
    <n v="0"/>
    <n v="0"/>
    <n v="0"/>
    <n v="0"/>
    <n v="0"/>
    <n v="0"/>
    <n v="0"/>
    <n v="0"/>
    <n v="0"/>
    <n v="100.46"/>
    <m/>
    <n v="100.46"/>
    <n v="100.46"/>
    <n v="100.46"/>
    <n v="100.46"/>
    <n v="100.46"/>
    <n v="100.46"/>
    <n v="100.46"/>
    <n v="100.46"/>
    <n v="100.46"/>
    <n v="100.46"/>
    <n v="100.46"/>
    <n v="100.46"/>
    <n v="96.274166666666687"/>
    <m/>
    <n v="0"/>
    <n v="0"/>
    <n v="0"/>
    <n v="0"/>
    <n v="0"/>
    <n v="0"/>
    <n v="0"/>
    <n v="0"/>
    <n v="0"/>
    <n v="0"/>
    <n v="0"/>
    <n v="0"/>
    <n v="0"/>
    <m/>
    <n v="0"/>
    <n v="0"/>
    <n v="0"/>
    <n v="0"/>
    <n v="0"/>
    <n v="0"/>
    <n v="0"/>
    <n v="0"/>
    <n v="0"/>
    <n v="0"/>
    <n v="0"/>
    <n v="0"/>
    <n v="0"/>
    <m/>
    <n v="100.46"/>
    <n v="0"/>
    <n v="0"/>
    <n v="0"/>
    <n v="0"/>
    <n v="0"/>
    <n v="0"/>
    <n v="0"/>
    <n v="0"/>
    <n v="0"/>
    <n v="0"/>
    <n v="0"/>
    <n v="100.46"/>
    <m/>
    <n v="100.46"/>
    <n v="100.46"/>
    <n v="100.46"/>
    <n v="100.46"/>
    <n v="100.46"/>
    <n v="100.46"/>
    <n v="100.46"/>
    <n v="100.46"/>
    <n v="100.46"/>
    <n v="100.46"/>
    <n v="100.46"/>
    <n v="100.46"/>
    <n v="96.274166666666687"/>
  </r>
  <r>
    <s v="Y"/>
    <s v="CD"/>
    <s v="AA"/>
    <x v="0"/>
    <s v="Asset Condition"/>
    <s v="Capital Tools &amp; Stores"/>
    <s v="7006"/>
    <x v="59"/>
    <s v="86J51"/>
    <s v="BI_86J51 - Tools/Lab/Shop Equipment"/>
    <s v="Other Subfunction"/>
    <x v="2"/>
    <s v="CD.AA"/>
    <n v="0.48309143579999997"/>
    <n v="0.15158870260000001"/>
    <n v="58093.803124466504"/>
    <n v="18229.187255523077"/>
    <n v="0"/>
    <n v="7338.35"/>
    <n v="0"/>
    <n v="0"/>
    <n v="0"/>
    <n v="25185.72"/>
    <n v="1829.22"/>
    <n v="128.65"/>
    <n v="51070.3"/>
    <n v="14334.2"/>
    <n v="9846.0300000000007"/>
    <n v="10521.789999999994"/>
    <n v="120254.26"/>
    <m/>
    <n v="0"/>
    <n v="7338.35"/>
    <n v="7338.35"/>
    <n v="7338.35"/>
    <n v="7338.35"/>
    <n v="32524.07"/>
    <n v="34353.29"/>
    <n v="34481.94"/>
    <n v="85552.24"/>
    <n v="99886.44"/>
    <n v="109732.47"/>
    <n v="120254.26"/>
    <n v="40500.915000000001"/>
    <m/>
    <n v="0"/>
    <n v="3545.0940379029298"/>
    <n v="0"/>
    <n v="0"/>
    <n v="0"/>
    <n v="12167.005636456775"/>
    <n v="883.68051619407595"/>
    <n v="62.149713215669998"/>
    <n v="24671.624553736739"/>
    <n v="6924.7292590443603"/>
    <n v="4756.5327696298737"/>
    <n v="5082.9866382860782"/>
    <n v="58093.803124466504"/>
    <m/>
    <n v="0"/>
    <n v="3545.0940379029298"/>
    <n v="3545.0940379029298"/>
    <n v="3545.0940379029298"/>
    <n v="3545.0940379029298"/>
    <n v="15712.099674359706"/>
    <n v="16595.780190553782"/>
    <n v="16657.929903769451"/>
    <n v="41329.554457506194"/>
    <n v="48254.283716550555"/>
    <n v="53010.816486180425"/>
    <n v="58093.803124466504"/>
    <n v="19565.645178563758"/>
    <m/>
    <n v="0"/>
    <n v="1112.4109557247102"/>
    <n v="0"/>
    <n v="0"/>
    <n v="0"/>
    <n v="3817.8706188468727"/>
    <n v="277.28908656997203"/>
    <n v="19.501886589490002"/>
    <n v="7741.6805183927809"/>
    <n v="2172.9027808089204"/>
    <n v="1492.5469134606783"/>
    <n v="1594.9844951296532"/>
    <n v="18229.18725552308"/>
    <m/>
    <n v="0"/>
    <n v="1112.4109557247102"/>
    <n v="1112.4109557247102"/>
    <n v="1112.4109557247102"/>
    <n v="1112.4109557247102"/>
    <n v="4930.2815745715834"/>
    <n v="5207.5706611415553"/>
    <n v="5227.0725477310452"/>
    <n v="12968.753066123827"/>
    <n v="15141.655846932746"/>
    <n v="16634.202760393426"/>
    <n v="18229.18725552308"/>
    <n v="6139.4811589628807"/>
  </r>
  <r>
    <s v="Y"/>
    <s v="ED"/>
    <s v="AN"/>
    <x v="0"/>
    <s v="Asset Condition"/>
    <s v="Capital Tools &amp; Stores"/>
    <s v="7006"/>
    <x v="59"/>
    <s v="86J51"/>
    <s v="BI_86J51 - Tools/Lab/Shop Equipment"/>
    <s v="Other Subfunction"/>
    <x v="2"/>
    <s v="ED.AN"/>
    <n v="0.69189000000000001"/>
    <n v="0"/>
    <n v="295571.9139555"/>
    <n v="0"/>
    <n v="0"/>
    <n v="3029.84"/>
    <n v="20234.550000000003"/>
    <n v="0"/>
    <n v="21481.82"/>
    <n v="3775.38"/>
    <n v="13768.69"/>
    <n v="50092.5"/>
    <n v="211384.72"/>
    <n v="69347.27"/>
    <n v="39703.07"/>
    <n v="-5622.890000000014"/>
    <n v="427194.95"/>
    <m/>
    <n v="0"/>
    <n v="3029.84"/>
    <n v="23264.390000000003"/>
    <n v="23264.390000000003"/>
    <n v="44746.210000000006"/>
    <n v="48521.590000000004"/>
    <n v="62290.280000000006"/>
    <n v="112382.78"/>
    <n v="323767.5"/>
    <n v="393114.77"/>
    <n v="432817.84"/>
    <n v="427194.95"/>
    <n v="140066.42208333334"/>
    <m/>
    <n v="0"/>
    <n v="2096.3159976000002"/>
    <n v="14000.082799500002"/>
    <n v="0"/>
    <n v="14863.056439800001"/>
    <n v="2612.1476682000002"/>
    <n v="9526.4189241000004"/>
    <n v="34658.499824999999"/>
    <n v="146254.9739208"/>
    <n v="47980.682640300001"/>
    <n v="27470.1571023"/>
    <n v="-3890.4213621000099"/>
    <n v="295571.91395550006"/>
    <m/>
    <n v="0"/>
    <n v="2096.3159976000002"/>
    <n v="16096.398797100002"/>
    <n v="16096.398797100002"/>
    <n v="30959.455236900001"/>
    <n v="33571.6029051"/>
    <n v="43098.021829199999"/>
    <n v="77756.521654199998"/>
    <n v="224011.49557500001"/>
    <n v="271992.17821530002"/>
    <n v="299462.33531760005"/>
    <n v="295571.91395550006"/>
    <n v="96910.556775237506"/>
    <m/>
    <n v="0"/>
    <n v="0"/>
    <n v="0"/>
    <n v="0"/>
    <n v="0"/>
    <n v="0"/>
    <n v="0"/>
    <n v="0"/>
    <n v="0"/>
    <n v="0"/>
    <n v="0"/>
    <n v="0"/>
    <n v="0"/>
    <m/>
    <n v="0"/>
    <n v="0"/>
    <n v="0"/>
    <n v="0"/>
    <n v="0"/>
    <n v="0"/>
    <n v="0"/>
    <n v="0"/>
    <n v="0"/>
    <n v="0"/>
    <n v="0"/>
    <n v="0"/>
    <n v="0"/>
  </r>
  <r>
    <s v="Y"/>
    <s v="ED"/>
    <s v="WA"/>
    <x v="0"/>
    <s v="Asset Condition"/>
    <s v="Capital Tools &amp; Stores"/>
    <s v="7006"/>
    <x v="59"/>
    <s v="86J51"/>
    <s v="BI_86J51 - Tools/Lab/Shop Equipment"/>
    <s v="Other Subfunction"/>
    <x v="2"/>
    <s v="ED.WA"/>
    <n v="1"/>
    <n v="0"/>
    <n v="217147.89"/>
    <n v="0"/>
    <n v="15744.76"/>
    <n v="-46.29"/>
    <n v="0"/>
    <n v="0"/>
    <n v="22228.71"/>
    <n v="-37.47"/>
    <n v="6495.26"/>
    <n v="23713.95"/>
    <n v="58995.24"/>
    <n v="42660.76"/>
    <n v="2940.49"/>
    <n v="44452.480000000003"/>
    <n v="217147.89"/>
    <m/>
    <n v="15744.76"/>
    <n v="15698.47"/>
    <n v="15698.47"/>
    <n v="15698.47"/>
    <n v="37927.18"/>
    <n v="37889.71"/>
    <n v="44384.97"/>
    <n v="68098.92"/>
    <n v="127094.16"/>
    <n v="169754.92"/>
    <n v="172695.41"/>
    <n v="217147.89"/>
    <n v="69104.948749999996"/>
    <m/>
    <n v="15744.76"/>
    <n v="-46.29"/>
    <n v="0"/>
    <n v="0"/>
    <n v="22228.71"/>
    <n v="-37.47"/>
    <n v="6495.26"/>
    <n v="23713.95"/>
    <n v="58995.24"/>
    <n v="42660.76"/>
    <n v="2940.49"/>
    <n v="44452.480000000003"/>
    <n v="217147.89"/>
    <m/>
    <n v="15744.76"/>
    <n v="15698.47"/>
    <n v="15698.47"/>
    <n v="15698.47"/>
    <n v="37927.18"/>
    <n v="37889.71"/>
    <n v="44384.97"/>
    <n v="68098.92"/>
    <n v="127094.16"/>
    <n v="169754.92"/>
    <n v="172695.41"/>
    <n v="217147.89"/>
    <n v="69104.948749999996"/>
    <m/>
    <n v="0"/>
    <n v="0"/>
    <n v="0"/>
    <n v="0"/>
    <n v="0"/>
    <n v="0"/>
    <n v="0"/>
    <n v="0"/>
    <n v="0"/>
    <n v="0"/>
    <n v="0"/>
    <n v="0"/>
    <n v="0"/>
    <m/>
    <n v="0"/>
    <n v="0"/>
    <n v="0"/>
    <n v="0"/>
    <n v="0"/>
    <n v="0"/>
    <n v="0"/>
    <n v="0"/>
    <n v="0"/>
    <n v="0"/>
    <n v="0"/>
    <n v="0"/>
    <n v="0"/>
  </r>
  <r>
    <s v="Y"/>
    <s v="GD"/>
    <s v="AA"/>
    <x v="0"/>
    <s v="Asset Condition"/>
    <s v="Capital Tools &amp; Stores"/>
    <s v="7006"/>
    <x v="59"/>
    <s v="86J51"/>
    <s v="BI_86J51 - Tools/Lab/Shop Equipment"/>
    <s v="Other Subfunction"/>
    <x v="2"/>
    <s v="GD.AA"/>
    <n v="0"/>
    <n v="0.50112399760000004"/>
    <n v="0"/>
    <n v="123595.53398019208"/>
    <n v="0"/>
    <n v="7280.07"/>
    <n v="15020.38"/>
    <n v="1474.35"/>
    <n v="25362.39"/>
    <n v="-22.66"/>
    <n v="0"/>
    <n v="143814.81"/>
    <n v="27588.39"/>
    <n v="16275.24"/>
    <n v="3640.2"/>
    <n v="6203.4599999999919"/>
    <n v="246636.62999999998"/>
    <m/>
    <n v="0"/>
    <n v="7280.07"/>
    <n v="22300.449999999997"/>
    <n v="23774.799999999996"/>
    <n v="49137.189999999995"/>
    <n v="49114.529999999992"/>
    <n v="49114.529999999992"/>
    <n v="192929.34"/>
    <n v="220517.72999999998"/>
    <n v="236792.96999999997"/>
    <n v="240433.16999999998"/>
    <n v="246636.62999999998"/>
    <n v="101226.09124999998"/>
    <m/>
    <n v="0"/>
    <n v="0"/>
    <n v="0"/>
    <n v="0"/>
    <n v="0"/>
    <n v="0"/>
    <n v="0"/>
    <n v="0"/>
    <n v="0"/>
    <n v="0"/>
    <n v="0"/>
    <n v="0"/>
    <n v="0"/>
    <m/>
    <n v="0"/>
    <n v="0"/>
    <n v="0"/>
    <n v="0"/>
    <n v="0"/>
    <n v="0"/>
    <n v="0"/>
    <n v="0"/>
    <n v="0"/>
    <n v="0"/>
    <n v="0"/>
    <n v="0"/>
    <n v="0"/>
    <m/>
    <n v="0"/>
    <n v="3648.2177812078321"/>
    <n v="7527.0728710710882"/>
    <n v="738.83216586156004"/>
    <n v="12709.702265490265"/>
    <n v="-11.355469785616"/>
    <n v="0"/>
    <n v="72069.052501284459"/>
    <n v="13825.204284147865"/>
    <n v="8155.9133306994245"/>
    <n v="1824.19157606352"/>
    <n v="3108.702674151692"/>
    <n v="123595.53398019208"/>
    <m/>
    <n v="0"/>
    <n v="3648.2177812078321"/>
    <n v="11175.29065227892"/>
    <n v="11914.12281814048"/>
    <n v="24623.825083630745"/>
    <n v="24612.469613845129"/>
    <n v="24612.469613845129"/>
    <n v="96681.522115129585"/>
    <n v="110506.72639927745"/>
    <n v="118662.63972997687"/>
    <n v="120486.83130604039"/>
    <n v="123595.53398019208"/>
    <n v="50726.823508622387"/>
  </r>
  <r>
    <s v="Y"/>
    <s v="GD"/>
    <s v="AN"/>
    <x v="0"/>
    <s v="Asset Condition"/>
    <s v="Capital Tools &amp; Stores"/>
    <s v="7006"/>
    <x v="59"/>
    <s v="86J51"/>
    <s v="BI_86J51 - Tools/Lab/Shop Equipment"/>
    <s v="Other Subfunction"/>
    <x v="2"/>
    <s v="GD.AN"/>
    <n v="0"/>
    <n v="0.72593000000000008"/>
    <n v="0"/>
    <n v="563.22004980000008"/>
    <n v="0"/>
    <n v="0"/>
    <n v="775.86"/>
    <n v="0"/>
    <n v="0"/>
    <n v="0"/>
    <n v="0"/>
    <n v="0"/>
    <n v="0"/>
    <n v="0"/>
    <n v="0"/>
    <n v="0"/>
    <n v="775.86"/>
    <m/>
    <n v="0"/>
    <n v="0"/>
    <n v="775.86"/>
    <n v="775.86"/>
    <n v="775.86"/>
    <n v="775.86"/>
    <n v="775.86"/>
    <n v="775.86"/>
    <n v="775.86"/>
    <n v="775.86"/>
    <n v="775.86"/>
    <n v="775.86"/>
    <n v="614.22249999999997"/>
    <m/>
    <n v="0"/>
    <n v="0"/>
    <n v="0"/>
    <n v="0"/>
    <n v="0"/>
    <n v="0"/>
    <n v="0"/>
    <n v="0"/>
    <n v="0"/>
    <n v="0"/>
    <n v="0"/>
    <n v="0"/>
    <n v="0"/>
    <m/>
    <n v="0"/>
    <n v="0"/>
    <n v="0"/>
    <n v="0"/>
    <n v="0"/>
    <n v="0"/>
    <n v="0"/>
    <n v="0"/>
    <n v="0"/>
    <n v="0"/>
    <n v="0"/>
    <n v="0"/>
    <n v="0"/>
    <m/>
    <n v="0"/>
    <n v="0"/>
    <n v="563.22004980000008"/>
    <n v="0"/>
    <n v="0"/>
    <n v="0"/>
    <n v="0"/>
    <n v="0"/>
    <n v="0"/>
    <n v="0"/>
    <n v="0"/>
    <n v="0"/>
    <n v="563.22004980000008"/>
    <m/>
    <n v="0"/>
    <n v="0"/>
    <n v="563.22004980000008"/>
    <n v="563.22004980000008"/>
    <n v="563.22004980000008"/>
    <n v="563.22004980000008"/>
    <n v="563.22004980000008"/>
    <n v="563.22004980000008"/>
    <n v="563.22004980000008"/>
    <n v="563.22004980000008"/>
    <n v="563.22004980000008"/>
    <n v="563.22004980000008"/>
    <n v="445.88253942500006"/>
  </r>
  <r>
    <s v="Y"/>
    <s v="GD"/>
    <s v="WA"/>
    <x v="0"/>
    <s v="Asset Condition"/>
    <s v="Capital Tools &amp; Stores"/>
    <s v="7006"/>
    <x v="59"/>
    <s v="86J51"/>
    <s v="BI_86J51 - Tools/Lab/Shop Equipment"/>
    <s v="Other Subfunction"/>
    <x v="2"/>
    <s v="GD.WA"/>
    <n v="0"/>
    <n v="1"/>
    <n v="0"/>
    <n v="285959.88000000006"/>
    <n v="7446.67"/>
    <n v="0"/>
    <n v="64288.89"/>
    <n v="0"/>
    <n v="3748.1"/>
    <n v="4169.24"/>
    <n v="2447.3000000000002"/>
    <n v="13917.28"/>
    <n v="33740.26"/>
    <n v="47806.63"/>
    <n v="60176.3"/>
    <n v="48219.21"/>
    <n v="285959.88000000006"/>
    <m/>
    <n v="7446.67"/>
    <n v="7446.67"/>
    <n v="71735.56"/>
    <n v="71735.56"/>
    <n v="75483.66"/>
    <n v="79652.900000000009"/>
    <n v="82100.200000000012"/>
    <n v="96017.48000000001"/>
    <n v="129757.74000000002"/>
    <n v="177564.37000000002"/>
    <n v="237740.67000000004"/>
    <n v="285959.88000000006"/>
    <n v="98305.118333333347"/>
    <m/>
    <n v="0"/>
    <n v="0"/>
    <n v="0"/>
    <n v="0"/>
    <n v="0"/>
    <n v="0"/>
    <n v="0"/>
    <n v="0"/>
    <n v="0"/>
    <n v="0"/>
    <n v="0"/>
    <n v="0"/>
    <n v="0"/>
    <m/>
    <n v="0"/>
    <n v="0"/>
    <n v="0"/>
    <n v="0"/>
    <n v="0"/>
    <n v="0"/>
    <n v="0"/>
    <n v="0"/>
    <n v="0"/>
    <n v="0"/>
    <n v="0"/>
    <n v="0"/>
    <n v="0"/>
    <m/>
    <n v="7446.67"/>
    <n v="0"/>
    <n v="64288.89"/>
    <n v="0"/>
    <n v="3748.1"/>
    <n v="4169.24"/>
    <n v="2447.3000000000002"/>
    <n v="13917.28"/>
    <n v="33740.26"/>
    <n v="47806.63"/>
    <n v="60176.3"/>
    <n v="48219.21"/>
    <n v="285959.88000000006"/>
    <m/>
    <n v="7446.67"/>
    <n v="7446.67"/>
    <n v="71735.56"/>
    <n v="71735.56"/>
    <n v="75483.66"/>
    <n v="79652.900000000009"/>
    <n v="82100.200000000012"/>
    <n v="96017.48000000001"/>
    <n v="129757.74000000002"/>
    <n v="177564.37000000002"/>
    <n v="237740.67000000004"/>
    <n v="285959.88000000006"/>
    <n v="98305.118333333347"/>
  </r>
  <r>
    <s v="Y"/>
    <s v="CD"/>
    <s v="AA"/>
    <x v="4"/>
    <s v="No Driver"/>
    <s v="Strategic Initiatives"/>
    <s v="7060"/>
    <x v="60"/>
    <s v="19W09"/>
    <s v="BI_19W09 - Customer Experience Platform"/>
    <s v="Strategic"/>
    <x v="2"/>
    <s v="CD.AA"/>
    <n v="0.48309143579999997"/>
    <n v="0.15158870260000001"/>
    <n v="0"/>
    <n v="0"/>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r>
  <r>
    <s v="Y"/>
    <s v="CD"/>
    <s v="AA"/>
    <x v="4"/>
    <s v="No Driver"/>
    <s v="Strategic Initiatives"/>
    <s v="7060"/>
    <x v="60"/>
    <s v="19W09"/>
    <s v="BI_19W09 - Customer Experience Platform"/>
    <s v="Strategic"/>
    <x v="3"/>
    <s v="CD.AA"/>
    <n v="0.48309143579999997"/>
    <n v="0.15158870260000001"/>
    <n v="2396261.2895909403"/>
    <n v="751920.05707606382"/>
    <n v="0"/>
    <n v="0"/>
    <n v="0"/>
    <n v="0"/>
    <n v="0"/>
    <n v="0"/>
    <n v="0"/>
    <n v="0"/>
    <n v="0"/>
    <n v="0"/>
    <n v="0"/>
    <n v="4960264.4800000004"/>
    <n v="4960264.4800000004"/>
    <m/>
    <n v="0"/>
    <n v="0"/>
    <n v="0"/>
    <n v="0"/>
    <n v="0"/>
    <n v="0"/>
    <n v="0"/>
    <n v="0"/>
    <n v="0"/>
    <n v="0"/>
    <n v="0"/>
    <n v="4960264.4800000004"/>
    <n v="206677.68666666668"/>
    <m/>
    <n v="0"/>
    <n v="0"/>
    <n v="0"/>
    <n v="0"/>
    <n v="0"/>
    <n v="0"/>
    <n v="0"/>
    <n v="0"/>
    <n v="0"/>
    <n v="0"/>
    <n v="0"/>
    <n v="2396261.2895909403"/>
    <n v="2396261.2895909403"/>
    <m/>
    <n v="0"/>
    <n v="0"/>
    <n v="0"/>
    <n v="0"/>
    <n v="0"/>
    <n v="0"/>
    <n v="0"/>
    <n v="0"/>
    <n v="0"/>
    <n v="0"/>
    <n v="0"/>
    <n v="2396261.2895909403"/>
    <n v="99844.220399622514"/>
    <m/>
    <n v="0"/>
    <n v="0"/>
    <n v="0"/>
    <n v="0"/>
    <n v="0"/>
    <n v="0"/>
    <n v="0"/>
    <n v="0"/>
    <n v="0"/>
    <n v="0"/>
    <n v="0"/>
    <n v="751920.05707606382"/>
    <n v="751920.05707606382"/>
    <m/>
    <n v="0"/>
    <n v="0"/>
    <n v="0"/>
    <n v="0"/>
    <n v="0"/>
    <n v="0"/>
    <n v="0"/>
    <n v="0"/>
    <n v="0"/>
    <n v="0"/>
    <n v="0"/>
    <n v="751920.05707606382"/>
    <n v="31330.002378169327"/>
  </r>
  <r>
    <s v="Y"/>
    <s v="CD"/>
    <s v="AA"/>
    <x v="1"/>
    <s v="Performance &amp; Capacity"/>
    <s v="Campus Repurposing Phase 2"/>
    <s v="7131"/>
    <x v="61"/>
    <s v="5BH07"/>
    <s v="BI_5BH07 - Parking Garage"/>
    <s v="Facilities Capital"/>
    <x v="9"/>
    <s v="CD.AA"/>
    <n v="0.48309143579999997"/>
    <n v="0.15158870260000001"/>
    <n v="1072437.9681705399"/>
    <n v="336519.0689930924"/>
    <n v="-496803.05"/>
    <n v="821015.45"/>
    <n v="475306.95"/>
    <n v="18267.509999999998"/>
    <n v="508796.39"/>
    <n v="114283.73"/>
    <n v="3167.88"/>
    <n v="656278.88"/>
    <n v="2968.22"/>
    <n v="8939.64"/>
    <n v="1735.6"/>
    <n v="105991.01"/>
    <n v="2219948.21"/>
    <m/>
    <n v="-496803.05"/>
    <n v="324212.39999999997"/>
    <n v="799519.35"/>
    <n v="817786.86"/>
    <n v="1326583.25"/>
    <n v="1440866.98"/>
    <n v="1444034.8599999999"/>
    <n v="2100313.7399999998"/>
    <n v="2103281.96"/>
    <n v="2112221.6"/>
    <n v="2113957.2000000002"/>
    <n v="2219948.21"/>
    <n v="1266329.1045833335"/>
    <m/>
    <n v="-240001.29873431916"/>
    <n v="396625.53255448304"/>
    <n v="229616.71692121879"/>
    <n v="8824.8776343908557"/>
    <n v="245795.17857495675"/>
    <n v="55209.491214279529"/>
    <n v="1530.3756976421039"/>
    <n v="317042.70642441587"/>
    <n v="1433.9216615702758"/>
    <n v="4318.6635231351111"/>
    <n v="838.45349597447989"/>
    <n v="51203.349202792153"/>
    <n v="1072437.9681705397"/>
    <m/>
    <n v="-240001.29873431916"/>
    <n v="156624.23382016388"/>
    <n v="386240.95074138267"/>
    <n v="395065.8283757735"/>
    <n v="640861.00695073023"/>
    <n v="696070.49816500978"/>
    <n v="697600.87386265188"/>
    <n v="1014643.5802870677"/>
    <n v="1016077.501948638"/>
    <n v="1020396.1654717731"/>
    <n v="1021234.6189677477"/>
    <n v="1072437.9681705397"/>
    <n v="611752.74532849074"/>
    <m/>
    <n v="-75309.729797222928"/>
    <n v="124456.66688005517"/>
    <n v="72051.163887263072"/>
    <n v="2769.1481406325261"/>
    <n v="77127.784647663619"/>
    <n v="17324.122358988698"/>
    <n v="480.21481919248805"/>
    <n v="99484.463962981099"/>
    <n v="449.94861883137202"/>
    <n v="1355.1484293110641"/>
    <n v="263.09735223256001"/>
    <n v="16067.039693163626"/>
    <n v="336519.06899309234"/>
    <m/>
    <n v="-75309.729797222928"/>
    <n v="49146.937082832243"/>
    <n v="121198.10097009531"/>
    <n v="123967.24911072785"/>
    <n v="201095.03375839145"/>
    <n v="218419.15611738016"/>
    <n v="218899.37093657264"/>
    <n v="318383.83489955374"/>
    <n v="318833.78351838508"/>
    <n v="320188.93194769614"/>
    <n v="320452.02929992869"/>
    <n v="336519.06899309234"/>
    <n v="191961.18602840722"/>
  </r>
  <r>
    <s v="Y"/>
    <s v="CD"/>
    <s v="AA"/>
    <x v="1"/>
    <s v="Performance &amp; Capacity"/>
    <s v="Campus Repurposing Phase 2"/>
    <s v="7131"/>
    <x v="61"/>
    <s v="5BH07"/>
    <s v="BI_5BH07 - Parking Garage"/>
    <s v="Facilities Capital"/>
    <x v="2"/>
    <s v="CD.AA"/>
    <n v="0.48309143579999997"/>
    <n v="0.15158870260000001"/>
    <n v="315703.1180275142"/>
    <n v="99064.116070106393"/>
    <n v="0"/>
    <n v="0"/>
    <n v="78156.52"/>
    <n v="545608.30999999994"/>
    <n v="9338.880000000001"/>
    <n v="6326.23"/>
    <n v="-677.15"/>
    <n v="1279.5899999999999"/>
    <n v="2525.6999999999998"/>
    <n v="2717.57"/>
    <n v="5136.6400000000003"/>
    <n v="3093.64"/>
    <n v="653505.92999999982"/>
    <m/>
    <n v="0"/>
    <n v="0"/>
    <n v="78156.52"/>
    <n v="623764.82999999996"/>
    <n v="633103.71"/>
    <n v="639429.93999999994"/>
    <n v="638752.78999999992"/>
    <n v="640032.37999999989"/>
    <n v="642558.07999999984"/>
    <n v="645275.64999999979"/>
    <n v="650412.2899999998"/>
    <n v="653505.92999999982"/>
    <n v="459853.26291666663"/>
    <m/>
    <n v="0"/>
    <n v="0"/>
    <n v="37756.745463931416"/>
    <n v="263578.70186231146"/>
    <n v="4511.532947963904"/>
    <n v="3056.1475339010335"/>
    <n v="-327.12536575196998"/>
    <n v="618.1589703353219"/>
    <n v="1220.1440394000599"/>
    <n v="1312.834793187006"/>
    <n v="2481.4667927877122"/>
    <n v="1494.5109894483119"/>
    <n v="315703.1180275142"/>
    <m/>
    <n v="0"/>
    <n v="0"/>
    <n v="37756.745463931416"/>
    <n v="301335.44732624287"/>
    <n v="305846.98027420678"/>
    <n v="308903.12780810782"/>
    <n v="308576.00244235585"/>
    <n v="309194.16141269117"/>
    <n v="310414.30545209121"/>
    <n v="311727.14024527819"/>
    <n v="314208.60703806591"/>
    <n v="315703.1180275142"/>
    <n v="222151.17303972735"/>
    <m/>
    <n v="0"/>
    <n v="0"/>
    <n v="11847.645466530954"/>
    <n v="82708.0558406786"/>
    <n v="1415.6687029370883"/>
    <n v="958.984998049198"/>
    <n v="-102.64828996559001"/>
    <n v="193.97138795993399"/>
    <n v="382.86758615681998"/>
    <n v="411.95291052468207"/>
    <n v="778.65659332326413"/>
    <n v="468.96087391146403"/>
    <n v="99064.116070106407"/>
    <m/>
    <n v="0"/>
    <n v="0"/>
    <n v="11847.645466530954"/>
    <n v="94555.701307209558"/>
    <n v="95971.370010146653"/>
    <n v="96930.355008195853"/>
    <n v="96827.706718230256"/>
    <n v="97021.678106190186"/>
    <n v="97404.545692347005"/>
    <n v="97816.498602871681"/>
    <n v="98595.155196194944"/>
    <n v="99064.116070106407"/>
    <n v="69708.559511914194"/>
  </r>
  <r>
    <s v="Y"/>
    <s v="CD"/>
    <s v="AA"/>
    <x v="1"/>
    <s v="Performance &amp; Capacity"/>
    <s v="Campus Repurposing Phase 2"/>
    <s v="7131"/>
    <x v="61"/>
    <s v="5BH07"/>
    <s v="BI_5BH07 - Parking Garage"/>
    <s v="Facilities Capital"/>
    <x v="3"/>
    <s v="CD.AA"/>
    <n v="0.48309143579999997"/>
    <n v="0.15158870260000001"/>
    <n v="0"/>
    <n v="0"/>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r>
  <r>
    <s v="Y"/>
    <s v="GD"/>
    <s v="AN"/>
    <x v="1"/>
    <s v="Performance &amp; Capacity"/>
    <s v="Jackson Prairie Joint Project"/>
    <s v="7201"/>
    <x v="62"/>
    <s v="JN604"/>
    <s v="BI_JN604 - Jackson Prairie Storage"/>
    <s v="Other Subfunction"/>
    <x v="10"/>
    <s v="GD.AN"/>
    <n v="0"/>
    <n v="0.68679999999999997"/>
    <n v="0"/>
    <n v="1463625.208296"/>
    <n v="9044.1299999999992"/>
    <n v="3970.4400000000005"/>
    <n v="216873.31"/>
    <n v="318180.51"/>
    <n v="204319.62"/>
    <n v="237772.34"/>
    <n v="76579.7"/>
    <n v="233790.28"/>
    <n v="165786.43000000002"/>
    <n v="92177.09"/>
    <n v="413053.61000000004"/>
    <n v="159531.76"/>
    <n v="2131079.2200000002"/>
    <m/>
    <n v="9044.1299999999992"/>
    <n v="13014.57"/>
    <n v="229887.88"/>
    <n v="548068.39"/>
    <n v="752388.01"/>
    <n v="990160.35"/>
    <n v="1066740.05"/>
    <n v="1300530.33"/>
    <n v="1466316.76"/>
    <n v="1558493.85"/>
    <n v="1971547.4600000002"/>
    <n v="2131079.2200000002"/>
    <n v="914310.94916666672"/>
    <m/>
    <n v="0"/>
    <n v="0"/>
    <n v="0"/>
    <n v="0"/>
    <n v="0"/>
    <n v="0"/>
    <n v="0"/>
    <n v="0"/>
    <n v="0"/>
    <n v="0"/>
    <n v="0"/>
    <n v="0"/>
    <n v="0"/>
    <m/>
    <n v="0"/>
    <n v="0"/>
    <n v="0"/>
    <n v="0"/>
    <n v="0"/>
    <n v="0"/>
    <n v="0"/>
    <n v="0"/>
    <n v="0"/>
    <n v="0"/>
    <n v="0"/>
    <n v="0"/>
    <n v="0"/>
    <m/>
    <n v="6211.508483999999"/>
    <n v="2726.8981920000001"/>
    <n v="148948.589308"/>
    <n v="218526.37426799999"/>
    <n v="140326.715016"/>
    <n v="163302.04311199998"/>
    <n v="52594.937959999996"/>
    <n v="160567.16430400001"/>
    <n v="113862.12012400001"/>
    <n v="63307.225411999993"/>
    <n v="283685.21934800001"/>
    <n v="109566.41276799999"/>
    <n v="1463625.2082959998"/>
    <m/>
    <n v="6211.508483999999"/>
    <n v="8938.4066759999987"/>
    <n v="157886.99598399998"/>
    <n v="376413.37025199994"/>
    <n v="516740.08526799991"/>
    <n v="680042.12837999989"/>
    <n v="732637.0663399999"/>
    <n v="893204.23064399988"/>
    <n v="1007066.3507679999"/>
    <n v="1070373.5761799999"/>
    <n v="1354058.7955279998"/>
    <n v="1463625.2082959998"/>
    <n v="627948.7598876665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9C6C9CE-7E3B-4893-8A2C-57F4ED2EE574}" name="PivotTable1" cacheId="5"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B3:E75" firstHeaderRow="1" firstDataRow="2" firstDataCol="2"/>
  <pivotFields count="101">
    <pivotField compact="0" outline="0" showAll="0"/>
    <pivotField compact="0" outline="0" showAll="0"/>
    <pivotField compact="0" outline="0" showAll="0"/>
    <pivotField axis="axisRow" compact="0" outline="0" showAll="0">
      <items count="6">
        <item x="4"/>
        <item x="1"/>
        <item x="2"/>
        <item x="0"/>
        <item x="3"/>
        <item t="default"/>
      </items>
    </pivotField>
    <pivotField compact="0" outline="0" showAll="0"/>
    <pivotField compact="0" outline="0" showAll="0"/>
    <pivotField compact="0" outline="0" showAll="0"/>
    <pivotField axis="axisRow" compact="0" outline="0" showAll="0">
      <items count="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t="default"/>
      </items>
    </pivotField>
    <pivotField compact="0" outline="0" showAll="0"/>
    <pivotField compact="0" outline="0" showAll="0"/>
    <pivotField compact="0" outline="0" showAll="0"/>
    <pivotField compact="0" outline="0" showAll="0">
      <items count="14">
        <item x="0"/>
        <item x="1"/>
        <item x="9"/>
        <item x="4"/>
        <item x="10"/>
        <item m="1" x="12"/>
        <item m="1" x="11"/>
        <item x="5"/>
        <item x="6"/>
        <item x="3"/>
        <item x="8"/>
        <item x="2"/>
        <item x="7"/>
        <item t="default"/>
      </items>
    </pivotField>
    <pivotField compact="0" outline="0" showAll="0"/>
    <pivotField compact="0" numFmtId="165" outline="0" showAll="0"/>
    <pivotField compact="0" numFmtId="165"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defaultSubtotal="0">
      <items count="12">
        <item x="0"/>
        <item x="1"/>
        <item x="2"/>
        <item x="3"/>
        <item x="4"/>
        <item x="5"/>
        <item x="6"/>
        <item x="7"/>
        <item x="8"/>
        <item x="9"/>
        <item x="10"/>
        <item x="11"/>
      </items>
    </pivotField>
  </pivotFields>
  <rowFields count="2">
    <field x="3"/>
    <field x="7"/>
  </rowFields>
  <rowItems count="71">
    <i>
      <x/>
      <x v="50"/>
    </i>
    <i r="1">
      <x v="52"/>
    </i>
    <i r="1">
      <x v="60"/>
    </i>
    <i t="default">
      <x/>
    </i>
    <i>
      <x v="1"/>
      <x v="1"/>
    </i>
    <i r="1">
      <x v="5"/>
    </i>
    <i r="1">
      <x v="22"/>
    </i>
    <i r="1">
      <x v="31"/>
    </i>
    <i r="1">
      <x v="34"/>
    </i>
    <i r="1">
      <x v="35"/>
    </i>
    <i r="1">
      <x v="36"/>
    </i>
    <i r="1">
      <x v="46"/>
    </i>
    <i r="1">
      <x v="54"/>
    </i>
    <i r="1">
      <x v="61"/>
    </i>
    <i r="1">
      <x v="62"/>
    </i>
    <i t="default">
      <x v="1"/>
    </i>
    <i>
      <x v="2"/>
      <x v="3"/>
    </i>
    <i r="1">
      <x v="9"/>
    </i>
    <i r="1">
      <x v="14"/>
    </i>
    <i r="1">
      <x v="17"/>
    </i>
    <i r="1">
      <x v="18"/>
    </i>
    <i r="1">
      <x v="19"/>
    </i>
    <i r="1">
      <x v="20"/>
    </i>
    <i r="1">
      <x v="21"/>
    </i>
    <i r="1">
      <x v="25"/>
    </i>
    <i r="1">
      <x v="26"/>
    </i>
    <i r="1">
      <x v="28"/>
    </i>
    <i r="1">
      <x v="29"/>
    </i>
    <i r="1">
      <x v="30"/>
    </i>
    <i r="1">
      <x v="55"/>
    </i>
    <i r="1">
      <x v="56"/>
    </i>
    <i t="default">
      <x v="2"/>
    </i>
    <i>
      <x v="3"/>
      <x/>
    </i>
    <i r="1">
      <x v="1"/>
    </i>
    <i r="1">
      <x v="2"/>
    </i>
    <i r="1">
      <x v="4"/>
    </i>
    <i r="1">
      <x v="5"/>
    </i>
    <i r="1">
      <x v="6"/>
    </i>
    <i r="1">
      <x v="7"/>
    </i>
    <i r="1">
      <x v="8"/>
    </i>
    <i r="1">
      <x v="10"/>
    </i>
    <i r="1">
      <x v="11"/>
    </i>
    <i r="1">
      <x v="12"/>
    </i>
    <i r="1">
      <x v="13"/>
    </i>
    <i r="1">
      <x v="15"/>
    </i>
    <i r="1">
      <x v="16"/>
    </i>
    <i r="1">
      <x v="23"/>
    </i>
    <i r="1">
      <x v="24"/>
    </i>
    <i r="1">
      <x v="27"/>
    </i>
    <i r="1">
      <x v="32"/>
    </i>
    <i r="1">
      <x v="33"/>
    </i>
    <i r="1">
      <x v="40"/>
    </i>
    <i r="1">
      <x v="42"/>
    </i>
    <i r="1">
      <x v="44"/>
    </i>
    <i r="1">
      <x v="48"/>
    </i>
    <i r="1">
      <x v="57"/>
    </i>
    <i r="1">
      <x v="58"/>
    </i>
    <i r="1">
      <x v="59"/>
    </i>
    <i t="default">
      <x v="3"/>
    </i>
    <i>
      <x v="4"/>
      <x v="37"/>
    </i>
    <i r="1">
      <x v="38"/>
    </i>
    <i r="1">
      <x v="39"/>
    </i>
    <i r="1">
      <x v="41"/>
    </i>
    <i r="1">
      <x v="43"/>
    </i>
    <i r="1">
      <x v="45"/>
    </i>
    <i r="1">
      <x v="47"/>
    </i>
    <i r="1">
      <x v="49"/>
    </i>
    <i r="1">
      <x v="51"/>
    </i>
    <i r="1">
      <x v="53"/>
    </i>
    <i t="default">
      <x v="4"/>
    </i>
    <i t="grand">
      <x/>
    </i>
  </rowItems>
  <colFields count="1">
    <field x="-2"/>
  </colFields>
  <colItems count="2">
    <i>
      <x/>
    </i>
    <i i="1">
      <x v="1"/>
    </i>
  </colItems>
  <dataFields count="2">
    <dataField name="Sum of WA - E Allocated Total 2020 Actual EOP TTP" fld="57" baseField="0" baseItem="0"/>
    <dataField name="Sum of WA - G Allocated Total 2020 Actual EOP TTP" fld="85" baseField="0" baseItem="0"/>
  </dataFields>
  <formats count="7">
    <format dxfId="20">
      <pivotArea outline="0" collapsedLevelsAreSubtotals="1" fieldPosition="0"/>
    </format>
    <format dxfId="19">
      <pivotArea field="-2" type="button" dataOnly="0" labelOnly="1" outline="0" axis="axisCol" fieldPosition="0"/>
    </format>
    <format dxfId="18">
      <pivotArea type="topRight" dataOnly="0" labelOnly="1" outline="0" fieldPosition="0"/>
    </format>
    <format dxfId="17">
      <pivotArea dataOnly="0" labelOnly="1" outline="0" fieldPosition="0">
        <references count="1">
          <reference field="4294967294" count="2">
            <x v="0"/>
            <x v="1"/>
          </reference>
        </references>
      </pivotArea>
    </format>
    <format dxfId="16">
      <pivotArea dataOnly="0" labelOnly="1" outline="0" fieldPosition="0">
        <references count="1">
          <reference field="4294967294" count="2">
            <x v="0"/>
            <x v="1"/>
          </reference>
        </references>
      </pivotArea>
    </format>
    <format dxfId="15">
      <pivotArea outline="0" fieldPosition="0">
        <references count="2">
          <reference field="4294967294" count="1" selected="0">
            <x v="0"/>
          </reference>
          <reference field="3" count="1" selected="0" defaultSubtotal="1">
            <x v="1"/>
          </reference>
        </references>
      </pivotArea>
    </format>
    <format dxfId="14">
      <pivotArea outline="0" fieldPosition="0">
        <references count="1">
          <reference field="3" count="1" selected="0" defaultSubtotal="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FE366BF-3445-4118-A2EC-F994840D943E}" name="PivotTable1" cacheId="5" dataPosition="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4:N18" firstHeaderRow="1" firstDataRow="3" firstDataCol="1"/>
  <pivotFields count="101">
    <pivotField showAll="0"/>
    <pivotField showAll="0"/>
    <pivotField showAll="0"/>
    <pivotField axis="axisCol" showAll="0">
      <items count="6">
        <item x="4"/>
        <item x="1"/>
        <item x="2"/>
        <item x="0"/>
        <item x="3"/>
        <item t="default"/>
      </items>
    </pivotField>
    <pivotField showAll="0"/>
    <pivotField showAll="0"/>
    <pivotField showAll="0"/>
    <pivotField showAll="0"/>
    <pivotField showAll="0"/>
    <pivotField showAll="0"/>
    <pivotField showAll="0"/>
    <pivotField axis="axisRow" showAll="0">
      <items count="14">
        <item x="0"/>
        <item x="1"/>
        <item x="9"/>
        <item x="4"/>
        <item x="10"/>
        <item m="1" x="12"/>
        <item m="1" x="11"/>
        <item x="5"/>
        <item x="6"/>
        <item x="3"/>
        <item x="8"/>
        <item x="2"/>
        <item x="7"/>
        <item t="default"/>
      </items>
    </pivotField>
    <pivotField showAll="0"/>
    <pivotField numFmtId="165" showAll="0"/>
    <pivotField numFmtId="165"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axis="axisRow" showAll="0">
      <items count="13">
        <item sd="0" x="1"/>
        <item sd="0" x="0"/>
        <item sd="0" x="6"/>
        <item sd="0" x="2"/>
        <item sd="0" x="7"/>
        <item n="General" sd="0" x="9"/>
        <item sd="0" x="3"/>
        <item sd="0" x="4"/>
        <item sd="0" x="5"/>
        <item sd="0" x="8"/>
        <item sd="0" x="10"/>
        <item sd="0" x="11"/>
        <item t="default"/>
      </items>
    </pivotField>
  </pivotFields>
  <rowFields count="2">
    <field x="100"/>
    <field x="11"/>
  </rowFields>
  <rowItems count="12">
    <i>
      <x/>
    </i>
    <i>
      <x v="1"/>
    </i>
    <i>
      <x v="2"/>
    </i>
    <i>
      <x v="3"/>
    </i>
    <i>
      <x v="4"/>
    </i>
    <i>
      <x v="6"/>
    </i>
    <i>
      <x v="7"/>
    </i>
    <i>
      <x v="8"/>
    </i>
    <i>
      <x v="9"/>
    </i>
    <i>
      <x v="10"/>
    </i>
    <i>
      <x v="11"/>
    </i>
    <i t="grand">
      <x/>
    </i>
  </rowItems>
  <colFields count="2">
    <field x="-2"/>
    <field x="3"/>
  </colFields>
  <colItems count="12">
    <i>
      <x/>
      <x/>
    </i>
    <i r="1">
      <x v="1"/>
    </i>
    <i r="1">
      <x v="2"/>
    </i>
    <i r="1">
      <x v="3"/>
    </i>
    <i r="1">
      <x v="4"/>
    </i>
    <i i="1">
      <x v="1"/>
      <x/>
    </i>
    <i r="1" i="1">
      <x v="1"/>
    </i>
    <i r="1" i="1">
      <x v="2"/>
    </i>
    <i r="1" i="1">
      <x v="3"/>
    </i>
    <i r="1" i="1">
      <x v="4"/>
    </i>
    <i t="grand">
      <x/>
    </i>
    <i t="grand" i="1">
      <x/>
    </i>
  </colItems>
  <dataFields count="2">
    <dataField name="Sum of WA - E Allocated Total 2020 Actual EOP TTP" fld="57" showDataAs="percentOfRow" baseField="0" baseItem="0" numFmtId="10"/>
    <dataField name="Sum of WA - G Allocated Total 2020 Actual EOP TTP" fld="85" showDataAs="percentOfRow" baseField="0" baseItem="0" numFmtId="10"/>
  </dataFields>
  <formats count="14">
    <format dxfId="13">
      <pivotArea outline="0" collapsedLevelsAreSubtotals="1" fieldPosition="0"/>
    </format>
    <format dxfId="12">
      <pivotArea outline="0" collapsedLevelsAreSubtotals="1" fieldPosition="0"/>
    </format>
    <format dxfId="11">
      <pivotArea outline="0" collapsedLevelsAreSubtotals="1" fieldPosition="0"/>
    </format>
    <format dxfId="10">
      <pivotArea outline="0" fieldPosition="0">
        <references count="1">
          <reference field="4294967294" count="1">
            <x v="0"/>
          </reference>
        </references>
      </pivotArea>
    </format>
    <format dxfId="9">
      <pivotArea outline="0" fieldPosition="0">
        <references count="1">
          <reference field="4294967294" count="1">
            <x v="1"/>
          </reference>
        </references>
      </pivotArea>
    </format>
    <format dxfId="8">
      <pivotArea outline="0" collapsedLevelsAreSubtotals="1" fieldPosition="0"/>
    </format>
    <format dxfId="7">
      <pivotArea field="-2" type="button" dataOnly="0" labelOnly="1" outline="0" axis="axisCol" fieldPosition="0"/>
    </format>
    <format dxfId="6">
      <pivotArea field="3" type="button" dataOnly="0" labelOnly="1" outline="0" axis="axisCol" fieldPosition="1"/>
    </format>
    <format dxfId="5">
      <pivotArea type="topRight" dataOnly="0" labelOnly="1" outline="0" fieldPosition="0"/>
    </format>
    <format dxfId="4">
      <pivotArea dataOnly="0" labelOnly="1" outline="0" fieldPosition="0">
        <references count="1">
          <reference field="4294967294" count="2">
            <x v="0"/>
            <x v="1"/>
          </reference>
        </references>
      </pivotArea>
    </format>
    <format dxfId="3">
      <pivotArea field="3" dataOnly="0" labelOnly="1" grandCol="1" outline="0" axis="axisCol" fieldPosition="1">
        <references count="1">
          <reference field="4294967294" count="1" selected="0">
            <x v="0"/>
          </reference>
        </references>
      </pivotArea>
    </format>
    <format dxfId="2">
      <pivotArea field="3" dataOnly="0" labelOnly="1" grandCol="1" outline="0" axis="axisCol" fieldPosition="1">
        <references count="1">
          <reference field="4294967294" count="1" selected="0">
            <x v="1"/>
          </reference>
        </references>
      </pivotArea>
    </format>
    <format dxfId="1">
      <pivotArea dataOnly="0" labelOnly="1" fieldPosition="0">
        <references count="2">
          <reference field="4294967294" count="1" selected="0">
            <x v="0"/>
          </reference>
          <reference field="3" count="0"/>
        </references>
      </pivotArea>
    </format>
    <format dxfId="0">
      <pivotArea dataOnly="0" labelOnly="1" fieldPosition="0">
        <references count="2">
          <reference field="4294967294" count="1" selected="0">
            <x v="1"/>
          </reference>
          <reference field="3"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F1550-7F53-4238-8950-EE671923E5FD}">
  <dimension ref="A2:AN77"/>
  <sheetViews>
    <sheetView tabSelected="1" zoomScaleNormal="100" workbookViewId="0">
      <selection activeCell="B1" sqref="B1"/>
    </sheetView>
  </sheetViews>
  <sheetFormatPr defaultColWidth="10.6640625" defaultRowHeight="13.2"/>
  <cols>
    <col min="1" max="1" width="0.5546875" style="150" customWidth="1"/>
    <col min="2" max="3" width="1.6640625" style="148" customWidth="1"/>
    <col min="4" max="4" width="36.44140625" style="148" customWidth="1"/>
    <col min="5" max="5" width="6.88671875" style="148" customWidth="1"/>
    <col min="6" max="6" width="10.33203125" style="195" customWidth="1"/>
    <col min="7" max="8" width="10.6640625" style="195"/>
    <col min="9" max="9" width="14" style="149" bestFit="1" customWidth="1"/>
    <col min="10" max="10" width="3.5546875" style="148" customWidth="1"/>
    <col min="11" max="11" width="10.33203125" style="195" customWidth="1"/>
    <col min="12" max="13" width="10.6640625" style="195"/>
    <col min="14" max="14" width="14" style="149" bestFit="1" customWidth="1"/>
    <col min="15" max="15" width="2.109375" style="148" customWidth="1"/>
    <col min="16" max="16" width="9.88671875" style="246" customWidth="1"/>
    <col min="17" max="17" width="7.5546875" style="246" customWidth="1"/>
    <col min="18" max="16384" width="10.6640625" style="148"/>
  </cols>
  <sheetData>
    <row r="2" spans="1:17">
      <c r="A2" s="166" t="s">
        <v>489</v>
      </c>
      <c r="D2" s="150"/>
    </row>
    <row r="3" spans="1:17" ht="12.75" customHeight="1">
      <c r="A3" s="166" t="s">
        <v>488</v>
      </c>
      <c r="D3" s="150"/>
    </row>
    <row r="4" spans="1:17">
      <c r="A4" s="166" t="s">
        <v>487</v>
      </c>
      <c r="D4" s="150"/>
      <c r="P4" s="255" t="s">
        <v>810</v>
      </c>
      <c r="Q4" s="255"/>
    </row>
    <row r="5" spans="1:17" ht="12.75" customHeight="1">
      <c r="A5" s="166" t="s">
        <v>486</v>
      </c>
      <c r="D5" s="150"/>
      <c r="F5" s="253" t="s">
        <v>743</v>
      </c>
      <c r="G5" s="253"/>
      <c r="H5" s="253"/>
      <c r="I5" s="253"/>
      <c r="K5" s="254" t="s">
        <v>744</v>
      </c>
      <c r="L5" s="254"/>
      <c r="M5" s="254"/>
      <c r="N5" s="254"/>
      <c r="P5" s="256" t="s">
        <v>811</v>
      </c>
      <c r="Q5" s="256"/>
    </row>
    <row r="6" spans="1:17" s="164" customFormat="1" ht="13.2" customHeight="1">
      <c r="F6" s="259" t="s">
        <v>808</v>
      </c>
      <c r="G6" s="260"/>
      <c r="H6" s="260"/>
      <c r="I6" s="261"/>
      <c r="K6" s="259" t="s">
        <v>808</v>
      </c>
      <c r="L6" s="260"/>
      <c r="M6" s="260"/>
      <c r="N6" s="261"/>
    </row>
    <row r="7" spans="1:17" s="164" customFormat="1" ht="61.95" customHeight="1">
      <c r="A7" s="165"/>
      <c r="B7" s="167"/>
      <c r="C7" s="168"/>
      <c r="D7" s="169" t="s">
        <v>485</v>
      </c>
      <c r="F7" s="192" t="s">
        <v>493</v>
      </c>
      <c r="G7" s="192" t="s">
        <v>492</v>
      </c>
      <c r="H7" s="192" t="s">
        <v>740</v>
      </c>
      <c r="I7" s="170" t="s">
        <v>809</v>
      </c>
      <c r="K7" s="192" t="s">
        <v>493</v>
      </c>
      <c r="L7" s="192" t="s">
        <v>492</v>
      </c>
      <c r="M7" s="192" t="s">
        <v>740</v>
      </c>
      <c r="N7" s="170" t="s">
        <v>809</v>
      </c>
    </row>
    <row r="8" spans="1:17" s="161" customFormat="1" ht="12">
      <c r="B8" s="163"/>
      <c r="F8" s="201" t="s">
        <v>741</v>
      </c>
      <c r="G8" s="191"/>
      <c r="H8" s="191"/>
      <c r="I8" s="162"/>
      <c r="K8" s="201" t="s">
        <v>741</v>
      </c>
      <c r="L8" s="191"/>
      <c r="M8" s="191"/>
      <c r="N8" s="162"/>
    </row>
    <row r="9" spans="1:17" s="151" customFormat="1" ht="12">
      <c r="A9" s="160"/>
      <c r="B9" s="151" t="s">
        <v>484</v>
      </c>
      <c r="F9" s="186"/>
      <c r="G9" s="186"/>
      <c r="H9" s="186"/>
      <c r="I9" s="153"/>
      <c r="K9" s="186"/>
      <c r="L9" s="186"/>
      <c r="M9" s="186"/>
      <c r="N9" s="153"/>
      <c r="P9" s="247"/>
      <c r="Q9" s="247"/>
    </row>
    <row r="10" spans="1:17" s="151" customFormat="1" ht="12">
      <c r="A10" s="160"/>
      <c r="C10" s="151" t="s">
        <v>483</v>
      </c>
      <c r="F10" s="186">
        <v>0</v>
      </c>
      <c r="G10" s="186">
        <v>178</v>
      </c>
      <c r="H10" s="186">
        <v>0</v>
      </c>
      <c r="I10" s="153">
        <v>178</v>
      </c>
      <c r="K10" s="186">
        <f>'E-CAP 20 - Depr'!Y34</f>
        <v>0</v>
      </c>
      <c r="L10" s="186">
        <f>'E-CAP 20 - Depr'!G34</f>
        <v>0</v>
      </c>
      <c r="M10" s="186">
        <v>0</v>
      </c>
      <c r="N10" s="153">
        <f>SUM(K10:M10)</f>
        <v>0</v>
      </c>
      <c r="P10" s="247"/>
      <c r="Q10" s="247"/>
    </row>
    <row r="11" spans="1:17" s="151" customFormat="1" ht="12">
      <c r="A11" s="160"/>
      <c r="C11" s="151" t="s">
        <v>482</v>
      </c>
      <c r="F11" s="186">
        <v>-67.928207855887763</v>
      </c>
      <c r="G11" s="186">
        <v>79</v>
      </c>
      <c r="H11" s="186">
        <v>0</v>
      </c>
      <c r="I11" s="153">
        <v>11.071792144112237</v>
      </c>
      <c r="K11" s="186">
        <f>K60</f>
        <v>-33.640254301592094</v>
      </c>
      <c r="L11" s="186">
        <f>L60</f>
        <v>71</v>
      </c>
      <c r="M11" s="186">
        <v>0</v>
      </c>
      <c r="N11" s="153">
        <f t="shared" ref="N11:N14" si="0">SUM(K11:M11)</f>
        <v>37.359745698407906</v>
      </c>
      <c r="P11" s="247"/>
      <c r="Q11" s="247"/>
    </row>
    <row r="12" spans="1:17" s="151" customFormat="1" ht="12">
      <c r="A12" s="160"/>
      <c r="C12" s="151" t="s">
        <v>450</v>
      </c>
      <c r="F12" s="186">
        <v>-76.736619527139027</v>
      </c>
      <c r="G12" s="186">
        <v>293</v>
      </c>
      <c r="H12" s="186">
        <v>0</v>
      </c>
      <c r="I12" s="153">
        <v>216.26338047286097</v>
      </c>
      <c r="K12" s="186">
        <f>'E-CAP 20 - Depr'!Y21</f>
        <v>-14.74792333773966</v>
      </c>
      <c r="L12" s="186">
        <f>'E-CAP 20 - Depr'!G21</f>
        <v>179</v>
      </c>
      <c r="M12" s="186">
        <v>0</v>
      </c>
      <c r="N12" s="153">
        <f t="shared" si="0"/>
        <v>164.25207666226035</v>
      </c>
      <c r="P12" s="247"/>
      <c r="Q12" s="247"/>
    </row>
    <row r="13" spans="1:17" s="151" customFormat="1" ht="12">
      <c r="A13" s="160"/>
      <c r="C13" s="151" t="s">
        <v>472</v>
      </c>
      <c r="F13" s="186">
        <v>-34.242107703207431</v>
      </c>
      <c r="G13" s="186">
        <v>68</v>
      </c>
      <c r="H13" s="186">
        <v>0</v>
      </c>
      <c r="I13" s="153">
        <v>33.757892296792569</v>
      </c>
      <c r="K13" s="186">
        <f>'E-CAP 20 - Depr'!Y27</f>
        <v>-16.541534722994502</v>
      </c>
      <c r="L13" s="186">
        <f>'E-CAP 20 - Depr'!G27</f>
        <v>64</v>
      </c>
      <c r="M13" s="186">
        <v>0</v>
      </c>
      <c r="N13" s="153">
        <f t="shared" si="0"/>
        <v>47.458465277005502</v>
      </c>
      <c r="P13" s="247"/>
      <c r="Q13" s="247"/>
    </row>
    <row r="14" spans="1:17" s="151" customFormat="1" ht="12">
      <c r="A14" s="160"/>
      <c r="C14" s="151" t="s">
        <v>481</v>
      </c>
      <c r="F14" s="184">
        <v>-89.225860624275782</v>
      </c>
      <c r="G14" s="184">
        <v>105</v>
      </c>
      <c r="H14" s="184">
        <v>0</v>
      </c>
      <c r="I14" s="153">
        <v>15.774139375724218</v>
      </c>
      <c r="K14" s="184">
        <f>'E-CAP 20 - Depr'!Y32</f>
        <v>-185.63800818602223</v>
      </c>
      <c r="L14" s="184">
        <f>'E-CAP 20 - Depr'!G32</f>
        <v>175</v>
      </c>
      <c r="M14" s="184">
        <v>0</v>
      </c>
      <c r="N14" s="153">
        <f t="shared" si="0"/>
        <v>-10.638008186022233</v>
      </c>
      <c r="P14" s="247"/>
      <c r="Q14" s="247"/>
    </row>
    <row r="15" spans="1:17" s="151" customFormat="1" ht="18" customHeight="1">
      <c r="A15" s="160"/>
      <c r="B15" s="151" t="s">
        <v>480</v>
      </c>
      <c r="F15" s="198">
        <v>-268.13279571050998</v>
      </c>
      <c r="G15" s="198">
        <v>723</v>
      </c>
      <c r="H15" s="184">
        <v>0</v>
      </c>
      <c r="I15" s="152">
        <v>454.86720428949002</v>
      </c>
      <c r="K15" s="198">
        <f>SUM(K10:K14)</f>
        <v>-250.56772054834849</v>
      </c>
      <c r="L15" s="198">
        <f>SUM(L10:L14)</f>
        <v>489</v>
      </c>
      <c r="M15" s="184">
        <f>SUM(M10:M14)</f>
        <v>0</v>
      </c>
      <c r="N15" s="152">
        <f>SUM(N10:N14)</f>
        <v>238.43227945165154</v>
      </c>
      <c r="P15" s="247">
        <f>N15-I15</f>
        <v>-216.43492483783848</v>
      </c>
      <c r="Q15" s="247" t="s">
        <v>812</v>
      </c>
    </row>
    <row r="16" spans="1:17" s="151" customFormat="1" ht="12">
      <c r="F16" s="194"/>
      <c r="G16" s="194"/>
      <c r="H16" s="194"/>
      <c r="I16" s="153"/>
      <c r="K16" s="194"/>
      <c r="L16" s="194"/>
      <c r="M16" s="194"/>
      <c r="N16" s="153"/>
      <c r="P16" s="247"/>
      <c r="Q16" s="247"/>
    </row>
    <row r="17" spans="1:40" s="151" customFormat="1" ht="12">
      <c r="B17" s="151" t="s">
        <v>745</v>
      </c>
      <c r="F17" s="194"/>
      <c r="G17" s="194"/>
      <c r="H17" s="194"/>
      <c r="I17" s="153">
        <f>-I15</f>
        <v>-454.86720428949002</v>
      </c>
      <c r="K17" s="194"/>
      <c r="L17" s="194"/>
      <c r="M17" s="194"/>
      <c r="N17" s="153">
        <f>-N15</f>
        <v>-238.43227945165154</v>
      </c>
      <c r="P17" s="247"/>
      <c r="Q17" s="247"/>
    </row>
    <row r="18" spans="1:40" s="151" customFormat="1" ht="12">
      <c r="F18" s="194"/>
      <c r="G18" s="194"/>
      <c r="H18" s="194"/>
      <c r="I18" s="153"/>
      <c r="K18" s="194"/>
      <c r="L18" s="194"/>
      <c r="M18" s="194"/>
      <c r="N18" s="153"/>
      <c r="P18" s="247"/>
      <c r="Q18" s="247"/>
    </row>
    <row r="19" spans="1:40" s="151" customFormat="1" ht="12">
      <c r="B19" s="151" t="s">
        <v>746</v>
      </c>
      <c r="F19" s="194"/>
      <c r="G19" s="194"/>
      <c r="H19" s="194"/>
      <c r="I19" s="153"/>
      <c r="K19" s="194"/>
      <c r="L19" s="194"/>
      <c r="M19" s="194"/>
      <c r="N19" s="153"/>
      <c r="P19" s="247"/>
      <c r="Q19" s="247"/>
    </row>
    <row r="20" spans="1:40" s="151" customFormat="1" ht="12">
      <c r="B20" s="151" t="s">
        <v>747</v>
      </c>
      <c r="E20" s="208">
        <v>0.21</v>
      </c>
      <c r="F20" s="194"/>
      <c r="G20" s="194"/>
      <c r="H20" s="194"/>
      <c r="I20" s="153">
        <f>$E$20*I17</f>
        <v>-95.522112900792905</v>
      </c>
      <c r="K20" s="194"/>
      <c r="L20" s="194"/>
      <c r="M20" s="194"/>
      <c r="N20" s="153">
        <f>$E$20*N17</f>
        <v>-50.070778684846822</v>
      </c>
      <c r="P20" s="247"/>
      <c r="Q20" s="247"/>
    </row>
    <row r="21" spans="1:40" s="151" customFormat="1" ht="12">
      <c r="B21" s="151" t="s">
        <v>748</v>
      </c>
      <c r="E21" s="209">
        <v>2.4799999999999999E-2</v>
      </c>
      <c r="F21" s="194"/>
      <c r="G21" s="194"/>
      <c r="H21" s="194"/>
      <c r="I21" s="156">
        <f>-(I44*$E$21)*$E$20</f>
        <v>-121.38558635566942</v>
      </c>
      <c r="K21" s="194"/>
      <c r="L21" s="194"/>
      <c r="M21" s="194"/>
      <c r="N21" s="156">
        <f>-(N44*$E$21)*$E$20</f>
        <v>-93.771299093946524</v>
      </c>
      <c r="P21" s="247"/>
      <c r="Q21" s="247"/>
    </row>
    <row r="22" spans="1:40" s="128" customFormat="1">
      <c r="A22" s="158"/>
      <c r="B22" s="148"/>
      <c r="C22" s="148"/>
      <c r="D22" s="148"/>
      <c r="E22" s="148"/>
      <c r="F22" s="186"/>
      <c r="G22" s="186"/>
      <c r="H22" s="186"/>
      <c r="I22" s="153"/>
      <c r="J22" s="148"/>
      <c r="K22" s="186"/>
      <c r="L22" s="186"/>
      <c r="M22" s="186"/>
      <c r="N22" s="153"/>
      <c r="O22" s="148"/>
      <c r="P22" s="246"/>
      <c r="Q22" s="246"/>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row>
    <row r="23" spans="1:40" s="128" customFormat="1" ht="13.8" thickBot="1">
      <c r="A23" s="158"/>
      <c r="B23" s="159" t="s">
        <v>749</v>
      </c>
      <c r="C23" s="148"/>
      <c r="D23" s="148"/>
      <c r="E23" s="148"/>
      <c r="F23" s="186"/>
      <c r="G23" s="186"/>
      <c r="H23" s="186"/>
      <c r="I23" s="210">
        <f>-SUM(I15,I20:I21)</f>
        <v>-237.95950503302771</v>
      </c>
      <c r="J23" s="148"/>
      <c r="K23" s="186"/>
      <c r="L23" s="186"/>
      <c r="M23" s="186"/>
      <c r="N23" s="210">
        <f>-SUM(N15,N20:N21)</f>
        <v>-94.590201672858186</v>
      </c>
      <c r="O23" s="148"/>
      <c r="P23" s="246"/>
      <c r="Q23" s="246"/>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row>
    <row r="24" spans="1:40" s="128" customFormat="1" ht="13.8" thickTop="1">
      <c r="A24" s="158"/>
      <c r="B24" s="148"/>
      <c r="C24" s="148"/>
      <c r="D24" s="148"/>
      <c r="E24" s="148"/>
      <c r="F24" s="186"/>
      <c r="G24" s="186"/>
      <c r="H24" s="186"/>
      <c r="I24" s="153"/>
      <c r="J24" s="148"/>
      <c r="K24" s="186"/>
      <c r="L24" s="186"/>
      <c r="M24" s="186"/>
      <c r="N24" s="153"/>
      <c r="O24" s="148"/>
      <c r="P24" s="246"/>
      <c r="Q24" s="246"/>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row>
    <row r="25" spans="1:40" s="128" customFormat="1">
      <c r="A25" s="158"/>
      <c r="B25" s="148" t="s">
        <v>479</v>
      </c>
      <c r="C25" s="148"/>
      <c r="D25" s="148"/>
      <c r="E25" s="148"/>
      <c r="F25" s="186"/>
      <c r="G25" s="186"/>
      <c r="H25" s="186"/>
      <c r="I25" s="153"/>
      <c r="J25" s="148"/>
      <c r="K25" s="186"/>
      <c r="L25" s="186"/>
      <c r="M25" s="186"/>
      <c r="N25" s="153"/>
      <c r="O25" s="148"/>
      <c r="P25" s="246"/>
      <c r="Q25" s="246"/>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row>
    <row r="26" spans="1:40" s="128" customFormat="1">
      <c r="A26" s="150"/>
      <c r="B26" s="148" t="s">
        <v>478</v>
      </c>
      <c r="C26" s="148"/>
      <c r="D26" s="148"/>
      <c r="E26" s="148"/>
      <c r="F26" s="194"/>
      <c r="G26" s="194"/>
      <c r="H26" s="194"/>
      <c r="I26" s="153"/>
      <c r="J26" s="148"/>
      <c r="K26" s="194"/>
      <c r="L26" s="194"/>
      <c r="M26" s="194"/>
      <c r="N26" s="153"/>
      <c r="O26" s="148"/>
      <c r="P26" s="246"/>
      <c r="Q26" s="246"/>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row>
    <row r="27" spans="1:40" s="159" customFormat="1" ht="12">
      <c r="A27" s="158"/>
      <c r="C27" s="159" t="s">
        <v>475</v>
      </c>
      <c r="F27" s="186">
        <v>0</v>
      </c>
      <c r="G27" s="186">
        <v>889.83781946026181</v>
      </c>
      <c r="H27" s="186">
        <v>0</v>
      </c>
      <c r="I27" s="153">
        <v>889.83781946026181</v>
      </c>
      <c r="K27" s="186">
        <f>'E-CAP 20 - Depr'!X35</f>
        <v>0</v>
      </c>
      <c r="L27" s="186">
        <f>'E-CAP 20 - Depr'!C35</f>
        <v>0</v>
      </c>
      <c r="M27" s="186">
        <v>0</v>
      </c>
      <c r="N27" s="153">
        <f>SUM(K27:M27)</f>
        <v>0</v>
      </c>
      <c r="P27" s="248"/>
      <c r="Q27" s="248"/>
    </row>
    <row r="28" spans="1:40" s="151" customFormat="1" ht="12">
      <c r="A28" s="158"/>
      <c r="C28" s="151" t="s">
        <v>474</v>
      </c>
      <c r="F28" s="186">
        <v>-2706.288536560829</v>
      </c>
      <c r="G28" s="186">
        <v>3599.2505916</v>
      </c>
      <c r="H28" s="186">
        <v>0</v>
      </c>
      <c r="I28" s="153">
        <v>892.96205503917099</v>
      </c>
      <c r="K28" s="186">
        <f>K66</f>
        <v>-1379.0306529887264</v>
      </c>
      <c r="L28" s="186">
        <f>L66</f>
        <v>3082.8745944599996</v>
      </c>
      <c r="M28" s="186">
        <v>0</v>
      </c>
      <c r="N28" s="153">
        <f t="shared" ref="N28:N30" si="1">SUM(K28:M28)</f>
        <v>1703.8439414712732</v>
      </c>
      <c r="P28" s="247"/>
      <c r="Q28" s="247"/>
    </row>
    <row r="29" spans="1:40" s="151" customFormat="1" ht="12">
      <c r="A29" s="158"/>
      <c r="C29" s="151" t="s">
        <v>473</v>
      </c>
      <c r="F29" s="186">
        <v>-2767.2418215741232</v>
      </c>
      <c r="G29" s="186">
        <v>14227.268485199998</v>
      </c>
      <c r="H29" s="186">
        <v>0</v>
      </c>
      <c r="I29" s="153">
        <v>11460.026663625875</v>
      </c>
      <c r="K29" s="186">
        <f>'E-CAP 20 - Depr'!X21</f>
        <v>-707.51069654814762</v>
      </c>
      <c r="L29" s="186">
        <f>'E-CAP 20 - Depr'!C21</f>
        <v>8684.3253678599995</v>
      </c>
      <c r="M29" s="186">
        <v>0</v>
      </c>
      <c r="N29" s="153">
        <f t="shared" si="1"/>
        <v>7976.8146713118522</v>
      </c>
      <c r="P29" s="247"/>
      <c r="Q29" s="247"/>
    </row>
    <row r="30" spans="1:40" s="151" customFormat="1" ht="12">
      <c r="A30" s="158"/>
      <c r="C30" s="151" t="s">
        <v>472</v>
      </c>
      <c r="F30" s="186">
        <v>-1368.9719080119571</v>
      </c>
      <c r="G30" s="186">
        <v>2763.76</v>
      </c>
      <c r="H30" s="186">
        <v>0</v>
      </c>
      <c r="I30" s="153">
        <v>1394.7880919880431</v>
      </c>
      <c r="K30" s="186">
        <f>'E-CAP 20 - Depr'!X27</f>
        <v>-858.86804598381025</v>
      </c>
      <c r="L30" s="186">
        <f>'E-CAP 20 - Depr'!C27</f>
        <v>2619.841260000002</v>
      </c>
      <c r="M30" s="186">
        <v>0</v>
      </c>
      <c r="N30" s="153">
        <f t="shared" si="1"/>
        <v>1760.9732140161918</v>
      </c>
      <c r="P30" s="247"/>
      <c r="Q30" s="247"/>
    </row>
    <row r="31" spans="1:40" s="151" customFormat="1" ht="12">
      <c r="A31" s="158"/>
      <c r="C31" s="151" t="s">
        <v>471</v>
      </c>
      <c r="F31" s="184">
        <v>-1764.5320022538681</v>
      </c>
      <c r="G31" s="184">
        <v>2759.9097654543293</v>
      </c>
      <c r="H31" s="184">
        <v>0</v>
      </c>
      <c r="I31" s="156">
        <v>995.37776320046123</v>
      </c>
      <c r="K31" s="184">
        <f>'E-CAP 20 - Depr'!X32</f>
        <v>-3515.5826126699139</v>
      </c>
      <c r="L31" s="184">
        <f>'E-CAP 20 - Depr'!C32</f>
        <v>4380.8117805067604</v>
      </c>
      <c r="M31" s="184">
        <v>0</v>
      </c>
      <c r="N31" s="156">
        <f>SUM(K31:M31)</f>
        <v>865.2291678368465</v>
      </c>
      <c r="P31" s="247"/>
      <c r="Q31" s="247"/>
    </row>
    <row r="32" spans="1:40" s="151" customFormat="1" ht="12">
      <c r="A32" s="158"/>
      <c r="B32" s="151" t="s">
        <v>477</v>
      </c>
      <c r="F32" s="197">
        <v>-8607.0342684007774</v>
      </c>
      <c r="G32" s="197">
        <v>24240.02666171459</v>
      </c>
      <c r="H32" s="186">
        <v>0</v>
      </c>
      <c r="I32" s="153">
        <v>15632.992393313812</v>
      </c>
      <c r="K32" s="197">
        <f>SUM(K27:K31)</f>
        <v>-6460.9920081905984</v>
      </c>
      <c r="L32" s="197">
        <f>SUM(L27:L31)</f>
        <v>18767.85300282676</v>
      </c>
      <c r="M32" s="186">
        <f>SUM(M27:M31)</f>
        <v>0</v>
      </c>
      <c r="N32" s="153">
        <f>SUM(N27:N31)</f>
        <v>12306.860994636165</v>
      </c>
      <c r="P32" s="247"/>
      <c r="Q32" s="247"/>
    </row>
    <row r="33" spans="1:18" s="151" customFormat="1" ht="18" customHeight="1">
      <c r="A33" s="158"/>
      <c r="B33" s="151" t="s">
        <v>476</v>
      </c>
      <c r="F33" s="194"/>
      <c r="G33" s="194"/>
      <c r="H33" s="194"/>
      <c r="I33" s="153"/>
      <c r="K33" s="194"/>
      <c r="L33" s="194"/>
      <c r="M33" s="194"/>
      <c r="N33" s="153"/>
      <c r="P33" s="247"/>
      <c r="Q33" s="247"/>
    </row>
    <row r="34" spans="1:18" s="151" customFormat="1" ht="12">
      <c r="A34" s="158"/>
      <c r="C34" s="159" t="s">
        <v>475</v>
      </c>
      <c r="F34" s="186">
        <v>0</v>
      </c>
      <c r="G34" s="186">
        <v>-27.054455046030782</v>
      </c>
      <c r="H34" s="186">
        <v>0</v>
      </c>
      <c r="I34" s="153">
        <v>-27.054455046030782</v>
      </c>
      <c r="K34" s="186">
        <f>-K27</f>
        <v>0</v>
      </c>
      <c r="L34" s="186">
        <f>-'E-CAP 20 - Depr'!I34</f>
        <v>0</v>
      </c>
      <c r="M34" s="186">
        <v>0</v>
      </c>
      <c r="N34" s="153">
        <f>SUM(K34:M34)</f>
        <v>0</v>
      </c>
      <c r="P34" s="247"/>
      <c r="Q34" s="247"/>
    </row>
    <row r="35" spans="1:18" s="151" customFormat="1" ht="12">
      <c r="A35" s="158"/>
      <c r="C35" s="151" t="s">
        <v>474</v>
      </c>
      <c r="F35" s="186">
        <v>2706.288536560829</v>
      </c>
      <c r="G35" s="186">
        <v>-47.044025814499996</v>
      </c>
      <c r="H35" s="186">
        <v>0</v>
      </c>
      <c r="I35" s="153">
        <v>2659.2445107463291</v>
      </c>
      <c r="K35" s="186">
        <f>K72</f>
        <v>1379.0306529887264</v>
      </c>
      <c r="L35" s="186">
        <f>L72</f>
        <v>-47.054392632782587</v>
      </c>
      <c r="M35" s="186">
        <v>0</v>
      </c>
      <c r="N35" s="153">
        <f t="shared" ref="N35:N38" si="2">SUM(K35:M35)</f>
        <v>1331.9762603559439</v>
      </c>
      <c r="P35" s="247"/>
      <c r="Q35" s="247"/>
    </row>
    <row r="36" spans="1:18" s="151" customFormat="1" ht="12">
      <c r="A36" s="158"/>
      <c r="C36" s="151" t="s">
        <v>473</v>
      </c>
      <c r="F36" s="186">
        <v>2767.2418215741232</v>
      </c>
      <c r="G36" s="186">
        <v>-82.000346135170005</v>
      </c>
      <c r="H36" s="186">
        <v>0</v>
      </c>
      <c r="I36" s="153">
        <v>2685.2414754389533</v>
      </c>
      <c r="K36" s="186">
        <f t="shared" ref="K36:K38" si="3">-K29</f>
        <v>707.51069654814762</v>
      </c>
      <c r="L36" s="186">
        <f>-'E-CAP 20 - Depr'!I21</f>
        <v>-90.844851165243497</v>
      </c>
      <c r="M36" s="186">
        <v>0</v>
      </c>
      <c r="N36" s="153">
        <f t="shared" si="2"/>
        <v>616.66584538290408</v>
      </c>
      <c r="P36" s="247"/>
      <c r="Q36" s="247"/>
    </row>
    <row r="37" spans="1:18" s="151" customFormat="1" ht="12">
      <c r="A37" s="158"/>
      <c r="C37" s="151" t="s">
        <v>472</v>
      </c>
      <c r="F37" s="186">
        <v>1368.9719080119571</v>
      </c>
      <c r="G37" s="186">
        <v>-2.8166656980352132</v>
      </c>
      <c r="H37" s="186">
        <v>0</v>
      </c>
      <c r="I37" s="153">
        <v>1366.1552423139219</v>
      </c>
      <c r="K37" s="186">
        <f t="shared" si="3"/>
        <v>858.86804598381025</v>
      </c>
      <c r="L37" s="186">
        <f>-'E-CAP 20 - Depr'!I27</f>
        <v>-17.948720697357384</v>
      </c>
      <c r="M37" s="186">
        <v>0</v>
      </c>
      <c r="N37" s="153">
        <f t="shared" si="2"/>
        <v>840.91932528645282</v>
      </c>
      <c r="P37" s="247"/>
      <c r="Q37" s="247"/>
    </row>
    <row r="38" spans="1:18" s="151" customFormat="1" ht="12">
      <c r="A38" s="158"/>
      <c r="C38" s="151" t="s">
        <v>471</v>
      </c>
      <c r="F38" s="186">
        <v>1764.5320022538681</v>
      </c>
      <c r="G38" s="186">
        <v>-63.586907179565252</v>
      </c>
      <c r="H38" s="186">
        <v>0</v>
      </c>
      <c r="I38" s="153">
        <v>1700.9450950743028</v>
      </c>
      <c r="K38" s="186">
        <f t="shared" si="3"/>
        <v>3515.5826126699139</v>
      </c>
      <c r="L38" s="186">
        <f>-'E-CAP 20 - Depr'!I32</f>
        <v>-86.763276820906114</v>
      </c>
      <c r="M38" s="186">
        <v>0</v>
      </c>
      <c r="N38" s="153">
        <f t="shared" si="2"/>
        <v>3428.819335849008</v>
      </c>
      <c r="P38" s="247"/>
      <c r="Q38" s="247"/>
    </row>
    <row r="39" spans="1:18" s="151" customFormat="1" ht="12">
      <c r="A39" s="158"/>
      <c r="B39" s="151" t="s">
        <v>13</v>
      </c>
      <c r="F39" s="200">
        <v>8607.0342684007774</v>
      </c>
      <c r="G39" s="200">
        <v>-222.50239987330127</v>
      </c>
      <c r="H39" s="187">
        <v>0</v>
      </c>
      <c r="I39" s="152">
        <v>8384.531868527476</v>
      </c>
      <c r="K39" s="200">
        <f>SUM(K34:K38)</f>
        <v>6460.9920081905984</v>
      </c>
      <c r="L39" s="200">
        <f>SUM(L34:L38)</f>
        <v>-242.61124131628958</v>
      </c>
      <c r="M39" s="187">
        <f>SUM(M34:M38)</f>
        <v>0</v>
      </c>
      <c r="N39" s="152">
        <f>SUM(N34:N38)</f>
        <v>6218.3807668743084</v>
      </c>
      <c r="P39" s="247"/>
      <c r="Q39" s="247"/>
    </row>
    <row r="40" spans="1:18" s="151" customFormat="1" ht="12">
      <c r="A40" s="158"/>
      <c r="B40" s="151" t="s">
        <v>470</v>
      </c>
      <c r="F40" s="187">
        <v>0</v>
      </c>
      <c r="G40" s="187">
        <v>24017.524261841289</v>
      </c>
      <c r="H40" s="187">
        <v>0</v>
      </c>
      <c r="I40" s="154">
        <v>24017.524261841289</v>
      </c>
      <c r="K40" s="187">
        <f>K32+K39</f>
        <v>0</v>
      </c>
      <c r="L40" s="187">
        <f>L32+L39</f>
        <v>18525.241761510471</v>
      </c>
      <c r="M40" s="187">
        <f>M32+M39</f>
        <v>0</v>
      </c>
      <c r="N40" s="154">
        <f>N32+N39</f>
        <v>18525.241761510471</v>
      </c>
      <c r="P40" s="247"/>
      <c r="Q40" s="247"/>
    </row>
    <row r="41" spans="1:18" s="151" customFormat="1" ht="12">
      <c r="A41" s="158"/>
      <c r="F41" s="194"/>
      <c r="G41" s="194"/>
      <c r="H41" s="194"/>
      <c r="I41" s="153"/>
      <c r="K41" s="194"/>
      <c r="L41" s="194"/>
      <c r="M41" s="194"/>
      <c r="N41" s="153"/>
      <c r="P41" s="247"/>
      <c r="Q41" s="247"/>
    </row>
    <row r="42" spans="1:18" s="151" customFormat="1" ht="12">
      <c r="A42" s="158"/>
      <c r="F42" s="194"/>
      <c r="G42" s="194"/>
      <c r="H42" s="194"/>
      <c r="I42" s="153"/>
      <c r="K42" s="194"/>
      <c r="L42" s="194"/>
      <c r="M42" s="194"/>
      <c r="N42" s="153"/>
      <c r="P42" s="247"/>
      <c r="Q42" s="247"/>
    </row>
    <row r="43" spans="1:18" s="151" customFormat="1" ht="12">
      <c r="A43" s="157"/>
      <c r="B43" s="151" t="s">
        <v>469</v>
      </c>
      <c r="F43" s="184">
        <v>0</v>
      </c>
      <c r="G43" s="198">
        <v>-710</v>
      </c>
      <c r="H43" s="184">
        <v>0</v>
      </c>
      <c r="I43" s="156">
        <v>-710</v>
      </c>
      <c r="K43" s="184">
        <v>0</v>
      </c>
      <c r="L43" s="198">
        <f>'E-CAP 20 - Depr'!T37</f>
        <v>-520</v>
      </c>
      <c r="M43" s="184">
        <v>0</v>
      </c>
      <c r="N43" s="156">
        <f>SUM(K43:M43)</f>
        <v>-520</v>
      </c>
    </row>
    <row r="44" spans="1:18" s="151" customFormat="1" ht="12">
      <c r="A44" s="157"/>
      <c r="C44" s="151" t="s">
        <v>468</v>
      </c>
      <c r="F44" s="186">
        <v>0</v>
      </c>
      <c r="G44" s="186">
        <v>23307.524261841289</v>
      </c>
      <c r="H44" s="186">
        <v>0</v>
      </c>
      <c r="I44" s="154">
        <v>23307.524261841289</v>
      </c>
      <c r="K44" s="186">
        <f>SUM(K40:K43)</f>
        <v>0</v>
      </c>
      <c r="L44" s="186">
        <f>SUM(L40:L43)</f>
        <v>18005.241761510471</v>
      </c>
      <c r="M44" s="186">
        <f>SUM(M40:M43)</f>
        <v>0</v>
      </c>
      <c r="N44" s="154">
        <f>SUM(N40:N43)</f>
        <v>18005.241761510471</v>
      </c>
    </row>
    <row r="45" spans="1:18" s="151" customFormat="1" ht="12">
      <c r="A45" s="157"/>
      <c r="F45" s="186"/>
      <c r="G45" s="186"/>
      <c r="H45" s="186"/>
      <c r="I45" s="153"/>
      <c r="K45" s="186"/>
      <c r="L45" s="186"/>
      <c r="M45" s="186"/>
      <c r="N45" s="153"/>
      <c r="P45" s="247"/>
      <c r="Q45" s="257" t="s">
        <v>813</v>
      </c>
      <c r="R45" s="257"/>
    </row>
    <row r="46" spans="1:18" s="151" customFormat="1" ht="12.6" thickBot="1">
      <c r="A46" s="157"/>
      <c r="B46" s="159" t="s">
        <v>750</v>
      </c>
      <c r="F46" s="186"/>
      <c r="G46" s="186"/>
      <c r="H46" s="186"/>
      <c r="I46" s="210">
        <f>I44</f>
        <v>23307.524261841289</v>
      </c>
      <c r="K46" s="186"/>
      <c r="L46" s="186"/>
      <c r="M46" s="186"/>
      <c r="N46" s="210">
        <f>N44</f>
        <v>18005.241761510471</v>
      </c>
      <c r="P46" s="247">
        <f>N44-I44</f>
        <v>-5302.2825003308171</v>
      </c>
      <c r="Q46" s="257"/>
      <c r="R46" s="257"/>
    </row>
    <row r="47" spans="1:18" s="151" customFormat="1" ht="12.6" thickTop="1">
      <c r="A47" s="157"/>
      <c r="B47" s="148" t="s">
        <v>751</v>
      </c>
      <c r="F47" s="186"/>
      <c r="G47" s="186"/>
      <c r="H47" s="186"/>
      <c r="I47" s="153"/>
      <c r="K47" s="186"/>
      <c r="L47" s="186"/>
      <c r="M47" s="186"/>
      <c r="N47" s="153"/>
      <c r="P47" s="247"/>
      <c r="Q47" s="247"/>
    </row>
    <row r="48" spans="1:18" s="151" customFormat="1" ht="12">
      <c r="A48" s="157"/>
      <c r="B48" s="148" t="s">
        <v>752</v>
      </c>
      <c r="F48" s="186"/>
      <c r="G48" s="186"/>
      <c r="H48" s="186"/>
      <c r="I48" s="153">
        <f>I53</f>
        <v>2607.8838031588339</v>
      </c>
      <c r="K48" s="186"/>
      <c r="L48" s="186"/>
      <c r="M48" s="186"/>
      <c r="N48" s="153">
        <f>N53</f>
        <v>1896.4631658741494</v>
      </c>
      <c r="P48" s="247"/>
      <c r="Q48" s="247"/>
    </row>
    <row r="49" spans="1:18" s="151" customFormat="1" ht="12">
      <c r="A49" s="157"/>
      <c r="F49" s="186"/>
      <c r="G49" s="186"/>
      <c r="H49" s="186"/>
      <c r="I49" s="153"/>
      <c r="K49" s="186"/>
      <c r="L49" s="186"/>
      <c r="M49" s="186"/>
      <c r="N49" s="153"/>
      <c r="P49" s="247"/>
      <c r="Q49" s="247"/>
    </row>
    <row r="50" spans="1:18" s="151" customFormat="1" ht="12">
      <c r="A50" s="157"/>
      <c r="D50" s="148"/>
      <c r="E50" s="211">
        <v>7.4300000000000005E-2</v>
      </c>
      <c r="F50" s="186"/>
      <c r="G50" s="186"/>
      <c r="H50" s="186"/>
      <c r="I50" s="153"/>
      <c r="K50" s="186"/>
      <c r="L50" s="186"/>
      <c r="M50" s="186"/>
      <c r="N50" s="153"/>
      <c r="P50" s="247"/>
      <c r="Q50" s="247"/>
    </row>
    <row r="51" spans="1:18" s="151" customFormat="1" ht="12">
      <c r="A51" s="157"/>
      <c r="D51" s="148" t="s">
        <v>753</v>
      </c>
      <c r="E51" s="212">
        <v>0.75529000000000002</v>
      </c>
      <c r="F51" s="186"/>
      <c r="G51" s="186"/>
      <c r="H51" s="186"/>
      <c r="I51" s="153"/>
      <c r="K51" s="186"/>
      <c r="L51" s="186"/>
      <c r="M51" s="186"/>
      <c r="N51" s="153"/>
      <c r="P51" s="247"/>
      <c r="Q51" s="247"/>
    </row>
    <row r="52" spans="1:18" s="151" customFormat="1" ht="12">
      <c r="A52" s="157"/>
      <c r="D52" s="148" t="s">
        <v>754</v>
      </c>
      <c r="E52" s="148"/>
      <c r="F52" s="186"/>
      <c r="G52" s="186"/>
      <c r="H52" s="186"/>
      <c r="I52" s="153">
        <f>I46*$E$50-I23</f>
        <v>1969.7085576878355</v>
      </c>
      <c r="K52" s="186"/>
      <c r="L52" s="186"/>
      <c r="M52" s="186"/>
      <c r="N52" s="153">
        <f>N46*$E$50-N23</f>
        <v>1432.3796645530863</v>
      </c>
      <c r="P52" s="249"/>
      <c r="Q52" s="258" t="s">
        <v>814</v>
      </c>
      <c r="R52" s="258"/>
    </row>
    <row r="53" spans="1:18" s="151" customFormat="1" ht="12.6" thickBot="1">
      <c r="A53" s="157"/>
      <c r="D53" s="148" t="s">
        <v>755</v>
      </c>
      <c r="E53" s="148"/>
      <c r="F53" s="186"/>
      <c r="G53" s="186"/>
      <c r="H53" s="186"/>
      <c r="I53" s="153">
        <f>I52/$E$51</f>
        <v>2607.8838031588339</v>
      </c>
      <c r="K53" s="186"/>
      <c r="L53" s="186"/>
      <c r="M53" s="186"/>
      <c r="N53" s="153">
        <f>N52/$E$51</f>
        <v>1896.4631658741494</v>
      </c>
      <c r="P53" s="250">
        <f>N53-I53</f>
        <v>-711.42063728468452</v>
      </c>
      <c r="Q53" s="258"/>
      <c r="R53" s="258"/>
    </row>
    <row r="54" spans="1:18" ht="13.8" thickTop="1">
      <c r="F54" s="194"/>
      <c r="I54" s="153"/>
      <c r="K54" s="194"/>
      <c r="N54" s="153"/>
    </row>
    <row r="55" spans="1:18">
      <c r="B55" s="155" t="s">
        <v>467</v>
      </c>
      <c r="C55" s="4"/>
      <c r="D55" s="4"/>
      <c r="F55" s="186"/>
      <c r="I55" s="153"/>
      <c r="K55" s="186"/>
      <c r="N55" s="153"/>
    </row>
    <row r="56" spans="1:18">
      <c r="B56" s="151" t="s">
        <v>466</v>
      </c>
      <c r="C56" s="151"/>
      <c r="D56" s="151"/>
      <c r="F56" s="194"/>
      <c r="I56" s="153"/>
      <c r="K56" s="194"/>
      <c r="N56" s="153"/>
    </row>
    <row r="57" spans="1:18" ht="12">
      <c r="B57" s="151" t="s">
        <v>462</v>
      </c>
      <c r="C57" s="151"/>
      <c r="D57" s="151"/>
      <c r="F57" s="186">
        <v>-54.574519303555284</v>
      </c>
      <c r="G57" s="186">
        <v>0</v>
      </c>
      <c r="H57" s="186">
        <v>0</v>
      </c>
      <c r="I57" s="153">
        <v>-54.574519303555284</v>
      </c>
      <c r="K57" s="186">
        <f>'E-CAP 20 - Depr'!Y16</f>
        <v>-21.014852901577413</v>
      </c>
      <c r="L57" s="186">
        <f>'E-CAP 20 - Depr'!G16</f>
        <v>0</v>
      </c>
      <c r="M57" s="186">
        <v>0</v>
      </c>
      <c r="N57" s="153">
        <f>SUM(K57:M57)</f>
        <v>-21.014852901577413</v>
      </c>
    </row>
    <row r="58" spans="1:18" ht="12">
      <c r="B58" s="151" t="s">
        <v>461</v>
      </c>
      <c r="C58" s="151"/>
      <c r="D58" s="151"/>
      <c r="F58" s="186">
        <v>-13.35368855233248</v>
      </c>
      <c r="G58" s="186">
        <v>79</v>
      </c>
      <c r="H58" s="186">
        <v>0</v>
      </c>
      <c r="I58" s="153">
        <v>65.646311447667514</v>
      </c>
      <c r="K58" s="186">
        <f>'E-CAP 20 - Depr'!Y17</f>
        <v>-12.037637342325608</v>
      </c>
      <c r="L58" s="186">
        <f>'E-CAP 20 - Depr'!G17</f>
        <v>64</v>
      </c>
      <c r="M58" s="186">
        <v>0</v>
      </c>
      <c r="N58" s="153">
        <f t="shared" ref="N58" si="4">SUM(K58:M58)</f>
        <v>51.96236265767439</v>
      </c>
    </row>
    <row r="59" spans="1:18" ht="12">
      <c r="B59" s="151" t="s">
        <v>460</v>
      </c>
      <c r="C59" s="151"/>
      <c r="D59" s="151"/>
      <c r="F59" s="186">
        <v>0</v>
      </c>
      <c r="G59" s="186">
        <v>0</v>
      </c>
      <c r="H59" s="186">
        <v>0</v>
      </c>
      <c r="I59" s="156">
        <v>0</v>
      </c>
      <c r="K59" s="186">
        <f>'E-CAP 20 - Depr'!Y18</f>
        <v>-0.58776405768907369</v>
      </c>
      <c r="L59" s="186">
        <f>'E-CAP 20 - Depr'!G18</f>
        <v>7</v>
      </c>
      <c r="M59" s="186">
        <v>0</v>
      </c>
      <c r="N59" s="156">
        <f>SUM(K59:M59)</f>
        <v>6.4122359423109261</v>
      </c>
    </row>
    <row r="60" spans="1:18" ht="12">
      <c r="B60" s="151" t="s">
        <v>465</v>
      </c>
      <c r="C60" s="151"/>
      <c r="D60" s="151"/>
      <c r="F60" s="185">
        <v>-67.928207855887763</v>
      </c>
      <c r="G60" s="185">
        <v>79</v>
      </c>
      <c r="H60" s="185">
        <v>0</v>
      </c>
      <c r="I60" s="152">
        <v>11.07179214411223</v>
      </c>
      <c r="K60" s="185">
        <f>SUM(K57:K59)</f>
        <v>-33.640254301592094</v>
      </c>
      <c r="L60" s="185">
        <f>SUM(L57:L59)</f>
        <v>71</v>
      </c>
      <c r="M60" s="185">
        <f>SUM(M57:M59)</f>
        <v>0</v>
      </c>
      <c r="N60" s="152">
        <f>SUM(N57:N59)</f>
        <v>37.359745698407906</v>
      </c>
    </row>
    <row r="61" spans="1:18" ht="12">
      <c r="B61" s="151"/>
      <c r="C61" s="151"/>
      <c r="D61" s="151"/>
      <c r="F61" s="194"/>
      <c r="G61" s="194"/>
      <c r="H61" s="194"/>
      <c r="I61" s="153"/>
      <c r="K61" s="194"/>
      <c r="L61" s="194"/>
      <c r="M61" s="194"/>
      <c r="N61" s="153"/>
    </row>
    <row r="62" spans="1:18" ht="12">
      <c r="B62" s="151" t="s">
        <v>464</v>
      </c>
      <c r="C62" s="151"/>
      <c r="F62" s="194"/>
      <c r="G62" s="194"/>
      <c r="H62" s="194"/>
      <c r="I62" s="153"/>
      <c r="K62" s="194"/>
      <c r="L62" s="194"/>
      <c r="M62" s="194"/>
      <c r="N62" s="153"/>
    </row>
    <row r="63" spans="1:18" ht="12">
      <c r="B63" s="151" t="s">
        <v>462</v>
      </c>
      <c r="C63" s="151"/>
      <c r="F63" s="186">
        <v>-2083.441360554777</v>
      </c>
      <c r="G63" s="186">
        <v>0</v>
      </c>
      <c r="H63" s="186">
        <v>0</v>
      </c>
      <c r="I63" s="153">
        <v>-2083.441360554777</v>
      </c>
      <c r="K63" s="186">
        <f>'E-CAP 20 - Depr'!X16</f>
        <v>-801.05468510000003</v>
      </c>
      <c r="L63" s="186">
        <f>'E-CAP 20 - Depr'!C16</f>
        <v>0</v>
      </c>
      <c r="M63" s="186">
        <v>0</v>
      </c>
      <c r="N63" s="153">
        <f>SUM(K63:M63)</f>
        <v>-801.05468510000003</v>
      </c>
    </row>
    <row r="64" spans="1:18" ht="12">
      <c r="B64" s="151" t="s">
        <v>461</v>
      </c>
      <c r="C64" s="151"/>
      <c r="F64" s="186">
        <v>-622.84717600605211</v>
      </c>
      <c r="G64" s="186">
        <v>3599.2505916</v>
      </c>
      <c r="H64" s="186">
        <v>0</v>
      </c>
      <c r="I64" s="153">
        <v>2976.403415593948</v>
      </c>
      <c r="K64" s="186">
        <f>'E-CAP 20 - Depr'!X17</f>
        <v>-561.46347842917908</v>
      </c>
      <c r="L64" s="186">
        <f>'E-CAP 20 - Depr'!C17</f>
        <v>2895.9456785519997</v>
      </c>
      <c r="M64" s="186">
        <v>0</v>
      </c>
      <c r="N64" s="153">
        <f>SUM(K64:M64)</f>
        <v>2334.4822001228204</v>
      </c>
    </row>
    <row r="65" spans="2:14" ht="12">
      <c r="B65" s="151" t="s">
        <v>460</v>
      </c>
      <c r="C65" s="151"/>
      <c r="F65" s="186">
        <v>0</v>
      </c>
      <c r="G65" s="186">
        <v>0</v>
      </c>
      <c r="H65" s="186">
        <v>0</v>
      </c>
      <c r="I65" s="153">
        <v>0</v>
      </c>
      <c r="K65" s="186">
        <f>'E-CAP 20 - Depr'!X18</f>
        <v>-16.512489459547258</v>
      </c>
      <c r="L65" s="186">
        <f>'E-CAP 20 - Depr'!C18</f>
        <v>186.92891590799996</v>
      </c>
      <c r="M65" s="186">
        <v>0</v>
      </c>
      <c r="N65" s="153">
        <f>SUM(K65:M65)</f>
        <v>170.41642644845271</v>
      </c>
    </row>
    <row r="66" spans="2:14" ht="12">
      <c r="B66" s="151" t="s">
        <v>463</v>
      </c>
      <c r="C66" s="151"/>
      <c r="F66" s="185">
        <v>-2706.288536560829</v>
      </c>
      <c r="G66" s="185">
        <v>3599.2505916</v>
      </c>
      <c r="H66" s="185">
        <v>0</v>
      </c>
      <c r="I66" s="152">
        <v>892.96205503917099</v>
      </c>
      <c r="K66" s="185">
        <f>SUM(K63:K65)</f>
        <v>-1379.0306529887264</v>
      </c>
      <c r="L66" s="185">
        <f>SUM(L63:L65)</f>
        <v>3082.8745944599996</v>
      </c>
      <c r="M66" s="185">
        <f>SUM(M63:M65)</f>
        <v>0</v>
      </c>
      <c r="N66" s="152">
        <f>SUM(N63:N65)</f>
        <v>1703.8439414712732</v>
      </c>
    </row>
    <row r="67" spans="2:14" ht="12">
      <c r="B67" s="151"/>
      <c r="C67" s="151"/>
      <c r="F67" s="194"/>
      <c r="G67" s="194"/>
      <c r="H67" s="194"/>
      <c r="I67" s="153"/>
      <c r="K67" s="194"/>
      <c r="L67" s="194"/>
      <c r="M67" s="194"/>
      <c r="N67" s="153"/>
    </row>
    <row r="68" spans="2:14" ht="12">
      <c r="B68" s="151" t="s">
        <v>14</v>
      </c>
      <c r="C68" s="151"/>
      <c r="F68" s="194"/>
      <c r="G68" s="194"/>
      <c r="H68" s="194"/>
      <c r="I68" s="153"/>
      <c r="K68" s="194"/>
      <c r="L68" s="194"/>
      <c r="M68" s="194"/>
      <c r="N68" s="153"/>
    </row>
    <row r="69" spans="2:14" ht="12">
      <c r="B69" s="151" t="s">
        <v>462</v>
      </c>
      <c r="C69" s="151"/>
      <c r="F69" s="186">
        <v>2083.441360554777</v>
      </c>
      <c r="G69" s="186">
        <v>0</v>
      </c>
      <c r="H69" s="186">
        <v>0</v>
      </c>
      <c r="I69" s="153">
        <v>2083.441360554777</v>
      </c>
      <c r="K69" s="186">
        <f>-K63</f>
        <v>801.05468510000003</v>
      </c>
      <c r="L69" s="186">
        <f>-'E-CAP 20 - Depr'!I16</f>
        <v>0</v>
      </c>
      <c r="M69" s="186">
        <v>0</v>
      </c>
      <c r="N69" s="153">
        <f>SUM(K69:M69)</f>
        <v>801.05468510000003</v>
      </c>
    </row>
    <row r="70" spans="2:14" ht="12">
      <c r="B70" s="151" t="s">
        <v>461</v>
      </c>
      <c r="C70" s="151"/>
      <c r="F70" s="186">
        <v>622.84717600605211</v>
      </c>
      <c r="G70" s="186">
        <v>-47.044025814499996</v>
      </c>
      <c r="H70" s="186">
        <v>0</v>
      </c>
      <c r="I70" s="153">
        <v>575.80315019155216</v>
      </c>
      <c r="K70" s="186">
        <f t="shared" ref="K70:K71" si="5">-K64</f>
        <v>561.46347842917908</v>
      </c>
      <c r="L70" s="186">
        <f>-'E-CAP 20 - Depr'!I17</f>
        <v>-46.222558956991989</v>
      </c>
      <c r="M70" s="186">
        <v>0</v>
      </c>
      <c r="N70" s="153">
        <f>SUM(K70:M70)</f>
        <v>515.2409194721871</v>
      </c>
    </row>
    <row r="71" spans="2:14" ht="12">
      <c r="B71" s="151" t="s">
        <v>460</v>
      </c>
      <c r="C71" s="151"/>
      <c r="F71" s="186">
        <v>0</v>
      </c>
      <c r="G71" s="186">
        <v>0</v>
      </c>
      <c r="H71" s="186">
        <v>0</v>
      </c>
      <c r="I71" s="153">
        <v>0</v>
      </c>
      <c r="K71" s="186">
        <f t="shared" si="5"/>
        <v>16.512489459547258</v>
      </c>
      <c r="L71" s="186">
        <f>-'E-CAP 20 - Depr'!I18</f>
        <v>-0.83183367579059986</v>
      </c>
      <c r="M71" s="186">
        <v>0</v>
      </c>
      <c r="N71" s="153">
        <f>SUM(K71:M71)</f>
        <v>15.680655783756658</v>
      </c>
    </row>
    <row r="72" spans="2:14" ht="12">
      <c r="B72" s="151" t="s">
        <v>459</v>
      </c>
      <c r="C72" s="151"/>
      <c r="F72" s="185">
        <v>2706.288536560829</v>
      </c>
      <c r="G72" s="185">
        <v>-47.044025814499996</v>
      </c>
      <c r="H72" s="185">
        <v>0</v>
      </c>
      <c r="I72" s="152">
        <v>2659.2445107463291</v>
      </c>
      <c r="K72" s="185">
        <f>SUM(K69:K71)</f>
        <v>1379.0306529887264</v>
      </c>
      <c r="L72" s="185">
        <f>SUM(L69:L71)</f>
        <v>-47.054392632782587</v>
      </c>
      <c r="M72" s="185">
        <f>SUM(M69:M71)</f>
        <v>0</v>
      </c>
      <c r="N72" s="152">
        <f>SUM(N69:N71)</f>
        <v>1331.9762603559439</v>
      </c>
    </row>
    <row r="73" spans="2:14">
      <c r="B73" s="151"/>
      <c r="C73" s="151"/>
    </row>
    <row r="75" spans="2:14" ht="15" customHeight="1">
      <c r="D75" s="280" t="s">
        <v>816</v>
      </c>
      <c r="E75" s="281"/>
      <c r="F75" s="281"/>
      <c r="G75" s="281"/>
      <c r="H75" s="281"/>
      <c r="I75" s="281"/>
      <c r="J75" s="281"/>
      <c r="K75" s="281"/>
      <c r="L75" s="281"/>
      <c r="M75" s="281"/>
      <c r="N75" s="282"/>
    </row>
    <row r="76" spans="2:14" ht="12.75" customHeight="1">
      <c r="D76" s="283"/>
      <c r="E76" s="284"/>
      <c r="F76" s="284"/>
      <c r="G76" s="284"/>
      <c r="H76" s="284"/>
      <c r="I76" s="284"/>
      <c r="J76" s="284"/>
      <c r="K76" s="284"/>
      <c r="L76" s="284"/>
      <c r="M76" s="284"/>
      <c r="N76" s="285"/>
    </row>
    <row r="77" spans="2:14" ht="12">
      <c r="D77" s="286"/>
      <c r="E77" s="287"/>
      <c r="F77" s="287"/>
      <c r="G77" s="287"/>
      <c r="H77" s="287"/>
      <c r="I77" s="287"/>
      <c r="J77" s="287"/>
      <c r="K77" s="287"/>
      <c r="L77" s="287"/>
      <c r="M77" s="287"/>
      <c r="N77" s="288"/>
    </row>
  </sheetData>
  <mergeCells count="9">
    <mergeCell ref="Q52:R53"/>
    <mergeCell ref="K6:N6"/>
    <mergeCell ref="F6:I6"/>
    <mergeCell ref="D75:N77"/>
    <mergeCell ref="F5:I5"/>
    <mergeCell ref="K5:N5"/>
    <mergeCell ref="P4:Q4"/>
    <mergeCell ref="P5:Q5"/>
    <mergeCell ref="Q45:R46"/>
  </mergeCells>
  <pageMargins left="0.45" right="0.51" top="1" bottom="1" header="0.5" footer="0.5"/>
  <pageSetup scale="55" firstPageNumber="4" orientation="portrait" r:id="rId1"/>
  <headerFooter scaleWithDoc="0" alignWithMargins="0">
    <oddHeader xml:space="preserve">&amp;LAvista
</oddHeader>
    <oddFooter>&amp;L&amp;F&amp;RPage &amp;P of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910E5-9F87-498F-A698-7849FE7F4B92}">
  <dimension ref="A2:AO54"/>
  <sheetViews>
    <sheetView zoomScaleNormal="100" workbookViewId="0">
      <selection activeCell="B1" sqref="B1"/>
    </sheetView>
  </sheetViews>
  <sheetFormatPr defaultColWidth="10.6640625" defaultRowHeight="12"/>
  <cols>
    <col min="1" max="1" width="0.5546875" style="150" customWidth="1"/>
    <col min="2" max="3" width="1.6640625" style="148" customWidth="1"/>
    <col min="4" max="4" width="36.44140625" style="148" customWidth="1"/>
    <col min="5" max="5" width="8" style="206" customWidth="1"/>
    <col min="6" max="8" width="10.33203125" style="186" customWidth="1"/>
    <col min="9" max="9" width="14.44140625" style="149" bestFit="1" customWidth="1"/>
    <col min="10" max="10" width="4.33203125" style="206" customWidth="1"/>
    <col min="11" max="13" width="10.33203125" style="186" customWidth="1"/>
    <col min="14" max="14" width="14.44140625" style="149" bestFit="1" customWidth="1"/>
    <col min="15" max="15" width="2.5546875" style="148" customWidth="1"/>
    <col min="16" max="17" width="8.5546875" style="246" customWidth="1"/>
    <col min="18" max="16384" width="10.6640625" style="148"/>
  </cols>
  <sheetData>
    <row r="2" spans="1:17">
      <c r="A2" s="166" t="s">
        <v>489</v>
      </c>
      <c r="D2" s="150"/>
      <c r="E2" s="202"/>
      <c r="F2" s="149"/>
      <c r="G2" s="149"/>
      <c r="H2" s="149"/>
      <c r="J2" s="202"/>
      <c r="K2" s="149"/>
      <c r="L2" s="149"/>
      <c r="M2" s="149"/>
    </row>
    <row r="3" spans="1:17" ht="12.75" customHeight="1">
      <c r="A3" s="166" t="s">
        <v>491</v>
      </c>
      <c r="D3" s="150"/>
      <c r="E3" s="202"/>
      <c r="F3" s="191"/>
      <c r="G3" s="191"/>
      <c r="H3" s="191"/>
      <c r="J3" s="202"/>
      <c r="K3" s="191"/>
      <c r="L3" s="191"/>
      <c r="M3" s="191"/>
    </row>
    <row r="4" spans="1:17">
      <c r="A4" s="166" t="s">
        <v>487</v>
      </c>
      <c r="D4" s="150"/>
      <c r="E4" s="202"/>
      <c r="J4" s="202"/>
    </row>
    <row r="5" spans="1:17" ht="12.75" customHeight="1">
      <c r="A5" s="166" t="s">
        <v>486</v>
      </c>
      <c r="D5" s="150"/>
      <c r="E5" s="202"/>
      <c r="F5" s="253" t="s">
        <v>743</v>
      </c>
      <c r="G5" s="253"/>
      <c r="H5" s="253"/>
      <c r="I5" s="253"/>
      <c r="J5" s="246"/>
      <c r="K5" s="254" t="s">
        <v>744</v>
      </c>
      <c r="L5" s="254"/>
      <c r="M5" s="254"/>
      <c r="N5" s="254"/>
      <c r="P5" s="255" t="s">
        <v>815</v>
      </c>
      <c r="Q5" s="255"/>
    </row>
    <row r="6" spans="1:17" s="164" customFormat="1" ht="12.75" customHeight="1">
      <c r="E6" s="203"/>
      <c r="F6" s="259" t="s">
        <v>808</v>
      </c>
      <c r="G6" s="260"/>
      <c r="H6" s="260"/>
      <c r="I6" s="261"/>
      <c r="J6" s="203"/>
      <c r="K6" s="259" t="s">
        <v>808</v>
      </c>
      <c r="L6" s="260"/>
      <c r="M6" s="260"/>
      <c r="N6" s="261"/>
      <c r="P6" s="256" t="s">
        <v>811</v>
      </c>
      <c r="Q6" s="256"/>
    </row>
    <row r="7" spans="1:17" s="164" customFormat="1" ht="65.400000000000006" customHeight="1">
      <c r="A7" s="165"/>
      <c r="B7" s="167"/>
      <c r="C7" s="168"/>
      <c r="D7" s="169" t="s">
        <v>485</v>
      </c>
      <c r="E7" s="203"/>
      <c r="F7" s="192" t="s">
        <v>493</v>
      </c>
      <c r="G7" s="192" t="s">
        <v>492</v>
      </c>
      <c r="H7" s="192" t="s">
        <v>740</v>
      </c>
      <c r="I7" s="170" t="s">
        <v>809</v>
      </c>
      <c r="J7" s="203"/>
      <c r="K7" s="192" t="s">
        <v>493</v>
      </c>
      <c r="L7" s="192" t="s">
        <v>492</v>
      </c>
      <c r="M7" s="192" t="s">
        <v>740</v>
      </c>
      <c r="N7" s="170" t="s">
        <v>809</v>
      </c>
    </row>
    <row r="8" spans="1:17" s="161" customFormat="1">
      <c r="B8" s="163"/>
      <c r="E8" s="204"/>
      <c r="F8" s="201" t="s">
        <v>741</v>
      </c>
      <c r="G8" s="193"/>
      <c r="H8" s="193"/>
      <c r="I8" s="162"/>
      <c r="J8" s="204"/>
      <c r="K8" s="201" t="s">
        <v>741</v>
      </c>
      <c r="L8" s="193"/>
      <c r="M8" s="193"/>
      <c r="N8" s="162"/>
    </row>
    <row r="9" spans="1:17" s="151" customFormat="1">
      <c r="A9" s="160"/>
      <c r="B9" s="151" t="s">
        <v>484</v>
      </c>
      <c r="E9" s="205"/>
      <c r="F9" s="194"/>
      <c r="G9" s="194"/>
      <c r="H9" s="194"/>
      <c r="I9" s="153"/>
      <c r="J9" s="205"/>
      <c r="K9" s="194"/>
      <c r="L9" s="194"/>
      <c r="M9" s="194"/>
      <c r="N9" s="153"/>
      <c r="P9" s="247"/>
      <c r="Q9" s="247"/>
    </row>
    <row r="10" spans="1:17" s="151" customFormat="1">
      <c r="A10" s="160"/>
      <c r="C10" s="151" t="s">
        <v>483</v>
      </c>
      <c r="E10" s="205"/>
      <c r="F10" s="186">
        <v>0</v>
      </c>
      <c r="G10" s="186">
        <v>56</v>
      </c>
      <c r="H10" s="186">
        <v>0</v>
      </c>
      <c r="I10" s="153">
        <v>56</v>
      </c>
      <c r="J10" s="205"/>
      <c r="K10" s="186">
        <f>'G-CAP 20 - Depr'!Y29</f>
        <v>0</v>
      </c>
      <c r="L10" s="186">
        <f>'G-CAP 20 - Depr'!G29</f>
        <v>0</v>
      </c>
      <c r="M10" s="186">
        <v>0</v>
      </c>
      <c r="N10" s="153">
        <f>SUM(K10:M10)</f>
        <v>0</v>
      </c>
      <c r="P10" s="247"/>
      <c r="Q10" s="247"/>
    </row>
    <row r="11" spans="1:17" s="151" customFormat="1">
      <c r="A11" s="160"/>
      <c r="C11" s="151" t="s">
        <v>31</v>
      </c>
      <c r="E11" s="205"/>
      <c r="F11" s="186">
        <v>-0.62178428448638723</v>
      </c>
      <c r="G11" s="186">
        <v>20</v>
      </c>
      <c r="H11" s="186">
        <v>0</v>
      </c>
      <c r="I11" s="153">
        <v>19.378215715513612</v>
      </c>
      <c r="J11" s="205"/>
      <c r="K11" s="186">
        <f>'G-CAP 20 - Depr'!Y15</f>
        <v>0</v>
      </c>
      <c r="L11" s="186">
        <f>'G-CAP 20 - Depr'!G15</f>
        <v>21</v>
      </c>
      <c r="M11" s="186">
        <v>0</v>
      </c>
      <c r="N11" s="153">
        <f t="shared" ref="N11:N13" si="0">SUM(K11:M11)</f>
        <v>21</v>
      </c>
      <c r="P11" s="247"/>
      <c r="Q11" s="247"/>
    </row>
    <row r="12" spans="1:17" s="151" customFormat="1">
      <c r="A12" s="160"/>
      <c r="C12" s="151" t="s">
        <v>472</v>
      </c>
      <c r="E12" s="205"/>
      <c r="F12" s="186">
        <v>-16.930458875732004</v>
      </c>
      <c r="G12" s="186">
        <v>117</v>
      </c>
      <c r="H12" s="186">
        <v>0</v>
      </c>
      <c r="I12" s="153">
        <v>100.069541124268</v>
      </c>
      <c r="J12" s="205"/>
      <c r="K12" s="186">
        <f>'G-CAP 20 - Depr'!Y21</f>
        <v>-21.447817997639941</v>
      </c>
      <c r="L12" s="186">
        <f>'G-CAP 20 - Depr'!G21</f>
        <v>115</v>
      </c>
      <c r="M12" s="186">
        <v>0</v>
      </c>
      <c r="N12" s="153">
        <f t="shared" si="0"/>
        <v>93.552182002360055</v>
      </c>
      <c r="P12" s="247"/>
      <c r="Q12" s="247"/>
    </row>
    <row r="13" spans="1:17" s="151" customFormat="1">
      <c r="A13" s="160"/>
      <c r="C13" s="151" t="s">
        <v>481</v>
      </c>
      <c r="E13" s="205"/>
      <c r="F13" s="184">
        <v>-22.084279733142036</v>
      </c>
      <c r="G13" s="184">
        <v>33</v>
      </c>
      <c r="H13" s="184">
        <v>0</v>
      </c>
      <c r="I13" s="153">
        <v>10.915720266857964</v>
      </c>
      <c r="J13" s="205"/>
      <c r="K13" s="184">
        <f>'G-CAP 20 - Depr'!Y26</f>
        <v>-44.974515748341176</v>
      </c>
      <c r="L13" s="184">
        <f>'G-CAP 20 - Depr'!G26</f>
        <v>48</v>
      </c>
      <c r="M13" s="184">
        <v>0</v>
      </c>
      <c r="N13" s="153">
        <f t="shared" si="0"/>
        <v>3.0254842516588241</v>
      </c>
      <c r="P13" s="247"/>
      <c r="Q13" s="247"/>
    </row>
    <row r="14" spans="1:17" s="151" customFormat="1" ht="18" customHeight="1">
      <c r="A14" s="160"/>
      <c r="B14" s="151" t="s">
        <v>490</v>
      </c>
      <c r="E14" s="205"/>
      <c r="F14" s="198">
        <v>-39.636522893360429</v>
      </c>
      <c r="G14" s="198">
        <v>226</v>
      </c>
      <c r="H14" s="184">
        <v>0</v>
      </c>
      <c r="I14" s="152">
        <v>186.36347710663958</v>
      </c>
      <c r="J14" s="205"/>
      <c r="K14" s="198">
        <f>SUM(K10:K13)</f>
        <v>-66.422333745981121</v>
      </c>
      <c r="L14" s="198">
        <f>SUM(L10:L13)</f>
        <v>184</v>
      </c>
      <c r="M14" s="184">
        <f>SUM(M10:M13)</f>
        <v>0</v>
      </c>
      <c r="N14" s="152">
        <f>SUM(N10:N13)</f>
        <v>117.57766625401888</v>
      </c>
      <c r="P14" s="247">
        <f>N14-I14</f>
        <v>-68.785810852620699</v>
      </c>
      <c r="Q14" s="247" t="s">
        <v>812</v>
      </c>
    </row>
    <row r="15" spans="1:17" s="151" customFormat="1">
      <c r="F15" s="194"/>
      <c r="G15" s="194"/>
      <c r="H15" s="194"/>
      <c r="I15" s="153"/>
      <c r="K15" s="194"/>
      <c r="L15" s="194"/>
      <c r="M15" s="194"/>
      <c r="N15" s="153"/>
      <c r="P15" s="247"/>
      <c r="Q15" s="247"/>
    </row>
    <row r="16" spans="1:17" s="151" customFormat="1">
      <c r="B16" s="151" t="s">
        <v>745</v>
      </c>
      <c r="F16" s="194"/>
      <c r="G16" s="194"/>
      <c r="H16" s="194"/>
      <c r="I16" s="153">
        <f>-I14</f>
        <v>-186.36347710663958</v>
      </c>
      <c r="K16" s="194"/>
      <c r="L16" s="194"/>
      <c r="M16" s="194"/>
      <c r="N16" s="153">
        <f>-N14</f>
        <v>-117.57766625401888</v>
      </c>
      <c r="P16" s="247"/>
      <c r="Q16" s="247"/>
    </row>
    <row r="17" spans="1:41" s="151" customFormat="1">
      <c r="F17" s="194"/>
      <c r="G17" s="194"/>
      <c r="H17" s="194"/>
      <c r="I17" s="153"/>
      <c r="K17" s="194"/>
      <c r="L17" s="194"/>
      <c r="M17" s="194"/>
      <c r="N17" s="153"/>
      <c r="P17" s="247"/>
      <c r="Q17" s="247"/>
    </row>
    <row r="18" spans="1:41" s="151" customFormat="1">
      <c r="B18" s="151" t="s">
        <v>746</v>
      </c>
      <c r="F18" s="194"/>
      <c r="G18" s="194"/>
      <c r="H18" s="194"/>
      <c r="I18" s="153"/>
      <c r="K18" s="194"/>
      <c r="L18" s="194"/>
      <c r="M18" s="194"/>
      <c r="N18" s="153"/>
      <c r="P18" s="247"/>
      <c r="Q18" s="247"/>
    </row>
    <row r="19" spans="1:41" s="151" customFormat="1">
      <c r="B19" s="151" t="s">
        <v>747</v>
      </c>
      <c r="E19" s="208">
        <v>0.21</v>
      </c>
      <c r="F19" s="194"/>
      <c r="G19" s="194"/>
      <c r="H19" s="194"/>
      <c r="I19" s="153">
        <f>$E$19*I16</f>
        <v>-39.136330192394311</v>
      </c>
      <c r="K19" s="194"/>
      <c r="L19" s="194"/>
      <c r="M19" s="194"/>
      <c r="N19" s="153">
        <f>$E$19*N16</f>
        <v>-24.691309913343964</v>
      </c>
      <c r="P19" s="247"/>
      <c r="Q19" s="247"/>
    </row>
    <row r="20" spans="1:41" s="151" customFormat="1">
      <c r="B20" s="151" t="s">
        <v>748</v>
      </c>
      <c r="E20" s="209">
        <v>2.4799999999999999E-2</v>
      </c>
      <c r="F20" s="194"/>
      <c r="G20" s="194"/>
      <c r="H20" s="194"/>
      <c r="I20" s="156">
        <f>-(I43*$E$20)*$E$19</f>
        <v>-37.449268592844618</v>
      </c>
      <c r="K20" s="194"/>
      <c r="L20" s="194"/>
      <c r="M20" s="194"/>
      <c r="N20" s="156">
        <f>-(N43*$E$20)*$E$19</f>
        <v>-37.765085518516912</v>
      </c>
      <c r="P20" s="247"/>
      <c r="Q20" s="247"/>
    </row>
    <row r="21" spans="1:41" s="128" customFormat="1" ht="13.2">
      <c r="A21" s="158"/>
      <c r="B21" s="148"/>
      <c r="C21" s="148"/>
      <c r="D21" s="148"/>
      <c r="E21" s="148"/>
      <c r="F21" s="186"/>
      <c r="G21" s="186"/>
      <c r="H21" s="186"/>
      <c r="I21" s="153"/>
      <c r="J21" s="148"/>
      <c r="K21" s="186"/>
      <c r="L21" s="186"/>
      <c r="M21" s="186"/>
      <c r="N21" s="153"/>
      <c r="O21" s="148"/>
      <c r="P21" s="247"/>
      <c r="Q21" s="247"/>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row>
    <row r="22" spans="1:41" s="128" customFormat="1" ht="13.8" thickBot="1">
      <c r="A22" s="158"/>
      <c r="B22" s="159" t="s">
        <v>749</v>
      </c>
      <c r="C22" s="148"/>
      <c r="D22" s="148"/>
      <c r="E22" s="148"/>
      <c r="F22" s="186"/>
      <c r="G22" s="186"/>
      <c r="H22" s="186"/>
      <c r="I22" s="210">
        <f>-SUM(I14,I19:I20)</f>
        <v>-109.77787832140066</v>
      </c>
      <c r="J22" s="148"/>
      <c r="K22" s="186"/>
      <c r="L22" s="186"/>
      <c r="M22" s="186"/>
      <c r="N22" s="210">
        <f>-SUM(N14,N19:N20)</f>
        <v>-55.12127082215801</v>
      </c>
      <c r="O22" s="148"/>
      <c r="P22" s="246"/>
      <c r="Q22" s="246"/>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row>
    <row r="23" spans="1:41" s="128" customFormat="1" ht="13.8" thickTop="1">
      <c r="A23" s="158"/>
      <c r="B23" s="148"/>
      <c r="C23" s="148"/>
      <c r="D23" s="148"/>
      <c r="E23" s="206"/>
      <c r="F23" s="186"/>
      <c r="G23" s="186"/>
      <c r="H23" s="186"/>
      <c r="I23" s="153"/>
      <c r="J23" s="206"/>
      <c r="K23" s="186"/>
      <c r="L23" s="186"/>
      <c r="M23" s="186"/>
      <c r="N23" s="153"/>
      <c r="O23" s="148"/>
      <c r="P23" s="246"/>
      <c r="Q23" s="246"/>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row>
    <row r="24" spans="1:41" s="128" customFormat="1" ht="13.2">
      <c r="A24" s="158"/>
      <c r="B24" s="148" t="s">
        <v>479</v>
      </c>
      <c r="C24" s="148"/>
      <c r="D24" s="148"/>
      <c r="E24" s="206"/>
      <c r="F24" s="186"/>
      <c r="G24" s="186"/>
      <c r="H24" s="186"/>
      <c r="I24" s="153"/>
      <c r="J24" s="206"/>
      <c r="K24" s="186"/>
      <c r="L24" s="186"/>
      <c r="M24" s="186"/>
      <c r="N24" s="153"/>
      <c r="O24" s="148"/>
      <c r="P24" s="246"/>
      <c r="Q24" s="246"/>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row>
    <row r="25" spans="1:41" s="128" customFormat="1" ht="13.2">
      <c r="A25" s="150"/>
      <c r="B25" s="148" t="s">
        <v>478</v>
      </c>
      <c r="C25" s="148"/>
      <c r="D25" s="148"/>
      <c r="E25" s="206"/>
      <c r="F25" s="194"/>
      <c r="G25" s="194"/>
      <c r="H25" s="194"/>
      <c r="I25" s="153"/>
      <c r="J25" s="206"/>
      <c r="K25" s="194"/>
      <c r="L25" s="194"/>
      <c r="M25" s="194"/>
      <c r="N25" s="153"/>
      <c r="O25" s="148"/>
      <c r="P25" s="246"/>
      <c r="Q25" s="246"/>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row>
    <row r="26" spans="1:41" s="159" customFormat="1">
      <c r="A26" s="158"/>
      <c r="C26" s="159" t="s">
        <v>475</v>
      </c>
      <c r="E26" s="207"/>
      <c r="F26" s="186">
        <v>0</v>
      </c>
      <c r="G26" s="186">
        <v>279.22117963655722</v>
      </c>
      <c r="H26" s="186">
        <v>0</v>
      </c>
      <c r="I26" s="153">
        <v>279.22117963655722</v>
      </c>
      <c r="J26" s="207"/>
      <c r="K26" s="186">
        <f>'G-CAP 20 - Depr'!X29</f>
        <v>0</v>
      </c>
      <c r="L26" s="186">
        <f>'G-CAP 20 - Depr'!C29</f>
        <v>0</v>
      </c>
      <c r="M26" s="186">
        <v>0</v>
      </c>
      <c r="N26" s="153">
        <f>SUM(K26:M26)</f>
        <v>0</v>
      </c>
      <c r="P26" s="246"/>
      <c r="Q26" s="246"/>
    </row>
    <row r="27" spans="1:41" s="151" customFormat="1">
      <c r="A27" s="158"/>
      <c r="C27" s="151" t="s">
        <v>31</v>
      </c>
      <c r="E27" s="205"/>
      <c r="F27" s="186">
        <v>-60.096201434366506</v>
      </c>
      <c r="G27" s="186">
        <v>1402.3995843999999</v>
      </c>
      <c r="H27" s="186">
        <v>0</v>
      </c>
      <c r="I27" s="153">
        <v>1342.3033829656333</v>
      </c>
      <c r="J27" s="205"/>
      <c r="K27" s="186">
        <f>'G-CAP 20 - Depr'!X15</f>
        <v>0</v>
      </c>
      <c r="L27" s="186">
        <f>'G-CAP 20 - Depr'!C15</f>
        <v>1463.6252082959998</v>
      </c>
      <c r="M27" s="186">
        <v>0</v>
      </c>
      <c r="N27" s="153">
        <f t="shared" ref="N27:N29" si="1">SUM(K27:M27)</f>
        <v>1463.6252082959998</v>
      </c>
      <c r="P27" s="248"/>
      <c r="Q27" s="248"/>
    </row>
    <row r="28" spans="1:41" s="151" customFormat="1">
      <c r="A28" s="158"/>
      <c r="C28" s="151" t="s">
        <v>472</v>
      </c>
      <c r="E28" s="205"/>
      <c r="F28" s="186">
        <v>-676.86612026098544</v>
      </c>
      <c r="G28" s="186">
        <v>4917.9610000000002</v>
      </c>
      <c r="H28" s="186">
        <v>0</v>
      </c>
      <c r="I28" s="153">
        <v>4241.0948797390147</v>
      </c>
      <c r="J28" s="205"/>
      <c r="K28" s="186">
        <f>'G-CAP 20 - Depr'!X21</f>
        <v>-1026.2075646587082</v>
      </c>
      <c r="L28" s="186">
        <f>'G-CAP 20 - Depr'!C21</f>
        <v>4847.4877500000002</v>
      </c>
      <c r="M28" s="186">
        <v>0</v>
      </c>
      <c r="N28" s="153">
        <f t="shared" si="1"/>
        <v>3821.2801853412921</v>
      </c>
      <c r="P28" s="247"/>
      <c r="Q28" s="247"/>
    </row>
    <row r="29" spans="1:41" s="151" customFormat="1">
      <c r="A29" s="158"/>
      <c r="C29" s="151" t="s">
        <v>471</v>
      </c>
      <c r="E29" s="205"/>
      <c r="F29" s="184">
        <v>-411.39970652660065</v>
      </c>
      <c r="G29" s="184">
        <v>866.02889149849852</v>
      </c>
      <c r="H29" s="184">
        <v>0</v>
      </c>
      <c r="I29" s="156">
        <v>454.62918497189787</v>
      </c>
      <c r="J29" s="205"/>
      <c r="K29" s="184">
        <f>'G-CAP 20 - Depr'!X26</f>
        <v>-789.60037016570482</v>
      </c>
      <c r="L29" s="184">
        <f>'G-CAP 20 - Depr'!C26</f>
        <v>1200.091247677268</v>
      </c>
      <c r="M29" s="184">
        <v>0</v>
      </c>
      <c r="N29" s="156">
        <f t="shared" si="1"/>
        <v>410.49087751156321</v>
      </c>
      <c r="P29" s="247"/>
      <c r="Q29" s="247"/>
    </row>
    <row r="30" spans="1:41" s="151" customFormat="1">
      <c r="A30" s="158"/>
      <c r="B30" s="151" t="s">
        <v>477</v>
      </c>
      <c r="E30" s="205"/>
      <c r="F30" s="197">
        <v>-1148.3620282219526</v>
      </c>
      <c r="G30" s="197">
        <v>7465.6106555350561</v>
      </c>
      <c r="H30" s="186">
        <v>0</v>
      </c>
      <c r="I30" s="153">
        <v>6317.2486273131035</v>
      </c>
      <c r="J30" s="205"/>
      <c r="K30" s="197">
        <f>SUM(K26:K29)</f>
        <v>-1815.807934824413</v>
      </c>
      <c r="L30" s="197">
        <f>SUM(L26:L29)</f>
        <v>7511.2042059732685</v>
      </c>
      <c r="M30" s="186">
        <f>SUM(M26:M29)</f>
        <v>0</v>
      </c>
      <c r="N30" s="153">
        <f>SUM(N26:N29)</f>
        <v>5695.3962711488548</v>
      </c>
      <c r="P30" s="247"/>
      <c r="Q30" s="247"/>
    </row>
    <row r="31" spans="1:41" s="151" customFormat="1" ht="18" customHeight="1">
      <c r="A31" s="158"/>
      <c r="B31" s="151" t="s">
        <v>476</v>
      </c>
      <c r="E31" s="205"/>
      <c r="F31" s="194"/>
      <c r="G31" s="194"/>
      <c r="H31" s="194"/>
      <c r="I31" s="153"/>
      <c r="J31" s="205"/>
      <c r="K31" s="194"/>
      <c r="L31" s="194"/>
      <c r="M31" s="194"/>
      <c r="N31" s="153"/>
      <c r="P31" s="247"/>
      <c r="Q31" s="247"/>
    </row>
    <row r="32" spans="1:41" s="151" customFormat="1">
      <c r="A32" s="158"/>
      <c r="C32" s="159" t="s">
        <v>475</v>
      </c>
      <c r="E32" s="205"/>
      <c r="F32" s="186">
        <v>0</v>
      </c>
      <c r="G32" s="186">
        <v>-8.4893861411273441</v>
      </c>
      <c r="H32" s="186">
        <v>0</v>
      </c>
      <c r="I32" s="153">
        <v>-8.4893861411273441</v>
      </c>
      <c r="J32" s="205"/>
      <c r="K32" s="186">
        <f>-K26</f>
        <v>0</v>
      </c>
      <c r="L32" s="186">
        <f>-'G-CAP 20 - Depr'!I29</f>
        <v>0</v>
      </c>
      <c r="M32" s="186">
        <v>0</v>
      </c>
      <c r="N32" s="153">
        <f>SUM(K32:M32)</f>
        <v>0</v>
      </c>
      <c r="P32" s="247"/>
      <c r="Q32" s="247"/>
    </row>
    <row r="33" spans="1:17" s="151" customFormat="1">
      <c r="A33" s="158"/>
      <c r="C33" s="151" t="s">
        <v>31</v>
      </c>
      <c r="E33" s="205"/>
      <c r="F33" s="186">
        <v>60.096201434366506</v>
      </c>
      <c r="G33" s="186">
        <v>-9.311798894323335</v>
      </c>
      <c r="H33" s="186">
        <v>0</v>
      </c>
      <c r="I33" s="153">
        <v>50.784402540043175</v>
      </c>
      <c r="J33" s="205"/>
      <c r="K33" s="186">
        <f t="shared" ref="K33:K35" si="2">-K27</f>
        <v>0</v>
      </c>
      <c r="L33" s="186">
        <f>-'G-CAP 20 - Depr'!I15</f>
        <v>-9.1680518943599321</v>
      </c>
      <c r="M33" s="186">
        <v>0</v>
      </c>
      <c r="N33" s="153">
        <f t="shared" ref="N33:N35" si="3">SUM(K33:M33)</f>
        <v>-9.1680518943599321</v>
      </c>
      <c r="P33" s="247"/>
      <c r="Q33" s="247"/>
    </row>
    <row r="34" spans="1:17" s="151" customFormat="1">
      <c r="A34" s="158"/>
      <c r="C34" s="151" t="s">
        <v>472</v>
      </c>
      <c r="E34" s="205"/>
      <c r="F34" s="186">
        <v>676.86612026098544</v>
      </c>
      <c r="G34" s="186">
        <v>-63.136832587499995</v>
      </c>
      <c r="H34" s="186">
        <v>0</v>
      </c>
      <c r="I34" s="153">
        <v>613.72928767348549</v>
      </c>
      <c r="J34" s="205"/>
      <c r="K34" s="186">
        <f t="shared" si="2"/>
        <v>1026.2075646587082</v>
      </c>
      <c r="L34" s="186">
        <f>-'G-CAP 20 - Depr'!I21</f>
        <v>-61.442285500624997</v>
      </c>
      <c r="M34" s="186">
        <v>0</v>
      </c>
      <c r="N34" s="153">
        <f t="shared" si="3"/>
        <v>964.76527915808322</v>
      </c>
      <c r="P34" s="247"/>
      <c r="Q34" s="247"/>
    </row>
    <row r="35" spans="1:17" s="151" customFormat="1">
      <c r="A35" s="158"/>
      <c r="C35" s="151" t="s">
        <v>471</v>
      </c>
      <c r="E35" s="205"/>
      <c r="F35" s="186">
        <v>411.39970652660065</v>
      </c>
      <c r="G35" s="186">
        <v>-19.952862020281177</v>
      </c>
      <c r="H35" s="186">
        <v>0</v>
      </c>
      <c r="I35" s="153">
        <v>391.44684450631945</v>
      </c>
      <c r="J35" s="205"/>
      <c r="K35" s="186">
        <f t="shared" si="2"/>
        <v>789.60037016570482</v>
      </c>
      <c r="L35" s="186">
        <f>-'G-CAP 20 - Depr'!I26</f>
        <v>-25.233361950611464</v>
      </c>
      <c r="M35" s="186">
        <v>0</v>
      </c>
      <c r="N35" s="153">
        <f t="shared" si="3"/>
        <v>764.36700821509339</v>
      </c>
      <c r="P35" s="247"/>
      <c r="Q35" s="247"/>
    </row>
    <row r="36" spans="1:17" s="151" customFormat="1">
      <c r="A36" s="158"/>
      <c r="B36" s="151" t="s">
        <v>13</v>
      </c>
      <c r="E36" s="205"/>
      <c r="F36" s="200">
        <v>1148.3620282219526</v>
      </c>
      <c r="G36" s="200">
        <v>-100.89087964323184</v>
      </c>
      <c r="H36" s="187">
        <v>0</v>
      </c>
      <c r="I36" s="154">
        <v>1047.4711485787207</v>
      </c>
      <c r="J36" s="205"/>
      <c r="K36" s="200">
        <f>SUM(K32:K35)</f>
        <v>1815.807934824413</v>
      </c>
      <c r="L36" s="200">
        <f>SUM(L32:L35)</f>
        <v>-95.843699345596391</v>
      </c>
      <c r="M36" s="187">
        <f>SUM(M32:M35)</f>
        <v>0</v>
      </c>
      <c r="N36" s="154">
        <f>SUM(N32:N35)</f>
        <v>1719.9642354788166</v>
      </c>
      <c r="P36" s="247"/>
      <c r="Q36" s="247"/>
    </row>
    <row r="37" spans="1:17" s="151" customFormat="1">
      <c r="A37" s="158"/>
      <c r="B37" s="151" t="s">
        <v>470</v>
      </c>
      <c r="E37" s="205"/>
      <c r="F37" s="187">
        <v>0</v>
      </c>
      <c r="G37" s="187">
        <v>7364.7197758918246</v>
      </c>
      <c r="H37" s="187">
        <v>0</v>
      </c>
      <c r="I37" s="154">
        <v>7364.7197758918246</v>
      </c>
      <c r="J37" s="205"/>
      <c r="K37" s="187">
        <f>K30+K36</f>
        <v>0</v>
      </c>
      <c r="L37" s="187">
        <f>L30+L36</f>
        <v>7415.3605066276723</v>
      </c>
      <c r="M37" s="187">
        <f>M30+M36</f>
        <v>0</v>
      </c>
      <c r="N37" s="154">
        <f>N30+N36</f>
        <v>7415.3605066276714</v>
      </c>
      <c r="P37" s="247"/>
      <c r="Q37" s="247"/>
    </row>
    <row r="38" spans="1:17" s="151" customFormat="1">
      <c r="A38" s="158"/>
      <c r="E38" s="205"/>
      <c r="F38" s="194"/>
      <c r="G38" s="194"/>
      <c r="H38" s="194"/>
      <c r="I38" s="153"/>
      <c r="J38" s="205"/>
      <c r="K38" s="194"/>
      <c r="L38" s="194"/>
      <c r="M38" s="194"/>
      <c r="N38" s="153"/>
      <c r="P38" s="247"/>
      <c r="Q38" s="247"/>
    </row>
    <row r="39" spans="1:17" s="151" customFormat="1">
      <c r="A39" s="158"/>
      <c r="E39" s="205"/>
      <c r="F39" s="194"/>
      <c r="G39" s="194"/>
      <c r="H39" s="194"/>
      <c r="I39" s="153"/>
      <c r="J39" s="205"/>
      <c r="K39" s="194"/>
      <c r="L39" s="194"/>
      <c r="M39" s="194"/>
      <c r="N39" s="153"/>
      <c r="P39" s="247"/>
      <c r="Q39" s="247"/>
    </row>
    <row r="40" spans="1:17" s="151" customFormat="1">
      <c r="A40" s="157"/>
      <c r="B40" s="151" t="s">
        <v>469</v>
      </c>
      <c r="E40" s="205"/>
      <c r="F40" s="184">
        <v>0</v>
      </c>
      <c r="G40" s="198">
        <v>-174</v>
      </c>
      <c r="H40" s="184">
        <v>0</v>
      </c>
      <c r="I40" s="156">
        <v>-174</v>
      </c>
      <c r="J40" s="205"/>
      <c r="K40" s="184">
        <v>0</v>
      </c>
      <c r="L40" s="198">
        <f>'G-CAP 20 - Depr'!T31</f>
        <v>-164</v>
      </c>
      <c r="M40" s="184">
        <v>0</v>
      </c>
      <c r="N40" s="156">
        <f>SUM(K40:M40)</f>
        <v>-164</v>
      </c>
      <c r="P40" s="247"/>
      <c r="Q40" s="247"/>
    </row>
    <row r="41" spans="1:17" s="151" customFormat="1">
      <c r="A41" s="157"/>
      <c r="C41" s="151" t="s">
        <v>468</v>
      </c>
      <c r="E41" s="205"/>
      <c r="F41" s="186">
        <v>0</v>
      </c>
      <c r="G41" s="186">
        <v>7190.7197758918246</v>
      </c>
      <c r="H41" s="186">
        <v>0</v>
      </c>
      <c r="I41" s="156">
        <v>7190.7197758918246</v>
      </c>
      <c r="J41" s="205"/>
      <c r="K41" s="186">
        <f>SUM(K37:K40)</f>
        <v>0</v>
      </c>
      <c r="L41" s="186">
        <f>SUM(L37:L40)</f>
        <v>7251.3605066276723</v>
      </c>
      <c r="M41" s="186">
        <f>SUM(M37:M40)</f>
        <v>0</v>
      </c>
      <c r="N41" s="156">
        <f>SUM(N37:N40)</f>
        <v>7251.3605066276714</v>
      </c>
      <c r="P41" s="247"/>
      <c r="Q41" s="247"/>
    </row>
    <row r="42" spans="1:17" s="151" customFormat="1">
      <c r="A42" s="157"/>
      <c r="F42" s="186"/>
      <c r="G42" s="186"/>
      <c r="H42" s="186"/>
      <c r="I42" s="153"/>
      <c r="K42" s="186"/>
      <c r="L42" s="186"/>
      <c r="M42" s="186"/>
      <c r="N42" s="153"/>
      <c r="P42" s="247"/>
      <c r="Q42" s="247"/>
    </row>
    <row r="43" spans="1:17" s="151" customFormat="1" ht="12.6" thickBot="1">
      <c r="A43" s="157"/>
      <c r="B43" s="159" t="s">
        <v>750</v>
      </c>
      <c r="F43" s="186"/>
      <c r="G43" s="186"/>
      <c r="H43" s="186"/>
      <c r="I43" s="210">
        <f>I41</f>
        <v>7190.7197758918246</v>
      </c>
      <c r="K43" s="186"/>
      <c r="L43" s="186"/>
      <c r="M43" s="186"/>
      <c r="N43" s="210">
        <f>N41</f>
        <v>7251.3605066276714</v>
      </c>
      <c r="P43" s="247">
        <f>N43-I43</f>
        <v>60.640730735846773</v>
      </c>
      <c r="Q43" s="247" t="s">
        <v>813</v>
      </c>
    </row>
    <row r="44" spans="1:17" s="151" customFormat="1" ht="12.6" thickTop="1">
      <c r="A44" s="157"/>
      <c r="B44" s="148" t="s">
        <v>751</v>
      </c>
      <c r="F44" s="186"/>
      <c r="G44" s="186"/>
      <c r="H44" s="186"/>
      <c r="I44" s="153"/>
      <c r="K44" s="186"/>
      <c r="L44" s="186"/>
      <c r="M44" s="186"/>
      <c r="N44" s="153"/>
      <c r="P44" s="247"/>
      <c r="Q44" s="247"/>
    </row>
    <row r="45" spans="1:17" s="151" customFormat="1">
      <c r="A45" s="157"/>
      <c r="B45" s="148" t="s">
        <v>752</v>
      </c>
      <c r="F45" s="186"/>
      <c r="G45" s="186"/>
      <c r="H45" s="186"/>
      <c r="I45" s="153">
        <f>I50</f>
        <v>852.71664879736682</v>
      </c>
      <c r="K45" s="186"/>
      <c r="L45" s="186"/>
      <c r="M45" s="186"/>
      <c r="N45" s="153">
        <f>N50</f>
        <v>786.31698614385721</v>
      </c>
      <c r="P45" s="247"/>
      <c r="Q45" s="247"/>
    </row>
    <row r="46" spans="1:17" s="151" customFormat="1">
      <c r="A46" s="157"/>
      <c r="F46" s="186"/>
      <c r="G46" s="186"/>
      <c r="H46" s="186"/>
      <c r="I46" s="153"/>
      <c r="K46" s="186"/>
      <c r="L46" s="186"/>
      <c r="M46" s="186"/>
      <c r="N46" s="153"/>
      <c r="P46" s="247"/>
      <c r="Q46" s="247"/>
    </row>
    <row r="47" spans="1:17" s="151" customFormat="1">
      <c r="A47" s="157"/>
      <c r="D47" s="148"/>
      <c r="E47" s="211">
        <v>7.4300000000000005E-2</v>
      </c>
      <c r="F47" s="186"/>
      <c r="G47" s="186"/>
      <c r="H47" s="186"/>
      <c r="I47" s="153"/>
      <c r="K47" s="186"/>
      <c r="L47" s="186"/>
      <c r="M47" s="186"/>
      <c r="N47" s="153"/>
      <c r="P47" s="247"/>
      <c r="Q47" s="247"/>
    </row>
    <row r="48" spans="1:17" s="151" customFormat="1">
      <c r="A48" s="157"/>
      <c r="D48" s="148" t="s">
        <v>753</v>
      </c>
      <c r="E48" s="212">
        <v>0.75529000000000002</v>
      </c>
      <c r="F48" s="186"/>
      <c r="G48" s="186"/>
      <c r="H48" s="186"/>
      <c r="I48" s="153"/>
      <c r="K48" s="186"/>
      <c r="L48" s="186"/>
      <c r="M48" s="186"/>
      <c r="N48" s="153"/>
      <c r="P48" s="247"/>
      <c r="Q48" s="247"/>
    </row>
    <row r="49" spans="1:18" s="151" customFormat="1">
      <c r="A49" s="157"/>
      <c r="D49" s="148" t="s">
        <v>754</v>
      </c>
      <c r="E49" s="148"/>
      <c r="F49" s="186"/>
      <c r="G49" s="186"/>
      <c r="H49" s="186"/>
      <c r="I49" s="153">
        <f>I43*$E$47-I22</f>
        <v>644.04835767016323</v>
      </c>
      <c r="K49" s="186"/>
      <c r="L49" s="186"/>
      <c r="M49" s="186"/>
      <c r="N49" s="153">
        <f>N43*$E$47-N22</f>
        <v>593.89735646459394</v>
      </c>
      <c r="P49" s="249"/>
      <c r="Q49" s="258" t="s">
        <v>814</v>
      </c>
      <c r="R49" s="258"/>
    </row>
    <row r="50" spans="1:18" s="151" customFormat="1" ht="12.6" thickBot="1">
      <c r="A50" s="157"/>
      <c r="D50" s="148" t="s">
        <v>755</v>
      </c>
      <c r="E50" s="148"/>
      <c r="F50" s="186"/>
      <c r="G50" s="186"/>
      <c r="H50" s="186"/>
      <c r="I50" s="153">
        <f>I49/$E$48</f>
        <v>852.71664879736682</v>
      </c>
      <c r="K50" s="186"/>
      <c r="L50" s="186"/>
      <c r="M50" s="186"/>
      <c r="N50" s="153">
        <f>N49/$E$48</f>
        <v>786.31698614385721</v>
      </c>
      <c r="P50" s="250">
        <f>N50-I50</f>
        <v>-66.399662653509608</v>
      </c>
      <c r="Q50" s="262"/>
      <c r="R50" s="262"/>
    </row>
    <row r="51" spans="1:18" ht="12.6" thickTop="1">
      <c r="P51" s="247"/>
      <c r="Q51" s="247"/>
    </row>
    <row r="52" spans="1:18" ht="15" customHeight="1">
      <c r="D52" s="280" t="s">
        <v>816</v>
      </c>
      <c r="E52" s="281"/>
      <c r="F52" s="281"/>
      <c r="G52" s="281"/>
      <c r="H52" s="281"/>
      <c r="I52" s="281"/>
      <c r="J52" s="281"/>
      <c r="K52" s="281"/>
      <c r="L52" s="281"/>
      <c r="M52" s="281"/>
      <c r="N52" s="282"/>
    </row>
    <row r="53" spans="1:18" ht="12.75" customHeight="1">
      <c r="D53" s="283"/>
      <c r="E53" s="284"/>
      <c r="F53" s="284"/>
      <c r="G53" s="284"/>
      <c r="H53" s="284"/>
      <c r="I53" s="284"/>
      <c r="J53" s="284"/>
      <c r="K53" s="284"/>
      <c r="L53" s="284"/>
      <c r="M53" s="284"/>
      <c r="N53" s="285"/>
    </row>
    <row r="54" spans="1:18">
      <c r="D54" s="286"/>
      <c r="E54" s="287"/>
      <c r="F54" s="287"/>
      <c r="G54" s="287"/>
      <c r="H54" s="287"/>
      <c r="I54" s="287"/>
      <c r="J54" s="287"/>
      <c r="K54" s="287"/>
      <c r="L54" s="287"/>
      <c r="M54" s="287"/>
      <c r="N54" s="288"/>
    </row>
  </sheetData>
  <mergeCells count="8">
    <mergeCell ref="Q49:R50"/>
    <mergeCell ref="K6:N6"/>
    <mergeCell ref="F6:I6"/>
    <mergeCell ref="F5:I5"/>
    <mergeCell ref="K5:N5"/>
    <mergeCell ref="P5:Q5"/>
    <mergeCell ref="P6:Q6"/>
    <mergeCell ref="D52:N54"/>
  </mergeCells>
  <pageMargins left="0.45" right="0.51" top="1" bottom="1" header="0.5" footer="0.5"/>
  <pageSetup scale="65" firstPageNumber="4" orientation="landscape" r:id="rId1"/>
  <headerFooter scaleWithDoc="0" alignWithMargins="0">
    <oddHeader xml:space="preserve">&amp;LAvista
</oddHeader>
    <oddFooter>&amp;L&amp;F&amp;RPage &amp;P of &amp;N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34603-33B4-412D-B5D5-47401D7AF669}">
  <sheetPr>
    <pageSetUpPr fitToPage="1"/>
  </sheetPr>
  <dimension ref="A1:Y48"/>
  <sheetViews>
    <sheetView zoomScaleNormal="100" workbookViewId="0"/>
  </sheetViews>
  <sheetFormatPr defaultColWidth="9.109375" defaultRowHeight="13.2" outlineLevelCol="1"/>
  <cols>
    <col min="1" max="1" width="17.33203125" style="4" customWidth="1"/>
    <col min="2" max="2" width="8.6640625" style="4" bestFit="1" customWidth="1"/>
    <col min="3" max="3" width="13" style="2" customWidth="1"/>
    <col min="4" max="4" width="9.6640625" style="6" customWidth="1"/>
    <col min="5" max="5" width="10.5546875" style="2" bestFit="1" customWidth="1"/>
    <col min="6" max="6" width="9.88671875" style="3" customWidth="1"/>
    <col min="7" max="7" width="16.88671875" style="4" customWidth="1"/>
    <col min="8" max="8" width="2.6640625" style="5" customWidth="1"/>
    <col min="9" max="9" width="10.33203125" style="2" customWidth="1"/>
    <col min="10" max="10" width="10.5546875" style="4" hidden="1" customWidth="1" outlineLevel="1"/>
    <col min="11" max="11" width="10.109375" style="4" hidden="1" customWidth="1" outlineLevel="1"/>
    <col min="12" max="12" width="2.6640625" style="5" customWidth="1" collapsed="1"/>
    <col min="13" max="13" width="10.6640625" style="5" customWidth="1"/>
    <col min="14" max="14" width="12.5546875" style="5" customWidth="1"/>
    <col min="15" max="16" width="15.33203125" style="4" customWidth="1"/>
    <col min="17" max="17" width="15.44140625" style="4" hidden="1" customWidth="1" outlineLevel="1"/>
    <col min="18" max="18" width="15.33203125" style="4" hidden="1" customWidth="1" outlineLevel="1"/>
    <col min="19" max="19" width="2.6640625" style="6" customWidth="1" collapsed="1"/>
    <col min="20" max="20" width="13" style="2" customWidth="1"/>
    <col min="21" max="22" width="12.88671875" style="4" hidden="1" customWidth="1" outlineLevel="1"/>
    <col min="23" max="23" width="7.33203125" style="4" bestFit="1" customWidth="1" collapsed="1"/>
    <col min="24" max="24" width="14.44140625" style="4" customWidth="1"/>
    <col min="25" max="25" width="12.5546875" style="4" customWidth="1"/>
    <col min="26" max="16384" width="9.109375" style="4"/>
  </cols>
  <sheetData>
    <row r="1" spans="1:25">
      <c r="A1" s="1" t="s">
        <v>455</v>
      </c>
      <c r="B1" s="1"/>
    </row>
    <row r="2" spans="1:25">
      <c r="A2" s="1" t="s">
        <v>448</v>
      </c>
      <c r="B2" s="7"/>
    </row>
    <row r="3" spans="1:25">
      <c r="A3" s="7" t="s">
        <v>107</v>
      </c>
      <c r="B3" s="7"/>
    </row>
    <row r="4" spans="1:25">
      <c r="A4" s="7" t="s">
        <v>26</v>
      </c>
      <c r="B4" s="7"/>
    </row>
    <row r="5" spans="1:25" s="12" customFormat="1">
      <c r="A5" s="8"/>
      <c r="B5" s="8"/>
      <c r="C5" s="9"/>
      <c r="D5" s="9"/>
      <c r="E5" s="8"/>
      <c r="F5" s="10"/>
      <c r="H5" s="11"/>
      <c r="I5" s="8"/>
      <c r="M5" s="11" t="s">
        <v>10</v>
      </c>
      <c r="N5"/>
      <c r="O5" s="13" t="s">
        <v>0</v>
      </c>
      <c r="P5" s="13"/>
      <c r="Q5" s="13" t="s">
        <v>1</v>
      </c>
      <c r="R5" s="13" t="s">
        <v>15</v>
      </c>
      <c r="S5" s="14"/>
      <c r="T5" s="8"/>
    </row>
    <row r="6" spans="1:25" s="5" customFormat="1">
      <c r="A6" s="6"/>
      <c r="B6" s="6"/>
      <c r="C6" s="7"/>
      <c r="D6" s="7"/>
      <c r="E6" s="6"/>
      <c r="F6" s="15"/>
      <c r="H6" s="16"/>
      <c r="I6" s="6"/>
      <c r="M6" s="16" t="s">
        <v>11</v>
      </c>
      <c r="N6"/>
      <c r="O6" s="17">
        <v>3.7499999999999999E-2</v>
      </c>
      <c r="P6" s="17"/>
      <c r="Q6" s="17">
        <v>7.2190000000000004E-2</v>
      </c>
      <c r="R6" s="17">
        <v>6.6769999999999996E-2</v>
      </c>
      <c r="S6" s="17"/>
      <c r="T6" s="6"/>
    </row>
    <row r="7" spans="1:25" s="5" customFormat="1">
      <c r="A7" s="7"/>
      <c r="B7" s="7"/>
      <c r="C7" s="7"/>
      <c r="D7" s="7"/>
      <c r="E7" s="6"/>
      <c r="F7" s="15"/>
      <c r="H7" s="16"/>
      <c r="I7" s="6"/>
      <c r="M7" s="16" t="s">
        <v>4</v>
      </c>
      <c r="N7"/>
      <c r="O7" s="19">
        <v>0.1429</v>
      </c>
      <c r="P7" s="19"/>
      <c r="Q7" s="19">
        <v>0.24490000000000001</v>
      </c>
      <c r="R7" s="19">
        <v>0.1749</v>
      </c>
      <c r="S7" s="19"/>
      <c r="T7" s="6"/>
    </row>
    <row r="8" spans="1:25" s="5" customFormat="1">
      <c r="A8" s="7"/>
      <c r="B8" s="7"/>
      <c r="C8" s="7"/>
      <c r="D8" s="7"/>
      <c r="E8" s="6"/>
      <c r="F8" s="15"/>
      <c r="H8" s="16"/>
      <c r="I8" s="6"/>
      <c r="M8" s="16" t="s">
        <v>18</v>
      </c>
      <c r="N8"/>
      <c r="O8" s="19">
        <v>0.2</v>
      </c>
      <c r="P8" s="19"/>
      <c r="Q8" s="19">
        <v>0.32</v>
      </c>
      <c r="R8" s="19">
        <v>0.192</v>
      </c>
      <c r="S8" s="19"/>
      <c r="T8" s="6"/>
    </row>
    <row r="9" spans="1:25" s="5" customFormat="1">
      <c r="A9" s="7"/>
      <c r="B9" s="7"/>
      <c r="C9" s="7"/>
      <c r="D9" s="7"/>
      <c r="E9" s="6"/>
      <c r="F9" s="15"/>
      <c r="H9" s="16"/>
      <c r="I9" s="6"/>
      <c r="M9" s="16" t="s">
        <v>17</v>
      </c>
      <c r="N9"/>
      <c r="O9" s="19">
        <v>0.16669999999999999</v>
      </c>
      <c r="P9" s="19"/>
      <c r="Q9" s="19">
        <v>0.44450000000000001</v>
      </c>
      <c r="R9" s="19">
        <v>0.14810000000000001</v>
      </c>
      <c r="S9" s="19"/>
      <c r="T9" s="6"/>
    </row>
    <row r="10" spans="1:25" s="5" customFormat="1">
      <c r="A10" s="7"/>
      <c r="B10" s="7"/>
      <c r="C10" s="7"/>
      <c r="D10" s="7"/>
      <c r="E10" s="6"/>
      <c r="F10" s="15"/>
      <c r="G10" s="16"/>
      <c r="H10" s="16"/>
      <c r="I10" s="8"/>
      <c r="J10" s="12"/>
      <c r="K10" s="12"/>
      <c r="O10" s="18"/>
      <c r="P10" s="18"/>
      <c r="Q10" s="18"/>
      <c r="R10" s="19"/>
      <c r="S10" s="143" t="s">
        <v>449</v>
      </c>
      <c r="T10" s="142">
        <v>0.21</v>
      </c>
    </row>
    <row r="11" spans="1:25" s="5" customFormat="1" ht="12.75" customHeight="1">
      <c r="A11" s="6"/>
      <c r="B11" s="6"/>
      <c r="C11" s="6"/>
      <c r="D11" s="6"/>
      <c r="E11" s="6"/>
      <c r="F11" s="15"/>
      <c r="I11" s="263" t="s">
        <v>204</v>
      </c>
      <c r="J11" s="264"/>
      <c r="K11" s="265"/>
      <c r="L11" s="20"/>
      <c r="M11" s="20"/>
      <c r="N11" s="266" t="s">
        <v>16</v>
      </c>
      <c r="O11" s="267"/>
      <c r="P11" s="267"/>
      <c r="Q11" s="267"/>
      <c r="R11" s="268"/>
      <c r="S11" s="20"/>
      <c r="T11" s="267" t="s">
        <v>203</v>
      </c>
      <c r="U11" s="267"/>
      <c r="V11" s="268"/>
    </row>
    <row r="12" spans="1:25" s="5" customFormat="1" ht="13.8" thickBot="1">
      <c r="A12" s="6"/>
      <c r="B12" s="6"/>
      <c r="C12" s="6"/>
      <c r="D12" s="6"/>
      <c r="E12" s="6"/>
      <c r="F12" s="15"/>
      <c r="I12" s="20"/>
      <c r="J12" s="20"/>
      <c r="K12" s="20"/>
      <c r="L12" s="20"/>
      <c r="M12" s="20"/>
      <c r="N12" s="263">
        <v>2020</v>
      </c>
      <c r="O12" s="264"/>
      <c r="P12" s="265"/>
      <c r="Q12" s="45">
        <v>2021</v>
      </c>
      <c r="R12" s="45">
        <v>2022</v>
      </c>
      <c r="S12" s="20"/>
      <c r="T12" s="44"/>
      <c r="U12" s="44"/>
      <c r="V12" s="44"/>
      <c r="Y12" s="199" t="s">
        <v>741</v>
      </c>
    </row>
    <row r="13" spans="1:25" s="14" customFormat="1" ht="40.200000000000003" thickTop="1">
      <c r="A13" s="21" t="s">
        <v>2</v>
      </c>
      <c r="B13" s="21"/>
      <c r="C13" s="52" t="s">
        <v>202</v>
      </c>
      <c r="D13" s="21"/>
      <c r="E13" s="52" t="s">
        <v>9</v>
      </c>
      <c r="F13" s="22" t="s">
        <v>34</v>
      </c>
      <c r="G13" s="52" t="s">
        <v>37</v>
      </c>
      <c r="H13" s="23"/>
      <c r="I13" s="52" t="s">
        <v>32</v>
      </c>
      <c r="J13" s="24" t="s">
        <v>105</v>
      </c>
      <c r="K13" s="24" t="s">
        <v>201</v>
      </c>
      <c r="L13" s="24"/>
      <c r="M13" s="24" t="s">
        <v>106</v>
      </c>
      <c r="N13" s="24" t="s">
        <v>29</v>
      </c>
      <c r="O13" s="24" t="s">
        <v>16</v>
      </c>
      <c r="P13" s="24" t="s">
        <v>199</v>
      </c>
      <c r="Q13" s="24" t="s">
        <v>16</v>
      </c>
      <c r="R13" s="24" t="s">
        <v>16</v>
      </c>
      <c r="S13" s="24"/>
      <c r="T13" s="52" t="str">
        <f>I13</f>
        <v>12.31.20</v>
      </c>
      <c r="U13" s="24" t="str">
        <f>J13</f>
        <v>12.31.21</v>
      </c>
      <c r="V13" s="24" t="str">
        <f>K13</f>
        <v>12.31.22</v>
      </c>
      <c r="X13" s="52" t="s">
        <v>27</v>
      </c>
      <c r="Y13" s="52" t="s">
        <v>28</v>
      </c>
    </row>
    <row r="14" spans="1:25">
      <c r="B14" s="39" t="s">
        <v>456</v>
      </c>
      <c r="C14" s="57"/>
      <c r="D14" s="39" t="s">
        <v>456</v>
      </c>
      <c r="E14" s="57"/>
      <c r="G14" s="57"/>
      <c r="H14" s="26"/>
      <c r="I14" s="57"/>
      <c r="J14" s="32"/>
      <c r="K14" s="32"/>
      <c r="L14" s="26"/>
      <c r="M14" s="26"/>
      <c r="N14" s="26"/>
      <c r="O14" s="32"/>
      <c r="P14" s="32"/>
      <c r="Q14" s="32"/>
      <c r="R14" s="32"/>
      <c r="S14" s="30"/>
      <c r="T14" s="57"/>
      <c r="U14" s="32"/>
      <c r="V14" s="32"/>
      <c r="W14" s="39" t="s">
        <v>739</v>
      </c>
      <c r="X14" s="55"/>
      <c r="Y14" s="55"/>
    </row>
    <row r="15" spans="1:25">
      <c r="A15" s="4" t="s">
        <v>451</v>
      </c>
      <c r="C15" s="57"/>
      <c r="D15" s="30"/>
      <c r="E15" s="57"/>
      <c r="G15" s="57"/>
      <c r="H15" s="26"/>
      <c r="I15" s="57"/>
      <c r="J15" s="32"/>
      <c r="K15" s="32"/>
      <c r="L15" s="26"/>
      <c r="M15" s="118"/>
      <c r="N15" s="26"/>
      <c r="O15" s="26"/>
      <c r="P15" s="26"/>
      <c r="Q15" s="26"/>
      <c r="R15" s="26"/>
      <c r="S15" s="30"/>
      <c r="T15" s="57"/>
      <c r="U15" s="32"/>
      <c r="V15" s="32"/>
      <c r="X15" s="70"/>
      <c r="Y15" s="70"/>
    </row>
    <row r="16" spans="1:25">
      <c r="A16" s="43" t="s">
        <v>457</v>
      </c>
      <c r="C16" s="59">
        <f>'E-CAP 20.1 - Depreciation'!D9</f>
        <v>0</v>
      </c>
      <c r="D16" s="25"/>
      <c r="E16" s="59">
        <f>'E-CAP 20.1 - Depreciation'!F9</f>
        <v>0</v>
      </c>
      <c r="F16" s="15">
        <v>2.956417297737474E-2</v>
      </c>
      <c r="G16" s="59">
        <f>ROUND(C16*F16,0)</f>
        <v>0</v>
      </c>
      <c r="H16" s="26"/>
      <c r="I16" s="59">
        <f>F16*E16</f>
        <v>0</v>
      </c>
      <c r="J16" s="16">
        <f>I16+G16</f>
        <v>0</v>
      </c>
      <c r="K16" s="16">
        <f>J16+G16</f>
        <v>0</v>
      </c>
      <c r="L16" s="16"/>
      <c r="M16" s="117">
        <v>7.0000000000000007E-2</v>
      </c>
      <c r="N16" s="16">
        <f>$C16*M$16</f>
        <v>0</v>
      </c>
      <c r="O16" s="16">
        <f>ROUND((C16-N16)*$O$6,0)</f>
        <v>0</v>
      </c>
      <c r="P16" s="16">
        <f>SUM(N16:O16)</f>
        <v>0</v>
      </c>
      <c r="Q16" s="16">
        <f>ROUND((C16-N16)*$Q$6,0)</f>
        <v>0</v>
      </c>
      <c r="R16" s="16">
        <f>ROUND((C16-N16)*$R$6,0)</f>
        <v>0</v>
      </c>
      <c r="S16" s="27"/>
      <c r="T16" s="59">
        <f>ROUND(((P16-I16)*-$T$10),0)</f>
        <v>0</v>
      </c>
      <c r="U16" s="16">
        <f>ROUND(((Q16-G16)*-$T$10)+T16,0)</f>
        <v>0</v>
      </c>
      <c r="V16" s="16">
        <f>ROUND(((R16-G16)*-$T$10)+U16,0)</f>
        <v>0</v>
      </c>
      <c r="X16" s="71">
        <f>-'CAP 20.4 - Retirements'!Y4/1000</f>
        <v>-801.05468510000003</v>
      </c>
      <c r="Y16" s="71">
        <f>'CAP 20.4 - Retirements'!AK4/1000</f>
        <v>-21.014852901577413</v>
      </c>
    </row>
    <row r="17" spans="1:25">
      <c r="A17" s="43" t="s">
        <v>453</v>
      </c>
      <c r="C17" s="59">
        <f>'E-CAP 20.1 - Depreciation'!D10</f>
        <v>2895.9456785519997</v>
      </c>
      <c r="D17" s="25"/>
      <c r="E17" s="59">
        <f>'E-CAP 20.1 - Depreciation'!F10</f>
        <v>2101.0254071359996</v>
      </c>
      <c r="F17" s="15">
        <v>2.1999999999999999E-2</v>
      </c>
      <c r="G17" s="59">
        <f t="shared" ref="G17:G18" si="0">ROUND(C17*F17,0)</f>
        <v>64</v>
      </c>
      <c r="H17" s="26"/>
      <c r="I17" s="59">
        <f>F17*E17</f>
        <v>46.222558956991989</v>
      </c>
      <c r="J17" s="16">
        <f>I17+G17</f>
        <v>110.22255895699199</v>
      </c>
      <c r="K17" s="16">
        <f>J17+G17</f>
        <v>174.22255895699197</v>
      </c>
      <c r="L17" s="16"/>
      <c r="M17" s="117">
        <v>7.0000000000000007E-2</v>
      </c>
      <c r="N17" s="16">
        <f>$C17*M$17</f>
        <v>202.71619749863999</v>
      </c>
      <c r="O17" s="16">
        <f>ROUND((C17-N17)*$O$6,0)</f>
        <v>101</v>
      </c>
      <c r="P17" s="16">
        <f>SUM(N17:O17)</f>
        <v>303.71619749863999</v>
      </c>
      <c r="Q17" s="16">
        <f>ROUND((C17-N17)*$Q$6,0)</f>
        <v>194</v>
      </c>
      <c r="R17" s="16">
        <f>ROUND((C17-N17)*$R$6,0)</f>
        <v>180</v>
      </c>
      <c r="S17" s="27"/>
      <c r="T17" s="59">
        <f>ROUND(((P17-I17)*-$T$10),0)</f>
        <v>-54</v>
      </c>
      <c r="U17" s="16">
        <f>ROUND(((Q17-G17)*-$T$10)+T17,0)</f>
        <v>-81</v>
      </c>
      <c r="V17" s="16">
        <f>ROUND(((R17-G17)*-$T$10)+U17,0)</f>
        <v>-105</v>
      </c>
      <c r="X17" s="71">
        <f>-'CAP 20.4 - Retirements'!Y5/1000</f>
        <v>-561.46347842917908</v>
      </c>
      <c r="Y17" s="71">
        <f>'CAP 20.4 - Retirements'!AK5/1000</f>
        <v>-12.037637342325608</v>
      </c>
    </row>
    <row r="18" spans="1:25">
      <c r="A18" s="43" t="s">
        <v>454</v>
      </c>
      <c r="C18" s="59">
        <f>'E-CAP 20.1 - Depreciation'!D11</f>
        <v>186.92891590799996</v>
      </c>
      <c r="D18" s="25"/>
      <c r="E18" s="59">
        <f>'E-CAP 20.1 - Depreciation'!F11</f>
        <v>23.366114488499996</v>
      </c>
      <c r="F18" s="15">
        <v>3.56E-2</v>
      </c>
      <c r="G18" s="59">
        <f t="shared" si="0"/>
        <v>7</v>
      </c>
      <c r="H18" s="26"/>
      <c r="I18" s="59">
        <f>F18*E18</f>
        <v>0.83183367579059986</v>
      </c>
      <c r="J18" s="16">
        <f>I18+G18</f>
        <v>7.8318336757906</v>
      </c>
      <c r="K18" s="16">
        <f>J18+G18</f>
        <v>14.8318336757906</v>
      </c>
      <c r="L18" s="16"/>
      <c r="M18" s="117">
        <v>7.0000000000000007E-2</v>
      </c>
      <c r="N18" s="16">
        <f>$C18*M$18</f>
        <v>13.085024113559999</v>
      </c>
      <c r="O18" s="16">
        <f>ROUND((C18-N18)*$O$6,0)</f>
        <v>7</v>
      </c>
      <c r="P18" s="16">
        <f>SUM(N18:O18)</f>
        <v>20.085024113559999</v>
      </c>
      <c r="Q18" s="16">
        <f>ROUND((C18-N18)*$Q$6,0)</f>
        <v>13</v>
      </c>
      <c r="R18" s="16">
        <f>ROUND((C18-N18)*$R$6,0)</f>
        <v>12</v>
      </c>
      <c r="S18" s="27"/>
      <c r="T18" s="59">
        <f>ROUND(((P18-I18)*-$T$10),0)</f>
        <v>-4</v>
      </c>
      <c r="U18" s="16">
        <f>ROUND(((Q18-G18)*-$T$10)+T18,0)</f>
        <v>-5</v>
      </c>
      <c r="V18" s="16">
        <f>ROUND(((R18-G18)*-$T$10)+U18,0)</f>
        <v>-6</v>
      </c>
      <c r="X18" s="71">
        <f>-'CAP 20.4 - Retirements'!Y6/1000</f>
        <v>-16.512489459547258</v>
      </c>
      <c r="Y18" s="71">
        <f>'CAP 20.4 - Retirements'!AK6/1000</f>
        <v>-0.58776405768907369</v>
      </c>
    </row>
    <row r="19" spans="1:25">
      <c r="A19" s="4" t="s">
        <v>5</v>
      </c>
      <c r="C19" s="56">
        <f>SUM(C16:C18)</f>
        <v>3082.8745944599996</v>
      </c>
      <c r="D19" s="30"/>
      <c r="E19" s="56">
        <f>SUM(E16:E18)</f>
        <v>2124.3915216244995</v>
      </c>
      <c r="F19" s="6"/>
      <c r="G19" s="56">
        <f>SUM(G16:G18)</f>
        <v>71</v>
      </c>
      <c r="H19" s="26"/>
      <c r="I19" s="56">
        <f>SUM(I16:I18)</f>
        <v>47.054392632782587</v>
      </c>
      <c r="J19" s="29">
        <f t="shared" ref="J19:K19" si="1">SUM(J16:J18)</f>
        <v>118.05439263278259</v>
      </c>
      <c r="K19" s="29">
        <f t="shared" si="1"/>
        <v>189.05439263278257</v>
      </c>
      <c r="L19" s="26"/>
      <c r="M19" s="117"/>
      <c r="N19" s="29">
        <f t="shared" ref="N19:R19" si="2">SUM(N16:N18)</f>
        <v>215.80122161219998</v>
      </c>
      <c r="O19" s="29">
        <f>SUM(O16:O18)</f>
        <v>108</v>
      </c>
      <c r="P19" s="29">
        <f>SUM(P16:P18)</f>
        <v>323.80122161219998</v>
      </c>
      <c r="Q19" s="29">
        <f t="shared" si="2"/>
        <v>207</v>
      </c>
      <c r="R19" s="29">
        <f t="shared" si="2"/>
        <v>192</v>
      </c>
      <c r="S19" s="30"/>
      <c r="T19" s="56">
        <f>SUM(T16:T18)</f>
        <v>-58</v>
      </c>
      <c r="U19" s="29">
        <f t="shared" ref="U19:V19" si="3">SUM(U16:U18)</f>
        <v>-86</v>
      </c>
      <c r="V19" s="29">
        <f t="shared" si="3"/>
        <v>-111</v>
      </c>
      <c r="X19" s="53">
        <f>SUM(X16:X18)</f>
        <v>-1379.0306529887264</v>
      </c>
      <c r="Y19" s="53">
        <f>SUM(Y16:Y18)</f>
        <v>-33.640254301592094</v>
      </c>
    </row>
    <row r="20" spans="1:25" ht="7.95" customHeight="1">
      <c r="C20" s="145"/>
      <c r="D20" s="30"/>
      <c r="E20" s="145"/>
      <c r="F20" s="6"/>
      <c r="G20" s="145"/>
      <c r="H20" s="26"/>
      <c r="I20" s="145"/>
      <c r="J20" s="146"/>
      <c r="K20" s="146"/>
      <c r="L20" s="26"/>
      <c r="M20" s="117"/>
      <c r="N20" s="146"/>
      <c r="O20" s="146"/>
      <c r="P20" s="146"/>
      <c r="Q20" s="146"/>
      <c r="R20" s="146"/>
      <c r="S20" s="30"/>
      <c r="T20" s="145"/>
      <c r="U20" s="146"/>
      <c r="V20" s="146"/>
      <c r="X20" s="147"/>
      <c r="Y20" s="147"/>
    </row>
    <row r="21" spans="1:25">
      <c r="A21" s="4" t="s">
        <v>450</v>
      </c>
      <c r="C21" s="58">
        <f>'E-CAP 20.1 - Depreciation'!D14</f>
        <v>8684.3253678599995</v>
      </c>
      <c r="D21" s="25"/>
      <c r="E21" s="58">
        <f>'E-CAP 20.1 - Depreciation'!F15</f>
        <v>4409.9442313224999</v>
      </c>
      <c r="F21" s="15">
        <v>2.06E-2</v>
      </c>
      <c r="G21" s="58">
        <f>ROUND(C21*F21,0)</f>
        <v>179</v>
      </c>
      <c r="H21" s="26"/>
      <c r="I21" s="58">
        <f>F21*E21</f>
        <v>90.844851165243497</v>
      </c>
      <c r="J21" s="33">
        <f>I21+G21</f>
        <v>269.84485116524348</v>
      </c>
      <c r="K21" s="33">
        <f>J21+G21</f>
        <v>448.84485116524348</v>
      </c>
      <c r="L21" s="16"/>
      <c r="M21" s="117">
        <v>0.1</v>
      </c>
      <c r="N21" s="72">
        <f>$C21*M21</f>
        <v>868.43253678600001</v>
      </c>
      <c r="O21" s="33">
        <f>ROUND((C21-N21)*$O$6,0)</f>
        <v>293</v>
      </c>
      <c r="P21" s="33">
        <f>SUM(N21:O21)</f>
        <v>1161.4325367860001</v>
      </c>
      <c r="Q21" s="33">
        <f>ROUND((C21-N21)*$Q$6,0)</f>
        <v>564</v>
      </c>
      <c r="R21" s="33">
        <f>ROUND((C21-N21)*$R$6,0)</f>
        <v>522</v>
      </c>
      <c r="S21" s="27"/>
      <c r="T21" s="58">
        <f>ROUND(((P21-I21)*-$T$10),0)</f>
        <v>-225</v>
      </c>
      <c r="U21" s="33">
        <f>ROUND(((Q21-G21)*-$T$10)+T21,0)</f>
        <v>-306</v>
      </c>
      <c r="V21" s="33">
        <f>ROUND(((R21-G21)*-$T$10)+U21,0)</f>
        <v>-378</v>
      </c>
      <c r="X21" s="69">
        <f>-'CAP 20.4 - Retirements'!Y8/1000</f>
        <v>-707.51069654814762</v>
      </c>
      <c r="Y21" s="69">
        <f>'CAP 20.4 - Retirements'!AK8/1000</f>
        <v>-14.74792333773966</v>
      </c>
    </row>
    <row r="22" spans="1:25" ht="6" customHeight="1">
      <c r="C22" s="57"/>
      <c r="D22" s="30"/>
      <c r="E22" s="57"/>
      <c r="G22" s="57"/>
      <c r="H22" s="26"/>
      <c r="I22" s="57"/>
      <c r="J22" s="32"/>
      <c r="K22" s="32"/>
      <c r="L22" s="26"/>
      <c r="M22" s="118"/>
      <c r="N22" s="26"/>
      <c r="O22" s="26"/>
      <c r="P22" s="26"/>
      <c r="Q22" s="26"/>
      <c r="R22" s="26"/>
      <c r="S22" s="30"/>
      <c r="T22" s="57"/>
      <c r="U22" s="32"/>
      <c r="V22" s="32"/>
      <c r="X22" s="70"/>
      <c r="Y22" s="70"/>
    </row>
    <row r="23" spans="1:25">
      <c r="A23" s="4" t="s">
        <v>3</v>
      </c>
      <c r="C23" s="57"/>
      <c r="D23" s="30"/>
      <c r="E23" s="57"/>
      <c r="G23" s="57"/>
      <c r="H23" s="26"/>
      <c r="I23" s="57"/>
      <c r="J23" s="32"/>
      <c r="K23" s="32"/>
      <c r="L23" s="26"/>
      <c r="M23" s="118"/>
      <c r="N23" s="26"/>
      <c r="O23" s="26"/>
      <c r="P23" s="26"/>
      <c r="Q23" s="26"/>
      <c r="R23" s="26"/>
      <c r="S23" s="30"/>
      <c r="T23" s="57"/>
      <c r="U23" s="32"/>
      <c r="V23" s="32"/>
      <c r="X23" s="70"/>
      <c r="Y23" s="70"/>
    </row>
    <row r="24" spans="1:25">
      <c r="A24" s="43" t="s">
        <v>19</v>
      </c>
      <c r="C24" s="59">
        <f>'E-CAP 20.1 - Depreciation'!D18</f>
        <v>2619.841260000002</v>
      </c>
      <c r="D24" s="25"/>
      <c r="E24" s="59">
        <f>'E-CAP 20.1 - Depreciation'!F18</f>
        <v>733.81617416666711</v>
      </c>
      <c r="F24" s="15">
        <v>2.4459423666615451E-2</v>
      </c>
      <c r="G24" s="59">
        <f>ROUND(C24*F24,0)</f>
        <v>64</v>
      </c>
      <c r="H24" s="26"/>
      <c r="I24" s="59">
        <f>F24*E24</f>
        <v>17.948720697357384</v>
      </c>
      <c r="J24" s="16">
        <f>I24+G24</f>
        <v>81.948720697357388</v>
      </c>
      <c r="K24" s="16">
        <f>J24+G24</f>
        <v>145.94872069735737</v>
      </c>
      <c r="L24" s="16"/>
      <c r="M24" s="117">
        <v>0.2</v>
      </c>
      <c r="N24" s="16">
        <f>$C24*M$24</f>
        <v>523.96825200000046</v>
      </c>
      <c r="O24" s="16">
        <f>ROUND((C24-N24)*$O$6,0)</f>
        <v>79</v>
      </c>
      <c r="P24" s="16">
        <f>SUM(N24:O24)</f>
        <v>602.96825200000046</v>
      </c>
      <c r="Q24" s="16">
        <f>ROUND((C24-N24)*$Q$6,0)</f>
        <v>151</v>
      </c>
      <c r="R24" s="16">
        <f>ROUND((C24-N24)*$R$6,0)</f>
        <v>140</v>
      </c>
      <c r="S24" s="27"/>
      <c r="T24" s="59">
        <f>ROUND(((P24-I24)*-$T$10),0)</f>
        <v>-123</v>
      </c>
      <c r="U24" s="16">
        <f>ROUND(((Q24-G24)*-$T$10)+T24,0)</f>
        <v>-141</v>
      </c>
      <c r="V24" s="16">
        <f>ROUND(((R24-G24)*-$T$10)+U24,0)</f>
        <v>-157</v>
      </c>
      <c r="X24" s="71">
        <f>-'CAP 20.4 - Retirements'!Y10/1000</f>
        <v>-858.86804598381025</v>
      </c>
      <c r="Y24" s="71">
        <f>'CAP 20.4 - Retirements'!AK10/1000</f>
        <v>-16.541534722994502</v>
      </c>
    </row>
    <row r="25" spans="1:25">
      <c r="A25" s="43" t="s">
        <v>20</v>
      </c>
      <c r="C25" s="59">
        <f>'E-CAP 20.1 - Depreciation'!D19</f>
        <v>0</v>
      </c>
      <c r="D25" s="25"/>
      <c r="E25" s="59">
        <f>'E-CAP 20.1 - Depreciation'!F19</f>
        <v>0</v>
      </c>
      <c r="F25" s="15">
        <f>F24</f>
        <v>2.4459423666615451E-2</v>
      </c>
      <c r="G25" s="59">
        <f>ROUND(C25*F25,0)</f>
        <v>0</v>
      </c>
      <c r="H25" s="26"/>
      <c r="I25" s="59">
        <f>F25*E25</f>
        <v>0</v>
      </c>
      <c r="J25" s="16">
        <f>I25+G25</f>
        <v>0</v>
      </c>
      <c r="K25" s="16">
        <f>J25+G25</f>
        <v>0</v>
      </c>
      <c r="L25" s="16"/>
      <c r="M25" s="117">
        <v>0.2</v>
      </c>
      <c r="N25" s="116">
        <f t="shared" ref="N25:N26" si="4">$C25*M$24</f>
        <v>0</v>
      </c>
      <c r="O25" s="16">
        <f>ROUND((C25-N25)*$O$6,0)</f>
        <v>0</v>
      </c>
      <c r="P25" s="16">
        <f>SUM(N25:O25)</f>
        <v>0</v>
      </c>
      <c r="Q25" s="16">
        <f>ROUND((C25-N25)*$Q$6,0)</f>
        <v>0</v>
      </c>
      <c r="R25" s="16">
        <f>ROUND((C25-N25)*$R$6,0)</f>
        <v>0</v>
      </c>
      <c r="S25" s="27"/>
      <c r="T25" s="59">
        <f>ROUND(((P25-I25)*-$T$10),0)</f>
        <v>0</v>
      </c>
      <c r="U25" s="16">
        <f>ROUND(((Q25-G25)*-$T$10)+T25,0)</f>
        <v>0</v>
      </c>
      <c r="V25" s="16">
        <f>ROUND(((R25-G25)*-$T$10)+U25,0)</f>
        <v>0</v>
      </c>
      <c r="X25" s="70"/>
      <c r="Y25" s="70"/>
    </row>
    <row r="26" spans="1:25">
      <c r="A26" s="43" t="s">
        <v>21</v>
      </c>
      <c r="C26" s="59">
        <f>'E-CAP 20.1 - Depreciation'!D20</f>
        <v>0</v>
      </c>
      <c r="D26" s="25"/>
      <c r="E26" s="59">
        <f>'E-CAP 20.1 - Depreciation'!F20</f>
        <v>0</v>
      </c>
      <c r="F26" s="15">
        <v>2.69E-2</v>
      </c>
      <c r="G26" s="59">
        <f>ROUND(C26*F26,0)</f>
        <v>0</v>
      </c>
      <c r="H26" s="26"/>
      <c r="I26" s="59">
        <f>F26*E26</f>
        <v>0</v>
      </c>
      <c r="J26" s="16">
        <f>I26+G26</f>
        <v>0</v>
      </c>
      <c r="K26" s="16">
        <f>J26+G26</f>
        <v>0</v>
      </c>
      <c r="L26" s="16"/>
      <c r="M26" s="117">
        <v>0.2</v>
      </c>
      <c r="N26" s="116">
        <f t="shared" si="4"/>
        <v>0</v>
      </c>
      <c r="O26" s="16">
        <f>ROUND((C26-N26)*$O$6,0)</f>
        <v>0</v>
      </c>
      <c r="P26" s="16">
        <f>SUM(N26:O26)</f>
        <v>0</v>
      </c>
      <c r="Q26" s="16">
        <f>ROUND((C26-N26)*$Q$6,0)</f>
        <v>0</v>
      </c>
      <c r="R26" s="16">
        <f>ROUND((C26-N26)*$R$6,0)</f>
        <v>0</v>
      </c>
      <c r="S26" s="27"/>
      <c r="T26" s="59">
        <f>ROUND(((P26-I26)*-$T$10),0)</f>
        <v>0</v>
      </c>
      <c r="U26" s="16">
        <f>ROUND(((Q26-G26)*-$T$10)+T26,0)</f>
        <v>0</v>
      </c>
      <c r="V26" s="16">
        <f>ROUND(((R26-G26)*-$T$10)+U26,0)</f>
        <v>0</v>
      </c>
      <c r="X26" s="70"/>
      <c r="Y26" s="70"/>
    </row>
    <row r="27" spans="1:25">
      <c r="A27" s="4" t="s">
        <v>5</v>
      </c>
      <c r="C27" s="56">
        <f>SUM(C24:C26)</f>
        <v>2619.841260000002</v>
      </c>
      <c r="D27" s="30"/>
      <c r="E27" s="56">
        <f>SUM(E24:E26)</f>
        <v>733.81617416666711</v>
      </c>
      <c r="F27" s="6"/>
      <c r="G27" s="56">
        <f>SUM(G24:G26)</f>
        <v>64</v>
      </c>
      <c r="H27" s="26"/>
      <c r="I27" s="56">
        <f t="shared" ref="I27:V27" si="5">SUM(I24:I26)</f>
        <v>17.948720697357384</v>
      </c>
      <c r="J27" s="29">
        <f t="shared" si="5"/>
        <v>81.948720697357388</v>
      </c>
      <c r="K27" s="29">
        <f t="shared" si="5"/>
        <v>145.94872069735737</v>
      </c>
      <c r="L27" s="26"/>
      <c r="M27" s="117"/>
      <c r="N27" s="29">
        <f t="shared" si="5"/>
        <v>523.96825200000046</v>
      </c>
      <c r="O27" s="29">
        <f>SUM(O24:O26)</f>
        <v>79</v>
      </c>
      <c r="P27" s="29">
        <f t="shared" si="5"/>
        <v>602.96825200000046</v>
      </c>
      <c r="Q27" s="29">
        <f t="shared" si="5"/>
        <v>151</v>
      </c>
      <c r="R27" s="29">
        <f t="shared" si="5"/>
        <v>140</v>
      </c>
      <c r="S27" s="30"/>
      <c r="T27" s="56">
        <f t="shared" si="5"/>
        <v>-123</v>
      </c>
      <c r="U27" s="29">
        <f t="shared" si="5"/>
        <v>-141</v>
      </c>
      <c r="V27" s="29">
        <f t="shared" si="5"/>
        <v>-157</v>
      </c>
      <c r="X27" s="53">
        <f>SUM(X24:X26)</f>
        <v>-858.86804598381025</v>
      </c>
      <c r="Y27" s="53">
        <f>SUM(Y24:Y26)</f>
        <v>-16.541534722994502</v>
      </c>
    </row>
    <row r="28" spans="1:25" ht="7.5" customHeight="1">
      <c r="C28" s="57"/>
      <c r="D28" s="30"/>
      <c r="E28" s="57"/>
      <c r="G28" s="57"/>
      <c r="H28" s="26"/>
      <c r="I28" s="57"/>
      <c r="J28" s="32"/>
      <c r="K28" s="32"/>
      <c r="L28" s="26"/>
      <c r="M28" s="117"/>
      <c r="N28" s="26"/>
      <c r="O28" s="26"/>
      <c r="P28" s="26"/>
      <c r="Q28" s="26"/>
      <c r="R28" s="26"/>
      <c r="S28" s="30"/>
      <c r="T28" s="57"/>
      <c r="U28" s="32"/>
      <c r="V28" s="32"/>
      <c r="X28" s="70"/>
      <c r="Y28" s="70"/>
    </row>
    <row r="29" spans="1:25">
      <c r="A29" s="4" t="s">
        <v>22</v>
      </c>
      <c r="C29" s="59">
        <f>SUM('E-CAP 20.1 - Depreciation'!D23:D24)</f>
        <v>4327.5763844739049</v>
      </c>
      <c r="D29" s="25"/>
      <c r="E29" s="59">
        <f>SUM('E-CAP 20.1 - Depreciation'!F23:F24)</f>
        <v>2073.9821344836728</v>
      </c>
      <c r="F29" s="15">
        <v>3.7900000000000003E-2</v>
      </c>
      <c r="G29" s="59">
        <f>ROUND(C29*F29,0)</f>
        <v>164</v>
      </c>
      <c r="H29" s="26"/>
      <c r="I29" s="59">
        <f>F29*E29</f>
        <v>78.603922896931209</v>
      </c>
      <c r="J29" s="16">
        <f>I29+G29</f>
        <v>242.60392289693121</v>
      </c>
      <c r="K29" s="16">
        <f>J29+G29</f>
        <v>406.60392289693118</v>
      </c>
      <c r="L29" s="16"/>
      <c r="M29" s="117">
        <v>0</v>
      </c>
      <c r="N29" s="16">
        <f>$C29*M$29</f>
        <v>0</v>
      </c>
      <c r="O29" s="16">
        <f>ROUND((C29-N29)*$O$7,0)</f>
        <v>618</v>
      </c>
      <c r="P29" s="16">
        <f>SUM(N29:O29)</f>
        <v>618</v>
      </c>
      <c r="Q29" s="16">
        <f>ROUND((C29-N29)*$Q$7,0)</f>
        <v>1060</v>
      </c>
      <c r="R29" s="16">
        <f>ROUND((C29-N29)*$R$7,0)</f>
        <v>757</v>
      </c>
      <c r="S29" s="27"/>
      <c r="T29" s="59">
        <f>ROUND(((P29-I29)*-$T$10),0)</f>
        <v>-113</v>
      </c>
      <c r="U29" s="16">
        <f>ROUND(((Q29-G29)*-$T$10)+T29,0)</f>
        <v>-301</v>
      </c>
      <c r="V29" s="16">
        <f>ROUND(((R29-G29)*-$T$10)+U29,0)</f>
        <v>-426</v>
      </c>
      <c r="X29" s="71">
        <f>-SUM('CAP 20.4 - Retirements'!Y18:Y19)/1000</f>
        <v>-3515.5826126699139</v>
      </c>
      <c r="Y29" s="71">
        <f>SUM('CAP 20.4 - Retirements'!AK18:AK19)/1000</f>
        <v>-185.63800818602223</v>
      </c>
    </row>
    <row r="30" spans="1:25">
      <c r="A30" s="4" t="s">
        <v>36</v>
      </c>
      <c r="C30" s="59">
        <f>'E-CAP 20.1 - Depreciation'!D28</f>
        <v>0</v>
      </c>
      <c r="D30" s="25"/>
      <c r="E30" s="59">
        <f>'E-CAP 20.1 - Depreciation'!F28</f>
        <v>0</v>
      </c>
      <c r="F30" s="46">
        <v>5.4199999999999998E-2</v>
      </c>
      <c r="G30" s="59">
        <f>ROUND(C30*F30,0)</f>
        <v>0</v>
      </c>
      <c r="H30" s="26"/>
      <c r="I30" s="59">
        <f>F30*E30</f>
        <v>0</v>
      </c>
      <c r="J30" s="16">
        <f>I30+G30</f>
        <v>0</v>
      </c>
      <c r="K30" s="16">
        <f>J30+G30</f>
        <v>0</v>
      </c>
      <c r="L30" s="16"/>
      <c r="M30" s="117">
        <v>0</v>
      </c>
      <c r="N30" s="16">
        <f>$C30*M$29</f>
        <v>0</v>
      </c>
      <c r="O30" s="16">
        <f>ROUND((C30-N30)*$O$8,0)</f>
        <v>0</v>
      </c>
      <c r="P30" s="16">
        <f>SUM(N30:O30)</f>
        <v>0</v>
      </c>
      <c r="Q30" s="16">
        <f>ROUND((C30-N30)*$Q$8,0)</f>
        <v>0</v>
      </c>
      <c r="R30" s="16">
        <f>ROUND((C30-N30)*$R$8,0)</f>
        <v>0</v>
      </c>
      <c r="S30" s="27"/>
      <c r="T30" s="59">
        <f>ROUND(((P30-I30)*-$T$10),0)</f>
        <v>0</v>
      </c>
      <c r="U30" s="16">
        <f>ROUND(((Q30-G30)*-$T$10)+T30,0)</f>
        <v>0</v>
      </c>
      <c r="V30" s="16">
        <f>ROUND(((R30-G30)*-$T$10)+U30,0)</f>
        <v>0</v>
      </c>
      <c r="X30" s="71">
        <f>-'CAP 20.4 - Retirements'!Y20/1000</f>
        <v>0</v>
      </c>
      <c r="Y30" s="71">
        <f>'CAP 20.4 - Retirements'!AK20/1000</f>
        <v>0</v>
      </c>
    </row>
    <row r="31" spans="1:25">
      <c r="A31" s="4" t="s">
        <v>24</v>
      </c>
      <c r="C31" s="59">
        <f>'E-CAP 20.1 - Depreciation'!D25</f>
        <v>53.235396032855135</v>
      </c>
      <c r="D31" s="25"/>
      <c r="E31" s="59">
        <f>'E-CAP 20.1 - Depreciation'!F25</f>
        <v>40.796769619874532</v>
      </c>
      <c r="F31" s="46">
        <v>0.2</v>
      </c>
      <c r="G31" s="59">
        <f>ROUND(C31*F31,0)</f>
        <v>11</v>
      </c>
      <c r="H31" s="26"/>
      <c r="I31" s="59">
        <f>F31*E31</f>
        <v>8.1593539239749067</v>
      </c>
      <c r="J31" s="16">
        <f>I31+G31</f>
        <v>19.159353923974905</v>
      </c>
      <c r="K31" s="16">
        <f>J31+G31</f>
        <v>30.159353923974905</v>
      </c>
      <c r="L31" s="16"/>
      <c r="M31" s="117">
        <v>0</v>
      </c>
      <c r="N31" s="16">
        <f>$C31*M$31</f>
        <v>0</v>
      </c>
      <c r="O31" s="16">
        <f>ROUND((C31-N31)*$O$8,0)</f>
        <v>11</v>
      </c>
      <c r="P31" s="16">
        <f>SUM(N31:O31)</f>
        <v>11</v>
      </c>
      <c r="Q31" s="16">
        <f>ROUND((C31-N31)*$Q$8,0)</f>
        <v>17</v>
      </c>
      <c r="R31" s="16">
        <f>ROUND((C31-N31)*$R$8,0)</f>
        <v>10</v>
      </c>
      <c r="S31" s="27"/>
      <c r="T31" s="59">
        <f>ROUND(((P31-I31)*-$T$10),0)</f>
        <v>-1</v>
      </c>
      <c r="U31" s="16">
        <f>ROUND(((Q31-G31)*-$T$10)+T31,0)</f>
        <v>-2</v>
      </c>
      <c r="V31" s="16">
        <f>ROUND(((R31-G31)*-$T$10)+U31,0)</f>
        <v>-2</v>
      </c>
      <c r="X31" s="71"/>
      <c r="Y31" s="71"/>
    </row>
    <row r="32" spans="1:25">
      <c r="A32" s="4" t="s">
        <v>5</v>
      </c>
      <c r="C32" s="53">
        <f>SUM(C29:C31)</f>
        <v>4380.8117805067604</v>
      </c>
      <c r="D32" s="30"/>
      <c r="E32" s="53">
        <f>SUM(E29:E31)</f>
        <v>2114.7789041035471</v>
      </c>
      <c r="F32" s="27"/>
      <c r="G32" s="53">
        <f>SUM(G29:G31)</f>
        <v>175</v>
      </c>
      <c r="H32" s="26"/>
      <c r="I32" s="53">
        <f>SUM(I29:I31)</f>
        <v>86.763276820906114</v>
      </c>
      <c r="J32" s="28">
        <f>SUM(J29:J31)</f>
        <v>261.76327682090613</v>
      </c>
      <c r="K32" s="28">
        <f>SUM(K29:K31)</f>
        <v>436.76327682090607</v>
      </c>
      <c r="L32" s="26"/>
      <c r="M32" s="117"/>
      <c r="N32" s="28">
        <f>SUM(N29:N31)</f>
        <v>0</v>
      </c>
      <c r="O32" s="28">
        <f>SUM(O29:O31)</f>
        <v>629</v>
      </c>
      <c r="P32" s="28">
        <f>SUM(P29:P31)</f>
        <v>629</v>
      </c>
      <c r="Q32" s="28">
        <f>SUM(Q29:Q31)</f>
        <v>1077</v>
      </c>
      <c r="R32" s="28">
        <f>SUM(R29:R31)</f>
        <v>767</v>
      </c>
      <c r="S32" s="30"/>
      <c r="T32" s="56">
        <f>SUM(T29:T31)</f>
        <v>-114</v>
      </c>
      <c r="U32" s="29">
        <f>SUM(U29:U31)</f>
        <v>-303</v>
      </c>
      <c r="V32" s="29">
        <f>SUM(V29:V31)</f>
        <v>-428</v>
      </c>
      <c r="X32" s="53">
        <f>SUM(X29:X31)</f>
        <v>-3515.5826126699139</v>
      </c>
      <c r="Y32" s="53">
        <f>SUM(Y29:Y31)</f>
        <v>-185.63800818602223</v>
      </c>
    </row>
    <row r="33" spans="1:25" ht="6" customHeight="1">
      <c r="C33" s="57"/>
      <c r="D33" s="30"/>
      <c r="E33" s="57"/>
      <c r="F33" s="46"/>
      <c r="G33" s="57"/>
      <c r="H33" s="26"/>
      <c r="I33" s="57"/>
      <c r="J33" s="32"/>
      <c r="K33" s="32"/>
      <c r="L33" s="26"/>
      <c r="M33" s="117"/>
      <c r="N33" s="26"/>
      <c r="O33" s="26"/>
      <c r="P33" s="26"/>
      <c r="Q33" s="26"/>
      <c r="R33" s="26"/>
      <c r="S33" s="30"/>
      <c r="T33" s="57"/>
      <c r="U33" s="32"/>
      <c r="V33" s="32"/>
      <c r="X33" s="70"/>
      <c r="Y33" s="70"/>
    </row>
    <row r="34" spans="1:25">
      <c r="A34" s="4" t="s">
        <v>25</v>
      </c>
      <c r="C34" s="59">
        <f>'E-CAP 20.1 - Depreciation'!D31</f>
        <v>0</v>
      </c>
      <c r="D34" s="25"/>
      <c r="E34" s="59">
        <f>'E-CAP 20.1 - Depreciation'!F31</f>
        <v>0</v>
      </c>
      <c r="F34" s="46">
        <v>0.2</v>
      </c>
      <c r="G34" s="59">
        <f>ROUND(C34*F34,0)</f>
        <v>0</v>
      </c>
      <c r="H34" s="26"/>
      <c r="I34" s="59">
        <f>F34*E34</f>
        <v>0</v>
      </c>
      <c r="J34" s="16">
        <f>I34+G34</f>
        <v>0</v>
      </c>
      <c r="K34" s="16">
        <f>J34+G34</f>
        <v>0</v>
      </c>
      <c r="L34" s="16"/>
      <c r="M34" s="117">
        <v>0</v>
      </c>
      <c r="N34" s="16">
        <f>$C34*M$31</f>
        <v>0</v>
      </c>
      <c r="O34" s="16">
        <f>ROUND((C34-N34)*$O$9,0)</f>
        <v>0</v>
      </c>
      <c r="P34" s="16">
        <f>SUM(N34:O34)</f>
        <v>0</v>
      </c>
      <c r="Q34" s="16">
        <f>ROUND((C34-N34)*$Q$9,0)</f>
        <v>0</v>
      </c>
      <c r="R34" s="16">
        <f>ROUND((C34-N34)*$R$9,0)</f>
        <v>0</v>
      </c>
      <c r="S34" s="27"/>
      <c r="T34" s="59">
        <f>ROUND(((P34-I34)*-$T$10),0)</f>
        <v>0</v>
      </c>
      <c r="U34" s="16">
        <f>ROUND(((Q34-G34)*-$T$10)+T34,0)</f>
        <v>0</v>
      </c>
      <c r="V34" s="16">
        <f>ROUND(((R34-G34)*-$T$10)+U34,0)</f>
        <v>0</v>
      </c>
      <c r="X34" s="71">
        <f>-'CAP 20.4 - Retirements'!Y16/1000</f>
        <v>0</v>
      </c>
      <c r="Y34" s="71">
        <f>'CAP 20.4 - Retirements'!AK16/1000</f>
        <v>0</v>
      </c>
    </row>
    <row r="35" spans="1:25">
      <c r="C35" s="53">
        <f>SUM(C34)</f>
        <v>0</v>
      </c>
      <c r="D35" s="30"/>
      <c r="E35" s="53">
        <f>SUM(E34)</f>
        <v>0</v>
      </c>
      <c r="F35" s="27"/>
      <c r="G35" s="53">
        <f>SUM(G34)</f>
        <v>0</v>
      </c>
      <c r="H35" s="26"/>
      <c r="I35" s="53">
        <f>SUM(I34)</f>
        <v>0</v>
      </c>
      <c r="J35" s="28">
        <f>SUM(J34)</f>
        <v>0</v>
      </c>
      <c r="K35" s="28">
        <f>SUM(K34)</f>
        <v>0</v>
      </c>
      <c r="L35" s="26"/>
      <c r="M35" s="117"/>
      <c r="N35" s="28">
        <f>SUM(N34)</f>
        <v>0</v>
      </c>
      <c r="O35" s="28">
        <f>SUM(O34)</f>
        <v>0</v>
      </c>
      <c r="P35" s="28">
        <f>SUM(P34)</f>
        <v>0</v>
      </c>
      <c r="Q35" s="28">
        <f>SUM(Q34)</f>
        <v>0</v>
      </c>
      <c r="R35" s="28">
        <f>SUM(R34)</f>
        <v>0</v>
      </c>
      <c r="S35" s="30"/>
      <c r="T35" s="56">
        <f>SUM(T34)</f>
        <v>0</v>
      </c>
      <c r="U35" s="29">
        <f>SUM(U34)</f>
        <v>0</v>
      </c>
      <c r="V35" s="29">
        <f>SUM(V34)</f>
        <v>0</v>
      </c>
      <c r="X35" s="53">
        <f>SUM(X34)</f>
        <v>0</v>
      </c>
      <c r="Y35" s="53">
        <f>SUM(Y34)</f>
        <v>0</v>
      </c>
    </row>
    <row r="36" spans="1:25">
      <c r="C36" s="57"/>
      <c r="D36" s="30"/>
      <c r="E36" s="57"/>
      <c r="F36" s="15"/>
      <c r="G36" s="57"/>
      <c r="H36" s="26"/>
      <c r="I36" s="57"/>
      <c r="J36" s="32"/>
      <c r="K36" s="32"/>
      <c r="L36" s="26"/>
      <c r="M36" s="15"/>
      <c r="N36" s="26"/>
      <c r="O36" s="26"/>
      <c r="P36" s="26"/>
      <c r="Q36" s="26"/>
      <c r="R36" s="26"/>
      <c r="S36" s="30"/>
      <c r="T36" s="57"/>
      <c r="U36" s="32"/>
      <c r="V36" s="32"/>
      <c r="X36" s="55"/>
      <c r="Y36" s="55"/>
    </row>
    <row r="37" spans="1:25" s="36" customFormat="1" ht="13.8" thickBot="1">
      <c r="A37" s="36" t="s">
        <v>742</v>
      </c>
      <c r="C37" s="196">
        <f>SUM(C21,C27,C32,C35,C19)</f>
        <v>18767.853002826763</v>
      </c>
      <c r="D37" s="34"/>
      <c r="E37" s="54">
        <f>SUM(E21,E27,E32,E35,E19)</f>
        <v>9382.9308312172143</v>
      </c>
      <c r="F37" s="7"/>
      <c r="G37" s="196">
        <f>SUM(G21,G27,G32,G35,G19)</f>
        <v>489</v>
      </c>
      <c r="H37" s="34"/>
      <c r="I37" s="196">
        <f>SUM(I21,I27,I32,I35,I19)</f>
        <v>242.61124131628958</v>
      </c>
      <c r="J37" s="37">
        <f>SUM(J21,J27,J32,J35,J19)</f>
        <v>731.61124131628958</v>
      </c>
      <c r="K37" s="37">
        <f>SUM(K21,K27,K32,K35,K19)</f>
        <v>1220.6112413162894</v>
      </c>
      <c r="L37" s="34"/>
      <c r="M37" s="15"/>
      <c r="N37" s="37">
        <f>SUM(N21,N27,N32,N35,N19)</f>
        <v>1608.2020103982004</v>
      </c>
      <c r="O37" s="37">
        <f t="shared" ref="O37:Q37" si="6">SUM(O21,O27,O32,O35,O19)</f>
        <v>1109</v>
      </c>
      <c r="P37" s="37">
        <f>SUM(P21,P27,P32,P35,P19)</f>
        <v>2717.2020103982009</v>
      </c>
      <c r="Q37" s="37">
        <f t="shared" si="6"/>
        <v>1999</v>
      </c>
      <c r="R37" s="37">
        <f>SUM(R21,R27,R32,R35,R19)</f>
        <v>1621</v>
      </c>
      <c r="S37" s="35"/>
      <c r="T37" s="196">
        <f>SUM(T21,T27,T32,T35,T19)</f>
        <v>-520</v>
      </c>
      <c r="U37" s="37">
        <f>SUM(U21,U27,U32,U35,U19)</f>
        <v>-836</v>
      </c>
      <c r="V37" s="37">
        <f>SUM(V21,V27,V32,V35,V19)</f>
        <v>-1074</v>
      </c>
      <c r="X37" s="196">
        <f>SUM(X21,X27,X32,X35,X19)</f>
        <v>-6460.9920081905984</v>
      </c>
      <c r="Y37" s="196">
        <f>SUM(Y21,Y27,Y32,Y35,Y19)</f>
        <v>-250.56772054834852</v>
      </c>
    </row>
    <row r="38" spans="1:25" ht="13.8" thickTop="1">
      <c r="C38" s="51" t="s">
        <v>33</v>
      </c>
      <c r="D38" s="41"/>
      <c r="E38" s="40"/>
      <c r="G38" s="51" t="s">
        <v>33</v>
      </c>
      <c r="H38" s="42"/>
      <c r="I38" s="51" t="s">
        <v>33</v>
      </c>
      <c r="J38" s="51"/>
      <c r="O38" s="5"/>
      <c r="P38" s="5"/>
      <c r="Q38" s="5"/>
      <c r="R38" s="5"/>
      <c r="T38" s="51"/>
      <c r="U38" s="51"/>
      <c r="X38" s="51" t="s">
        <v>33</v>
      </c>
      <c r="Y38" s="51" t="s">
        <v>33</v>
      </c>
    </row>
    <row r="39" spans="1:25">
      <c r="I39" s="38"/>
      <c r="X39" s="144">
        <f>X37+('CAP 20.4 - Retirements'!Y22/1000)</f>
        <v>0</v>
      </c>
      <c r="Y39" s="144">
        <f>Y37-('CAP 20.4 - Retirements'!AK22/1000)</f>
        <v>0</v>
      </c>
    </row>
    <row r="40" spans="1:25" s="60" customFormat="1" ht="9.6">
      <c r="A40" s="60" t="s">
        <v>458</v>
      </c>
      <c r="C40" s="61"/>
      <c r="D40" s="62"/>
      <c r="E40" s="63"/>
      <c r="F40" s="64"/>
      <c r="H40" s="65"/>
      <c r="I40" s="61"/>
      <c r="L40" s="65"/>
      <c r="M40" s="65"/>
      <c r="N40" s="65"/>
      <c r="S40" s="67"/>
      <c r="T40" s="66"/>
      <c r="U40" s="68"/>
    </row>
    <row r="41" spans="1:25">
      <c r="A41" s="66" t="s">
        <v>732</v>
      </c>
      <c r="C41" s="47"/>
      <c r="D41" s="48"/>
      <c r="E41" s="49"/>
      <c r="I41" s="38"/>
    </row>
    <row r="42" spans="1:25">
      <c r="C42" s="47"/>
      <c r="D42" s="48"/>
      <c r="E42" s="47"/>
      <c r="I42" s="38"/>
    </row>
    <row r="43" spans="1:25">
      <c r="C43" s="47"/>
      <c r="D43" s="48"/>
      <c r="E43" s="47"/>
    </row>
    <row r="44" spans="1:25">
      <c r="C44" s="47">
        <f>C37-'E-CAP 20.1 - Depreciation'!D35</f>
        <v>0</v>
      </c>
      <c r="D44" s="48"/>
      <c r="E44" s="47">
        <f>E37-'E-CAP 20.1 - Depreciation'!F35</f>
        <v>0</v>
      </c>
    </row>
    <row r="45" spans="1:25">
      <c r="C45" s="47"/>
      <c r="D45" s="48"/>
      <c r="E45" s="47"/>
    </row>
    <row r="47" spans="1:25">
      <c r="C47" s="47"/>
      <c r="D47" s="48"/>
      <c r="E47" s="47"/>
    </row>
    <row r="48" spans="1:25">
      <c r="C48" s="47"/>
      <c r="D48" s="48"/>
      <c r="E48" s="47"/>
    </row>
  </sheetData>
  <mergeCells count="4">
    <mergeCell ref="I11:K11"/>
    <mergeCell ref="N11:R11"/>
    <mergeCell ref="T11:V11"/>
    <mergeCell ref="N12:P12"/>
  </mergeCells>
  <pageMargins left="0.7" right="0.7" top="0.75" bottom="0.75" header="0.3" footer="0.3"/>
  <pageSetup scale="60" orientation="landscape" r:id="rId1"/>
  <headerFooter>
    <oddHeader xml:space="preserve">&amp;LAvista
</oddHeader>
    <oddFooter>&amp;L&amp;F&amp;R
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D462F-E8FB-4358-AF84-E84959C0CE64}">
  <dimension ref="A1:L43"/>
  <sheetViews>
    <sheetView zoomScaleNormal="100" workbookViewId="0"/>
  </sheetViews>
  <sheetFormatPr defaultColWidth="8.88671875" defaultRowHeight="14.4" outlineLevelCol="1"/>
  <cols>
    <col min="1" max="1" width="23.33203125" style="74" customWidth="1"/>
    <col min="2" max="2" width="32.6640625" style="74" customWidth="1" outlineLevel="1"/>
    <col min="3" max="3" width="10.109375" style="75" bestFit="1" customWidth="1"/>
    <col min="4" max="4" width="11.33203125" style="74" bestFit="1" customWidth="1"/>
    <col min="5" max="5" width="8.33203125" style="74" bestFit="1" customWidth="1"/>
    <col min="6" max="6" width="12.109375" style="74" bestFit="1" customWidth="1"/>
    <col min="7" max="10" width="12.88671875" style="74" bestFit="1" customWidth="1"/>
    <col min="11" max="11" width="13.88671875" style="74" bestFit="1" customWidth="1"/>
    <col min="12" max="12" width="14.109375" style="74" bestFit="1" customWidth="1"/>
    <col min="13" max="13" width="13.5546875" style="74" bestFit="1" customWidth="1"/>
    <col min="14" max="14" width="12.88671875" style="74" bestFit="1" customWidth="1"/>
    <col min="15" max="15" width="3" style="74" customWidth="1"/>
    <col min="16" max="16" width="13.44140625" style="74" bestFit="1" customWidth="1"/>
    <col min="17" max="17" width="21.109375" style="74" bestFit="1" customWidth="1"/>
    <col min="18" max="18" width="20.33203125" style="74" bestFit="1" customWidth="1"/>
    <col min="19" max="19" width="19.44140625" style="74" bestFit="1" customWidth="1"/>
    <col min="20" max="20" width="21.44140625" style="74" bestFit="1" customWidth="1"/>
    <col min="21" max="21" width="21.33203125" style="74" bestFit="1" customWidth="1"/>
    <col min="22" max="22" width="20.5546875" style="74" bestFit="1" customWidth="1"/>
    <col min="23" max="23" width="19.6640625" style="74" bestFit="1" customWidth="1"/>
    <col min="24" max="24" width="21" style="74" bestFit="1" customWidth="1"/>
    <col min="25" max="16384" width="8.88671875" style="74"/>
  </cols>
  <sheetData>
    <row r="1" spans="1:12">
      <c r="A1" s="1" t="s">
        <v>443</v>
      </c>
      <c r="B1" s="1"/>
      <c r="C1" s="20"/>
      <c r="D1" s="2"/>
      <c r="E1" s="6"/>
      <c r="F1" s="2"/>
    </row>
    <row r="2" spans="1:12">
      <c r="A2" s="7" t="s">
        <v>428</v>
      </c>
      <c r="B2" s="7"/>
      <c r="C2" s="20"/>
      <c r="D2" s="2"/>
      <c r="E2" s="6"/>
      <c r="F2" s="2"/>
    </row>
    <row r="3" spans="1:12">
      <c r="A3" s="7" t="s">
        <v>108</v>
      </c>
      <c r="B3" s="7"/>
      <c r="C3" s="20"/>
      <c r="D3" s="2"/>
      <c r="E3" s="6"/>
      <c r="F3" s="2"/>
      <c r="L3" s="4"/>
    </row>
    <row r="4" spans="1:12">
      <c r="A4" s="7" t="s">
        <v>26</v>
      </c>
      <c r="B4" s="7"/>
      <c r="C4" s="20"/>
      <c r="D4" s="2"/>
      <c r="E4" s="6"/>
      <c r="F4" s="2"/>
      <c r="L4" s="4"/>
    </row>
    <row r="5" spans="1:12">
      <c r="A5" s="8"/>
      <c r="B5" s="8"/>
      <c r="C5" s="14"/>
      <c r="D5" s="263" t="s">
        <v>429</v>
      </c>
      <c r="E5" s="264"/>
      <c r="F5" s="265"/>
      <c r="L5" s="4"/>
    </row>
    <row r="6" spans="1:12">
      <c r="A6" s="21" t="s">
        <v>2</v>
      </c>
      <c r="B6" s="21" t="s">
        <v>38</v>
      </c>
      <c r="C6" s="21"/>
      <c r="D6" s="21" t="s">
        <v>8</v>
      </c>
      <c r="E6" s="21"/>
      <c r="F6" s="21" t="s">
        <v>9</v>
      </c>
      <c r="L6" s="4"/>
    </row>
    <row r="7" spans="1:12">
      <c r="A7" s="4"/>
      <c r="B7" s="4"/>
      <c r="C7" s="81" t="s">
        <v>109</v>
      </c>
      <c r="D7" s="31"/>
      <c r="E7" s="80" t="s">
        <v>109</v>
      </c>
      <c r="F7" s="31"/>
      <c r="L7" s="4"/>
    </row>
    <row r="8" spans="1:12">
      <c r="A8" s="4" t="s">
        <v>451</v>
      </c>
      <c r="B8" s="4"/>
      <c r="C8" s="81"/>
      <c r="D8" s="31"/>
      <c r="E8" s="80"/>
      <c r="F8" s="31"/>
      <c r="L8" s="4"/>
    </row>
    <row r="9" spans="1:12">
      <c r="A9" s="43" t="s">
        <v>452</v>
      </c>
      <c r="B9" s="4" t="s">
        <v>788</v>
      </c>
      <c r="C9" s="77"/>
      <c r="D9" s="25">
        <f>SUMIFS('CAP 20.2 - 2020 Forecasted TTP'!$BF$288:$BF$300,'CAP 20.2 - 2020 Forecasted TTP'!$O$288:$O$300,'E-CAP 20.1 - Depreciation'!B9)/1000</f>
        <v>0</v>
      </c>
      <c r="E9" s="25"/>
      <c r="F9" s="25">
        <f>SUMIFS('CAP 20.2 - 2020 Forecasted TTP'!$BT$288:$BT$300,'CAP 20.2 - 2020 Forecasted TTP'!$O$288:$O$300,'E-CAP 20.1 - Depreciation'!B9)/1000</f>
        <v>0</v>
      </c>
      <c r="L9" s="4"/>
    </row>
    <row r="10" spans="1:12">
      <c r="A10" s="43" t="s">
        <v>453</v>
      </c>
      <c r="B10" s="4" t="s">
        <v>418</v>
      </c>
      <c r="C10" s="77"/>
      <c r="D10" s="25">
        <f>SUMIFS('CAP 20.2 - 2020 Forecasted TTP'!$BF$288:$BF$300,'CAP 20.2 - 2020 Forecasted TTP'!$O$288:$O$300,'E-CAP 20.1 - Depreciation'!B10)/1000</f>
        <v>2895.9456785519997</v>
      </c>
      <c r="E10" s="25"/>
      <c r="F10" s="25">
        <f>SUMIFS('CAP 20.2 - 2020 Forecasted TTP'!$BT$288:$BT$300,'CAP 20.2 - 2020 Forecasted TTP'!$O$288:$O$300,'E-CAP 20.1 - Depreciation'!B10)/1000</f>
        <v>2101.0254071359996</v>
      </c>
      <c r="L10" s="4"/>
    </row>
    <row r="11" spans="1:12">
      <c r="A11" s="43" t="s">
        <v>454</v>
      </c>
      <c r="B11" s="4" t="s">
        <v>419</v>
      </c>
      <c r="C11" s="77"/>
      <c r="D11" s="25">
        <f>SUMIFS('CAP 20.2 - 2020 Forecasted TTP'!$BF$288:$BF$300,'CAP 20.2 - 2020 Forecasted TTP'!$O$288:$O$300,'E-CAP 20.1 - Depreciation'!B11)/1000</f>
        <v>186.92891590799996</v>
      </c>
      <c r="E11" s="25"/>
      <c r="F11" s="25">
        <f>SUMIFS('CAP 20.2 - 2020 Forecasted TTP'!$BT$288:$BT$300,'CAP 20.2 - 2020 Forecasted TTP'!$O$288:$O$300,'E-CAP 20.1 - Depreciation'!B11)/1000</f>
        <v>23.366114488499996</v>
      </c>
      <c r="L11" s="4"/>
    </row>
    <row r="12" spans="1:12">
      <c r="A12" s="4" t="s">
        <v>5</v>
      </c>
      <c r="B12" s="4"/>
      <c r="C12" s="77"/>
      <c r="D12" s="28">
        <f>SUM(D9:D11)</f>
        <v>3082.8745944599996</v>
      </c>
      <c r="E12" s="25"/>
      <c r="F12" s="28">
        <f>SUM(F9:F11)</f>
        <v>2124.3915216244995</v>
      </c>
      <c r="L12" s="4"/>
    </row>
    <row r="13" spans="1:12">
      <c r="A13" s="4"/>
      <c r="B13" s="4"/>
      <c r="C13" s="77"/>
      <c r="D13" s="31"/>
      <c r="E13" s="30"/>
      <c r="F13" s="31"/>
      <c r="L13" s="4"/>
    </row>
    <row r="14" spans="1:12">
      <c r="A14" s="4" t="s">
        <v>450</v>
      </c>
      <c r="B14" s="4" t="s">
        <v>417</v>
      </c>
      <c r="C14" s="77"/>
      <c r="D14" s="25">
        <f>SUMIFS('CAP 20.2 - 2020 Forecasted TTP'!$BF$288:$BF$300,'CAP 20.2 - 2020 Forecasted TTP'!$O$288:$O$300,'E-CAP 20.1 - Depreciation'!B14)/1000</f>
        <v>8684.3253678599995</v>
      </c>
      <c r="E14" s="25"/>
      <c r="F14" s="25">
        <f>SUMIFS('CAP 20.2 - 2020 Forecasted TTP'!$BT$288:$BT$300,'CAP 20.2 - 2020 Forecasted TTP'!$O$288:$O$300,'E-CAP 20.1 - Depreciation'!B14)/1000</f>
        <v>4409.9442313224999</v>
      </c>
      <c r="L14" s="4"/>
    </row>
    <row r="15" spans="1:12">
      <c r="A15" s="4" t="s">
        <v>5</v>
      </c>
      <c r="B15" s="4"/>
      <c r="C15" s="77"/>
      <c r="D15" s="28">
        <f>SUM(D14)</f>
        <v>8684.3253678599995</v>
      </c>
      <c r="E15" s="30"/>
      <c r="F15" s="28">
        <f>SUM(F14)</f>
        <v>4409.9442313224999</v>
      </c>
      <c r="L15" s="4"/>
    </row>
    <row r="16" spans="1:12">
      <c r="A16" s="4"/>
      <c r="B16" s="4"/>
      <c r="C16" s="77"/>
      <c r="D16" s="31"/>
      <c r="E16" s="30"/>
      <c r="F16" s="31"/>
      <c r="L16" s="4"/>
    </row>
    <row r="17" spans="1:12">
      <c r="A17" s="4" t="s">
        <v>3</v>
      </c>
      <c r="B17" s="4"/>
      <c r="C17" s="77"/>
      <c r="D17" s="31"/>
      <c r="E17" s="30"/>
      <c r="F17" s="31"/>
      <c r="L17" s="4"/>
    </row>
    <row r="18" spans="1:12">
      <c r="A18" s="79" t="s">
        <v>19</v>
      </c>
      <c r="B18" s="4" t="s">
        <v>416</v>
      </c>
      <c r="C18" s="77"/>
      <c r="D18" s="25">
        <f>SUMIFS('CAP 20.2 - 2020 Forecasted TTP'!$BF$288:$BF$300,'CAP 20.2 - 2020 Forecasted TTP'!$O$288:$O$300,'E-CAP 20.1 - Depreciation'!B18)/1000</f>
        <v>2619.841260000002</v>
      </c>
      <c r="E18" s="25"/>
      <c r="F18" s="25">
        <f>SUMIFS('CAP 20.2 - 2020 Forecasted TTP'!$BT$288:$BT$300,'CAP 20.2 - 2020 Forecasted TTP'!$O$288:$O$300,'E-CAP 20.1 - Depreciation'!B18)/1000</f>
        <v>733.81617416666711</v>
      </c>
      <c r="L18" s="4"/>
    </row>
    <row r="19" spans="1:12">
      <c r="A19" s="79" t="s">
        <v>20</v>
      </c>
      <c r="B19" s="4"/>
      <c r="C19" s="77"/>
      <c r="D19" s="25">
        <f>SUMIFS('CAP 20.2 - 2020 Forecasted TTP'!$BF$288:$BF$300,'CAP 20.2 - 2020 Forecasted TTP'!$O$288:$O$300,'E-CAP 20.1 - Depreciation'!B19)/1000</f>
        <v>0</v>
      </c>
      <c r="E19" s="25"/>
      <c r="F19" s="25">
        <f>SUMIFS('CAP 20.2 - 2020 Forecasted TTP'!$BT$288:$BT$300,'CAP 20.2 - 2020 Forecasted TTP'!$O$288:$O$300,'E-CAP 20.1 - Depreciation'!B19)/1000</f>
        <v>0</v>
      </c>
    </row>
    <row r="20" spans="1:12">
      <c r="A20" s="79" t="s">
        <v>21</v>
      </c>
      <c r="B20" s="4"/>
      <c r="C20" s="77"/>
      <c r="D20" s="25">
        <f>SUMIFS('CAP 20.2 - 2020 Forecasted TTP'!$BF$288:$BF$300,'CAP 20.2 - 2020 Forecasted TTP'!$O$288:$O$300,'E-CAP 20.1 - Depreciation'!B20)/1000</f>
        <v>0</v>
      </c>
      <c r="E20" s="25"/>
      <c r="F20" s="25">
        <f>SUMIFS('CAP 20.2 - 2020 Forecasted TTP'!$BT$288:$BT$300,'CAP 20.2 - 2020 Forecasted TTP'!$O$288:$O$300,'E-CAP 20.1 - Depreciation'!B20)/1000</f>
        <v>0</v>
      </c>
    </row>
    <row r="21" spans="1:12">
      <c r="A21" s="4" t="s">
        <v>5</v>
      </c>
      <c r="B21" s="4"/>
      <c r="C21" s="77"/>
      <c r="D21" s="28">
        <f>SUM(D18:D20)</f>
        <v>2619.841260000002</v>
      </c>
      <c r="E21" s="30"/>
      <c r="F21" s="28">
        <f>SUM(F18:F20)</f>
        <v>733.81617416666711</v>
      </c>
    </row>
    <row r="22" spans="1:12">
      <c r="A22" s="4"/>
      <c r="B22" s="4"/>
      <c r="C22" s="77"/>
      <c r="D22" s="31"/>
      <c r="E22" s="30"/>
      <c r="F22" s="31"/>
    </row>
    <row r="23" spans="1:12">
      <c r="A23" s="4" t="s">
        <v>22</v>
      </c>
      <c r="B23" s="4" t="s">
        <v>43</v>
      </c>
      <c r="C23" s="77"/>
      <c r="D23" s="25">
        <f>SUMIFS('CAP 20.2 - 2020 Forecasted TTP'!$BF$288:$BF$300,'CAP 20.2 - 2020 Forecasted TTP'!$O$288:$O$300,'E-CAP 20.1 - Depreciation'!B23)/1000</f>
        <v>1072.4379681705398</v>
      </c>
      <c r="E23" s="25"/>
      <c r="F23" s="25">
        <f>SUMIFS('CAP 20.2 - 2020 Forecasted TTP'!$BT$288:$BT$300,'CAP 20.2 - 2020 Forecasted TTP'!$O$288:$O$300,'E-CAP 20.1 - Depreciation'!B23)/1000</f>
        <v>611.75274532849073</v>
      </c>
    </row>
    <row r="24" spans="1:12">
      <c r="A24" s="4"/>
      <c r="B24" s="129" t="s">
        <v>775</v>
      </c>
      <c r="C24" s="77"/>
      <c r="D24" s="25">
        <f>SUMIFS('CAP 20.2 - 2020 Forecasted TTP'!$BF$288:$BF$300,'CAP 20.2 - 2020 Forecasted TTP'!$O$288:$O$300,'E-CAP 20.1 - Depreciation'!B24)/1000</f>
        <v>3255.1384163033654</v>
      </c>
      <c r="E24" s="25"/>
      <c r="F24" s="25">
        <f>SUMIFS('CAP 20.2 - 2020 Forecasted TTP'!$BT$288:$BT$300,'CAP 20.2 - 2020 Forecasted TTP'!$O$288:$O$300,'E-CAP 20.1 - Depreciation'!B24)/1000</f>
        <v>1462.2293891551819</v>
      </c>
    </row>
    <row r="25" spans="1:12">
      <c r="A25" s="2" t="s">
        <v>24</v>
      </c>
      <c r="B25" s="4" t="s">
        <v>806</v>
      </c>
      <c r="C25" s="121"/>
      <c r="D25" s="25">
        <f>SUMIFS('CAP 20.2 - 2020 Forecasted TTP'!$BF$288:$BF$300,'CAP 20.2 - 2020 Forecasted TTP'!$O$288:$O$300,'E-CAP 20.1 - Depreciation'!B25)/1000</f>
        <v>53.235396032855135</v>
      </c>
      <c r="E25" s="25"/>
      <c r="F25" s="25">
        <f>SUMIFS('CAP 20.2 - 2020 Forecasted TTP'!$BT$288:$BT$300,'CAP 20.2 - 2020 Forecasted TTP'!$O$288:$O$300,'E-CAP 20.1 - Depreciation'!B25)/1000</f>
        <v>40.796769619874532</v>
      </c>
      <c r="L25" s="119"/>
    </row>
    <row r="26" spans="1:12">
      <c r="A26" s="4" t="s">
        <v>5</v>
      </c>
      <c r="B26" s="4"/>
      <c r="C26" s="77"/>
      <c r="D26" s="28">
        <f>SUM(D23:D25)</f>
        <v>4380.8117805067604</v>
      </c>
      <c r="E26" s="30"/>
      <c r="F26" s="28">
        <f>SUM(F23:F25)</f>
        <v>2114.7789041035471</v>
      </c>
    </row>
    <row r="27" spans="1:12">
      <c r="A27" s="4"/>
      <c r="B27" s="4"/>
      <c r="C27" s="77"/>
      <c r="D27" s="25"/>
      <c r="E27" s="25"/>
      <c r="F27" s="25"/>
    </row>
    <row r="28" spans="1:12">
      <c r="A28" s="4" t="s">
        <v>23</v>
      </c>
      <c r="B28" s="4" t="s">
        <v>42</v>
      </c>
      <c r="C28" s="77"/>
      <c r="D28" s="25">
        <f>SUMIFS('CAP 20.2 - 2020 Forecasted TTP'!$BF$288:$BF$300,'CAP 20.2 - 2020 Forecasted TTP'!$O$288:$O$300,'E-CAP 20.1 - Depreciation'!B28)/1000</f>
        <v>0</v>
      </c>
      <c r="E28" s="25"/>
      <c r="F28" s="25">
        <f>SUMIFS('CAP 20.2 - 2020 Forecasted TTP'!$BT$288:$BT$300,'CAP 20.2 - 2020 Forecasted TTP'!$O$288:$O$300,'E-CAP 20.1 - Depreciation'!B28)/1000</f>
        <v>0</v>
      </c>
    </row>
    <row r="29" spans="1:12">
      <c r="A29" s="4" t="s">
        <v>5</v>
      </c>
      <c r="B29" s="4"/>
      <c r="C29" s="77"/>
      <c r="D29" s="28">
        <f>SUM(D28)</f>
        <v>0</v>
      </c>
      <c r="E29" s="30"/>
      <c r="F29" s="28">
        <f>SUM(F28)</f>
        <v>0</v>
      </c>
    </row>
    <row r="30" spans="1:12">
      <c r="A30" s="4"/>
      <c r="B30" s="4"/>
      <c r="C30" s="77"/>
      <c r="D30" s="31"/>
      <c r="E30" s="30"/>
      <c r="F30" s="31"/>
    </row>
    <row r="31" spans="1:12">
      <c r="A31" s="2" t="s">
        <v>25</v>
      </c>
      <c r="B31" s="4" t="s">
        <v>41</v>
      </c>
      <c r="C31" s="121"/>
      <c r="D31" s="25">
        <f>SUMIFS('CAP 20.2 - 2020 Forecasted TTP'!$BF$288:$BF$300,'CAP 20.2 - 2020 Forecasted TTP'!$O$288:$O$300,'E-CAP 20.1 - Depreciation'!B31)/1000</f>
        <v>0</v>
      </c>
      <c r="E31" s="25"/>
      <c r="F31" s="25">
        <f>SUMIFS('CAP 20.2 - 2020 Forecasted TTP'!$BT$288:$BT$300,'CAP 20.2 - 2020 Forecasted TTP'!$O$288:$O$300,'E-CAP 20.1 - Depreciation'!B31)/1000</f>
        <v>0</v>
      </c>
      <c r="L31" s="119"/>
    </row>
    <row r="32" spans="1:12">
      <c r="A32" s="4" t="s">
        <v>5</v>
      </c>
      <c r="B32" s="4"/>
      <c r="C32" s="77"/>
      <c r="D32" s="28">
        <f>SUM(D31)</f>
        <v>0</v>
      </c>
      <c r="E32" s="30"/>
      <c r="F32" s="28">
        <f>SUM(F31)</f>
        <v>0</v>
      </c>
    </row>
    <row r="33" spans="1:7">
      <c r="A33" s="4"/>
      <c r="B33" s="4"/>
      <c r="C33" s="77"/>
      <c r="D33" s="31"/>
      <c r="E33" s="30"/>
      <c r="F33" s="31"/>
    </row>
    <row r="34" spans="1:7">
      <c r="A34" s="4"/>
      <c r="B34" s="4"/>
      <c r="C34" s="77"/>
      <c r="D34" s="31"/>
      <c r="E34" s="30"/>
      <c r="F34" s="31"/>
    </row>
    <row r="35" spans="1:7" ht="15" thickBot="1">
      <c r="A35" s="36" t="s">
        <v>742</v>
      </c>
      <c r="B35" s="36"/>
      <c r="C35" s="78"/>
      <c r="D35" s="252">
        <f>SUM(D12,D21,D26,D29,D32,D15)</f>
        <v>18767.853002826763</v>
      </c>
      <c r="E35" s="34"/>
      <c r="F35" s="37">
        <f>SUM(F12,F21,F26,F29,F32,F15)</f>
        <v>9382.9308312172143</v>
      </c>
    </row>
    <row r="36" spans="1:7">
      <c r="A36" s="4"/>
      <c r="B36" s="4"/>
      <c r="C36" s="77"/>
      <c r="D36" s="76" t="s">
        <v>102</v>
      </c>
      <c r="E36" s="41"/>
      <c r="F36" s="76" t="s">
        <v>102</v>
      </c>
    </row>
    <row r="38" spans="1:7">
      <c r="D38" s="123">
        <f>('CAP 20.2 - 2020 Forecasted TTP'!BF301/1000)-D35</f>
        <v>0</v>
      </c>
      <c r="F38" s="120">
        <f>('CAP 20.2 - 2020 Forecasted TTP'!BT301/1000)-F35</f>
        <v>0</v>
      </c>
    </row>
    <row r="39" spans="1:7">
      <c r="D39" s="122"/>
      <c r="E39" s="122"/>
      <c r="F39" s="122"/>
    </row>
    <row r="43" spans="1:7">
      <c r="G43" s="120"/>
    </row>
  </sheetData>
  <mergeCells count="1">
    <mergeCell ref="D5:F5"/>
  </mergeCells>
  <pageMargins left="0.7" right="0.7" top="0.75" bottom="0.75" header="0.3" footer="0.3"/>
  <pageSetup scale="43" fitToWidth="2" orientation="portrait" r:id="rId1"/>
  <headerFooter>
    <oddHeader xml:space="preserve">&amp;LAvista
</oddHeader>
    <oddFooter>&amp;L&amp;F&amp;R
Page &amp;P of &amp;N</oddFooter>
  </headerFooter>
  <colBreaks count="1" manualBreakCount="1">
    <brk id="14" max="9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Y42"/>
  <sheetViews>
    <sheetView zoomScaleNormal="100" workbookViewId="0"/>
  </sheetViews>
  <sheetFormatPr defaultColWidth="9.109375" defaultRowHeight="13.2" outlineLevelCol="1"/>
  <cols>
    <col min="1" max="1" width="17.33203125" style="4" customWidth="1"/>
    <col min="2" max="2" width="8.6640625" style="4" bestFit="1" customWidth="1"/>
    <col min="3" max="3" width="13" style="2" customWidth="1"/>
    <col min="4" max="4" width="9.6640625" style="6" customWidth="1"/>
    <col min="5" max="5" width="10.5546875" style="2" bestFit="1" customWidth="1"/>
    <col min="6" max="6" width="9.88671875" style="3" customWidth="1"/>
    <col min="7" max="7" width="16.88671875" style="4" customWidth="1"/>
    <col min="8" max="8" width="2.6640625" style="5" customWidth="1"/>
    <col min="9" max="9" width="10.33203125" style="2" customWidth="1"/>
    <col min="10" max="10" width="10.5546875" style="4" hidden="1" customWidth="1" outlineLevel="1"/>
    <col min="11" max="11" width="10.109375" style="4" hidden="1" customWidth="1" outlineLevel="1"/>
    <col min="12" max="12" width="2.6640625" style="5" customWidth="1" collapsed="1"/>
    <col min="13" max="13" width="10.6640625" style="5" customWidth="1"/>
    <col min="14" max="14" width="12.5546875" style="5" customWidth="1"/>
    <col min="15" max="16" width="15.33203125" style="4" customWidth="1"/>
    <col min="17" max="17" width="15.44140625" style="4" hidden="1" customWidth="1" outlineLevel="1"/>
    <col min="18" max="18" width="15.33203125" style="4" hidden="1" customWidth="1" outlineLevel="1"/>
    <col min="19" max="19" width="2.6640625" style="6" customWidth="1" collapsed="1"/>
    <col min="20" max="20" width="13" style="2" customWidth="1"/>
    <col min="21" max="22" width="12.88671875" style="4" hidden="1" customWidth="1" outlineLevel="1"/>
    <col min="23" max="23" width="7.33203125" style="4" bestFit="1" customWidth="1" collapsed="1"/>
    <col min="24" max="24" width="14.44140625" style="4" customWidth="1"/>
    <col min="25" max="25" width="12.5546875" style="4" customWidth="1"/>
    <col min="26" max="16384" width="9.109375" style="4"/>
  </cols>
  <sheetData>
    <row r="1" spans="1:25">
      <c r="A1" s="1" t="s">
        <v>447</v>
      </c>
      <c r="B1" s="1"/>
    </row>
    <row r="2" spans="1:25">
      <c r="A2" s="1" t="s">
        <v>448</v>
      </c>
      <c r="B2" s="7"/>
    </row>
    <row r="3" spans="1:25">
      <c r="A3" s="7" t="s">
        <v>107</v>
      </c>
      <c r="B3" s="7"/>
    </row>
    <row r="4" spans="1:25">
      <c r="A4" s="7" t="s">
        <v>26</v>
      </c>
      <c r="B4" s="7"/>
    </row>
    <row r="5" spans="1:25" s="12" customFormat="1">
      <c r="A5" s="8"/>
      <c r="B5" s="8"/>
      <c r="C5" s="9"/>
      <c r="D5" s="9"/>
      <c r="E5" s="8"/>
      <c r="F5" s="10"/>
      <c r="H5" s="11"/>
      <c r="I5" s="8"/>
      <c r="M5" s="11" t="s">
        <v>10</v>
      </c>
      <c r="N5"/>
      <c r="O5" s="13" t="s">
        <v>0</v>
      </c>
      <c r="P5" s="13"/>
      <c r="Q5" s="13" t="s">
        <v>1</v>
      </c>
      <c r="R5" s="13" t="s">
        <v>15</v>
      </c>
      <c r="S5" s="14"/>
      <c r="T5" s="8"/>
    </row>
    <row r="6" spans="1:25" s="5" customFormat="1">
      <c r="A6" s="6"/>
      <c r="B6" s="6"/>
      <c r="C6" s="7"/>
      <c r="D6" s="7"/>
      <c r="E6" s="6"/>
      <c r="F6" s="15"/>
      <c r="H6" s="16"/>
      <c r="I6" s="6"/>
      <c r="M6" s="16" t="s">
        <v>11</v>
      </c>
      <c r="N6"/>
      <c r="O6" s="17">
        <v>3.7499999999999999E-2</v>
      </c>
      <c r="P6" s="17"/>
      <c r="Q6" s="17">
        <v>7.2190000000000004E-2</v>
      </c>
      <c r="R6" s="17">
        <v>6.6769999999999996E-2</v>
      </c>
      <c r="S6" s="17"/>
      <c r="T6" s="6"/>
    </row>
    <row r="7" spans="1:25" s="5" customFormat="1">
      <c r="A7" s="7"/>
      <c r="B7" s="7"/>
      <c r="C7" s="7"/>
      <c r="D7" s="7"/>
      <c r="E7" s="6"/>
      <c r="F7" s="15"/>
      <c r="H7" s="16"/>
      <c r="I7" s="6"/>
      <c r="M7" s="16" t="s">
        <v>4</v>
      </c>
      <c r="N7"/>
      <c r="O7" s="19">
        <v>0.1429</v>
      </c>
      <c r="P7" s="19"/>
      <c r="Q7" s="19">
        <v>0.24490000000000001</v>
      </c>
      <c r="R7" s="19">
        <v>0.1749</v>
      </c>
      <c r="S7" s="19"/>
      <c r="T7" s="6"/>
    </row>
    <row r="8" spans="1:25" s="5" customFormat="1">
      <c r="A8" s="7"/>
      <c r="B8" s="7"/>
      <c r="C8" s="7"/>
      <c r="D8" s="7"/>
      <c r="E8" s="6"/>
      <c r="F8" s="15"/>
      <c r="H8" s="16"/>
      <c r="I8" s="6"/>
      <c r="M8" s="16" t="s">
        <v>18</v>
      </c>
      <c r="N8"/>
      <c r="O8" s="19">
        <v>0.2</v>
      </c>
      <c r="P8" s="19"/>
      <c r="Q8" s="19">
        <v>0.32</v>
      </c>
      <c r="R8" s="19">
        <v>0.192</v>
      </c>
      <c r="S8" s="19"/>
      <c r="T8" s="6"/>
    </row>
    <row r="9" spans="1:25" s="5" customFormat="1">
      <c r="A9" s="7"/>
      <c r="B9" s="7"/>
      <c r="C9" s="7"/>
      <c r="D9" s="7"/>
      <c r="E9" s="6"/>
      <c r="F9" s="15"/>
      <c r="H9" s="16"/>
      <c r="I9" s="6"/>
      <c r="M9" s="16" t="s">
        <v>17</v>
      </c>
      <c r="N9"/>
      <c r="O9" s="19">
        <v>0.16669999999999999</v>
      </c>
      <c r="P9" s="19"/>
      <c r="Q9" s="19">
        <v>0.44450000000000001</v>
      </c>
      <c r="R9" s="19">
        <v>0.14810000000000001</v>
      </c>
      <c r="S9" s="19"/>
      <c r="T9" s="6"/>
    </row>
    <row r="10" spans="1:25" s="5" customFormat="1">
      <c r="A10" s="7"/>
      <c r="B10" s="7"/>
      <c r="C10" s="7"/>
      <c r="D10" s="7"/>
      <c r="E10" s="6"/>
      <c r="F10" s="15"/>
      <c r="G10" s="16"/>
      <c r="H10" s="16"/>
      <c r="I10" s="8"/>
      <c r="J10" s="12"/>
      <c r="K10" s="12"/>
      <c r="O10" s="18"/>
      <c r="P10" s="18"/>
      <c r="Q10" s="18"/>
      <c r="R10" s="19"/>
      <c r="S10" s="143" t="s">
        <v>449</v>
      </c>
      <c r="T10" s="142">
        <v>0.21</v>
      </c>
    </row>
    <row r="11" spans="1:25" s="5" customFormat="1" ht="12.75" customHeight="1">
      <c r="A11" s="6"/>
      <c r="B11" s="6"/>
      <c r="C11" s="6"/>
      <c r="D11" s="6"/>
      <c r="E11" s="6"/>
      <c r="F11" s="15"/>
      <c r="I11" s="263" t="s">
        <v>204</v>
      </c>
      <c r="J11" s="264"/>
      <c r="K11" s="265"/>
      <c r="L11" s="20"/>
      <c r="M11" s="20"/>
      <c r="N11" s="266" t="s">
        <v>16</v>
      </c>
      <c r="O11" s="267"/>
      <c r="P11" s="267"/>
      <c r="Q11" s="267"/>
      <c r="R11" s="268"/>
      <c r="S11" s="20"/>
      <c r="T11" s="266" t="s">
        <v>203</v>
      </c>
      <c r="U11" s="267"/>
      <c r="V11" s="268"/>
    </row>
    <row r="12" spans="1:25" s="5" customFormat="1" ht="13.8" thickBot="1">
      <c r="A12" s="6"/>
      <c r="B12" s="6"/>
      <c r="C12" s="6"/>
      <c r="D12" s="6"/>
      <c r="E12" s="6"/>
      <c r="F12" s="15"/>
      <c r="I12" s="20"/>
      <c r="J12" s="20"/>
      <c r="K12" s="20"/>
      <c r="L12" s="20"/>
      <c r="M12" s="20"/>
      <c r="N12" s="263">
        <v>2020</v>
      </c>
      <c r="O12" s="264"/>
      <c r="P12" s="265"/>
      <c r="Q12" s="45">
        <v>2021</v>
      </c>
      <c r="R12" s="45">
        <v>2022</v>
      </c>
      <c r="S12" s="20"/>
      <c r="T12" s="44"/>
      <c r="U12" s="44"/>
      <c r="V12" s="44"/>
    </row>
    <row r="13" spans="1:25" s="14" customFormat="1" ht="40.200000000000003" thickTop="1">
      <c r="A13" s="21" t="s">
        <v>2</v>
      </c>
      <c r="B13" s="21"/>
      <c r="C13" s="52" t="s">
        <v>202</v>
      </c>
      <c r="D13" s="21"/>
      <c r="E13" s="52" t="s">
        <v>9</v>
      </c>
      <c r="F13" s="22" t="s">
        <v>34</v>
      </c>
      <c r="G13" s="52" t="s">
        <v>37</v>
      </c>
      <c r="H13" s="23"/>
      <c r="I13" s="52" t="s">
        <v>32</v>
      </c>
      <c r="J13" s="24" t="s">
        <v>105</v>
      </c>
      <c r="K13" s="24" t="s">
        <v>201</v>
      </c>
      <c r="L13" s="24"/>
      <c r="M13" s="24" t="s">
        <v>106</v>
      </c>
      <c r="N13" s="24" t="s">
        <v>29</v>
      </c>
      <c r="O13" s="24" t="s">
        <v>16</v>
      </c>
      <c r="P13" s="24" t="s">
        <v>199</v>
      </c>
      <c r="Q13" s="24" t="s">
        <v>16</v>
      </c>
      <c r="R13" s="24" t="s">
        <v>16</v>
      </c>
      <c r="S13" s="24"/>
      <c r="T13" s="52" t="str">
        <f>I13</f>
        <v>12.31.20</v>
      </c>
      <c r="U13" s="24" t="str">
        <f>J13</f>
        <v>12.31.21</v>
      </c>
      <c r="V13" s="24" t="str">
        <f>K13</f>
        <v>12.31.22</v>
      </c>
      <c r="X13" s="52" t="s">
        <v>27</v>
      </c>
      <c r="Y13" s="52" t="s">
        <v>28</v>
      </c>
    </row>
    <row r="14" spans="1:25">
      <c r="B14" s="39" t="s">
        <v>446</v>
      </c>
      <c r="C14" s="57"/>
      <c r="D14" s="39" t="s">
        <v>446</v>
      </c>
      <c r="E14" s="57"/>
      <c r="G14" s="57"/>
      <c r="H14" s="26"/>
      <c r="I14" s="57"/>
      <c r="J14" s="32"/>
      <c r="K14" s="32"/>
      <c r="L14" s="26"/>
      <c r="M14" s="26"/>
      <c r="N14" s="26"/>
      <c r="O14" s="32"/>
      <c r="P14" s="32"/>
      <c r="Q14" s="32"/>
      <c r="R14" s="32"/>
      <c r="S14" s="30"/>
      <c r="T14" s="57"/>
      <c r="U14" s="32"/>
      <c r="V14" s="32"/>
      <c r="W14" s="39" t="s">
        <v>739</v>
      </c>
      <c r="X14" s="55"/>
      <c r="Y14" s="55"/>
    </row>
    <row r="15" spans="1:25">
      <c r="A15" s="4" t="s">
        <v>6</v>
      </c>
      <c r="C15" s="58">
        <f>'G-CAP 20.1 - Depreciation'!D8</f>
        <v>1463.6252082959998</v>
      </c>
      <c r="D15" s="25"/>
      <c r="E15" s="58">
        <f>'G-CAP 20.1 - Depreciation'!F8</f>
        <v>627.9487598876666</v>
      </c>
      <c r="F15" s="15">
        <v>1.46E-2</v>
      </c>
      <c r="G15" s="58">
        <f>ROUND(C15*F15,0)</f>
        <v>21</v>
      </c>
      <c r="H15" s="26"/>
      <c r="I15" s="58">
        <f>F15*E15</f>
        <v>9.1680518943599321</v>
      </c>
      <c r="J15" s="33">
        <f>I15+G15</f>
        <v>30.168051894359934</v>
      </c>
      <c r="K15" s="33">
        <f>J15+G15</f>
        <v>51.168051894359934</v>
      </c>
      <c r="L15" s="16"/>
      <c r="M15" s="117">
        <v>0</v>
      </c>
      <c r="N15" s="72">
        <f>$C15*M15</f>
        <v>0</v>
      </c>
      <c r="O15" s="33">
        <f>ROUND((C15-N15)*$O$6,0)</f>
        <v>55</v>
      </c>
      <c r="P15" s="33">
        <f>SUM(N15:O15)</f>
        <v>55</v>
      </c>
      <c r="Q15" s="33">
        <f>ROUND((C15-N15)*$Q$6,0)</f>
        <v>106</v>
      </c>
      <c r="R15" s="33">
        <f>ROUND((C15-N15)*$R$6,0)</f>
        <v>98</v>
      </c>
      <c r="S15" s="27"/>
      <c r="T15" s="58">
        <f>ROUND(((P15-I15)*-$T$10),0)</f>
        <v>-10</v>
      </c>
      <c r="U15" s="33">
        <f>ROUND(((Q15-G15)*-$T$10)+T15,0)</f>
        <v>-28</v>
      </c>
      <c r="V15" s="33">
        <f>ROUND(((R15-G15)*-$T$10)+U15,0)</f>
        <v>-44</v>
      </c>
      <c r="X15" s="69">
        <f>-'CAP 20.4 - Retirements'!AE14/1000</f>
        <v>0</v>
      </c>
      <c r="Y15" s="69">
        <f>'CAP 20.4 - Retirements'!AQ14/1000</f>
        <v>0</v>
      </c>
    </row>
    <row r="16" spans="1:25" ht="6" customHeight="1">
      <c r="C16" s="57"/>
      <c r="D16" s="30"/>
      <c r="E16" s="57"/>
      <c r="G16" s="57"/>
      <c r="H16" s="26"/>
      <c r="I16" s="57"/>
      <c r="J16" s="32"/>
      <c r="K16" s="32"/>
      <c r="L16" s="26"/>
      <c r="M16" s="118"/>
      <c r="N16" s="26"/>
      <c r="O16" s="26"/>
      <c r="P16" s="26"/>
      <c r="Q16" s="26"/>
      <c r="R16" s="26"/>
      <c r="S16" s="30"/>
      <c r="T16" s="57"/>
      <c r="U16" s="32"/>
      <c r="V16" s="32"/>
      <c r="X16" s="70"/>
      <c r="Y16" s="70"/>
    </row>
    <row r="17" spans="1:25">
      <c r="A17" s="4" t="s">
        <v>3</v>
      </c>
      <c r="C17" s="57"/>
      <c r="D17" s="30"/>
      <c r="E17" s="57"/>
      <c r="G17" s="57"/>
      <c r="H17" s="26"/>
      <c r="I17" s="57"/>
      <c r="J17" s="32"/>
      <c r="K17" s="32"/>
      <c r="L17" s="26"/>
      <c r="M17" s="118"/>
      <c r="N17" s="26"/>
      <c r="O17" s="26"/>
      <c r="P17" s="26"/>
      <c r="Q17" s="26"/>
      <c r="R17" s="26"/>
      <c r="S17" s="30"/>
      <c r="T17" s="57"/>
      <c r="U17" s="32"/>
      <c r="V17" s="32"/>
      <c r="X17" s="70"/>
      <c r="Y17" s="70"/>
    </row>
    <row r="18" spans="1:25">
      <c r="A18" s="43" t="s">
        <v>19</v>
      </c>
      <c r="C18" s="59">
        <f>'G-CAP 20.1 - Depreciation'!D11</f>
        <v>4847.4877500000002</v>
      </c>
      <c r="D18" s="25"/>
      <c r="E18" s="59">
        <f>'G-CAP 20.1 - Depreciation'!F11</f>
        <v>2592.5014979166667</v>
      </c>
      <c r="F18" s="15">
        <v>2.3699999999999999E-2</v>
      </c>
      <c r="G18" s="59">
        <f>ROUND(C18*F18,0)</f>
        <v>115</v>
      </c>
      <c r="H18" s="26"/>
      <c r="I18" s="59">
        <f>F18*E18</f>
        <v>61.442285500624997</v>
      </c>
      <c r="J18" s="16">
        <f>I18+G18</f>
        <v>176.44228550062499</v>
      </c>
      <c r="K18" s="16">
        <f>J18+G18</f>
        <v>291.44228550062496</v>
      </c>
      <c r="L18" s="16"/>
      <c r="M18" s="117">
        <v>0.1</v>
      </c>
      <c r="N18" s="16">
        <f>$C18*M$18</f>
        <v>484.74877500000002</v>
      </c>
      <c r="O18" s="16">
        <f>ROUND((C18-N18)*$O$6,0)</f>
        <v>164</v>
      </c>
      <c r="P18" s="16">
        <f>SUM(N18:O18)</f>
        <v>648.74877500000002</v>
      </c>
      <c r="Q18" s="16">
        <f>ROUND((C18-N18)*$Q$6,0)</f>
        <v>315</v>
      </c>
      <c r="R18" s="16">
        <f>ROUND((C18-N18)*$R$6,0)</f>
        <v>291</v>
      </c>
      <c r="S18" s="27"/>
      <c r="T18" s="59">
        <f>ROUND(((P18-I18)*-$T$10),0)</f>
        <v>-123</v>
      </c>
      <c r="U18" s="16">
        <f>ROUND(((Q18-G18)*-$T$10)+T18,0)</f>
        <v>-165</v>
      </c>
      <c r="V18" s="16">
        <f>ROUND(((R18-G18)*-$T$10)+U18,0)</f>
        <v>-202</v>
      </c>
      <c r="X18" s="71">
        <f>-'CAP 20.4 - Retirements'!AE12/1000</f>
        <v>-1026.2075646587082</v>
      </c>
      <c r="Y18" s="71">
        <f>'CAP 20.4 - Retirements'!AQ12/1000</f>
        <v>-21.447817997639941</v>
      </c>
    </row>
    <row r="19" spans="1:25">
      <c r="A19" s="43" t="s">
        <v>20</v>
      </c>
      <c r="C19" s="59">
        <f>'G-CAP 20.1 - Depreciation'!D12</f>
        <v>0</v>
      </c>
      <c r="D19" s="25"/>
      <c r="E19" s="59">
        <f>'G-CAP 20.1 - Depreciation'!F12</f>
        <v>0</v>
      </c>
      <c r="F19" s="15">
        <f>F18</f>
        <v>2.3699999999999999E-2</v>
      </c>
      <c r="G19" s="59">
        <f>ROUND(C19*F19,0)</f>
        <v>0</v>
      </c>
      <c r="H19" s="26"/>
      <c r="I19" s="59">
        <f>F19*E19</f>
        <v>0</v>
      </c>
      <c r="J19" s="16">
        <f>I19+G19</f>
        <v>0</v>
      </c>
      <c r="K19" s="16">
        <f>J19+G19</f>
        <v>0</v>
      </c>
      <c r="L19" s="16"/>
      <c r="M19" s="117">
        <v>0.1</v>
      </c>
      <c r="N19" s="116">
        <f t="shared" ref="N19:N20" si="0">$C19*M$18</f>
        <v>0</v>
      </c>
      <c r="O19" s="16">
        <f>ROUND((C19-N19)*$O$6,0)</f>
        <v>0</v>
      </c>
      <c r="P19" s="16">
        <f>SUM(N19:O19)</f>
        <v>0</v>
      </c>
      <c r="Q19" s="16">
        <f>ROUND((C19-N19)*$Q$6,0)</f>
        <v>0</v>
      </c>
      <c r="R19" s="16">
        <f>ROUND((C19-N19)*$R$6,0)</f>
        <v>0</v>
      </c>
      <c r="S19" s="27"/>
      <c r="T19" s="59">
        <f>ROUND(((P19-I19)*-$T$10),0)</f>
        <v>0</v>
      </c>
      <c r="U19" s="16">
        <f>ROUND(((Q19-G19)*-$T$10)+T19,0)</f>
        <v>0</v>
      </c>
      <c r="V19" s="16">
        <f>ROUND(((R19-G19)*-$T$10)+U19,0)</f>
        <v>0</v>
      </c>
      <c r="X19" s="70"/>
      <c r="Y19" s="70"/>
    </row>
    <row r="20" spans="1:25">
      <c r="A20" s="43" t="s">
        <v>21</v>
      </c>
      <c r="C20" s="59">
        <f>'G-CAP 20.1 - Depreciation'!D13</f>
        <v>0</v>
      </c>
      <c r="D20" s="25"/>
      <c r="E20" s="59">
        <f>'G-CAP 20.1 - Depreciation'!F13</f>
        <v>0</v>
      </c>
      <c r="F20" s="15">
        <v>2.3300000000000001E-2</v>
      </c>
      <c r="G20" s="59">
        <f>ROUND(C20*F20,0)</f>
        <v>0</v>
      </c>
      <c r="H20" s="26"/>
      <c r="I20" s="59">
        <f>F20*E20</f>
        <v>0</v>
      </c>
      <c r="J20" s="16">
        <f>I20+G20</f>
        <v>0</v>
      </c>
      <c r="K20" s="16">
        <f>J20+G20</f>
        <v>0</v>
      </c>
      <c r="L20" s="16"/>
      <c r="M20" s="117">
        <v>0.1</v>
      </c>
      <c r="N20" s="116">
        <f t="shared" si="0"/>
        <v>0</v>
      </c>
      <c r="O20" s="16">
        <f>ROUND((C20-N20)*$O$6,0)</f>
        <v>0</v>
      </c>
      <c r="P20" s="16">
        <f>SUM(N20:O20)</f>
        <v>0</v>
      </c>
      <c r="Q20" s="16">
        <f>ROUND((C20-N20)*$Q$6,0)</f>
        <v>0</v>
      </c>
      <c r="R20" s="16">
        <f>ROUND((C20-N20)*$R$6,0)</f>
        <v>0</v>
      </c>
      <c r="S20" s="27"/>
      <c r="T20" s="59">
        <f>ROUND(((P20-I20)*-$T$10),0)</f>
        <v>0</v>
      </c>
      <c r="U20" s="16">
        <f>ROUND(((Q20-G20)*-$T$10)+T20,0)</f>
        <v>0</v>
      </c>
      <c r="V20" s="16">
        <f>ROUND(((R20-G20)*-$T$10)+U20,0)</f>
        <v>0</v>
      </c>
      <c r="X20" s="70"/>
      <c r="Y20" s="70"/>
    </row>
    <row r="21" spans="1:25">
      <c r="A21" s="4" t="s">
        <v>5</v>
      </c>
      <c r="C21" s="56">
        <f>SUM(C18:C20)</f>
        <v>4847.4877500000002</v>
      </c>
      <c r="D21" s="30"/>
      <c r="E21" s="56">
        <f>SUM(E18:E20)</f>
        <v>2592.5014979166667</v>
      </c>
      <c r="F21" s="6"/>
      <c r="G21" s="56">
        <f>SUM(G18:G20)</f>
        <v>115</v>
      </c>
      <c r="H21" s="26"/>
      <c r="I21" s="56">
        <f t="shared" ref="I21:V21" si="1">SUM(I18:I20)</f>
        <v>61.442285500624997</v>
      </c>
      <c r="J21" s="29">
        <f t="shared" si="1"/>
        <v>176.44228550062499</v>
      </c>
      <c r="K21" s="29">
        <f t="shared" si="1"/>
        <v>291.44228550062496</v>
      </c>
      <c r="L21" s="26"/>
      <c r="M21" s="117"/>
      <c r="N21" s="29">
        <f t="shared" si="1"/>
        <v>484.74877500000002</v>
      </c>
      <c r="O21" s="29">
        <f t="shared" si="1"/>
        <v>164</v>
      </c>
      <c r="P21" s="29">
        <f t="shared" si="1"/>
        <v>648.74877500000002</v>
      </c>
      <c r="Q21" s="29">
        <f t="shared" si="1"/>
        <v>315</v>
      </c>
      <c r="R21" s="29">
        <f t="shared" si="1"/>
        <v>291</v>
      </c>
      <c r="S21" s="30"/>
      <c r="T21" s="56">
        <f t="shared" si="1"/>
        <v>-123</v>
      </c>
      <c r="U21" s="29">
        <f t="shared" si="1"/>
        <v>-165</v>
      </c>
      <c r="V21" s="29">
        <f t="shared" si="1"/>
        <v>-202</v>
      </c>
      <c r="X21" s="53">
        <f>SUM(X18:X20)</f>
        <v>-1026.2075646587082</v>
      </c>
      <c r="Y21" s="53">
        <f>SUM(Y18:Y20)</f>
        <v>-21.447817997639941</v>
      </c>
    </row>
    <row r="22" spans="1:25" ht="7.5" customHeight="1">
      <c r="C22" s="57"/>
      <c r="D22" s="30"/>
      <c r="E22" s="57"/>
      <c r="G22" s="57"/>
      <c r="H22" s="26"/>
      <c r="I22" s="57"/>
      <c r="J22" s="32"/>
      <c r="K22" s="32"/>
      <c r="L22" s="26"/>
      <c r="M22" s="117"/>
      <c r="N22" s="26"/>
      <c r="O22" s="26"/>
      <c r="P22" s="26"/>
      <c r="Q22" s="26"/>
      <c r="R22" s="26"/>
      <c r="S22" s="30"/>
      <c r="T22" s="57"/>
      <c r="U22" s="32"/>
      <c r="V22" s="32"/>
      <c r="X22" s="70"/>
      <c r="Y22" s="70"/>
    </row>
    <row r="23" spans="1:25">
      <c r="A23" s="4" t="s">
        <v>22</v>
      </c>
      <c r="C23" s="59">
        <f>SUM('G-CAP 20.1 - Depreciation'!D16:D17)</f>
        <v>1183.3865743608098</v>
      </c>
      <c r="D23" s="25"/>
      <c r="E23" s="59">
        <f>SUM('G-CAP 20.1 - Depreciation'!F16:F17)</f>
        <v>598.23344920627119</v>
      </c>
      <c r="F23" s="15">
        <v>3.7900000000000003E-2</v>
      </c>
      <c r="G23" s="59">
        <f>ROUND(C23*F23,0)</f>
        <v>45</v>
      </c>
      <c r="H23" s="26"/>
      <c r="I23" s="59">
        <f>F23*E23</f>
        <v>22.67304772491768</v>
      </c>
      <c r="J23" s="16">
        <f>I23+G23</f>
        <v>67.67304772491768</v>
      </c>
      <c r="K23" s="16">
        <f>J23+G23</f>
        <v>112.67304772491768</v>
      </c>
      <c r="L23" s="16"/>
      <c r="M23" s="117">
        <v>0</v>
      </c>
      <c r="N23" s="16">
        <f>$C23*M$23</f>
        <v>0</v>
      </c>
      <c r="O23" s="16">
        <f>ROUND((C23-N23)*$O$7,0)</f>
        <v>169</v>
      </c>
      <c r="P23" s="16">
        <f>SUM(N23:O23)</f>
        <v>169</v>
      </c>
      <c r="Q23" s="16">
        <f>ROUND((C23-N23)*$Q$7,0)</f>
        <v>290</v>
      </c>
      <c r="R23" s="16">
        <f>ROUND((C23-N23)*$R$7,0)</f>
        <v>207</v>
      </c>
      <c r="S23" s="27"/>
      <c r="T23" s="59">
        <f>ROUND(((P23-I23)*-$T$10),0)</f>
        <v>-31</v>
      </c>
      <c r="U23" s="16">
        <f>ROUND(((Q23-G23)*-$T$10)+T23,0)</f>
        <v>-82</v>
      </c>
      <c r="V23" s="16">
        <f>ROUND(((R23-G23)*-$T$10)+U23,0)</f>
        <v>-116</v>
      </c>
      <c r="X23" s="71">
        <f>-SUM('CAP 20.4 - Retirements'!AE18:AE19)/1000</f>
        <v>-789.60037016570482</v>
      </c>
      <c r="Y23" s="71">
        <f>SUM('CAP 20.4 - Retirements'!AQ18:AQ19)/1000</f>
        <v>-44.974515748341176</v>
      </c>
    </row>
    <row r="24" spans="1:25">
      <c r="A24" s="4" t="s">
        <v>36</v>
      </c>
      <c r="C24" s="59">
        <f>'G-CAP 20.1 - Depreciation'!D22</f>
        <v>0</v>
      </c>
      <c r="D24" s="25"/>
      <c r="E24" s="59">
        <f>'G-CAP 20.1 - Depreciation'!F22</f>
        <v>0</v>
      </c>
      <c r="F24" s="46">
        <v>5.4199999999999998E-2</v>
      </c>
      <c r="G24" s="59">
        <f>ROUND(C24*F24,0)</f>
        <v>0</v>
      </c>
      <c r="H24" s="26"/>
      <c r="I24" s="59">
        <f>F24*E24</f>
        <v>0</v>
      </c>
      <c r="J24" s="16">
        <f>I24+G24</f>
        <v>0</v>
      </c>
      <c r="K24" s="16">
        <f>J24+G24</f>
        <v>0</v>
      </c>
      <c r="L24" s="16"/>
      <c r="M24" s="117">
        <v>0</v>
      </c>
      <c r="N24" s="16">
        <f>$C24*M$23</f>
        <v>0</v>
      </c>
      <c r="O24" s="16">
        <f>ROUND((C24-N24)*$O$8,0)</f>
        <v>0</v>
      </c>
      <c r="P24" s="16">
        <f>SUM(N24:O24)</f>
        <v>0</v>
      </c>
      <c r="Q24" s="16">
        <f>ROUND((C24-N24)*$Q$8,0)</f>
        <v>0</v>
      </c>
      <c r="R24" s="16">
        <f>ROUND((C24-N24)*$R$8,0)</f>
        <v>0</v>
      </c>
      <c r="S24" s="27"/>
      <c r="T24" s="59">
        <f>ROUND(((P24-I24)*-$T$10),0)</f>
        <v>0</v>
      </c>
      <c r="U24" s="16">
        <f>ROUND(((Q24-G24)*-$T$10)+T24,0)</f>
        <v>0</v>
      </c>
      <c r="V24" s="16">
        <f>ROUND(((R24-G24)*-$T$10)+U24,0)</f>
        <v>0</v>
      </c>
      <c r="X24" s="71">
        <f>-'CAP 20.4 - Retirements'!AE20/1000</f>
        <v>0</v>
      </c>
      <c r="Y24" s="71">
        <f>'CAP 20.4 - Retirements'!AQ20/1000</f>
        <v>0</v>
      </c>
    </row>
    <row r="25" spans="1:25">
      <c r="A25" s="4" t="s">
        <v>24</v>
      </c>
      <c r="C25" s="59">
        <f>'G-CAP 20.1 - Depreciation'!D18</f>
        <v>16.704673316458113</v>
      </c>
      <c r="D25" s="25"/>
      <c r="E25" s="59">
        <f>'G-CAP 20.1 - Depreciation'!F18</f>
        <v>12.801571128468916</v>
      </c>
      <c r="F25" s="46">
        <v>0.2</v>
      </c>
      <c r="G25" s="59">
        <f>ROUND(C25*F25,0)</f>
        <v>3</v>
      </c>
      <c r="H25" s="26"/>
      <c r="I25" s="59">
        <f>F25*E25</f>
        <v>2.5603142256937836</v>
      </c>
      <c r="J25" s="16">
        <f>I25+G25</f>
        <v>5.5603142256937836</v>
      </c>
      <c r="K25" s="16">
        <f>J25+G25</f>
        <v>8.5603142256937836</v>
      </c>
      <c r="L25" s="16"/>
      <c r="M25" s="117">
        <v>0</v>
      </c>
      <c r="N25" s="16">
        <f>$C25*M$25</f>
        <v>0</v>
      </c>
      <c r="O25" s="16">
        <f>ROUND((C25-N25)*$O$8,0)</f>
        <v>3</v>
      </c>
      <c r="P25" s="16">
        <f>SUM(N25:O25)</f>
        <v>3</v>
      </c>
      <c r="Q25" s="16">
        <f>ROUND((C25-N25)*$Q$8,0)</f>
        <v>5</v>
      </c>
      <c r="R25" s="16">
        <f>ROUND((C25-N25)*$R$8,0)</f>
        <v>3</v>
      </c>
      <c r="S25" s="27"/>
      <c r="T25" s="59">
        <f>ROUND(((P25-I25)*-$T$10),0)</f>
        <v>0</v>
      </c>
      <c r="U25" s="16">
        <f>ROUND(((Q25-G25)*-$T$10)+T25,0)</f>
        <v>0</v>
      </c>
      <c r="V25" s="16">
        <f>ROUND(((R25-G25)*-$T$10)+U25,0)</f>
        <v>0</v>
      </c>
      <c r="X25" s="71"/>
      <c r="Y25" s="71"/>
    </row>
    <row r="26" spans="1:25">
      <c r="A26" s="4" t="s">
        <v>5</v>
      </c>
      <c r="C26" s="53">
        <f>SUM(C23:C25)</f>
        <v>1200.091247677268</v>
      </c>
      <c r="D26" s="30"/>
      <c r="E26" s="53">
        <f>SUM(E23:E25)</f>
        <v>611.03502033474012</v>
      </c>
      <c r="F26" s="27"/>
      <c r="G26" s="53">
        <f>SUM(G23:G25)</f>
        <v>48</v>
      </c>
      <c r="H26" s="26"/>
      <c r="I26" s="53">
        <f>SUM(I23:I25)</f>
        <v>25.233361950611464</v>
      </c>
      <c r="J26" s="28">
        <f>SUM(J23:J25)</f>
        <v>73.233361950611467</v>
      </c>
      <c r="K26" s="28">
        <f>SUM(K23:K25)</f>
        <v>121.23336195061147</v>
      </c>
      <c r="L26" s="26"/>
      <c r="M26" s="117"/>
      <c r="N26" s="28">
        <f>SUM(N23:N25)</f>
        <v>0</v>
      </c>
      <c r="O26" s="28">
        <f>SUM(O23:O25)</f>
        <v>172</v>
      </c>
      <c r="P26" s="28">
        <f>SUM(P23:P25)</f>
        <v>172</v>
      </c>
      <c r="Q26" s="28">
        <f>SUM(Q23:Q25)</f>
        <v>295</v>
      </c>
      <c r="R26" s="28">
        <f>SUM(R23:R25)</f>
        <v>210</v>
      </c>
      <c r="S26" s="30"/>
      <c r="T26" s="56">
        <f>SUM(T23:T25)</f>
        <v>-31</v>
      </c>
      <c r="U26" s="29">
        <f>SUM(U23:U25)</f>
        <v>-82</v>
      </c>
      <c r="V26" s="29">
        <f>SUM(V23:V25)</f>
        <v>-116</v>
      </c>
      <c r="X26" s="53">
        <f>SUM(X23:X25)</f>
        <v>-789.60037016570482</v>
      </c>
      <c r="Y26" s="53">
        <f>SUM(Y23:Y25)</f>
        <v>-44.974515748341176</v>
      </c>
    </row>
    <row r="27" spans="1:25" ht="6" customHeight="1">
      <c r="C27" s="57"/>
      <c r="D27" s="30"/>
      <c r="E27" s="57"/>
      <c r="F27" s="46"/>
      <c r="G27" s="57"/>
      <c r="H27" s="26"/>
      <c r="I27" s="57"/>
      <c r="J27" s="32"/>
      <c r="K27" s="32"/>
      <c r="L27" s="26"/>
      <c r="M27" s="117"/>
      <c r="N27" s="26"/>
      <c r="O27" s="26"/>
      <c r="P27" s="26"/>
      <c r="Q27" s="26"/>
      <c r="R27" s="26"/>
      <c r="S27" s="30"/>
      <c r="T27" s="57"/>
      <c r="U27" s="32"/>
      <c r="V27" s="32"/>
      <c r="X27" s="70"/>
      <c r="Y27" s="70"/>
    </row>
    <row r="28" spans="1:25">
      <c r="A28" s="4" t="s">
        <v>25</v>
      </c>
      <c r="C28" s="59">
        <f>'G-CAP 20.1 - Depreciation'!D24</f>
        <v>0</v>
      </c>
      <c r="D28" s="25"/>
      <c r="E28" s="59">
        <f>'G-CAP 20.1 - Depreciation'!F24</f>
        <v>0</v>
      </c>
      <c r="F28" s="46">
        <v>0.2</v>
      </c>
      <c r="G28" s="59">
        <f>ROUND(C28*F28,0)</f>
        <v>0</v>
      </c>
      <c r="H28" s="26"/>
      <c r="I28" s="59">
        <f>F28*E28</f>
        <v>0</v>
      </c>
      <c r="J28" s="16">
        <f>I28+G28</f>
        <v>0</v>
      </c>
      <c r="K28" s="16">
        <f>J28+G28</f>
        <v>0</v>
      </c>
      <c r="L28" s="16"/>
      <c r="M28" s="117">
        <v>0</v>
      </c>
      <c r="N28" s="16">
        <f>$C28*M$25</f>
        <v>0</v>
      </c>
      <c r="O28" s="16">
        <f>ROUND((C28-N28)*$O$9,0)</f>
        <v>0</v>
      </c>
      <c r="P28" s="16">
        <f>SUM(N28:O28)</f>
        <v>0</v>
      </c>
      <c r="Q28" s="16">
        <f>ROUND((C28-N28)*$Q$9,0)</f>
        <v>0</v>
      </c>
      <c r="R28" s="16">
        <f>ROUND((C28-N28)*$R$9,0)</f>
        <v>0</v>
      </c>
      <c r="S28" s="27"/>
      <c r="T28" s="59">
        <f>ROUND(((P28-I28)*-$T$10),0)</f>
        <v>0</v>
      </c>
      <c r="U28" s="16">
        <f>ROUND(((Q28-G28)*-$T$10)+T28,0)</f>
        <v>0</v>
      </c>
      <c r="V28" s="16">
        <f>ROUND(((R28-G28)*-$T$10)+U28,0)</f>
        <v>0</v>
      </c>
      <c r="X28" s="71">
        <f>-'CAP 20.4 - Retirements'!AE16/1000</f>
        <v>0</v>
      </c>
      <c r="Y28" s="71">
        <f>'CAP 20.4 - Retirements'!AQ16/1000</f>
        <v>0</v>
      </c>
    </row>
    <row r="29" spans="1:25">
      <c r="C29" s="53">
        <f>SUM(C28)</f>
        <v>0</v>
      </c>
      <c r="D29" s="30"/>
      <c r="E29" s="53">
        <f>SUM(E28)</f>
        <v>0</v>
      </c>
      <c r="F29" s="27"/>
      <c r="G29" s="53">
        <f>SUM(G28)</f>
        <v>0</v>
      </c>
      <c r="H29" s="26"/>
      <c r="I29" s="53">
        <f>SUM(I28)</f>
        <v>0</v>
      </c>
      <c r="J29" s="28">
        <f>SUM(J28)</f>
        <v>0</v>
      </c>
      <c r="K29" s="28">
        <f>SUM(K28)</f>
        <v>0</v>
      </c>
      <c r="L29" s="26"/>
      <c r="M29" s="117"/>
      <c r="N29" s="28">
        <f>SUM(N28)</f>
        <v>0</v>
      </c>
      <c r="O29" s="28">
        <f>SUM(O28)</f>
        <v>0</v>
      </c>
      <c r="P29" s="28">
        <f>SUM(P28)</f>
        <v>0</v>
      </c>
      <c r="Q29" s="28">
        <f>SUM(Q28)</f>
        <v>0</v>
      </c>
      <c r="R29" s="28">
        <f>SUM(R28)</f>
        <v>0</v>
      </c>
      <c r="S29" s="30"/>
      <c r="T29" s="56">
        <f>SUM(T28)</f>
        <v>0</v>
      </c>
      <c r="U29" s="29">
        <f>SUM(U28)</f>
        <v>0</v>
      </c>
      <c r="V29" s="29">
        <f>SUM(V28)</f>
        <v>0</v>
      </c>
      <c r="X29" s="53">
        <f>SUM(X28)</f>
        <v>0</v>
      </c>
      <c r="Y29" s="53">
        <f>SUM(Y28)</f>
        <v>0</v>
      </c>
    </row>
    <row r="30" spans="1:25">
      <c r="C30" s="57"/>
      <c r="D30" s="30"/>
      <c r="E30" s="57"/>
      <c r="F30" s="15"/>
      <c r="G30" s="57"/>
      <c r="H30" s="26"/>
      <c r="I30" s="57"/>
      <c r="J30" s="32"/>
      <c r="K30" s="32"/>
      <c r="L30" s="26"/>
      <c r="M30" s="15"/>
      <c r="N30" s="26"/>
      <c r="O30" s="26"/>
      <c r="P30" s="26"/>
      <c r="Q30" s="26"/>
      <c r="R30" s="26"/>
      <c r="S30" s="30"/>
      <c r="T30" s="57"/>
      <c r="U30" s="32"/>
      <c r="V30" s="32"/>
      <c r="X30" s="55"/>
      <c r="Y30" s="55"/>
    </row>
    <row r="31" spans="1:25" s="36" customFormat="1" ht="13.8" thickBot="1">
      <c r="A31" s="36" t="s">
        <v>7</v>
      </c>
      <c r="C31" s="196">
        <f>SUM(C15,C21,C26,C29)</f>
        <v>7511.2042059732685</v>
      </c>
      <c r="D31" s="34"/>
      <c r="E31" s="54">
        <f>SUM(E15,E21,E26,E29)</f>
        <v>3831.4852781390737</v>
      </c>
      <c r="F31" s="7"/>
      <c r="G31" s="196">
        <f>SUM(G15,G21,G26,G29)</f>
        <v>184</v>
      </c>
      <c r="H31" s="34"/>
      <c r="I31" s="196">
        <f>SUM(I15,I21,I26,I29)</f>
        <v>95.843699345596391</v>
      </c>
      <c r="J31" s="37">
        <f>SUM(J15,J21,J26,J29)</f>
        <v>279.84369934559641</v>
      </c>
      <c r="K31" s="37">
        <f>SUM(K15,K21,K26,K29)</f>
        <v>463.84369934559635</v>
      </c>
      <c r="L31" s="34"/>
      <c r="M31" s="15"/>
      <c r="N31" s="37">
        <f>SUM(N15,N21,N26,N29)</f>
        <v>484.74877500000002</v>
      </c>
      <c r="O31" s="37">
        <f>SUM(O15,O21,O26,O29)</f>
        <v>391</v>
      </c>
      <c r="P31" s="37">
        <f>SUM(P15,P21,P26,P29)</f>
        <v>875.74877500000002</v>
      </c>
      <c r="Q31" s="37">
        <f>SUM(Q15,Q21,Q26,Q29)</f>
        <v>716</v>
      </c>
      <c r="R31" s="37">
        <f>SUM(R15,R21,R26,R29)</f>
        <v>599</v>
      </c>
      <c r="S31" s="35"/>
      <c r="T31" s="196">
        <f>SUM(T15,T21,T26,T29)</f>
        <v>-164</v>
      </c>
      <c r="U31" s="37">
        <f>SUM(U15,U21,U26,U29)</f>
        <v>-275</v>
      </c>
      <c r="V31" s="37">
        <f>SUM(V15,V21,V26,V29)</f>
        <v>-362</v>
      </c>
      <c r="X31" s="196">
        <f>SUM(X15,X21,X26,X29)</f>
        <v>-1815.807934824413</v>
      </c>
      <c r="Y31" s="196">
        <f>SUM(Y15,Y21,Y26,Y29)</f>
        <v>-66.422333745981121</v>
      </c>
    </row>
    <row r="32" spans="1:25" ht="13.8" thickTop="1">
      <c r="C32" s="51" t="s">
        <v>33</v>
      </c>
      <c r="D32" s="41"/>
      <c r="E32" s="40"/>
      <c r="G32" s="51" t="s">
        <v>33</v>
      </c>
      <c r="H32" s="42"/>
      <c r="I32" s="51" t="s">
        <v>33</v>
      </c>
      <c r="J32" s="51"/>
      <c r="O32" s="5"/>
      <c r="P32" s="5"/>
      <c r="Q32" s="5"/>
      <c r="R32" s="5"/>
      <c r="T32" s="51"/>
      <c r="U32" s="51"/>
      <c r="X32" s="51" t="s">
        <v>33</v>
      </c>
      <c r="Y32" s="51" t="s">
        <v>33</v>
      </c>
    </row>
    <row r="33" spans="1:25">
      <c r="I33" s="38"/>
      <c r="X33" s="144">
        <f>X31+('CAP 20.4 - Retirements'!AE22/1000)</f>
        <v>0</v>
      </c>
      <c r="Y33" s="144">
        <f>Y31-('CAP 20.4 - Retirements'!AQ22/1000)</f>
        <v>0</v>
      </c>
    </row>
    <row r="34" spans="1:25" s="60" customFormat="1" ht="9.6">
      <c r="A34" s="66" t="s">
        <v>458</v>
      </c>
      <c r="C34" s="61"/>
      <c r="D34" s="62"/>
      <c r="E34" s="63"/>
      <c r="F34" s="64"/>
      <c r="H34" s="65"/>
      <c r="I34" s="61"/>
      <c r="L34" s="65"/>
      <c r="M34" s="65"/>
      <c r="N34" s="65"/>
      <c r="S34" s="67"/>
      <c r="T34" s="66"/>
      <c r="U34" s="68"/>
    </row>
    <row r="35" spans="1:25">
      <c r="A35" s="66" t="s">
        <v>731</v>
      </c>
      <c r="C35" s="47"/>
      <c r="D35" s="48"/>
      <c r="E35" s="49"/>
      <c r="I35" s="38"/>
    </row>
    <row r="36" spans="1:25">
      <c r="C36" s="47"/>
      <c r="D36" s="48"/>
      <c r="E36" s="47"/>
      <c r="I36" s="38"/>
    </row>
    <row r="37" spans="1:25">
      <c r="C37" s="47"/>
      <c r="D37" s="48"/>
      <c r="E37" s="47"/>
    </row>
    <row r="38" spans="1:25">
      <c r="C38" s="47"/>
      <c r="D38" s="48"/>
      <c r="E38" s="47"/>
    </row>
    <row r="39" spans="1:25">
      <c r="C39" s="47"/>
      <c r="D39" s="48"/>
      <c r="E39" s="47"/>
    </row>
    <row r="41" spans="1:25">
      <c r="C41" s="47"/>
      <c r="D41" s="48"/>
      <c r="E41" s="47"/>
    </row>
    <row r="42" spans="1:25">
      <c r="C42" s="47"/>
      <c r="D42" s="48"/>
      <c r="E42" s="47"/>
    </row>
  </sheetData>
  <mergeCells count="4">
    <mergeCell ref="N11:R11"/>
    <mergeCell ref="T11:V11"/>
    <mergeCell ref="N12:P12"/>
    <mergeCell ref="I11:K11"/>
  </mergeCells>
  <pageMargins left="0.7" right="0.7" top="0.75" bottom="0.75" header="0.3" footer="0.3"/>
  <pageSetup scale="60" orientation="landscape" r:id="rId1"/>
  <headerFooter>
    <oddHeader xml:space="preserve">&amp;LAvista
</oddHeader>
    <oddFooter>&amp;L&amp;F&amp;R
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177"/>
  <sheetViews>
    <sheetView zoomScaleNormal="100" workbookViewId="0"/>
  </sheetViews>
  <sheetFormatPr defaultColWidth="8.88671875" defaultRowHeight="14.4" outlineLevelCol="1"/>
  <cols>
    <col min="1" max="1" width="23.33203125" style="74" customWidth="1"/>
    <col min="2" max="2" width="32.6640625" style="74" customWidth="1" outlineLevel="1"/>
    <col min="3" max="3" width="10.109375" style="75" bestFit="1" customWidth="1"/>
    <col min="4" max="4" width="11.33203125" style="74" bestFit="1" customWidth="1"/>
    <col min="5" max="5" width="8.33203125" style="74" bestFit="1" customWidth="1"/>
    <col min="6" max="6" width="12.109375" style="74" bestFit="1" customWidth="1"/>
    <col min="7" max="10" width="12.88671875" style="74" bestFit="1" customWidth="1"/>
    <col min="11" max="11" width="13.88671875" style="74" bestFit="1" customWidth="1"/>
    <col min="12" max="12" width="14.109375" style="74" bestFit="1" customWidth="1"/>
    <col min="13" max="13" width="13.5546875" style="74" bestFit="1" customWidth="1"/>
    <col min="14" max="14" width="12.88671875" style="74" bestFit="1" customWidth="1"/>
    <col min="15" max="15" width="2.88671875" style="74" customWidth="1"/>
    <col min="16" max="16" width="13.44140625" style="74" bestFit="1" customWidth="1"/>
    <col min="17" max="17" width="21.109375" style="74" bestFit="1" customWidth="1"/>
    <col min="18" max="18" width="20.33203125" style="74" bestFit="1" customWidth="1"/>
    <col min="19" max="19" width="19.44140625" style="74" bestFit="1" customWidth="1"/>
    <col min="20" max="20" width="21.44140625" style="74" bestFit="1" customWidth="1"/>
    <col min="21" max="21" width="21.33203125" style="74" bestFit="1" customWidth="1"/>
    <col min="22" max="22" width="20.5546875" style="74" bestFit="1" customWidth="1"/>
    <col min="23" max="23" width="19.6640625" style="74" bestFit="1" customWidth="1"/>
    <col min="24" max="24" width="21" style="74" bestFit="1" customWidth="1"/>
    <col min="25" max="16384" width="8.88671875" style="74"/>
  </cols>
  <sheetData>
    <row r="1" spans="1:16">
      <c r="A1" s="1" t="s">
        <v>444</v>
      </c>
      <c r="B1" s="1"/>
      <c r="C1" s="20"/>
      <c r="D1" s="2"/>
      <c r="E1" s="6"/>
      <c r="F1" s="2"/>
    </row>
    <row r="2" spans="1:16">
      <c r="A2" s="7" t="s">
        <v>428</v>
      </c>
      <c r="B2" s="7"/>
      <c r="C2" s="20"/>
      <c r="D2" s="2"/>
      <c r="E2" s="6"/>
      <c r="F2" s="2"/>
    </row>
    <row r="3" spans="1:16">
      <c r="A3" s="7" t="s">
        <v>108</v>
      </c>
      <c r="B3" s="7"/>
      <c r="C3" s="20"/>
      <c r="D3" s="2"/>
      <c r="E3" s="6"/>
      <c r="F3" s="2"/>
      <c r="H3"/>
      <c r="I3"/>
      <c r="J3"/>
    </row>
    <row r="4" spans="1:16">
      <c r="A4" s="7" t="s">
        <v>26</v>
      </c>
      <c r="B4" s="7"/>
      <c r="C4" s="20"/>
      <c r="D4"/>
      <c r="E4"/>
      <c r="F4"/>
      <c r="H4"/>
      <c r="I4"/>
      <c r="J4"/>
    </row>
    <row r="5" spans="1:16">
      <c r="A5" s="8"/>
      <c r="B5" s="8"/>
      <c r="C5" s="14"/>
      <c r="D5" s="263" t="s">
        <v>445</v>
      </c>
      <c r="E5" s="264"/>
      <c r="F5" s="265"/>
      <c r="H5"/>
      <c r="I5"/>
      <c r="J5"/>
    </row>
    <row r="6" spans="1:16">
      <c r="A6" s="21" t="s">
        <v>2</v>
      </c>
      <c r="B6" s="21" t="s">
        <v>38</v>
      </c>
      <c r="C6" s="21"/>
      <c r="D6" s="21" t="s">
        <v>8</v>
      </c>
      <c r="E6" s="21"/>
      <c r="F6" s="21" t="s">
        <v>9</v>
      </c>
      <c r="H6"/>
      <c r="I6"/>
      <c r="J6"/>
    </row>
    <row r="7" spans="1:16">
      <c r="A7" s="4"/>
      <c r="B7" s="4"/>
      <c r="C7" s="81" t="s">
        <v>109</v>
      </c>
      <c r="D7" s="31"/>
      <c r="E7" s="80" t="s">
        <v>109</v>
      </c>
      <c r="F7" s="31"/>
      <c r="H7"/>
      <c r="I7"/>
      <c r="J7"/>
    </row>
    <row r="8" spans="1:16">
      <c r="A8" s="4" t="s">
        <v>6</v>
      </c>
      <c r="B8" s="4" t="s">
        <v>45</v>
      </c>
      <c r="C8" s="77"/>
      <c r="D8" s="50">
        <f>SUMIFS('CAP 20.2 - 2020 Forecasted TTP'!$CH$288:$CH$300,'CAP 20.2 - 2020 Forecasted TTP'!$O$288:$O$300,'G-CAP 20.1 - Depreciation'!B8)/1000</f>
        <v>1463.6252082959998</v>
      </c>
      <c r="E8" s="25"/>
      <c r="F8" s="50">
        <f>SUMIFS('CAP 20.2 - 2020 Forecasted TTP'!$CV$288:$CV$300,'CAP 20.2 - 2020 Forecasted TTP'!$O$288:$O$300,'G-CAP 20.1 - Depreciation'!$B8)/1000</f>
        <v>627.9487598876666</v>
      </c>
    </row>
    <row r="9" spans="1:16">
      <c r="A9" s="4"/>
      <c r="B9" s="4"/>
      <c r="C9" s="77"/>
      <c r="D9" s="31"/>
      <c r="E9" s="30"/>
      <c r="F9" s="31"/>
    </row>
    <row r="10" spans="1:16">
      <c r="A10" s="4" t="s">
        <v>3</v>
      </c>
      <c r="B10" s="4"/>
      <c r="C10" s="77"/>
      <c r="D10" s="31"/>
      <c r="E10" s="30"/>
      <c r="F10" s="31"/>
    </row>
    <row r="11" spans="1:16">
      <c r="A11" s="79" t="s">
        <v>19</v>
      </c>
      <c r="B11" s="4" t="s">
        <v>44</v>
      </c>
      <c r="C11" s="77"/>
      <c r="D11" s="25">
        <f>SUMIFS('CAP 20.2 - 2020 Forecasted TTP'!$CH$288:$CH$300,'CAP 20.2 - 2020 Forecasted TTP'!$O$288:$O$300,'G-CAP 20.1 - Depreciation'!B11)/1000</f>
        <v>4847.4877500000002</v>
      </c>
      <c r="E11" s="25"/>
      <c r="F11" s="25">
        <f>SUMIFS('CAP 20.2 - 2020 Forecasted TTP'!$CV$288:$CV$300,'CAP 20.2 - 2020 Forecasted TTP'!$O$288:$O$300,'G-CAP 20.1 - Depreciation'!$B11)/1000</f>
        <v>2592.5014979166667</v>
      </c>
    </row>
    <row r="12" spans="1:16">
      <c r="A12" s="79" t="s">
        <v>20</v>
      </c>
      <c r="B12" s="4"/>
      <c r="C12" s="77"/>
      <c r="D12" s="25">
        <f>SUMIFS('CAP 20.2 - 2020 Forecasted TTP'!$CH$288:$CH$300,'CAP 20.2 - 2020 Forecasted TTP'!$O$288:$O$300,'G-CAP 20.1 - Depreciation'!B12)/1000</f>
        <v>0</v>
      </c>
      <c r="E12" s="25"/>
      <c r="F12" s="25">
        <f>SUMIFS('CAP 20.2 - 2020 Forecasted TTP'!$CV$288:$CV$300,'CAP 20.2 - 2020 Forecasted TTP'!$O$288:$O$300,'G-CAP 20.1 - Depreciation'!$B12)/1000</f>
        <v>0</v>
      </c>
    </row>
    <row r="13" spans="1:16">
      <c r="A13" s="79" t="s">
        <v>21</v>
      </c>
      <c r="B13" s="4"/>
      <c r="C13" s="77"/>
      <c r="D13" s="25">
        <f>SUMIFS('CAP 20.2 - 2020 Forecasted TTP'!$CH$288:$CH$300,'CAP 20.2 - 2020 Forecasted TTP'!$O$288:$O$300,'G-CAP 20.1 - Depreciation'!B13)/1000</f>
        <v>0</v>
      </c>
      <c r="E13" s="25"/>
      <c r="F13" s="25">
        <f>SUMIFS('CAP 20.2 - 2020 Forecasted TTP'!$CV$288:$CV$300,'CAP 20.2 - 2020 Forecasted TTP'!$O$288:$O$300,'G-CAP 20.1 - Depreciation'!$B13)/1000</f>
        <v>0</v>
      </c>
      <c r="P13"/>
    </row>
    <row r="14" spans="1:16">
      <c r="A14" s="4" t="s">
        <v>5</v>
      </c>
      <c r="B14" s="4"/>
      <c r="C14" s="77"/>
      <c r="D14" s="28">
        <f>SUM(D11:D13)</f>
        <v>4847.4877500000002</v>
      </c>
      <c r="E14" s="30"/>
      <c r="F14" s="28">
        <f>SUM(F11:F13)</f>
        <v>2592.5014979166667</v>
      </c>
      <c r="P14"/>
    </row>
    <row r="15" spans="1:16">
      <c r="A15" s="4"/>
      <c r="B15" s="4"/>
      <c r="C15" s="77"/>
      <c r="D15" s="31"/>
      <c r="E15" s="30"/>
      <c r="F15" s="31"/>
      <c r="P15"/>
    </row>
    <row r="16" spans="1:16">
      <c r="A16" s="4" t="s">
        <v>22</v>
      </c>
      <c r="B16" s="4" t="s">
        <v>43</v>
      </c>
      <c r="C16" s="77"/>
      <c r="D16" s="25">
        <f>SUMIFS('CAP 20.2 - 2020 Forecasted TTP'!$CH$288:$CH$300,'CAP 20.2 - 2020 Forecasted TTP'!$O$288:$O$300,'G-CAP 20.1 - Depreciation'!B16)/1000</f>
        <v>336.51906899309233</v>
      </c>
      <c r="E16" s="25"/>
      <c r="F16" s="25">
        <f>SUMIFS('CAP 20.2 - 2020 Forecasted TTP'!$CV$288:$CV$300,'CAP 20.2 - 2020 Forecasted TTP'!$O$288:$O$300,'G-CAP 20.1 - Depreciation'!$B16)/1000</f>
        <v>191.96118602840721</v>
      </c>
      <c r="P16"/>
    </row>
    <row r="17" spans="1:16">
      <c r="A17" s="4"/>
      <c r="B17" s="129" t="s">
        <v>775</v>
      </c>
      <c r="C17" s="77"/>
      <c r="D17" s="25">
        <f>SUMIFS('CAP 20.2 - 2020 Forecasted TTP'!$CH$288:$CH$300,'CAP 20.2 - 2020 Forecasted TTP'!$O$288:$O$300,'G-CAP 20.1 - Depreciation'!B17)/1000</f>
        <v>846.86750536771751</v>
      </c>
      <c r="E17" s="25"/>
      <c r="F17" s="25">
        <f>SUMIFS('CAP 20.2 - 2020 Forecasted TTP'!$CV$288:$CV$300,'CAP 20.2 - 2020 Forecasted TTP'!$O$288:$O$300,'G-CAP 20.1 - Depreciation'!$B17)/1000</f>
        <v>406.27226317786403</v>
      </c>
      <c r="P17"/>
    </row>
    <row r="18" spans="1:16">
      <c r="A18" s="2" t="s">
        <v>24</v>
      </c>
      <c r="B18" s="4" t="s">
        <v>806</v>
      </c>
      <c r="C18" s="121"/>
      <c r="D18" s="25">
        <f>SUMIFS('CAP 20.2 - 2020 Forecasted TTP'!$CH$288:$CH$300,'CAP 20.2 - 2020 Forecasted TTP'!$O$288:$O$300,'G-CAP 20.1 - Depreciation'!B18)/1000</f>
        <v>16.704673316458113</v>
      </c>
      <c r="E18" s="25"/>
      <c r="F18" s="25">
        <f>SUMIFS('CAP 20.2 - 2020 Forecasted TTP'!$CV$288:$CV$300,'CAP 20.2 - 2020 Forecasted TTP'!$O$288:$O$300,'G-CAP 20.1 - Depreciation'!$B18)/1000</f>
        <v>12.801571128468916</v>
      </c>
      <c r="L18" s="119"/>
      <c r="P18"/>
    </row>
    <row r="19" spans="1:16">
      <c r="A19" s="4" t="s">
        <v>5</v>
      </c>
      <c r="B19" s="4"/>
      <c r="C19" s="77"/>
      <c r="D19" s="28">
        <f>SUM(D16:D18)</f>
        <v>1200.091247677268</v>
      </c>
      <c r="E19" s="30"/>
      <c r="F19" s="28">
        <f>SUM(F16:F18)</f>
        <v>611.03502033474012</v>
      </c>
      <c r="P19"/>
    </row>
    <row r="20" spans="1:16">
      <c r="A20" s="4"/>
      <c r="B20" s="4"/>
      <c r="C20" s="77"/>
      <c r="D20" s="25"/>
      <c r="E20" s="25"/>
      <c r="F20" s="25"/>
      <c r="P20"/>
    </row>
    <row r="21" spans="1:16">
      <c r="A21" s="4" t="s">
        <v>23</v>
      </c>
      <c r="B21" s="4" t="s">
        <v>42</v>
      </c>
      <c r="C21" s="77"/>
      <c r="D21" s="25">
        <f>SUMIFS('CAP 20.2 - 2020 Forecasted TTP'!$CH$293:$CH$300,'CAP 20.2 - 2020 Forecasted TTP'!$O$293:$O$300,'G-CAP 20.1 - Depreciation'!B21)/1000</f>
        <v>0</v>
      </c>
      <c r="E21" s="25"/>
      <c r="F21" s="25">
        <f>SUMIFS('CAP 20.2 - 2020 Forecasted TTP'!$CV$288:$CV$300,'CAP 20.2 - 2020 Forecasted TTP'!$O$288:$O$300,'G-CAP 20.1 - Depreciation'!$B21)/1000</f>
        <v>0</v>
      </c>
      <c r="P21"/>
    </row>
    <row r="22" spans="1:16">
      <c r="A22" s="4" t="s">
        <v>5</v>
      </c>
      <c r="B22" s="4"/>
      <c r="C22" s="77"/>
      <c r="D22" s="28">
        <f>SUM(D21)</f>
        <v>0</v>
      </c>
      <c r="E22" s="30"/>
      <c r="F22" s="28">
        <f>SUM(F21)</f>
        <v>0</v>
      </c>
      <c r="P22"/>
    </row>
    <row r="23" spans="1:16">
      <c r="A23" s="4"/>
      <c r="B23" s="4"/>
      <c r="C23" s="77"/>
      <c r="D23" s="31"/>
      <c r="E23" s="30"/>
      <c r="F23" s="31"/>
      <c r="P23"/>
    </row>
    <row r="24" spans="1:16">
      <c r="A24" s="2" t="s">
        <v>25</v>
      </c>
      <c r="B24" s="4" t="s">
        <v>41</v>
      </c>
      <c r="C24" s="121"/>
      <c r="D24" s="25">
        <f>SUMIFS('CAP 20.2 - 2020 Forecasted TTP'!$CH$288:$CH$300,'CAP 20.2 - 2020 Forecasted TTP'!$O$288:$O$300,'G-CAP 20.1 - Depreciation'!B24)/1000</f>
        <v>0</v>
      </c>
      <c r="E24" s="25"/>
      <c r="F24" s="25">
        <f>SUMIFS('CAP 20.2 - 2020 Forecasted TTP'!$CV$288:$CV$300,'CAP 20.2 - 2020 Forecasted TTP'!$O$288:$O$300,'G-CAP 20.1 - Depreciation'!$B24)/1000</f>
        <v>0</v>
      </c>
      <c r="L24" s="119"/>
      <c r="P24"/>
    </row>
    <row r="25" spans="1:16">
      <c r="A25" s="4" t="s">
        <v>5</v>
      </c>
      <c r="B25" s="4"/>
      <c r="C25" s="77"/>
      <c r="D25" s="28">
        <f>SUM(D24)</f>
        <v>0</v>
      </c>
      <c r="E25" s="30"/>
      <c r="F25" s="28">
        <f>SUM(F24)</f>
        <v>0</v>
      </c>
      <c r="P25"/>
    </row>
    <row r="26" spans="1:16">
      <c r="A26" s="4"/>
      <c r="B26" s="4"/>
      <c r="C26" s="77"/>
      <c r="D26" s="31"/>
      <c r="E26" s="30"/>
      <c r="F26" s="31"/>
      <c r="P26"/>
    </row>
    <row r="27" spans="1:16">
      <c r="A27" s="4"/>
      <c r="B27" s="4"/>
      <c r="C27" s="77"/>
      <c r="D27" s="31"/>
      <c r="E27" s="30"/>
      <c r="F27" s="31"/>
      <c r="P27"/>
    </row>
    <row r="28" spans="1:16" ht="15" thickBot="1">
      <c r="A28" s="36" t="s">
        <v>7</v>
      </c>
      <c r="B28" s="36"/>
      <c r="C28" s="78"/>
      <c r="D28" s="252">
        <f>SUM(D8,D14,D19,D22,D25)</f>
        <v>7511.2042059732685</v>
      </c>
      <c r="E28" s="34"/>
      <c r="F28" s="37">
        <f>SUM(F8,F14,F19,F22,F25)</f>
        <v>3831.4852781390737</v>
      </c>
      <c r="P28"/>
    </row>
    <row r="29" spans="1:16">
      <c r="A29" s="4"/>
      <c r="B29" s="4"/>
      <c r="C29" s="77"/>
      <c r="D29" s="76" t="s">
        <v>102</v>
      </c>
      <c r="E29" s="41"/>
      <c r="F29" s="76" t="s">
        <v>102</v>
      </c>
      <c r="P29"/>
    </row>
    <row r="30" spans="1:16">
      <c r="P30"/>
    </row>
    <row r="31" spans="1:16">
      <c r="D31" s="123">
        <f>('CAP 20.2 - 2020 Forecasted TTP'!CH301/1000)-D28</f>
        <v>0</v>
      </c>
      <c r="F31" s="120">
        <f>('CAP 20.2 - 2020 Forecasted TTP'!CV301/1000)-F28</f>
        <v>0</v>
      </c>
      <c r="P31"/>
    </row>
    <row r="32" spans="1:16">
      <c r="P32"/>
    </row>
    <row r="33" spans="16:16">
      <c r="P33"/>
    </row>
    <row r="34" spans="16:16">
      <c r="P34"/>
    </row>
    <row r="35" spans="16:16">
      <c r="P35"/>
    </row>
    <row r="36" spans="16:16">
      <c r="P36"/>
    </row>
    <row r="37" spans="16:16">
      <c r="P37"/>
    </row>
    <row r="38" spans="16:16">
      <c r="P38"/>
    </row>
    <row r="39" spans="16:16">
      <c r="P39"/>
    </row>
    <row r="40" spans="16:16">
      <c r="P40"/>
    </row>
    <row r="41" spans="16:16">
      <c r="P41"/>
    </row>
    <row r="42" spans="16:16">
      <c r="P42"/>
    </row>
    <row r="43" spans="16:16">
      <c r="P43"/>
    </row>
    <row r="44" spans="16:16">
      <c r="P44"/>
    </row>
    <row r="45" spans="16:16">
      <c r="P45"/>
    </row>
    <row r="46" spans="16:16">
      <c r="P46"/>
    </row>
    <row r="47" spans="16:16">
      <c r="P47"/>
    </row>
    <row r="48" spans="16:16">
      <c r="P48"/>
    </row>
    <row r="49" spans="16:16">
      <c r="P49"/>
    </row>
    <row r="50" spans="16:16">
      <c r="P50"/>
    </row>
    <row r="51" spans="16:16">
      <c r="P51"/>
    </row>
    <row r="52" spans="16:16">
      <c r="P52"/>
    </row>
    <row r="53" spans="16:16">
      <c r="P53"/>
    </row>
    <row r="54" spans="16:16">
      <c r="P54"/>
    </row>
    <row r="55" spans="16:16">
      <c r="P55"/>
    </row>
    <row r="56" spans="16:16">
      <c r="P56"/>
    </row>
    <row r="57" spans="16:16">
      <c r="P57"/>
    </row>
    <row r="58" spans="16:16">
      <c r="P58"/>
    </row>
    <row r="59" spans="16:16">
      <c r="P59"/>
    </row>
    <row r="60" spans="16:16">
      <c r="P60"/>
    </row>
    <row r="61" spans="16:16">
      <c r="P61"/>
    </row>
    <row r="62" spans="16:16">
      <c r="P62"/>
    </row>
    <row r="63" spans="16:16">
      <c r="P63"/>
    </row>
    <row r="64" spans="16:16">
      <c r="P64"/>
    </row>
    <row r="65" spans="16:16">
      <c r="P65"/>
    </row>
    <row r="66" spans="16:16">
      <c r="P66"/>
    </row>
    <row r="67" spans="16:16">
      <c r="P67"/>
    </row>
    <row r="68" spans="16:16">
      <c r="P68"/>
    </row>
    <row r="69" spans="16:16">
      <c r="P69"/>
    </row>
    <row r="70" spans="16:16">
      <c r="P70"/>
    </row>
    <row r="71" spans="16:16">
      <c r="P71"/>
    </row>
    <row r="72" spans="16:16">
      <c r="P72"/>
    </row>
    <row r="73" spans="16:16">
      <c r="P73"/>
    </row>
    <row r="74" spans="16:16">
      <c r="P74"/>
    </row>
    <row r="75" spans="16:16">
      <c r="P75"/>
    </row>
    <row r="76" spans="16:16">
      <c r="P76"/>
    </row>
    <row r="77" spans="16:16">
      <c r="P77"/>
    </row>
    <row r="78" spans="16:16">
      <c r="P78"/>
    </row>
    <row r="79" spans="16:16">
      <c r="P79"/>
    </row>
    <row r="80" spans="16:16">
      <c r="P80"/>
    </row>
    <row r="81" spans="16:16">
      <c r="P81"/>
    </row>
    <row r="82" spans="16:16">
      <c r="P82"/>
    </row>
    <row r="83" spans="16:16">
      <c r="P83"/>
    </row>
    <row r="84" spans="16:16">
      <c r="P84"/>
    </row>
    <row r="85" spans="16:16">
      <c r="P85"/>
    </row>
    <row r="86" spans="16:16">
      <c r="P86"/>
    </row>
    <row r="87" spans="16:16">
      <c r="P87"/>
    </row>
    <row r="88" spans="16:16">
      <c r="P88"/>
    </row>
    <row r="89" spans="16:16">
      <c r="P89"/>
    </row>
    <row r="90" spans="16:16">
      <c r="P90"/>
    </row>
    <row r="91" spans="16:16">
      <c r="P91"/>
    </row>
    <row r="92" spans="16:16">
      <c r="P92"/>
    </row>
    <row r="93" spans="16:16">
      <c r="P93"/>
    </row>
    <row r="94" spans="16:16">
      <c r="P94"/>
    </row>
    <row r="95" spans="16:16">
      <c r="P95"/>
    </row>
    <row r="96" spans="16:16">
      <c r="P96"/>
    </row>
    <row r="97" spans="16:16">
      <c r="P97"/>
    </row>
    <row r="98" spans="16:16">
      <c r="P98"/>
    </row>
    <row r="99" spans="16:16">
      <c r="P99"/>
    </row>
    <row r="100" spans="16:16">
      <c r="P100"/>
    </row>
    <row r="101" spans="16:16">
      <c r="P101"/>
    </row>
    <row r="102" spans="16:16">
      <c r="P102"/>
    </row>
    <row r="103" spans="16:16">
      <c r="P103"/>
    </row>
    <row r="104" spans="16:16">
      <c r="P104"/>
    </row>
    <row r="105" spans="16:16">
      <c r="P105"/>
    </row>
    <row r="106" spans="16:16">
      <c r="P106"/>
    </row>
    <row r="107" spans="16:16">
      <c r="P107"/>
    </row>
    <row r="108" spans="16:16">
      <c r="P108"/>
    </row>
    <row r="109" spans="16:16">
      <c r="P109"/>
    </row>
    <row r="110" spans="16:16">
      <c r="P110"/>
    </row>
    <row r="111" spans="16:16">
      <c r="P111"/>
    </row>
    <row r="112" spans="16:16">
      <c r="P112"/>
    </row>
    <row r="113" spans="16:16">
      <c r="P113"/>
    </row>
    <row r="114" spans="16:16">
      <c r="P114"/>
    </row>
    <row r="115" spans="16:16">
      <c r="P115"/>
    </row>
    <row r="116" spans="16:16">
      <c r="P116"/>
    </row>
    <row r="117" spans="16:16">
      <c r="P117"/>
    </row>
    <row r="118" spans="16:16">
      <c r="P118"/>
    </row>
    <row r="119" spans="16:16">
      <c r="P119"/>
    </row>
    <row r="120" spans="16:16">
      <c r="P120"/>
    </row>
    <row r="121" spans="16:16">
      <c r="P121"/>
    </row>
    <row r="122" spans="16:16">
      <c r="P122"/>
    </row>
    <row r="123" spans="16:16">
      <c r="P123"/>
    </row>
    <row r="124" spans="16:16">
      <c r="P124"/>
    </row>
    <row r="125" spans="16:16">
      <c r="P125"/>
    </row>
    <row r="126" spans="16:16">
      <c r="P126"/>
    </row>
    <row r="127" spans="16:16">
      <c r="P127"/>
    </row>
    <row r="128" spans="16:16">
      <c r="P128"/>
    </row>
    <row r="129" spans="16:16">
      <c r="P129"/>
    </row>
    <row r="130" spans="16:16">
      <c r="P130"/>
    </row>
    <row r="131" spans="16:16">
      <c r="P131"/>
    </row>
    <row r="132" spans="16:16">
      <c r="P132"/>
    </row>
    <row r="133" spans="16:16">
      <c r="P133"/>
    </row>
    <row r="134" spans="16:16">
      <c r="P134"/>
    </row>
    <row r="135" spans="16:16">
      <c r="P135"/>
    </row>
    <row r="136" spans="16:16">
      <c r="P136"/>
    </row>
    <row r="137" spans="16:16">
      <c r="P137"/>
    </row>
    <row r="138" spans="16:16">
      <c r="P138"/>
    </row>
    <row r="139" spans="16:16">
      <c r="P139"/>
    </row>
    <row r="140" spans="16:16">
      <c r="P140"/>
    </row>
    <row r="141" spans="16:16">
      <c r="P141"/>
    </row>
    <row r="142" spans="16:16">
      <c r="P142"/>
    </row>
    <row r="143" spans="16:16">
      <c r="P143"/>
    </row>
    <row r="144" spans="16:16">
      <c r="P144"/>
    </row>
    <row r="145" spans="16:16">
      <c r="P145"/>
    </row>
    <row r="146" spans="16:16">
      <c r="P146"/>
    </row>
    <row r="147" spans="16:16">
      <c r="P147"/>
    </row>
    <row r="148" spans="16:16">
      <c r="P148"/>
    </row>
    <row r="149" spans="16:16">
      <c r="P149"/>
    </row>
    <row r="150" spans="16:16">
      <c r="P150"/>
    </row>
    <row r="151" spans="16:16">
      <c r="P151"/>
    </row>
    <row r="152" spans="16:16">
      <c r="P152"/>
    </row>
    <row r="153" spans="16:16">
      <c r="P153"/>
    </row>
    <row r="154" spans="16:16">
      <c r="P154"/>
    </row>
    <row r="155" spans="16:16">
      <c r="P155"/>
    </row>
    <row r="156" spans="16:16">
      <c r="P156"/>
    </row>
    <row r="157" spans="16:16">
      <c r="P157"/>
    </row>
    <row r="158" spans="16:16">
      <c r="P158"/>
    </row>
    <row r="159" spans="16:16">
      <c r="P159"/>
    </row>
    <row r="160" spans="16:16">
      <c r="P160"/>
    </row>
    <row r="161" spans="16:16">
      <c r="P161"/>
    </row>
    <row r="162" spans="16:16">
      <c r="P162"/>
    </row>
    <row r="163" spans="16:16">
      <c r="P163"/>
    </row>
    <row r="164" spans="16:16">
      <c r="P164"/>
    </row>
    <row r="165" spans="16:16">
      <c r="P165"/>
    </row>
    <row r="166" spans="16:16">
      <c r="P166"/>
    </row>
    <row r="167" spans="16:16">
      <c r="P167"/>
    </row>
    <row r="168" spans="16:16">
      <c r="P168"/>
    </row>
    <row r="169" spans="16:16">
      <c r="P169"/>
    </row>
    <row r="170" spans="16:16">
      <c r="P170"/>
    </row>
    <row r="171" spans="16:16">
      <c r="P171"/>
    </row>
    <row r="172" spans="16:16">
      <c r="P172"/>
    </row>
    <row r="173" spans="16:16">
      <c r="P173"/>
    </row>
    <row r="174" spans="16:16">
      <c r="P174"/>
    </row>
    <row r="175" spans="16:16">
      <c r="P175"/>
    </row>
    <row r="176" spans="16:16">
      <c r="P176"/>
    </row>
    <row r="177" spans="16:16">
      <c r="P177"/>
    </row>
  </sheetData>
  <mergeCells count="1">
    <mergeCell ref="D5:F5"/>
  </mergeCells>
  <pageMargins left="0.7" right="0.7" top="0.75" bottom="0.75" header="0.3" footer="0.3"/>
  <pageSetup scale="43" fitToWidth="2" orientation="portrait" r:id="rId1"/>
  <headerFooter>
    <oddHeader xml:space="preserve">&amp;LAvista
</oddHeader>
    <oddFooter>&amp;L&amp;F&amp;R
Page &amp;P of &amp;N</oddFooter>
  </headerFooter>
  <colBreaks count="1" manualBreakCount="1">
    <brk id="14" max="8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V492"/>
  <sheetViews>
    <sheetView zoomScaleNormal="100" workbookViewId="0"/>
  </sheetViews>
  <sheetFormatPr defaultColWidth="9.109375" defaultRowHeight="13.8" outlineLevelCol="1"/>
  <cols>
    <col min="1" max="2" width="7" style="83" customWidth="1"/>
    <col min="3" max="3" width="6.33203125" style="83" customWidth="1"/>
    <col min="4" max="4" width="26.88671875" style="83" bestFit="1" customWidth="1"/>
    <col min="5" max="5" width="24.88671875" style="83" customWidth="1"/>
    <col min="6" max="6" width="33.6640625" style="83" customWidth="1"/>
    <col min="7" max="7" width="10.33203125" style="86" customWidth="1"/>
    <col min="8" max="8" width="27.109375" style="82" customWidth="1"/>
    <col min="9" max="9" width="7.33203125" style="87" bestFit="1" customWidth="1"/>
    <col min="10" max="10" width="54.6640625" style="82" bestFit="1" customWidth="1"/>
    <col min="11" max="11" width="14.88671875" style="82" customWidth="1"/>
    <col min="12" max="12" width="26" style="82" customWidth="1"/>
    <col min="13" max="13" width="12.109375" style="82" customWidth="1"/>
    <col min="14" max="15" width="15.5546875" style="85" customWidth="1"/>
    <col min="16" max="16" width="13.33203125" style="84" bestFit="1" customWidth="1"/>
    <col min="17" max="17" width="13.33203125" style="84" customWidth="1"/>
    <col min="18" max="29" width="16.88671875" style="83" customWidth="1" outlineLevel="1"/>
    <col min="30" max="30" width="17" style="83" customWidth="1"/>
    <col min="31" max="31" width="1.88671875" style="83" customWidth="1"/>
    <col min="32" max="43" width="16.88671875" style="83" customWidth="1" outlineLevel="1"/>
    <col min="44" max="44" width="15" style="83" customWidth="1"/>
    <col min="45" max="45" width="1.88671875" style="83" customWidth="1"/>
    <col min="46" max="57" width="16.88671875" style="83" customWidth="1" outlineLevel="1"/>
    <col min="58" max="58" width="15" style="83" customWidth="1"/>
    <col min="59" max="59" width="1.88671875" style="83" customWidth="1"/>
    <col min="60" max="71" width="16.88671875" style="83" customWidth="1" outlineLevel="1"/>
    <col min="72" max="72" width="15" style="83" customWidth="1"/>
    <col min="73" max="73" width="1.88671875" style="83" customWidth="1"/>
    <col min="74" max="85" width="16.88671875" style="83" customWidth="1" outlineLevel="1"/>
    <col min="86" max="86" width="14.44140625" style="83" customWidth="1"/>
    <col min="87" max="87" width="1.88671875" style="83" customWidth="1"/>
    <col min="88" max="99" width="16.88671875" style="83" customWidth="1" outlineLevel="1"/>
    <col min="100" max="100" width="15" style="83" customWidth="1"/>
    <col min="101" max="16384" width="9.109375" style="83"/>
  </cols>
  <sheetData>
    <row r="1" spans="1:100">
      <c r="AT1" s="83" t="s">
        <v>426</v>
      </c>
      <c r="BV1" s="83" t="s">
        <v>427</v>
      </c>
    </row>
    <row r="3" spans="1:100" s="110" customFormat="1" ht="13.2">
      <c r="A3" s="73"/>
      <c r="B3" s="73"/>
      <c r="C3" s="73"/>
      <c r="D3" s="73"/>
      <c r="E3" s="73"/>
      <c r="F3" s="73"/>
      <c r="G3" s="114"/>
      <c r="H3" s="73"/>
      <c r="I3" s="73"/>
      <c r="J3" s="73"/>
      <c r="K3" s="73"/>
      <c r="L3" s="73"/>
      <c r="M3" s="73"/>
      <c r="N3" s="113"/>
      <c r="O3" s="113"/>
      <c r="P3" s="112"/>
      <c r="Q3" s="112"/>
      <c r="AD3" s="111"/>
      <c r="BF3" s="111"/>
      <c r="CH3" s="111"/>
    </row>
    <row r="4" spans="1:100" ht="72">
      <c r="A4" s="106" t="s">
        <v>420</v>
      </c>
      <c r="B4" s="106" t="s">
        <v>39</v>
      </c>
      <c r="C4" s="106" t="s">
        <v>40</v>
      </c>
      <c r="D4" s="106" t="s">
        <v>100</v>
      </c>
      <c r="E4" s="109" t="s">
        <v>103</v>
      </c>
      <c r="F4" s="106" t="s">
        <v>104</v>
      </c>
      <c r="G4" s="106" t="s">
        <v>46</v>
      </c>
      <c r="H4" s="106" t="s">
        <v>110</v>
      </c>
      <c r="I4" s="106" t="s">
        <v>101</v>
      </c>
      <c r="J4" s="115" t="s">
        <v>111</v>
      </c>
      <c r="K4" s="115" t="s">
        <v>112</v>
      </c>
      <c r="L4" s="115" t="s">
        <v>113</v>
      </c>
      <c r="M4" s="109" t="s">
        <v>99</v>
      </c>
      <c r="N4" s="108" t="s">
        <v>422</v>
      </c>
      <c r="O4" s="108" t="s">
        <v>423</v>
      </c>
      <c r="P4" s="107" t="s">
        <v>424</v>
      </c>
      <c r="Q4" s="107" t="s">
        <v>425</v>
      </c>
      <c r="R4" s="216" t="s">
        <v>757</v>
      </c>
      <c r="S4" s="216" t="s">
        <v>758</v>
      </c>
      <c r="T4" s="216" t="s">
        <v>759</v>
      </c>
      <c r="U4" s="216" t="s">
        <v>760</v>
      </c>
      <c r="V4" s="216" t="s">
        <v>761</v>
      </c>
      <c r="W4" s="216" t="s">
        <v>762</v>
      </c>
      <c r="X4" s="216" t="s">
        <v>763</v>
      </c>
      <c r="Y4" s="216" t="s">
        <v>764</v>
      </c>
      <c r="Z4" s="216" t="s">
        <v>765</v>
      </c>
      <c r="AA4" s="216" t="s">
        <v>766</v>
      </c>
      <c r="AB4" s="216" t="s">
        <v>767</v>
      </c>
      <c r="AC4" s="216" t="s">
        <v>768</v>
      </c>
      <c r="AD4" s="216" t="s">
        <v>769</v>
      </c>
      <c r="AE4" s="82" t="s">
        <v>35</v>
      </c>
      <c r="AF4" s="216" t="s">
        <v>98</v>
      </c>
      <c r="AG4" s="216" t="s">
        <v>97</v>
      </c>
      <c r="AH4" s="216" t="s">
        <v>96</v>
      </c>
      <c r="AI4" s="216" t="s">
        <v>95</v>
      </c>
      <c r="AJ4" s="216" t="s">
        <v>94</v>
      </c>
      <c r="AK4" s="216" t="s">
        <v>93</v>
      </c>
      <c r="AL4" s="216" t="s">
        <v>92</v>
      </c>
      <c r="AM4" s="216" t="s">
        <v>91</v>
      </c>
      <c r="AN4" s="216" t="s">
        <v>90</v>
      </c>
      <c r="AO4" s="216" t="s">
        <v>89</v>
      </c>
      <c r="AP4" s="216" t="s">
        <v>88</v>
      </c>
      <c r="AQ4" s="216" t="s">
        <v>87</v>
      </c>
      <c r="AR4" s="216" t="s">
        <v>770</v>
      </c>
      <c r="AS4" s="82" t="s">
        <v>86</v>
      </c>
      <c r="AT4" s="216" t="str">
        <f t="shared" ref="AT4:BF4" si="0">$AT$1&amp;" "&amp;R4</f>
        <v>WA - E Allocated Actual - JAN</v>
      </c>
      <c r="AU4" s="216" t="str">
        <f t="shared" si="0"/>
        <v>WA - E Allocated Actual - FEB</v>
      </c>
      <c r="AV4" s="216" t="str">
        <f t="shared" si="0"/>
        <v>WA - E Allocated Actual - MAR</v>
      </c>
      <c r="AW4" s="216" t="str">
        <f t="shared" si="0"/>
        <v>WA - E Allocated Actual - APR</v>
      </c>
      <c r="AX4" s="216" t="str">
        <f t="shared" si="0"/>
        <v>WA - E Allocated Actual - MAY</v>
      </c>
      <c r="AY4" s="216" t="str">
        <f t="shared" si="0"/>
        <v>WA - E Allocated Actual - JUN</v>
      </c>
      <c r="AZ4" s="216" t="str">
        <f t="shared" si="0"/>
        <v>WA - E Allocated Actual - JUL</v>
      </c>
      <c r="BA4" s="216" t="str">
        <f t="shared" si="0"/>
        <v>WA - E Allocated Actual - AUG</v>
      </c>
      <c r="BB4" s="216" t="str">
        <f t="shared" si="0"/>
        <v>WA - E Allocated Actual - SEP</v>
      </c>
      <c r="BC4" s="216" t="str">
        <f t="shared" si="0"/>
        <v>WA - E Allocated Actual - OCT</v>
      </c>
      <c r="BD4" s="216" t="str">
        <f t="shared" si="0"/>
        <v>WA - E Allocated Actual - NOV</v>
      </c>
      <c r="BE4" s="216" t="str">
        <f t="shared" si="0"/>
        <v>WA - E Allocated Actual - DEC</v>
      </c>
      <c r="BF4" s="216" t="str">
        <f t="shared" si="0"/>
        <v>WA - E Allocated Total 2020 Actual EOP TTP</v>
      </c>
      <c r="BG4" s="82" t="s">
        <v>85</v>
      </c>
      <c r="BH4" s="216" t="str">
        <f t="shared" ref="BH4:BT4" si="1">$AT$1&amp;" "&amp;AF4</f>
        <v>WA - E Allocated AMA - Jan</v>
      </c>
      <c r="BI4" s="216" t="str">
        <f t="shared" si="1"/>
        <v>WA - E Allocated AMA - Feb</v>
      </c>
      <c r="BJ4" s="216" t="str">
        <f t="shared" si="1"/>
        <v>WA - E Allocated AMA - Mar</v>
      </c>
      <c r="BK4" s="216" t="str">
        <f t="shared" si="1"/>
        <v>WA - E Allocated AMA - Apr</v>
      </c>
      <c r="BL4" s="216" t="str">
        <f t="shared" si="1"/>
        <v>WA - E Allocated AMA - May</v>
      </c>
      <c r="BM4" s="216" t="str">
        <f t="shared" si="1"/>
        <v>WA - E Allocated AMA - Jun</v>
      </c>
      <c r="BN4" s="216" t="str">
        <f t="shared" si="1"/>
        <v>WA - E Allocated AMA - Jul</v>
      </c>
      <c r="BO4" s="216" t="str">
        <f t="shared" si="1"/>
        <v>WA - E Allocated AMA - Aug</v>
      </c>
      <c r="BP4" s="216" t="str">
        <f t="shared" si="1"/>
        <v>WA - E Allocated AMA - Sep</v>
      </c>
      <c r="BQ4" s="216" t="str">
        <f t="shared" si="1"/>
        <v>WA - E Allocated AMA - Oct</v>
      </c>
      <c r="BR4" s="216" t="str">
        <f t="shared" si="1"/>
        <v>WA - E Allocated AMA - Nov</v>
      </c>
      <c r="BS4" s="216" t="str">
        <f t="shared" si="1"/>
        <v>WA - E Allocated AMA - Dec</v>
      </c>
      <c r="BT4" s="216" t="str">
        <f t="shared" si="1"/>
        <v>WA - E Allocated System Total 2020 Actual AMA TTP</v>
      </c>
      <c r="BU4" s="82" t="s">
        <v>86</v>
      </c>
      <c r="BV4" s="216" t="str">
        <f t="shared" ref="BV4:CH4" si="2">$BV$1&amp;" "&amp;R4</f>
        <v>WA - G Allocated Actual - JAN</v>
      </c>
      <c r="BW4" s="216" t="str">
        <f t="shared" si="2"/>
        <v>WA - G Allocated Actual - FEB</v>
      </c>
      <c r="BX4" s="216" t="str">
        <f t="shared" si="2"/>
        <v>WA - G Allocated Actual - MAR</v>
      </c>
      <c r="BY4" s="216" t="str">
        <f t="shared" si="2"/>
        <v>WA - G Allocated Actual - APR</v>
      </c>
      <c r="BZ4" s="216" t="str">
        <f t="shared" si="2"/>
        <v>WA - G Allocated Actual - MAY</v>
      </c>
      <c r="CA4" s="216" t="str">
        <f t="shared" si="2"/>
        <v>WA - G Allocated Actual - JUN</v>
      </c>
      <c r="CB4" s="216" t="str">
        <f t="shared" si="2"/>
        <v>WA - G Allocated Actual - JUL</v>
      </c>
      <c r="CC4" s="216" t="str">
        <f t="shared" si="2"/>
        <v>WA - G Allocated Actual - AUG</v>
      </c>
      <c r="CD4" s="216" t="str">
        <f t="shared" si="2"/>
        <v>WA - G Allocated Actual - SEP</v>
      </c>
      <c r="CE4" s="216" t="str">
        <f t="shared" si="2"/>
        <v>WA - G Allocated Actual - OCT</v>
      </c>
      <c r="CF4" s="216" t="str">
        <f t="shared" si="2"/>
        <v>WA - G Allocated Actual - NOV</v>
      </c>
      <c r="CG4" s="216" t="str">
        <f t="shared" si="2"/>
        <v>WA - G Allocated Actual - DEC</v>
      </c>
      <c r="CH4" s="216" t="str">
        <f t="shared" si="2"/>
        <v>WA - G Allocated Total 2020 Actual EOP TTP</v>
      </c>
      <c r="CI4" s="82" t="s">
        <v>85</v>
      </c>
      <c r="CJ4" s="216" t="str">
        <f t="shared" ref="CJ4:CV4" si="3">$BV$1&amp;" "&amp;AF4</f>
        <v>WA - G Allocated AMA - Jan</v>
      </c>
      <c r="CK4" s="216" t="str">
        <f t="shared" si="3"/>
        <v>WA - G Allocated AMA - Feb</v>
      </c>
      <c r="CL4" s="216" t="str">
        <f t="shared" si="3"/>
        <v>WA - G Allocated AMA - Mar</v>
      </c>
      <c r="CM4" s="216" t="str">
        <f t="shared" si="3"/>
        <v>WA - G Allocated AMA - Apr</v>
      </c>
      <c r="CN4" s="216" t="str">
        <f t="shared" si="3"/>
        <v>WA - G Allocated AMA - May</v>
      </c>
      <c r="CO4" s="216" t="str">
        <f t="shared" si="3"/>
        <v>WA - G Allocated AMA - Jun</v>
      </c>
      <c r="CP4" s="216" t="str">
        <f t="shared" si="3"/>
        <v>WA - G Allocated AMA - Jul</v>
      </c>
      <c r="CQ4" s="216" t="str">
        <f t="shared" si="3"/>
        <v>WA - G Allocated AMA - Aug</v>
      </c>
      <c r="CR4" s="216" t="str">
        <f t="shared" si="3"/>
        <v>WA - G Allocated AMA - Sep</v>
      </c>
      <c r="CS4" s="216" t="str">
        <f t="shared" si="3"/>
        <v>WA - G Allocated AMA - Oct</v>
      </c>
      <c r="CT4" s="216" t="str">
        <f t="shared" si="3"/>
        <v>WA - G Allocated AMA - Nov</v>
      </c>
      <c r="CU4" s="216" t="str">
        <f t="shared" si="3"/>
        <v>WA - G Allocated AMA - Dec</v>
      </c>
      <c r="CV4" s="216" t="str">
        <f t="shared" si="3"/>
        <v>WA - G Allocated System Total 2020 Actual AMA TTP</v>
      </c>
    </row>
    <row r="5" spans="1:100" s="94" customFormat="1" ht="14.4">
      <c r="A5" s="129" t="s">
        <v>807</v>
      </c>
      <c r="B5" s="129" t="s">
        <v>211</v>
      </c>
      <c r="C5" s="129" t="s">
        <v>212</v>
      </c>
      <c r="D5" t="s">
        <v>494</v>
      </c>
      <c r="E5" s="217" t="s">
        <v>53</v>
      </c>
      <c r="F5" t="s">
        <v>213</v>
      </c>
      <c r="G5" t="s">
        <v>238</v>
      </c>
      <c r="H5" t="s">
        <v>239</v>
      </c>
      <c r="I5" t="s">
        <v>240</v>
      </c>
      <c r="J5" t="s">
        <v>495</v>
      </c>
      <c r="K5" s="129" t="s">
        <v>771</v>
      </c>
      <c r="L5" s="129" t="s">
        <v>416</v>
      </c>
      <c r="M5" s="218" t="str">
        <f t="shared" ref="M5:M77" si="4">B5&amp;"."&amp;C5</f>
        <v>ED.WA</v>
      </c>
      <c r="N5" s="173">
        <v>1</v>
      </c>
      <c r="O5" s="173">
        <v>0</v>
      </c>
      <c r="P5" s="219">
        <f t="shared" ref="P5:P77" si="5">AD5*N5</f>
        <v>1060660.72</v>
      </c>
      <c r="Q5" s="219">
        <f t="shared" ref="Q5:Q77" si="6">AD5*O5</f>
        <v>0</v>
      </c>
      <c r="R5" s="220">
        <v>0</v>
      </c>
      <c r="S5" s="220">
        <v>0</v>
      </c>
      <c r="T5" s="220">
        <v>0</v>
      </c>
      <c r="U5" s="220">
        <v>0</v>
      </c>
      <c r="V5" s="220">
        <v>0</v>
      </c>
      <c r="W5" s="220">
        <v>0</v>
      </c>
      <c r="X5" s="220">
        <v>0</v>
      </c>
      <c r="Y5" s="220">
        <v>1124661.29</v>
      </c>
      <c r="Z5" s="220">
        <v>0</v>
      </c>
      <c r="AA5" s="220">
        <v>0</v>
      </c>
      <c r="AB5" s="220">
        <v>0</v>
      </c>
      <c r="AC5" s="220">
        <v>-64000.57</v>
      </c>
      <c r="AD5" s="220">
        <f>SUM(R5:AC5)</f>
        <v>1060660.72</v>
      </c>
      <c r="AE5" s="221"/>
      <c r="AF5" s="220">
        <f>SUM($R5:R5)</f>
        <v>0</v>
      </c>
      <c r="AG5" s="220">
        <f>SUM($R5:S5)</f>
        <v>0</v>
      </c>
      <c r="AH5" s="220">
        <f>SUM($R5:T5)</f>
        <v>0</v>
      </c>
      <c r="AI5" s="220">
        <f>SUM($R5:U5)</f>
        <v>0</v>
      </c>
      <c r="AJ5" s="220">
        <f>SUM($R5:V5)</f>
        <v>0</v>
      </c>
      <c r="AK5" s="220">
        <f>SUM($R5:W5)</f>
        <v>0</v>
      </c>
      <c r="AL5" s="220">
        <f>SUM($R5:X5)</f>
        <v>0</v>
      </c>
      <c r="AM5" s="220">
        <f>SUM($R5:Y5)</f>
        <v>1124661.29</v>
      </c>
      <c r="AN5" s="220">
        <f>SUM($R5:Z5)</f>
        <v>1124661.29</v>
      </c>
      <c r="AO5" s="220">
        <f>SUM($R5:AA5)</f>
        <v>1124661.29</v>
      </c>
      <c r="AP5" s="220">
        <f>SUM($R5:AB5)</f>
        <v>1124661.29</v>
      </c>
      <c r="AQ5" s="220">
        <f>SUM($R5:AC5)</f>
        <v>1060660.72</v>
      </c>
      <c r="AR5" s="222">
        <f t="shared" ref="AR5:AR77" si="7">(((0+AQ5)/2)+SUM(AF5:AP5))/12</f>
        <v>419081.29333333339</v>
      </c>
      <c r="AS5" s="82"/>
      <c r="AT5" s="220">
        <f t="shared" ref="AT5:BE29" si="8">R5*$N5</f>
        <v>0</v>
      </c>
      <c r="AU5" s="220">
        <f t="shared" si="8"/>
        <v>0</v>
      </c>
      <c r="AV5" s="220">
        <f t="shared" si="8"/>
        <v>0</v>
      </c>
      <c r="AW5" s="220">
        <f t="shared" si="8"/>
        <v>0</v>
      </c>
      <c r="AX5" s="220">
        <f t="shared" si="8"/>
        <v>0</v>
      </c>
      <c r="AY5" s="220">
        <f t="shared" si="8"/>
        <v>0</v>
      </c>
      <c r="AZ5" s="220">
        <f t="shared" si="8"/>
        <v>0</v>
      </c>
      <c r="BA5" s="220">
        <f t="shared" si="8"/>
        <v>1124661.29</v>
      </c>
      <c r="BB5" s="220">
        <f t="shared" si="8"/>
        <v>0</v>
      </c>
      <c r="BC5" s="220">
        <f t="shared" si="8"/>
        <v>0</v>
      </c>
      <c r="BD5" s="220">
        <f t="shared" si="8"/>
        <v>0</v>
      </c>
      <c r="BE5" s="220">
        <f t="shared" si="8"/>
        <v>-64000.57</v>
      </c>
      <c r="BF5" s="220">
        <f t="shared" ref="BF5:BF77" si="9">SUM(AT5:BE5)</f>
        <v>1060660.72</v>
      </c>
      <c r="BG5" s="221"/>
      <c r="BH5" s="220">
        <f>SUM($AT5:AT5)</f>
        <v>0</v>
      </c>
      <c r="BI5" s="220">
        <f>SUM($AT5:AU5)</f>
        <v>0</v>
      </c>
      <c r="BJ5" s="220">
        <f>SUM($AT5:AV5)</f>
        <v>0</v>
      </c>
      <c r="BK5" s="220">
        <f>SUM($AT5:AW5)</f>
        <v>0</v>
      </c>
      <c r="BL5" s="220">
        <f>SUM($AT5:AX5)</f>
        <v>0</v>
      </c>
      <c r="BM5" s="220">
        <f>SUM($AT5:AY5)</f>
        <v>0</v>
      </c>
      <c r="BN5" s="220">
        <f>SUM($AT5:AZ5)</f>
        <v>0</v>
      </c>
      <c r="BO5" s="220">
        <f>SUM($AT5:BA5)</f>
        <v>1124661.29</v>
      </c>
      <c r="BP5" s="220">
        <f>SUM($AT5:BB5)</f>
        <v>1124661.29</v>
      </c>
      <c r="BQ5" s="220">
        <f>SUM($AT5:BC5)</f>
        <v>1124661.29</v>
      </c>
      <c r="BR5" s="220">
        <f>SUM($AT5:BD5)</f>
        <v>1124661.29</v>
      </c>
      <c r="BS5" s="220">
        <f>SUM($AT5:BE5)</f>
        <v>1060660.72</v>
      </c>
      <c r="BT5" s="222">
        <f t="shared" ref="BT5:BT77" si="10">(((0+BS5)/2)+SUM(BH5:BR5))/12</f>
        <v>419081.29333333339</v>
      </c>
      <c r="BU5" s="82"/>
      <c r="BV5" s="220">
        <f t="shared" ref="BV5:CG29" si="11">$O5*R5</f>
        <v>0</v>
      </c>
      <c r="BW5" s="220">
        <f t="shared" si="11"/>
        <v>0</v>
      </c>
      <c r="BX5" s="220">
        <f t="shared" si="11"/>
        <v>0</v>
      </c>
      <c r="BY5" s="220">
        <f t="shared" si="11"/>
        <v>0</v>
      </c>
      <c r="BZ5" s="220">
        <f t="shared" si="11"/>
        <v>0</v>
      </c>
      <c r="CA5" s="220">
        <f t="shared" si="11"/>
        <v>0</v>
      </c>
      <c r="CB5" s="220">
        <f t="shared" si="11"/>
        <v>0</v>
      </c>
      <c r="CC5" s="220">
        <f t="shared" si="11"/>
        <v>0</v>
      </c>
      <c r="CD5" s="220">
        <f t="shared" si="11"/>
        <v>0</v>
      </c>
      <c r="CE5" s="220">
        <f t="shared" si="11"/>
        <v>0</v>
      </c>
      <c r="CF5" s="220">
        <f t="shared" si="11"/>
        <v>0</v>
      </c>
      <c r="CG5" s="220">
        <f t="shared" si="11"/>
        <v>0</v>
      </c>
      <c r="CH5" s="220">
        <f t="shared" ref="CH5:CH77" si="12">SUM(BV5:CG5)</f>
        <v>0</v>
      </c>
      <c r="CI5" s="221"/>
      <c r="CJ5" s="220">
        <f>SUM($BV5:BV5)</f>
        <v>0</v>
      </c>
      <c r="CK5" s="220">
        <f>SUM($BV5:BW5)</f>
        <v>0</v>
      </c>
      <c r="CL5" s="220">
        <f>SUM($BV5:BX5)</f>
        <v>0</v>
      </c>
      <c r="CM5" s="220">
        <f>SUM($BV5:BY5)</f>
        <v>0</v>
      </c>
      <c r="CN5" s="220">
        <f>SUM($BV5:BZ5)</f>
        <v>0</v>
      </c>
      <c r="CO5" s="220">
        <f>SUM($BV5:CA5)</f>
        <v>0</v>
      </c>
      <c r="CP5" s="220">
        <f>SUM($BV5:CB5)</f>
        <v>0</v>
      </c>
      <c r="CQ5" s="220">
        <f>SUM($BV5:CC5)</f>
        <v>0</v>
      </c>
      <c r="CR5" s="220">
        <f>SUM($BV5:CD5)</f>
        <v>0</v>
      </c>
      <c r="CS5" s="220">
        <f>SUM($BV5:CE5)</f>
        <v>0</v>
      </c>
      <c r="CT5" s="220">
        <f>SUM($BV5:CF5)</f>
        <v>0</v>
      </c>
      <c r="CU5" s="220">
        <f>SUM($BV5:CG5)</f>
        <v>0</v>
      </c>
      <c r="CV5" s="222">
        <f t="shared" ref="CV5:CV77" si="13">(((0+CU5)/2)+SUM(CJ5:CT5))/12</f>
        <v>0</v>
      </c>
    </row>
    <row r="6" spans="1:100" s="94" customFormat="1" ht="14.4">
      <c r="A6" s="129" t="s">
        <v>807</v>
      </c>
      <c r="B6" s="129" t="s">
        <v>211</v>
      </c>
      <c r="C6" s="129" t="s">
        <v>21</v>
      </c>
      <c r="D6" t="s">
        <v>494</v>
      </c>
      <c r="E6" s="217" t="s">
        <v>50</v>
      </c>
      <c r="F6" t="s">
        <v>214</v>
      </c>
      <c r="G6" t="s">
        <v>241</v>
      </c>
      <c r="H6" t="s">
        <v>242</v>
      </c>
      <c r="I6" t="s">
        <v>243</v>
      </c>
      <c r="J6" t="s">
        <v>501</v>
      </c>
      <c r="K6" s="129" t="s">
        <v>772</v>
      </c>
      <c r="L6" s="129" t="s">
        <v>417</v>
      </c>
      <c r="M6" s="218" t="str">
        <f t="shared" si="4"/>
        <v>ED.AN</v>
      </c>
      <c r="N6" s="173">
        <v>0.65639999999999998</v>
      </c>
      <c r="O6" s="173">
        <v>0</v>
      </c>
      <c r="P6" s="219">
        <f t="shared" si="5"/>
        <v>1150415.9346240005</v>
      </c>
      <c r="Q6" s="219">
        <f t="shared" si="6"/>
        <v>0</v>
      </c>
      <c r="R6" s="220">
        <v>122029.57000000004</v>
      </c>
      <c r="S6" s="220">
        <v>55512.350000000042</v>
      </c>
      <c r="T6" s="220">
        <v>194214.46000000002</v>
      </c>
      <c r="U6" s="220">
        <v>17370.550000000003</v>
      </c>
      <c r="V6" s="220">
        <v>62219.259999999995</v>
      </c>
      <c r="W6" s="220">
        <v>283663.70999999996</v>
      </c>
      <c r="X6" s="220">
        <v>123742.97000000002</v>
      </c>
      <c r="Y6" s="220">
        <v>86186.33</v>
      </c>
      <c r="Z6" s="220">
        <v>175759.60000000033</v>
      </c>
      <c r="AA6" s="220">
        <v>269639.12000000046</v>
      </c>
      <c r="AB6" s="220">
        <v>223769.95000000004</v>
      </c>
      <c r="AC6" s="220">
        <v>138506.29</v>
      </c>
      <c r="AD6" s="220">
        <f t="shared" ref="AD6:AD78" si="14">SUM(R6:AC6)</f>
        <v>1752614.1600000008</v>
      </c>
      <c r="AE6" s="221"/>
      <c r="AF6" s="220">
        <f>SUM($R6:R6)</f>
        <v>122029.57000000004</v>
      </c>
      <c r="AG6" s="220">
        <f>SUM($R6:S6)</f>
        <v>177541.92000000007</v>
      </c>
      <c r="AH6" s="220">
        <f>SUM($R6:T6)</f>
        <v>371756.38000000012</v>
      </c>
      <c r="AI6" s="220">
        <f>SUM($R6:U6)</f>
        <v>389126.93000000011</v>
      </c>
      <c r="AJ6" s="220">
        <f>SUM($R6:V6)</f>
        <v>451346.19000000012</v>
      </c>
      <c r="AK6" s="220">
        <f>SUM($R6:W6)</f>
        <v>735009.90000000014</v>
      </c>
      <c r="AL6" s="220">
        <f>SUM($R6:X6)</f>
        <v>858752.87000000011</v>
      </c>
      <c r="AM6" s="220">
        <f>SUM($R6:Y6)</f>
        <v>944939.20000000007</v>
      </c>
      <c r="AN6" s="220">
        <f>SUM($R6:Z6)</f>
        <v>1120698.8000000003</v>
      </c>
      <c r="AO6" s="220">
        <f>SUM($R6:AA6)</f>
        <v>1390337.9200000009</v>
      </c>
      <c r="AP6" s="220">
        <f>SUM($R6:AB6)</f>
        <v>1614107.8700000008</v>
      </c>
      <c r="AQ6" s="220">
        <f>SUM($R6:AC6)</f>
        <v>1752614.1600000008</v>
      </c>
      <c r="AR6" s="222">
        <f t="shared" si="7"/>
        <v>754329.55250000034</v>
      </c>
      <c r="AS6" s="82"/>
      <c r="AT6" s="220">
        <f t="shared" si="8"/>
        <v>80100.209748000023</v>
      </c>
      <c r="AU6" s="220">
        <f t="shared" si="8"/>
        <v>36438.306540000027</v>
      </c>
      <c r="AV6" s="220">
        <f t="shared" si="8"/>
        <v>127482.37154400001</v>
      </c>
      <c r="AW6" s="220">
        <f t="shared" si="8"/>
        <v>11402.029020000002</v>
      </c>
      <c r="AX6" s="220">
        <f t="shared" si="8"/>
        <v>40840.722263999996</v>
      </c>
      <c r="AY6" s="220">
        <f t="shared" si="8"/>
        <v>186196.85924399996</v>
      </c>
      <c r="AZ6" s="220">
        <f t="shared" si="8"/>
        <v>81224.885508000007</v>
      </c>
      <c r="BA6" s="220">
        <f t="shared" si="8"/>
        <v>56572.707011999999</v>
      </c>
      <c r="BB6" s="220">
        <f t="shared" si="8"/>
        <v>115368.60144000022</v>
      </c>
      <c r="BC6" s="220">
        <f t="shared" si="8"/>
        <v>176991.11836800029</v>
      </c>
      <c r="BD6" s="220">
        <f t="shared" si="8"/>
        <v>146882.59518000003</v>
      </c>
      <c r="BE6" s="220">
        <f t="shared" si="8"/>
        <v>90915.528756</v>
      </c>
      <c r="BF6" s="220">
        <f t="shared" si="9"/>
        <v>1150415.9346240007</v>
      </c>
      <c r="BG6" s="221"/>
      <c r="BH6" s="220">
        <f>SUM($AT6:AT6)</f>
        <v>80100.209748000023</v>
      </c>
      <c r="BI6" s="220">
        <f>SUM($AT6:AU6)</f>
        <v>116538.51628800004</v>
      </c>
      <c r="BJ6" s="220">
        <f>SUM($AT6:AV6)</f>
        <v>244020.88783200004</v>
      </c>
      <c r="BK6" s="220">
        <f>SUM($AT6:AW6)</f>
        <v>255422.91685200005</v>
      </c>
      <c r="BL6" s="220">
        <f>SUM($AT6:AX6)</f>
        <v>296263.63911600003</v>
      </c>
      <c r="BM6" s="220">
        <f>SUM($AT6:AY6)</f>
        <v>482460.49835999997</v>
      </c>
      <c r="BN6" s="220">
        <f>SUM($AT6:AZ6)</f>
        <v>563685.383868</v>
      </c>
      <c r="BO6" s="220">
        <f>SUM($AT6:BA6)</f>
        <v>620258.09088000003</v>
      </c>
      <c r="BP6" s="220">
        <f>SUM($AT6:BB6)</f>
        <v>735626.69232000026</v>
      </c>
      <c r="BQ6" s="220">
        <f>SUM($AT6:BC6)</f>
        <v>912617.81068800052</v>
      </c>
      <c r="BR6" s="220">
        <f>SUM($AT6:BD6)</f>
        <v>1059500.4058680006</v>
      </c>
      <c r="BS6" s="220">
        <f>SUM($AT6:BE6)</f>
        <v>1150415.9346240007</v>
      </c>
      <c r="BT6" s="222">
        <f t="shared" si="10"/>
        <v>495141.91826100019</v>
      </c>
      <c r="BU6" s="82"/>
      <c r="BV6" s="220">
        <f t="shared" si="11"/>
        <v>0</v>
      </c>
      <c r="BW6" s="220">
        <f t="shared" si="11"/>
        <v>0</v>
      </c>
      <c r="BX6" s="220">
        <f t="shared" si="11"/>
        <v>0</v>
      </c>
      <c r="BY6" s="220">
        <f t="shared" si="11"/>
        <v>0</v>
      </c>
      <c r="BZ6" s="220">
        <f t="shared" si="11"/>
        <v>0</v>
      </c>
      <c r="CA6" s="220">
        <f t="shared" si="11"/>
        <v>0</v>
      </c>
      <c r="CB6" s="220">
        <f t="shared" si="11"/>
        <v>0</v>
      </c>
      <c r="CC6" s="220">
        <f t="shared" si="11"/>
        <v>0</v>
      </c>
      <c r="CD6" s="220">
        <f t="shared" si="11"/>
        <v>0</v>
      </c>
      <c r="CE6" s="220">
        <f t="shared" si="11"/>
        <v>0</v>
      </c>
      <c r="CF6" s="220">
        <f t="shared" si="11"/>
        <v>0</v>
      </c>
      <c r="CG6" s="220">
        <f t="shared" si="11"/>
        <v>0</v>
      </c>
      <c r="CH6" s="220">
        <f t="shared" si="12"/>
        <v>0</v>
      </c>
      <c r="CI6" s="221"/>
      <c r="CJ6" s="220">
        <f>SUM($BV6:BV6)</f>
        <v>0</v>
      </c>
      <c r="CK6" s="220">
        <f>SUM($BV6:BW6)</f>
        <v>0</v>
      </c>
      <c r="CL6" s="220">
        <f>SUM($BV6:BX6)</f>
        <v>0</v>
      </c>
      <c r="CM6" s="220">
        <f>SUM($BV6:BY6)</f>
        <v>0</v>
      </c>
      <c r="CN6" s="220">
        <f>SUM($BV6:BZ6)</f>
        <v>0</v>
      </c>
      <c r="CO6" s="220">
        <f>SUM($BV6:CA6)</f>
        <v>0</v>
      </c>
      <c r="CP6" s="220">
        <f>SUM($BV6:CB6)</f>
        <v>0</v>
      </c>
      <c r="CQ6" s="220">
        <f>SUM($BV6:CC6)</f>
        <v>0</v>
      </c>
      <c r="CR6" s="220">
        <f>SUM($BV6:CD6)</f>
        <v>0</v>
      </c>
      <c r="CS6" s="220">
        <f>SUM($BV6:CE6)</f>
        <v>0</v>
      </c>
      <c r="CT6" s="220">
        <f>SUM($BV6:CF6)</f>
        <v>0</v>
      </c>
      <c r="CU6" s="220">
        <f>SUM($BV6:CG6)</f>
        <v>0</v>
      </c>
      <c r="CV6" s="222">
        <f t="shared" si="13"/>
        <v>0</v>
      </c>
    </row>
    <row r="7" spans="1:100" s="94" customFormat="1" ht="14.4">
      <c r="A7" s="129" t="s">
        <v>807</v>
      </c>
      <c r="B7" s="129" t="s">
        <v>211</v>
      </c>
      <c r="C7" s="129" t="s">
        <v>21</v>
      </c>
      <c r="D7" t="s">
        <v>494</v>
      </c>
      <c r="E7" s="217" t="s">
        <v>50</v>
      </c>
      <c r="F7" t="s">
        <v>214</v>
      </c>
      <c r="G7" t="s">
        <v>241</v>
      </c>
      <c r="H7" t="s">
        <v>242</v>
      </c>
      <c r="I7" t="s">
        <v>244</v>
      </c>
      <c r="J7" t="s">
        <v>500</v>
      </c>
      <c r="K7" s="129" t="s">
        <v>772</v>
      </c>
      <c r="L7" s="129" t="s">
        <v>417</v>
      </c>
      <c r="M7" s="218" t="str">
        <f t="shared" si="4"/>
        <v>ED.AN</v>
      </c>
      <c r="N7" s="173">
        <v>0.65639999999999998</v>
      </c>
      <c r="O7" s="173">
        <v>0</v>
      </c>
      <c r="P7" s="219">
        <f t="shared" si="5"/>
        <v>107170.02759600003</v>
      </c>
      <c r="Q7" s="219">
        <f t="shared" si="6"/>
        <v>0</v>
      </c>
      <c r="R7" s="220">
        <v>3178.9300000000221</v>
      </c>
      <c r="S7" s="220">
        <v>990.75000000000057</v>
      </c>
      <c r="T7" s="220">
        <v>-5.4569682106375694E-12</v>
      </c>
      <c r="U7" s="220">
        <v>0</v>
      </c>
      <c r="V7" s="220">
        <v>56.960000000002765</v>
      </c>
      <c r="W7" s="220">
        <v>0</v>
      </c>
      <c r="X7" s="220">
        <v>0</v>
      </c>
      <c r="Y7" s="220">
        <v>-1902.35</v>
      </c>
      <c r="Z7" s="220">
        <v>-800.92</v>
      </c>
      <c r="AA7" s="220">
        <v>-25552.19</v>
      </c>
      <c r="AB7" s="220">
        <v>182429.2</v>
      </c>
      <c r="AC7" s="220">
        <v>4869.01</v>
      </c>
      <c r="AD7" s="220">
        <f t="shared" si="14"/>
        <v>163269.39000000004</v>
      </c>
      <c r="AE7" s="221"/>
      <c r="AF7" s="220">
        <f>SUM($R7:R7)</f>
        <v>3178.9300000000221</v>
      </c>
      <c r="AG7" s="220">
        <f>SUM($R7:S7)</f>
        <v>4169.680000000023</v>
      </c>
      <c r="AH7" s="220">
        <f>SUM($R7:T7)</f>
        <v>4169.6800000000176</v>
      </c>
      <c r="AI7" s="220">
        <f>SUM($R7:U7)</f>
        <v>4169.6800000000176</v>
      </c>
      <c r="AJ7" s="220">
        <f>SUM($R7:V7)</f>
        <v>4226.6400000000203</v>
      </c>
      <c r="AK7" s="220">
        <f>SUM($R7:W7)</f>
        <v>4226.6400000000203</v>
      </c>
      <c r="AL7" s="220">
        <f>SUM($R7:X7)</f>
        <v>4226.6400000000203</v>
      </c>
      <c r="AM7" s="220">
        <f>SUM($R7:Y7)</f>
        <v>2324.2900000000204</v>
      </c>
      <c r="AN7" s="220">
        <f>SUM($R7:Z7)</f>
        <v>1523.3700000000204</v>
      </c>
      <c r="AO7" s="220">
        <f>SUM($R7:AA7)</f>
        <v>-24028.819999999978</v>
      </c>
      <c r="AP7" s="220">
        <f>SUM($R7:AB7)</f>
        <v>158400.38000000003</v>
      </c>
      <c r="AQ7" s="220">
        <f>SUM($R7:AC7)</f>
        <v>163269.39000000004</v>
      </c>
      <c r="AR7" s="222">
        <f t="shared" si="7"/>
        <v>20685.150416666689</v>
      </c>
      <c r="AS7" s="82"/>
      <c r="AT7" s="220">
        <f t="shared" si="8"/>
        <v>2086.6496520000146</v>
      </c>
      <c r="AU7" s="220">
        <f t="shared" si="8"/>
        <v>650.32830000000035</v>
      </c>
      <c r="AV7" s="220">
        <f t="shared" si="8"/>
        <v>-3.5819539334625003E-12</v>
      </c>
      <c r="AW7" s="220">
        <f t="shared" si="8"/>
        <v>0</v>
      </c>
      <c r="AX7" s="220">
        <f t="shared" si="8"/>
        <v>37.388544000001815</v>
      </c>
      <c r="AY7" s="220">
        <f t="shared" si="8"/>
        <v>0</v>
      </c>
      <c r="AZ7" s="220">
        <f t="shared" si="8"/>
        <v>0</v>
      </c>
      <c r="BA7" s="220">
        <f t="shared" si="8"/>
        <v>-1248.70254</v>
      </c>
      <c r="BB7" s="220">
        <f t="shared" si="8"/>
        <v>-525.72388799999999</v>
      </c>
      <c r="BC7" s="220">
        <f t="shared" si="8"/>
        <v>-16772.457515999999</v>
      </c>
      <c r="BD7" s="220">
        <f t="shared" si="8"/>
        <v>119746.52688</v>
      </c>
      <c r="BE7" s="220">
        <f t="shared" si="8"/>
        <v>3196.0181640000001</v>
      </c>
      <c r="BF7" s="220">
        <f t="shared" si="9"/>
        <v>107170.02759600001</v>
      </c>
      <c r="BG7" s="221"/>
      <c r="BH7" s="220">
        <f>SUM($AT7:AT7)</f>
        <v>2086.6496520000146</v>
      </c>
      <c r="BI7" s="220">
        <f>SUM($AT7:AU7)</f>
        <v>2736.9779520000147</v>
      </c>
      <c r="BJ7" s="220">
        <f>SUM($AT7:AV7)</f>
        <v>2736.9779520000111</v>
      </c>
      <c r="BK7" s="220">
        <f>SUM($AT7:AW7)</f>
        <v>2736.9779520000111</v>
      </c>
      <c r="BL7" s="220">
        <f>SUM($AT7:AX7)</f>
        <v>2774.3664960000128</v>
      </c>
      <c r="BM7" s="220">
        <f>SUM($AT7:AY7)</f>
        <v>2774.3664960000128</v>
      </c>
      <c r="BN7" s="220">
        <f>SUM($AT7:AZ7)</f>
        <v>2774.3664960000128</v>
      </c>
      <c r="BO7" s="220">
        <f>SUM($AT7:BA7)</f>
        <v>1525.6639560000128</v>
      </c>
      <c r="BP7" s="220">
        <f>SUM($AT7:BB7)</f>
        <v>999.94006800001284</v>
      </c>
      <c r="BQ7" s="220">
        <f>SUM($AT7:BC7)</f>
        <v>-15772.517447999986</v>
      </c>
      <c r="BR7" s="220">
        <f>SUM($AT7:BD7)</f>
        <v>103974.00943200002</v>
      </c>
      <c r="BS7" s="220">
        <f>SUM($AT7:BE7)</f>
        <v>107170.02759600001</v>
      </c>
      <c r="BT7" s="222">
        <f t="shared" si="10"/>
        <v>13577.732733500014</v>
      </c>
      <c r="BU7" s="82"/>
      <c r="BV7" s="220">
        <f t="shared" si="11"/>
        <v>0</v>
      </c>
      <c r="BW7" s="220">
        <f t="shared" si="11"/>
        <v>0</v>
      </c>
      <c r="BX7" s="220">
        <f t="shared" si="11"/>
        <v>0</v>
      </c>
      <c r="BY7" s="220">
        <f t="shared" si="11"/>
        <v>0</v>
      </c>
      <c r="BZ7" s="220">
        <f t="shared" si="11"/>
        <v>0</v>
      </c>
      <c r="CA7" s="220">
        <f t="shared" si="11"/>
        <v>0</v>
      </c>
      <c r="CB7" s="220">
        <f t="shared" si="11"/>
        <v>0</v>
      </c>
      <c r="CC7" s="220">
        <f t="shared" si="11"/>
        <v>0</v>
      </c>
      <c r="CD7" s="220">
        <f t="shared" si="11"/>
        <v>0</v>
      </c>
      <c r="CE7" s="220">
        <f t="shared" si="11"/>
        <v>0</v>
      </c>
      <c r="CF7" s="220">
        <f t="shared" si="11"/>
        <v>0</v>
      </c>
      <c r="CG7" s="220">
        <f t="shared" si="11"/>
        <v>0</v>
      </c>
      <c r="CH7" s="220">
        <f t="shared" si="12"/>
        <v>0</v>
      </c>
      <c r="CI7" s="221"/>
      <c r="CJ7" s="220">
        <f>SUM($BV7:BV7)</f>
        <v>0</v>
      </c>
      <c r="CK7" s="220">
        <f>SUM($BV7:BW7)</f>
        <v>0</v>
      </c>
      <c r="CL7" s="220">
        <f>SUM($BV7:BX7)</f>
        <v>0</v>
      </c>
      <c r="CM7" s="220">
        <f>SUM($BV7:BY7)</f>
        <v>0</v>
      </c>
      <c r="CN7" s="220">
        <f>SUM($BV7:BZ7)</f>
        <v>0</v>
      </c>
      <c r="CO7" s="220">
        <f>SUM($BV7:CA7)</f>
        <v>0</v>
      </c>
      <c r="CP7" s="220">
        <f>SUM($BV7:CB7)</f>
        <v>0</v>
      </c>
      <c r="CQ7" s="220">
        <f>SUM($BV7:CC7)</f>
        <v>0</v>
      </c>
      <c r="CR7" s="220">
        <f>SUM($BV7:CD7)</f>
        <v>0</v>
      </c>
      <c r="CS7" s="220">
        <f>SUM($BV7:CE7)</f>
        <v>0</v>
      </c>
      <c r="CT7" s="220">
        <f>SUM($BV7:CF7)</f>
        <v>0</v>
      </c>
      <c r="CU7" s="220">
        <f>SUM($BV7:CG7)</f>
        <v>0</v>
      </c>
      <c r="CV7" s="222">
        <f t="shared" si="13"/>
        <v>0</v>
      </c>
    </row>
    <row r="8" spans="1:100" s="94" customFormat="1" ht="14.4">
      <c r="A8" s="129" t="s">
        <v>807</v>
      </c>
      <c r="B8" s="129" t="s">
        <v>211</v>
      </c>
      <c r="C8" s="129" t="s">
        <v>21</v>
      </c>
      <c r="D8" t="s">
        <v>494</v>
      </c>
      <c r="E8" s="217" t="s">
        <v>50</v>
      </c>
      <c r="F8" t="s">
        <v>214</v>
      </c>
      <c r="G8" t="s">
        <v>241</v>
      </c>
      <c r="H8" t="s">
        <v>242</v>
      </c>
      <c r="I8" t="s">
        <v>498</v>
      </c>
      <c r="J8" t="s">
        <v>499</v>
      </c>
      <c r="K8" s="129" t="s">
        <v>772</v>
      </c>
      <c r="L8" s="129" t="s">
        <v>417</v>
      </c>
      <c r="M8" s="218" t="str">
        <f t="shared" si="4"/>
        <v>ED.AN</v>
      </c>
      <c r="N8" s="173">
        <v>0.65639999999999998</v>
      </c>
      <c r="O8" s="173">
        <v>0</v>
      </c>
      <c r="P8" s="219">
        <f t="shared" si="5"/>
        <v>27688.192595999997</v>
      </c>
      <c r="Q8" s="219">
        <f t="shared" si="6"/>
        <v>0</v>
      </c>
      <c r="R8" s="220">
        <v>0</v>
      </c>
      <c r="S8" s="220">
        <v>10169.07</v>
      </c>
      <c r="T8" s="220">
        <v>-6984.43</v>
      </c>
      <c r="U8" s="220">
        <v>0</v>
      </c>
      <c r="V8" s="220">
        <v>-3184.64</v>
      </c>
      <c r="W8" s="220">
        <v>0</v>
      </c>
      <c r="X8" s="220">
        <v>29939.3</v>
      </c>
      <c r="Y8" s="220">
        <v>0</v>
      </c>
      <c r="Z8" s="220">
        <v>371.20000000000027</v>
      </c>
      <c r="AA8" s="220">
        <v>0</v>
      </c>
      <c r="AB8" s="220">
        <v>0</v>
      </c>
      <c r="AC8" s="220">
        <v>11871.39</v>
      </c>
      <c r="AD8" s="220">
        <f t="shared" si="14"/>
        <v>42181.89</v>
      </c>
      <c r="AE8" s="221"/>
      <c r="AF8" s="220">
        <f>SUM($R8:R8)</f>
        <v>0</v>
      </c>
      <c r="AG8" s="220">
        <f>SUM($R8:S8)</f>
        <v>10169.07</v>
      </c>
      <c r="AH8" s="220">
        <f>SUM($R8:T8)</f>
        <v>3184.6399999999994</v>
      </c>
      <c r="AI8" s="220">
        <f>SUM($R8:U8)</f>
        <v>3184.6399999999994</v>
      </c>
      <c r="AJ8" s="220">
        <f>SUM($R8:V8)</f>
        <v>0</v>
      </c>
      <c r="AK8" s="220">
        <f>SUM($R8:W8)</f>
        <v>-4.5474735088646412E-13</v>
      </c>
      <c r="AL8" s="220">
        <f>SUM($R8:X8)</f>
        <v>29939.3</v>
      </c>
      <c r="AM8" s="220">
        <f>SUM($R8:Y8)</f>
        <v>29939.3</v>
      </c>
      <c r="AN8" s="220">
        <f>SUM($R8:Z8)</f>
        <v>30310.5</v>
      </c>
      <c r="AO8" s="220">
        <f>SUM($R8:AA8)</f>
        <v>30310.5</v>
      </c>
      <c r="AP8" s="220">
        <f>SUM($R8:AB8)</f>
        <v>30310.5</v>
      </c>
      <c r="AQ8" s="220">
        <f>SUM($R8:AC8)</f>
        <v>42181.89</v>
      </c>
      <c r="AR8" s="222">
        <f t="shared" si="7"/>
        <v>15703.282916666669</v>
      </c>
      <c r="AS8" s="82"/>
      <c r="AT8" s="220">
        <f t="shared" si="8"/>
        <v>0</v>
      </c>
      <c r="AU8" s="220">
        <f t="shared" si="8"/>
        <v>6674.9775479999998</v>
      </c>
      <c r="AV8" s="220">
        <f t="shared" si="8"/>
        <v>-4584.5798519999998</v>
      </c>
      <c r="AW8" s="220">
        <f t="shared" si="8"/>
        <v>0</v>
      </c>
      <c r="AX8" s="220">
        <f t="shared" si="8"/>
        <v>-2090.397696</v>
      </c>
      <c r="AY8" s="220">
        <f t="shared" si="8"/>
        <v>0</v>
      </c>
      <c r="AZ8" s="220">
        <f t="shared" si="8"/>
        <v>19652.15652</v>
      </c>
      <c r="BA8" s="220">
        <f t="shared" si="8"/>
        <v>0</v>
      </c>
      <c r="BB8" s="220">
        <f t="shared" si="8"/>
        <v>243.65568000000016</v>
      </c>
      <c r="BC8" s="220">
        <f t="shared" si="8"/>
        <v>0</v>
      </c>
      <c r="BD8" s="220">
        <f t="shared" si="8"/>
        <v>0</v>
      </c>
      <c r="BE8" s="220">
        <f t="shared" si="8"/>
        <v>7792.3803959999996</v>
      </c>
      <c r="BF8" s="220">
        <f t="shared" si="9"/>
        <v>27688.192596000001</v>
      </c>
      <c r="BG8" s="221"/>
      <c r="BH8" s="220">
        <f>SUM($AT8:AT8)</f>
        <v>0</v>
      </c>
      <c r="BI8" s="220">
        <f>SUM($AT8:AU8)</f>
        <v>6674.9775479999998</v>
      </c>
      <c r="BJ8" s="220">
        <f>SUM($AT8:AV8)</f>
        <v>2090.397696</v>
      </c>
      <c r="BK8" s="220">
        <f>SUM($AT8:AW8)</f>
        <v>2090.397696</v>
      </c>
      <c r="BL8" s="220">
        <f>SUM($AT8:AX8)</f>
        <v>0</v>
      </c>
      <c r="BM8" s="220">
        <f>SUM($AT8:AY8)</f>
        <v>0</v>
      </c>
      <c r="BN8" s="220">
        <f>SUM($AT8:AZ8)</f>
        <v>19652.15652</v>
      </c>
      <c r="BO8" s="220">
        <f>SUM($AT8:BA8)</f>
        <v>19652.15652</v>
      </c>
      <c r="BP8" s="220">
        <f>SUM($AT8:BB8)</f>
        <v>19895.8122</v>
      </c>
      <c r="BQ8" s="220">
        <f>SUM($AT8:BC8)</f>
        <v>19895.8122</v>
      </c>
      <c r="BR8" s="220">
        <f>SUM($AT8:BD8)</f>
        <v>19895.8122</v>
      </c>
      <c r="BS8" s="220">
        <f>SUM($AT8:BE8)</f>
        <v>27688.192596000001</v>
      </c>
      <c r="BT8" s="222">
        <f t="shared" si="10"/>
        <v>10307.634906500001</v>
      </c>
      <c r="BU8" s="82"/>
      <c r="BV8" s="220">
        <f t="shared" si="11"/>
        <v>0</v>
      </c>
      <c r="BW8" s="220">
        <f t="shared" si="11"/>
        <v>0</v>
      </c>
      <c r="BX8" s="220">
        <f t="shared" si="11"/>
        <v>0</v>
      </c>
      <c r="BY8" s="220">
        <f t="shared" si="11"/>
        <v>0</v>
      </c>
      <c r="BZ8" s="220">
        <f t="shared" si="11"/>
        <v>0</v>
      </c>
      <c r="CA8" s="220">
        <f t="shared" si="11"/>
        <v>0</v>
      </c>
      <c r="CB8" s="220">
        <f t="shared" si="11"/>
        <v>0</v>
      </c>
      <c r="CC8" s="220">
        <f t="shared" si="11"/>
        <v>0</v>
      </c>
      <c r="CD8" s="220">
        <f t="shared" si="11"/>
        <v>0</v>
      </c>
      <c r="CE8" s="220">
        <f t="shared" si="11"/>
        <v>0</v>
      </c>
      <c r="CF8" s="220">
        <f t="shared" si="11"/>
        <v>0</v>
      </c>
      <c r="CG8" s="220">
        <f t="shared" si="11"/>
        <v>0</v>
      </c>
      <c r="CH8" s="220">
        <f t="shared" si="12"/>
        <v>0</v>
      </c>
      <c r="CI8" s="221"/>
      <c r="CJ8" s="220">
        <f>SUM($BV8:BV8)</f>
        <v>0</v>
      </c>
      <c r="CK8" s="220">
        <f>SUM($BV8:BW8)</f>
        <v>0</v>
      </c>
      <c r="CL8" s="220">
        <f>SUM($BV8:BX8)</f>
        <v>0</v>
      </c>
      <c r="CM8" s="220">
        <f>SUM($BV8:BY8)</f>
        <v>0</v>
      </c>
      <c r="CN8" s="220">
        <f>SUM($BV8:BZ8)</f>
        <v>0</v>
      </c>
      <c r="CO8" s="220">
        <f>SUM($BV8:CA8)</f>
        <v>0</v>
      </c>
      <c r="CP8" s="220">
        <f>SUM($BV8:CB8)</f>
        <v>0</v>
      </c>
      <c r="CQ8" s="220">
        <f>SUM($BV8:CC8)</f>
        <v>0</v>
      </c>
      <c r="CR8" s="220">
        <f>SUM($BV8:CD8)</f>
        <v>0</v>
      </c>
      <c r="CS8" s="220">
        <f>SUM($BV8:CE8)</f>
        <v>0</v>
      </c>
      <c r="CT8" s="220">
        <f>SUM($BV8:CF8)</f>
        <v>0</v>
      </c>
      <c r="CU8" s="220">
        <f>SUM($BV8:CG8)</f>
        <v>0</v>
      </c>
      <c r="CV8" s="222">
        <f t="shared" si="13"/>
        <v>0</v>
      </c>
    </row>
    <row r="9" spans="1:100" s="94" customFormat="1" ht="14.4">
      <c r="A9" s="129" t="s">
        <v>807</v>
      </c>
      <c r="B9" s="129" t="s">
        <v>211</v>
      </c>
      <c r="C9" s="129" t="s">
        <v>21</v>
      </c>
      <c r="D9" t="s">
        <v>494</v>
      </c>
      <c r="E9" s="217" t="s">
        <v>50</v>
      </c>
      <c r="F9" t="s">
        <v>214</v>
      </c>
      <c r="G9" t="s">
        <v>241</v>
      </c>
      <c r="H9" t="s">
        <v>242</v>
      </c>
      <c r="I9" t="s">
        <v>496</v>
      </c>
      <c r="J9" t="s">
        <v>497</v>
      </c>
      <c r="K9" s="129" t="s">
        <v>772</v>
      </c>
      <c r="L9" s="129" t="s">
        <v>417</v>
      </c>
      <c r="M9" s="218" t="str">
        <f t="shared" si="4"/>
        <v>ED.AN</v>
      </c>
      <c r="N9" s="173">
        <v>0.65639999999999998</v>
      </c>
      <c r="O9" s="173">
        <v>0</v>
      </c>
      <c r="P9" s="219">
        <f t="shared" si="5"/>
        <v>0</v>
      </c>
      <c r="Q9" s="219">
        <f t="shared" si="6"/>
        <v>0</v>
      </c>
      <c r="R9" s="220">
        <v>0</v>
      </c>
      <c r="S9" s="220">
        <v>0</v>
      </c>
      <c r="T9" s="220">
        <v>165.41</v>
      </c>
      <c r="U9" s="220">
        <v>0</v>
      </c>
      <c r="V9" s="220">
        <v>-165.41</v>
      </c>
      <c r="W9" s="220">
        <v>0</v>
      </c>
      <c r="X9" s="220">
        <v>0</v>
      </c>
      <c r="Y9" s="220">
        <v>0</v>
      </c>
      <c r="Z9" s="220">
        <v>0</v>
      </c>
      <c r="AA9" s="220">
        <v>0</v>
      </c>
      <c r="AB9" s="220">
        <v>0</v>
      </c>
      <c r="AC9" s="220">
        <v>0</v>
      </c>
      <c r="AD9" s="220">
        <f t="shared" si="14"/>
        <v>0</v>
      </c>
      <c r="AE9" s="221"/>
      <c r="AF9" s="220">
        <f>SUM($R9:R9)</f>
        <v>0</v>
      </c>
      <c r="AG9" s="220">
        <f>SUM($R9:S9)</f>
        <v>0</v>
      </c>
      <c r="AH9" s="220">
        <f>SUM($R9:T9)</f>
        <v>165.41</v>
      </c>
      <c r="AI9" s="220">
        <f>SUM($R9:U9)</f>
        <v>165.41</v>
      </c>
      <c r="AJ9" s="220">
        <f>SUM($R9:V9)</f>
        <v>0</v>
      </c>
      <c r="AK9" s="220">
        <f>SUM($R9:W9)</f>
        <v>0</v>
      </c>
      <c r="AL9" s="220">
        <f>SUM($R9:X9)</f>
        <v>0</v>
      </c>
      <c r="AM9" s="220">
        <f>SUM($R9:Y9)</f>
        <v>0</v>
      </c>
      <c r="AN9" s="220">
        <f>SUM($R9:Z9)</f>
        <v>0</v>
      </c>
      <c r="AO9" s="220">
        <f>SUM($R9:AA9)</f>
        <v>0</v>
      </c>
      <c r="AP9" s="220">
        <f>SUM($R9:AB9)</f>
        <v>0</v>
      </c>
      <c r="AQ9" s="220">
        <f>SUM($R9:AC9)</f>
        <v>0</v>
      </c>
      <c r="AR9" s="222">
        <f t="shared" si="7"/>
        <v>27.568333333333332</v>
      </c>
      <c r="AS9" s="82"/>
      <c r="AT9" s="220">
        <f t="shared" si="8"/>
        <v>0</v>
      </c>
      <c r="AU9" s="220">
        <f t="shared" si="8"/>
        <v>0</v>
      </c>
      <c r="AV9" s="220">
        <f t="shared" si="8"/>
        <v>108.57512399999999</v>
      </c>
      <c r="AW9" s="220">
        <f t="shared" si="8"/>
        <v>0</v>
      </c>
      <c r="AX9" s="220">
        <f t="shared" si="8"/>
        <v>-108.57512399999999</v>
      </c>
      <c r="AY9" s="220">
        <f t="shared" si="8"/>
        <v>0</v>
      </c>
      <c r="AZ9" s="220">
        <f t="shared" si="8"/>
        <v>0</v>
      </c>
      <c r="BA9" s="220">
        <f t="shared" si="8"/>
        <v>0</v>
      </c>
      <c r="BB9" s="220">
        <f t="shared" si="8"/>
        <v>0</v>
      </c>
      <c r="BC9" s="220">
        <f t="shared" si="8"/>
        <v>0</v>
      </c>
      <c r="BD9" s="220">
        <f t="shared" si="8"/>
        <v>0</v>
      </c>
      <c r="BE9" s="220">
        <f t="shared" si="8"/>
        <v>0</v>
      </c>
      <c r="BF9" s="220">
        <f t="shared" si="9"/>
        <v>0</v>
      </c>
      <c r="BG9" s="221"/>
      <c r="BH9" s="220">
        <f>SUM($AT9:AT9)</f>
        <v>0</v>
      </c>
      <c r="BI9" s="220">
        <f>SUM($AT9:AU9)</f>
        <v>0</v>
      </c>
      <c r="BJ9" s="220">
        <f>SUM($AT9:AV9)</f>
        <v>108.57512399999999</v>
      </c>
      <c r="BK9" s="220">
        <f>SUM($AT9:AW9)</f>
        <v>108.57512399999999</v>
      </c>
      <c r="BL9" s="220">
        <f>SUM($AT9:AX9)</f>
        <v>0</v>
      </c>
      <c r="BM9" s="220">
        <f>SUM($AT9:AY9)</f>
        <v>0</v>
      </c>
      <c r="BN9" s="220">
        <f>SUM($AT9:AZ9)</f>
        <v>0</v>
      </c>
      <c r="BO9" s="220">
        <f>SUM($AT9:BA9)</f>
        <v>0</v>
      </c>
      <c r="BP9" s="220">
        <f>SUM($AT9:BB9)</f>
        <v>0</v>
      </c>
      <c r="BQ9" s="220">
        <f>SUM($AT9:BC9)</f>
        <v>0</v>
      </c>
      <c r="BR9" s="220">
        <f>SUM($AT9:BD9)</f>
        <v>0</v>
      </c>
      <c r="BS9" s="220">
        <f>SUM($AT9:BE9)</f>
        <v>0</v>
      </c>
      <c r="BT9" s="222">
        <f t="shared" si="10"/>
        <v>18.095853999999999</v>
      </c>
      <c r="BU9" s="82"/>
      <c r="BV9" s="220">
        <f t="shared" si="11"/>
        <v>0</v>
      </c>
      <c r="BW9" s="220">
        <f t="shared" si="11"/>
        <v>0</v>
      </c>
      <c r="BX9" s="220">
        <f t="shared" si="11"/>
        <v>0</v>
      </c>
      <c r="BY9" s="220">
        <f t="shared" si="11"/>
        <v>0</v>
      </c>
      <c r="BZ9" s="220">
        <f t="shared" si="11"/>
        <v>0</v>
      </c>
      <c r="CA9" s="220">
        <f t="shared" si="11"/>
        <v>0</v>
      </c>
      <c r="CB9" s="220">
        <f t="shared" si="11"/>
        <v>0</v>
      </c>
      <c r="CC9" s="220">
        <f t="shared" si="11"/>
        <v>0</v>
      </c>
      <c r="CD9" s="220">
        <f t="shared" si="11"/>
        <v>0</v>
      </c>
      <c r="CE9" s="220">
        <f t="shared" si="11"/>
        <v>0</v>
      </c>
      <c r="CF9" s="220">
        <f t="shared" si="11"/>
        <v>0</v>
      </c>
      <c r="CG9" s="220">
        <f t="shared" si="11"/>
        <v>0</v>
      </c>
      <c r="CH9" s="220">
        <f t="shared" si="12"/>
        <v>0</v>
      </c>
      <c r="CI9" s="221"/>
      <c r="CJ9" s="220">
        <f>SUM($BV9:BV9)</f>
        <v>0</v>
      </c>
      <c r="CK9" s="220">
        <f>SUM($BV9:BW9)</f>
        <v>0</v>
      </c>
      <c r="CL9" s="220">
        <f>SUM($BV9:BX9)</f>
        <v>0</v>
      </c>
      <c r="CM9" s="220">
        <f>SUM($BV9:BY9)</f>
        <v>0</v>
      </c>
      <c r="CN9" s="220">
        <f>SUM($BV9:BZ9)</f>
        <v>0</v>
      </c>
      <c r="CO9" s="220">
        <f>SUM($BV9:CA9)</f>
        <v>0</v>
      </c>
      <c r="CP9" s="220">
        <f>SUM($BV9:CB9)</f>
        <v>0</v>
      </c>
      <c r="CQ9" s="220">
        <f>SUM($BV9:CC9)</f>
        <v>0</v>
      </c>
      <c r="CR9" s="220">
        <f>SUM($BV9:CD9)</f>
        <v>0</v>
      </c>
      <c r="CS9" s="220">
        <f>SUM($BV9:CE9)</f>
        <v>0</v>
      </c>
      <c r="CT9" s="220">
        <f>SUM($BV9:CF9)</f>
        <v>0</v>
      </c>
      <c r="CU9" s="220">
        <f>SUM($BV9:CG9)</f>
        <v>0</v>
      </c>
      <c r="CV9" s="222">
        <f t="shared" si="13"/>
        <v>0</v>
      </c>
    </row>
    <row r="10" spans="1:100" s="94" customFormat="1" ht="14.4">
      <c r="A10" s="129" t="s">
        <v>421</v>
      </c>
      <c r="B10" s="129" t="s">
        <v>211</v>
      </c>
      <c r="C10" s="129" t="s">
        <v>21</v>
      </c>
      <c r="D10" t="s">
        <v>636</v>
      </c>
      <c r="E10" s="217" t="s">
        <v>50</v>
      </c>
      <c r="F10" t="s">
        <v>214</v>
      </c>
      <c r="G10" t="s">
        <v>241</v>
      </c>
      <c r="H10" t="s">
        <v>242</v>
      </c>
      <c r="I10" t="s">
        <v>243</v>
      </c>
      <c r="J10" t="s">
        <v>501</v>
      </c>
      <c r="K10" s="129" t="s">
        <v>772</v>
      </c>
      <c r="L10" s="129" t="s">
        <v>417</v>
      </c>
      <c r="M10" s="218" t="str">
        <f t="shared" ref="M10:M12" si="15">B10&amp;"."&amp;C10</f>
        <v>ED.AN</v>
      </c>
      <c r="N10" s="173">
        <v>0.65639999999999998</v>
      </c>
      <c r="O10" s="173">
        <v>0</v>
      </c>
      <c r="P10" s="219">
        <f t="shared" ref="P10:P12" si="16">AD10*N10</f>
        <v>1331881.4101559997</v>
      </c>
      <c r="Q10" s="219">
        <f t="shared" ref="Q10:Q12" si="17">AD10*O10</f>
        <v>0</v>
      </c>
      <c r="R10" s="220">
        <v>0</v>
      </c>
      <c r="S10" s="220">
        <v>0</v>
      </c>
      <c r="T10" s="220">
        <v>0</v>
      </c>
      <c r="U10" s="220">
        <v>0</v>
      </c>
      <c r="V10" s="220">
        <v>0</v>
      </c>
      <c r="W10" s="220">
        <v>0</v>
      </c>
      <c r="X10" s="220">
        <v>0</v>
      </c>
      <c r="Y10" s="220">
        <v>0</v>
      </c>
      <c r="Z10" s="220">
        <v>1358304.3099999998</v>
      </c>
      <c r="AA10" s="220">
        <v>670765.47999999975</v>
      </c>
      <c r="AB10" s="220">
        <v>0</v>
      </c>
      <c r="AC10" s="220">
        <v>0</v>
      </c>
      <c r="AD10" s="220">
        <f t="shared" ref="AD10:AD12" si="18">SUM(R10:AC10)</f>
        <v>2029069.7899999996</v>
      </c>
      <c r="AE10" s="221"/>
      <c r="AF10" s="220">
        <f>SUM($R10:R10)</f>
        <v>0</v>
      </c>
      <c r="AG10" s="220">
        <f>SUM($R10:S10)</f>
        <v>0</v>
      </c>
      <c r="AH10" s="220">
        <f>SUM($R10:T10)</f>
        <v>0</v>
      </c>
      <c r="AI10" s="220">
        <f>SUM($R10:U10)</f>
        <v>0</v>
      </c>
      <c r="AJ10" s="220">
        <f>SUM($R10:V10)</f>
        <v>0</v>
      </c>
      <c r="AK10" s="220">
        <f>SUM($R10:W10)</f>
        <v>0</v>
      </c>
      <c r="AL10" s="220">
        <f>SUM($R10:X10)</f>
        <v>0</v>
      </c>
      <c r="AM10" s="220">
        <f>SUM($R10:Y10)</f>
        <v>0</v>
      </c>
      <c r="AN10" s="220">
        <f>SUM($R10:Z10)</f>
        <v>1358304.3099999998</v>
      </c>
      <c r="AO10" s="220">
        <f>SUM($R10:AA10)</f>
        <v>2029069.7899999996</v>
      </c>
      <c r="AP10" s="220">
        <f>SUM($R10:AB10)</f>
        <v>2029069.7899999996</v>
      </c>
      <c r="AQ10" s="220">
        <f>SUM($R10:AC10)</f>
        <v>2029069.7899999996</v>
      </c>
      <c r="AR10" s="222">
        <f t="shared" ref="AR10:AR12" si="19">(((0+AQ10)/2)+SUM(AF10:AP10))/12</f>
        <v>535914.89874999982</v>
      </c>
      <c r="AS10" s="82"/>
      <c r="AT10" s="220">
        <f t="shared" ref="AT10:BE12" si="20">R10*$N10</f>
        <v>0</v>
      </c>
      <c r="AU10" s="220">
        <f t="shared" si="20"/>
        <v>0</v>
      </c>
      <c r="AV10" s="220">
        <f t="shared" si="20"/>
        <v>0</v>
      </c>
      <c r="AW10" s="220">
        <f t="shared" si="20"/>
        <v>0</v>
      </c>
      <c r="AX10" s="220">
        <f t="shared" si="20"/>
        <v>0</v>
      </c>
      <c r="AY10" s="220">
        <f t="shared" si="20"/>
        <v>0</v>
      </c>
      <c r="AZ10" s="220">
        <f t="shared" si="20"/>
        <v>0</v>
      </c>
      <c r="BA10" s="220">
        <f t="shared" si="20"/>
        <v>0</v>
      </c>
      <c r="BB10" s="220">
        <f t="shared" si="20"/>
        <v>891590.94908399985</v>
      </c>
      <c r="BC10" s="220">
        <f t="shared" si="20"/>
        <v>440290.4610719998</v>
      </c>
      <c r="BD10" s="220">
        <f t="shared" si="20"/>
        <v>0</v>
      </c>
      <c r="BE10" s="220">
        <f t="shared" si="20"/>
        <v>0</v>
      </c>
      <c r="BF10" s="220">
        <f t="shared" ref="BF10:BF12" si="21">SUM(AT10:BE10)</f>
        <v>1331881.4101559997</v>
      </c>
      <c r="BG10" s="221"/>
      <c r="BH10" s="220">
        <f>SUM($AT10:AT10)</f>
        <v>0</v>
      </c>
      <c r="BI10" s="220">
        <f>SUM($AT10:AU10)</f>
        <v>0</v>
      </c>
      <c r="BJ10" s="220">
        <f>SUM($AT10:AV10)</f>
        <v>0</v>
      </c>
      <c r="BK10" s="220">
        <f>SUM($AT10:AW10)</f>
        <v>0</v>
      </c>
      <c r="BL10" s="220">
        <f>SUM($AT10:AX10)</f>
        <v>0</v>
      </c>
      <c r="BM10" s="220">
        <f>SUM($AT10:AY10)</f>
        <v>0</v>
      </c>
      <c r="BN10" s="220">
        <f>SUM($AT10:AZ10)</f>
        <v>0</v>
      </c>
      <c r="BO10" s="220">
        <f>SUM($AT10:BA10)</f>
        <v>0</v>
      </c>
      <c r="BP10" s="220">
        <f>SUM($AT10:BB10)</f>
        <v>891590.94908399985</v>
      </c>
      <c r="BQ10" s="220">
        <f>SUM($AT10:BC10)</f>
        <v>1331881.4101559997</v>
      </c>
      <c r="BR10" s="220">
        <f>SUM($AT10:BD10)</f>
        <v>1331881.4101559997</v>
      </c>
      <c r="BS10" s="220">
        <f>SUM($AT10:BE10)</f>
        <v>1331881.4101559997</v>
      </c>
      <c r="BT10" s="222">
        <f t="shared" ref="BT10:BT12" si="22">(((0+BS10)/2)+SUM(BH10:BR10))/12</f>
        <v>351774.53953949997</v>
      </c>
      <c r="BU10" s="82"/>
      <c r="BV10" s="220">
        <f t="shared" ref="BV10:CG12" si="23">$O10*R10</f>
        <v>0</v>
      </c>
      <c r="BW10" s="220">
        <f t="shared" si="23"/>
        <v>0</v>
      </c>
      <c r="BX10" s="220">
        <f t="shared" si="23"/>
        <v>0</v>
      </c>
      <c r="BY10" s="220">
        <f t="shared" si="23"/>
        <v>0</v>
      </c>
      <c r="BZ10" s="220">
        <f t="shared" si="23"/>
        <v>0</v>
      </c>
      <c r="CA10" s="220">
        <f t="shared" si="23"/>
        <v>0</v>
      </c>
      <c r="CB10" s="220">
        <f t="shared" si="23"/>
        <v>0</v>
      </c>
      <c r="CC10" s="220">
        <f t="shared" si="23"/>
        <v>0</v>
      </c>
      <c r="CD10" s="220">
        <f t="shared" si="23"/>
        <v>0</v>
      </c>
      <c r="CE10" s="220">
        <f t="shared" si="23"/>
        <v>0</v>
      </c>
      <c r="CF10" s="220">
        <f t="shared" si="23"/>
        <v>0</v>
      </c>
      <c r="CG10" s="220">
        <f t="shared" si="23"/>
        <v>0</v>
      </c>
      <c r="CH10" s="220">
        <f t="shared" ref="CH10:CH12" si="24">SUM(BV10:CG10)</f>
        <v>0</v>
      </c>
      <c r="CI10" s="221"/>
      <c r="CJ10" s="220">
        <f>SUM($BV10:BV10)</f>
        <v>0</v>
      </c>
      <c r="CK10" s="220">
        <f>SUM($BV10:BW10)</f>
        <v>0</v>
      </c>
      <c r="CL10" s="220">
        <f>SUM($BV10:BX10)</f>
        <v>0</v>
      </c>
      <c r="CM10" s="220">
        <f>SUM($BV10:BY10)</f>
        <v>0</v>
      </c>
      <c r="CN10" s="220">
        <f>SUM($BV10:BZ10)</f>
        <v>0</v>
      </c>
      <c r="CO10" s="220">
        <f>SUM($BV10:CA10)</f>
        <v>0</v>
      </c>
      <c r="CP10" s="220">
        <f>SUM($BV10:CB10)</f>
        <v>0</v>
      </c>
      <c r="CQ10" s="220">
        <f>SUM($BV10:CC10)</f>
        <v>0</v>
      </c>
      <c r="CR10" s="220">
        <f>SUM($BV10:CD10)</f>
        <v>0</v>
      </c>
      <c r="CS10" s="220">
        <f>SUM($BV10:CE10)</f>
        <v>0</v>
      </c>
      <c r="CT10" s="220">
        <f>SUM($BV10:CF10)</f>
        <v>0</v>
      </c>
      <c r="CU10" s="220">
        <f>SUM($BV10:CG10)</f>
        <v>0</v>
      </c>
      <c r="CV10" s="222">
        <f t="shared" ref="CV10:CV12" si="25">(((0+CU10)/2)+SUM(CJ10:CT10))/12</f>
        <v>0</v>
      </c>
    </row>
    <row r="11" spans="1:100" s="94" customFormat="1" ht="14.4">
      <c r="A11" s="129" t="s">
        <v>421</v>
      </c>
      <c r="B11" s="129" t="s">
        <v>211</v>
      </c>
      <c r="C11" s="129" t="s">
        <v>21</v>
      </c>
      <c r="D11" t="s">
        <v>636</v>
      </c>
      <c r="E11" s="217" t="s">
        <v>50</v>
      </c>
      <c r="F11" t="s">
        <v>214</v>
      </c>
      <c r="G11" t="s">
        <v>241</v>
      </c>
      <c r="H11" t="s">
        <v>242</v>
      </c>
      <c r="I11" t="s">
        <v>244</v>
      </c>
      <c r="J11" t="s">
        <v>500</v>
      </c>
      <c r="K11" s="129" t="s">
        <v>772</v>
      </c>
      <c r="L11" s="129" t="s">
        <v>417</v>
      </c>
      <c r="M11" s="218" t="str">
        <f t="shared" si="15"/>
        <v>ED.AN</v>
      </c>
      <c r="N11" s="173">
        <v>0.65639999999999998</v>
      </c>
      <c r="O11" s="173">
        <v>0</v>
      </c>
      <c r="P11" s="219">
        <f t="shared" si="16"/>
        <v>17190.453035999999</v>
      </c>
      <c r="Q11" s="219">
        <f t="shared" si="17"/>
        <v>0</v>
      </c>
      <c r="R11" s="220">
        <v>0</v>
      </c>
      <c r="S11" s="220">
        <v>0</v>
      </c>
      <c r="T11" s="220">
        <v>0</v>
      </c>
      <c r="U11" s="220">
        <v>0</v>
      </c>
      <c r="V11" s="220">
        <v>0</v>
      </c>
      <c r="W11" s="220">
        <v>0</v>
      </c>
      <c r="X11" s="220">
        <v>0</v>
      </c>
      <c r="Y11" s="220">
        <v>0</v>
      </c>
      <c r="Z11" s="220">
        <v>636.79999999999995</v>
      </c>
      <c r="AA11" s="220">
        <v>25552.19</v>
      </c>
      <c r="AB11" s="220">
        <v>0</v>
      </c>
      <c r="AC11" s="220">
        <v>0</v>
      </c>
      <c r="AD11" s="220">
        <f t="shared" si="18"/>
        <v>26188.989999999998</v>
      </c>
      <c r="AE11" s="221"/>
      <c r="AF11" s="220">
        <f>SUM($R11:R11)</f>
        <v>0</v>
      </c>
      <c r="AG11" s="220">
        <f>SUM($R11:S11)</f>
        <v>0</v>
      </c>
      <c r="AH11" s="220">
        <f>SUM($R11:T11)</f>
        <v>0</v>
      </c>
      <c r="AI11" s="220">
        <f>SUM($R11:U11)</f>
        <v>0</v>
      </c>
      <c r="AJ11" s="220">
        <f>SUM($R11:V11)</f>
        <v>0</v>
      </c>
      <c r="AK11" s="220">
        <f>SUM($R11:W11)</f>
        <v>0</v>
      </c>
      <c r="AL11" s="220">
        <f>SUM($R11:X11)</f>
        <v>0</v>
      </c>
      <c r="AM11" s="220">
        <f>SUM($R11:Y11)</f>
        <v>0</v>
      </c>
      <c r="AN11" s="220">
        <f>SUM($R11:Z11)</f>
        <v>636.79999999999995</v>
      </c>
      <c r="AO11" s="220">
        <f>SUM($R11:AA11)</f>
        <v>26188.989999999998</v>
      </c>
      <c r="AP11" s="220">
        <f>SUM($R11:AB11)</f>
        <v>26188.989999999998</v>
      </c>
      <c r="AQ11" s="220">
        <f>SUM($R11:AC11)</f>
        <v>26188.989999999998</v>
      </c>
      <c r="AR11" s="222">
        <f t="shared" si="19"/>
        <v>5509.1062499999998</v>
      </c>
      <c r="AS11" s="82"/>
      <c r="AT11" s="220">
        <f t="shared" si="20"/>
        <v>0</v>
      </c>
      <c r="AU11" s="220">
        <f t="shared" si="20"/>
        <v>0</v>
      </c>
      <c r="AV11" s="220">
        <f t="shared" si="20"/>
        <v>0</v>
      </c>
      <c r="AW11" s="220">
        <f t="shared" si="20"/>
        <v>0</v>
      </c>
      <c r="AX11" s="220">
        <f t="shared" si="20"/>
        <v>0</v>
      </c>
      <c r="AY11" s="220">
        <f t="shared" si="20"/>
        <v>0</v>
      </c>
      <c r="AZ11" s="220">
        <f t="shared" si="20"/>
        <v>0</v>
      </c>
      <c r="BA11" s="220">
        <f t="shared" si="20"/>
        <v>0</v>
      </c>
      <c r="BB11" s="220">
        <f t="shared" si="20"/>
        <v>417.99551999999994</v>
      </c>
      <c r="BC11" s="220">
        <f t="shared" si="20"/>
        <v>16772.457515999999</v>
      </c>
      <c r="BD11" s="220">
        <f t="shared" si="20"/>
        <v>0</v>
      </c>
      <c r="BE11" s="220">
        <f t="shared" si="20"/>
        <v>0</v>
      </c>
      <c r="BF11" s="220">
        <f t="shared" si="21"/>
        <v>17190.453035999999</v>
      </c>
      <c r="BG11" s="221"/>
      <c r="BH11" s="220">
        <f>SUM($AT11:AT11)</f>
        <v>0</v>
      </c>
      <c r="BI11" s="220">
        <f>SUM($AT11:AU11)</f>
        <v>0</v>
      </c>
      <c r="BJ11" s="220">
        <f>SUM($AT11:AV11)</f>
        <v>0</v>
      </c>
      <c r="BK11" s="220">
        <f>SUM($AT11:AW11)</f>
        <v>0</v>
      </c>
      <c r="BL11" s="220">
        <f>SUM($AT11:AX11)</f>
        <v>0</v>
      </c>
      <c r="BM11" s="220">
        <f>SUM($AT11:AY11)</f>
        <v>0</v>
      </c>
      <c r="BN11" s="220">
        <f>SUM($AT11:AZ11)</f>
        <v>0</v>
      </c>
      <c r="BO11" s="220">
        <f>SUM($AT11:BA11)</f>
        <v>0</v>
      </c>
      <c r="BP11" s="220">
        <f>SUM($AT11:BB11)</f>
        <v>417.99551999999994</v>
      </c>
      <c r="BQ11" s="220">
        <f>SUM($AT11:BC11)</f>
        <v>17190.453035999999</v>
      </c>
      <c r="BR11" s="220">
        <f>SUM($AT11:BD11)</f>
        <v>17190.453035999999</v>
      </c>
      <c r="BS11" s="220">
        <f>SUM($AT11:BE11)</f>
        <v>17190.453035999999</v>
      </c>
      <c r="BT11" s="222">
        <f t="shared" si="22"/>
        <v>3616.1773424999992</v>
      </c>
      <c r="BU11" s="82"/>
      <c r="BV11" s="220">
        <f t="shared" si="23"/>
        <v>0</v>
      </c>
      <c r="BW11" s="220">
        <f t="shared" si="23"/>
        <v>0</v>
      </c>
      <c r="BX11" s="220">
        <f t="shared" si="23"/>
        <v>0</v>
      </c>
      <c r="BY11" s="220">
        <f t="shared" si="23"/>
        <v>0</v>
      </c>
      <c r="BZ11" s="220">
        <f t="shared" si="23"/>
        <v>0</v>
      </c>
      <c r="CA11" s="220">
        <f t="shared" si="23"/>
        <v>0</v>
      </c>
      <c r="CB11" s="220">
        <f t="shared" si="23"/>
        <v>0</v>
      </c>
      <c r="CC11" s="220">
        <f t="shared" si="23"/>
        <v>0</v>
      </c>
      <c r="CD11" s="220">
        <f t="shared" si="23"/>
        <v>0</v>
      </c>
      <c r="CE11" s="220">
        <f t="shared" si="23"/>
        <v>0</v>
      </c>
      <c r="CF11" s="220">
        <f t="shared" si="23"/>
        <v>0</v>
      </c>
      <c r="CG11" s="220">
        <f t="shared" si="23"/>
        <v>0</v>
      </c>
      <c r="CH11" s="220">
        <f t="shared" si="24"/>
        <v>0</v>
      </c>
      <c r="CI11" s="221"/>
      <c r="CJ11" s="220">
        <f>SUM($BV11:BV11)</f>
        <v>0</v>
      </c>
      <c r="CK11" s="220">
        <f>SUM($BV11:BW11)</f>
        <v>0</v>
      </c>
      <c r="CL11" s="220">
        <f>SUM($BV11:BX11)</f>
        <v>0</v>
      </c>
      <c r="CM11" s="220">
        <f>SUM($BV11:BY11)</f>
        <v>0</v>
      </c>
      <c r="CN11" s="220">
        <f>SUM($BV11:BZ11)</f>
        <v>0</v>
      </c>
      <c r="CO11" s="220">
        <f>SUM($BV11:CA11)</f>
        <v>0</v>
      </c>
      <c r="CP11" s="220">
        <f>SUM($BV11:CB11)</f>
        <v>0</v>
      </c>
      <c r="CQ11" s="220">
        <f>SUM($BV11:CC11)</f>
        <v>0</v>
      </c>
      <c r="CR11" s="220">
        <f>SUM($BV11:CD11)</f>
        <v>0</v>
      </c>
      <c r="CS11" s="220">
        <f>SUM($BV11:CE11)</f>
        <v>0</v>
      </c>
      <c r="CT11" s="220">
        <f>SUM($BV11:CF11)</f>
        <v>0</v>
      </c>
      <c r="CU11" s="220">
        <f>SUM($BV11:CG11)</f>
        <v>0</v>
      </c>
      <c r="CV11" s="222">
        <f t="shared" si="25"/>
        <v>0</v>
      </c>
    </row>
    <row r="12" spans="1:100" s="94" customFormat="1" ht="14.4">
      <c r="A12" s="129" t="s">
        <v>421</v>
      </c>
      <c r="B12" s="129" t="s">
        <v>211</v>
      </c>
      <c r="C12" s="129" t="s">
        <v>21</v>
      </c>
      <c r="D12" t="s">
        <v>636</v>
      </c>
      <c r="E12" s="217" t="s">
        <v>50</v>
      </c>
      <c r="F12" t="s">
        <v>214</v>
      </c>
      <c r="G12" t="s">
        <v>241</v>
      </c>
      <c r="H12" t="s">
        <v>242</v>
      </c>
      <c r="I12" t="s">
        <v>498</v>
      </c>
      <c r="J12" t="s">
        <v>499</v>
      </c>
      <c r="K12" s="129" t="s">
        <v>772</v>
      </c>
      <c r="L12" s="129" t="s">
        <v>417</v>
      </c>
      <c r="M12" s="218" t="str">
        <f t="shared" si="15"/>
        <v>ED.AN</v>
      </c>
      <c r="N12" s="173">
        <v>0.65639999999999998</v>
      </c>
      <c r="O12" s="173">
        <v>0</v>
      </c>
      <c r="P12" s="219">
        <f t="shared" si="16"/>
        <v>831.63254399999983</v>
      </c>
      <c r="Q12" s="219">
        <f t="shared" si="17"/>
        <v>0</v>
      </c>
      <c r="R12" s="220">
        <v>0</v>
      </c>
      <c r="S12" s="220">
        <v>0</v>
      </c>
      <c r="T12" s="220">
        <v>0</v>
      </c>
      <c r="U12" s="220">
        <v>0</v>
      </c>
      <c r="V12" s="220">
        <v>0</v>
      </c>
      <c r="W12" s="220">
        <v>0</v>
      </c>
      <c r="X12" s="220">
        <v>0</v>
      </c>
      <c r="Y12" s="220">
        <v>0</v>
      </c>
      <c r="Z12" s="220">
        <v>1266.9599999999998</v>
      </c>
      <c r="AA12" s="220">
        <v>0</v>
      </c>
      <c r="AB12" s="220">
        <v>0</v>
      </c>
      <c r="AC12" s="220">
        <v>0</v>
      </c>
      <c r="AD12" s="220">
        <f t="shared" si="18"/>
        <v>1266.9599999999998</v>
      </c>
      <c r="AE12" s="221"/>
      <c r="AF12" s="220">
        <f>SUM($R12:R12)</f>
        <v>0</v>
      </c>
      <c r="AG12" s="220">
        <f>SUM($R12:S12)</f>
        <v>0</v>
      </c>
      <c r="AH12" s="220">
        <f>SUM($R12:T12)</f>
        <v>0</v>
      </c>
      <c r="AI12" s="220">
        <f>SUM($R12:U12)</f>
        <v>0</v>
      </c>
      <c r="AJ12" s="220">
        <f>SUM($R12:V12)</f>
        <v>0</v>
      </c>
      <c r="AK12" s="220">
        <f>SUM($R12:W12)</f>
        <v>0</v>
      </c>
      <c r="AL12" s="220">
        <f>SUM($R12:X12)</f>
        <v>0</v>
      </c>
      <c r="AM12" s="220">
        <f>SUM($R12:Y12)</f>
        <v>0</v>
      </c>
      <c r="AN12" s="220">
        <f>SUM($R12:Z12)</f>
        <v>1266.9599999999998</v>
      </c>
      <c r="AO12" s="220">
        <f>SUM($R12:AA12)</f>
        <v>1266.9599999999998</v>
      </c>
      <c r="AP12" s="220">
        <f>SUM($R12:AB12)</f>
        <v>1266.9599999999998</v>
      </c>
      <c r="AQ12" s="220">
        <f>SUM($R12:AC12)</f>
        <v>1266.9599999999998</v>
      </c>
      <c r="AR12" s="222">
        <f t="shared" si="19"/>
        <v>369.52999999999992</v>
      </c>
      <c r="AS12" s="82"/>
      <c r="AT12" s="220">
        <f t="shared" si="20"/>
        <v>0</v>
      </c>
      <c r="AU12" s="220">
        <f t="shared" si="20"/>
        <v>0</v>
      </c>
      <c r="AV12" s="220">
        <f t="shared" si="20"/>
        <v>0</v>
      </c>
      <c r="AW12" s="220">
        <f t="shared" si="20"/>
        <v>0</v>
      </c>
      <c r="AX12" s="220">
        <f t="shared" si="20"/>
        <v>0</v>
      </c>
      <c r="AY12" s="220">
        <f t="shared" si="20"/>
        <v>0</v>
      </c>
      <c r="AZ12" s="220">
        <f t="shared" si="20"/>
        <v>0</v>
      </c>
      <c r="BA12" s="220">
        <f t="shared" si="20"/>
        <v>0</v>
      </c>
      <c r="BB12" s="220">
        <f t="shared" si="20"/>
        <v>831.63254399999983</v>
      </c>
      <c r="BC12" s="220">
        <f t="shared" si="20"/>
        <v>0</v>
      </c>
      <c r="BD12" s="220">
        <f t="shared" si="20"/>
        <v>0</v>
      </c>
      <c r="BE12" s="220">
        <f t="shared" si="20"/>
        <v>0</v>
      </c>
      <c r="BF12" s="220">
        <f t="shared" si="21"/>
        <v>831.63254399999983</v>
      </c>
      <c r="BG12" s="221"/>
      <c r="BH12" s="220">
        <f>SUM($AT12:AT12)</f>
        <v>0</v>
      </c>
      <c r="BI12" s="220">
        <f>SUM($AT12:AU12)</f>
        <v>0</v>
      </c>
      <c r="BJ12" s="220">
        <f>SUM($AT12:AV12)</f>
        <v>0</v>
      </c>
      <c r="BK12" s="220">
        <f>SUM($AT12:AW12)</f>
        <v>0</v>
      </c>
      <c r="BL12" s="220">
        <f>SUM($AT12:AX12)</f>
        <v>0</v>
      </c>
      <c r="BM12" s="220">
        <f>SUM($AT12:AY12)</f>
        <v>0</v>
      </c>
      <c r="BN12" s="220">
        <f>SUM($AT12:AZ12)</f>
        <v>0</v>
      </c>
      <c r="BO12" s="220">
        <f>SUM($AT12:BA12)</f>
        <v>0</v>
      </c>
      <c r="BP12" s="220">
        <f>SUM($AT12:BB12)</f>
        <v>831.63254399999983</v>
      </c>
      <c r="BQ12" s="220">
        <f>SUM($AT12:BC12)</f>
        <v>831.63254399999983</v>
      </c>
      <c r="BR12" s="220">
        <f>SUM($AT12:BD12)</f>
        <v>831.63254399999983</v>
      </c>
      <c r="BS12" s="220">
        <f>SUM($AT12:BE12)</f>
        <v>831.63254399999983</v>
      </c>
      <c r="BT12" s="222">
        <f t="shared" si="22"/>
        <v>242.55949199999995</v>
      </c>
      <c r="BU12" s="82"/>
      <c r="BV12" s="220">
        <f t="shared" si="23"/>
        <v>0</v>
      </c>
      <c r="BW12" s="220">
        <f t="shared" si="23"/>
        <v>0</v>
      </c>
      <c r="BX12" s="220">
        <f t="shared" si="23"/>
        <v>0</v>
      </c>
      <c r="BY12" s="220">
        <f t="shared" si="23"/>
        <v>0</v>
      </c>
      <c r="BZ12" s="220">
        <f t="shared" si="23"/>
        <v>0</v>
      </c>
      <c r="CA12" s="220">
        <f t="shared" si="23"/>
        <v>0</v>
      </c>
      <c r="CB12" s="220">
        <f t="shared" si="23"/>
        <v>0</v>
      </c>
      <c r="CC12" s="220">
        <f t="shared" si="23"/>
        <v>0</v>
      </c>
      <c r="CD12" s="220">
        <f t="shared" si="23"/>
        <v>0</v>
      </c>
      <c r="CE12" s="220">
        <f t="shared" si="23"/>
        <v>0</v>
      </c>
      <c r="CF12" s="220">
        <f t="shared" si="23"/>
        <v>0</v>
      </c>
      <c r="CG12" s="220">
        <f t="shared" si="23"/>
        <v>0</v>
      </c>
      <c r="CH12" s="220">
        <f t="shared" si="24"/>
        <v>0</v>
      </c>
      <c r="CI12" s="221"/>
      <c r="CJ12" s="220">
        <f>SUM($BV12:BV12)</f>
        <v>0</v>
      </c>
      <c r="CK12" s="220">
        <f>SUM($BV12:BW12)</f>
        <v>0</v>
      </c>
      <c r="CL12" s="220">
        <f>SUM($BV12:BX12)</f>
        <v>0</v>
      </c>
      <c r="CM12" s="220">
        <f>SUM($BV12:BY12)</f>
        <v>0</v>
      </c>
      <c r="CN12" s="220">
        <f>SUM($BV12:BZ12)</f>
        <v>0</v>
      </c>
      <c r="CO12" s="220">
        <f>SUM($BV12:CA12)</f>
        <v>0</v>
      </c>
      <c r="CP12" s="220">
        <f>SUM($BV12:CB12)</f>
        <v>0</v>
      </c>
      <c r="CQ12" s="220">
        <f>SUM($BV12:CC12)</f>
        <v>0</v>
      </c>
      <c r="CR12" s="220">
        <f>SUM($BV12:CD12)</f>
        <v>0</v>
      </c>
      <c r="CS12" s="220">
        <f>SUM($BV12:CE12)</f>
        <v>0</v>
      </c>
      <c r="CT12" s="220">
        <f>SUM($BV12:CF12)</f>
        <v>0</v>
      </c>
      <c r="CU12" s="220">
        <f>SUM($BV12:CG12)</f>
        <v>0</v>
      </c>
      <c r="CV12" s="222">
        <f t="shared" si="25"/>
        <v>0</v>
      </c>
    </row>
    <row r="13" spans="1:100" s="94" customFormat="1" ht="14.4">
      <c r="A13" s="129" t="s">
        <v>807</v>
      </c>
      <c r="B13" s="129" t="s">
        <v>211</v>
      </c>
      <c r="C13" s="129" t="s">
        <v>212</v>
      </c>
      <c r="D13" t="s">
        <v>494</v>
      </c>
      <c r="E13" s="217" t="s">
        <v>53</v>
      </c>
      <c r="F13" t="s">
        <v>215</v>
      </c>
      <c r="G13" t="s">
        <v>245</v>
      </c>
      <c r="H13" t="s">
        <v>246</v>
      </c>
      <c r="I13" t="s">
        <v>533</v>
      </c>
      <c r="J13" t="s">
        <v>534</v>
      </c>
      <c r="K13" s="129" t="s">
        <v>772</v>
      </c>
      <c r="L13" s="129" t="s">
        <v>416</v>
      </c>
      <c r="M13" s="218" t="str">
        <f t="shared" si="4"/>
        <v>ED.WA</v>
      </c>
      <c r="N13" s="173">
        <v>1</v>
      </c>
      <c r="O13" s="173">
        <v>0</v>
      </c>
      <c r="P13" s="219">
        <f t="shared" si="5"/>
        <v>973536.50999999954</v>
      </c>
      <c r="Q13" s="219">
        <f t="shared" si="6"/>
        <v>0</v>
      </c>
      <c r="R13" s="220">
        <v>675075.97999999986</v>
      </c>
      <c r="S13" s="220">
        <v>-466349.52</v>
      </c>
      <c r="T13" s="220">
        <v>184471.16000000003</v>
      </c>
      <c r="U13" s="220">
        <v>229016.43999999997</v>
      </c>
      <c r="V13" s="220">
        <v>-1640.2800000000097</v>
      </c>
      <c r="W13" s="220">
        <v>312069.85000000003</v>
      </c>
      <c r="X13" s="220">
        <v>-418965.49999999994</v>
      </c>
      <c r="Y13" s="220">
        <v>346769.78999999975</v>
      </c>
      <c r="Z13" s="220">
        <v>77783.8</v>
      </c>
      <c r="AA13" s="220">
        <v>137954.36999999997</v>
      </c>
      <c r="AB13" s="220">
        <v>-108970.78000000001</v>
      </c>
      <c r="AC13" s="220">
        <v>6321.1999999999953</v>
      </c>
      <c r="AD13" s="220">
        <f t="shared" si="14"/>
        <v>973536.50999999954</v>
      </c>
      <c r="AE13" s="221"/>
      <c r="AF13" s="220">
        <f>SUM($R13:R13)</f>
        <v>675075.97999999986</v>
      </c>
      <c r="AG13" s="220">
        <f>SUM($R13:S13)</f>
        <v>208726.45999999985</v>
      </c>
      <c r="AH13" s="220">
        <f>SUM($R13:T13)</f>
        <v>393197.61999999988</v>
      </c>
      <c r="AI13" s="220">
        <f>SUM($R13:U13)</f>
        <v>622214.05999999982</v>
      </c>
      <c r="AJ13" s="220">
        <f>SUM($R13:V13)</f>
        <v>620573.7799999998</v>
      </c>
      <c r="AK13" s="220">
        <f>SUM($R13:W13)</f>
        <v>932643.62999999989</v>
      </c>
      <c r="AL13" s="220">
        <f>SUM($R13:X13)</f>
        <v>513678.12999999995</v>
      </c>
      <c r="AM13" s="220">
        <f>SUM($R13:Y13)</f>
        <v>860447.91999999969</v>
      </c>
      <c r="AN13" s="220">
        <f>SUM($R13:Z13)</f>
        <v>938231.71999999974</v>
      </c>
      <c r="AO13" s="220">
        <f>SUM($R13:AA13)</f>
        <v>1076186.0899999996</v>
      </c>
      <c r="AP13" s="220">
        <f>SUM($R13:AB13)</f>
        <v>967215.30999999959</v>
      </c>
      <c r="AQ13" s="220">
        <f>SUM($R13:AC13)</f>
        <v>973536.50999999954</v>
      </c>
      <c r="AR13" s="222">
        <f t="shared" si="7"/>
        <v>691246.57958333322</v>
      </c>
      <c r="AS13" s="82"/>
      <c r="AT13" s="220">
        <f t="shared" si="8"/>
        <v>675075.97999999986</v>
      </c>
      <c r="AU13" s="220">
        <f t="shared" si="8"/>
        <v>-466349.52</v>
      </c>
      <c r="AV13" s="220">
        <f t="shared" si="8"/>
        <v>184471.16000000003</v>
      </c>
      <c r="AW13" s="220">
        <f t="shared" si="8"/>
        <v>229016.43999999997</v>
      </c>
      <c r="AX13" s="220">
        <f t="shared" si="8"/>
        <v>-1640.2800000000097</v>
      </c>
      <c r="AY13" s="220">
        <f t="shared" si="8"/>
        <v>312069.85000000003</v>
      </c>
      <c r="AZ13" s="220">
        <f t="shared" si="8"/>
        <v>-418965.49999999994</v>
      </c>
      <c r="BA13" s="220">
        <f t="shared" si="8"/>
        <v>346769.78999999975</v>
      </c>
      <c r="BB13" s="220">
        <f t="shared" si="8"/>
        <v>77783.8</v>
      </c>
      <c r="BC13" s="220">
        <f t="shared" si="8"/>
        <v>137954.36999999997</v>
      </c>
      <c r="BD13" s="220">
        <f t="shared" si="8"/>
        <v>-108970.78000000001</v>
      </c>
      <c r="BE13" s="220">
        <f t="shared" si="8"/>
        <v>6321.1999999999953</v>
      </c>
      <c r="BF13" s="220">
        <f t="shared" si="9"/>
        <v>973536.50999999954</v>
      </c>
      <c r="BG13" s="221"/>
      <c r="BH13" s="220">
        <f>SUM($AT13:AT13)</f>
        <v>675075.97999999986</v>
      </c>
      <c r="BI13" s="220">
        <f>SUM($AT13:AU13)</f>
        <v>208726.45999999985</v>
      </c>
      <c r="BJ13" s="220">
        <f>SUM($AT13:AV13)</f>
        <v>393197.61999999988</v>
      </c>
      <c r="BK13" s="220">
        <f>SUM($AT13:AW13)</f>
        <v>622214.05999999982</v>
      </c>
      <c r="BL13" s="220">
        <f>SUM($AT13:AX13)</f>
        <v>620573.7799999998</v>
      </c>
      <c r="BM13" s="220">
        <f>SUM($AT13:AY13)</f>
        <v>932643.62999999989</v>
      </c>
      <c r="BN13" s="220">
        <f>SUM($AT13:AZ13)</f>
        <v>513678.12999999995</v>
      </c>
      <c r="BO13" s="220">
        <f>SUM($AT13:BA13)</f>
        <v>860447.91999999969</v>
      </c>
      <c r="BP13" s="220">
        <f>SUM($AT13:BB13)</f>
        <v>938231.71999999974</v>
      </c>
      <c r="BQ13" s="220">
        <f>SUM($AT13:BC13)</f>
        <v>1076186.0899999996</v>
      </c>
      <c r="BR13" s="220">
        <f>SUM($AT13:BD13)</f>
        <v>967215.30999999959</v>
      </c>
      <c r="BS13" s="220">
        <f>SUM($AT13:BE13)</f>
        <v>973536.50999999954</v>
      </c>
      <c r="BT13" s="222">
        <f t="shared" si="10"/>
        <v>691246.57958333322</v>
      </c>
      <c r="BU13" s="82"/>
      <c r="BV13" s="220">
        <f t="shared" si="11"/>
        <v>0</v>
      </c>
      <c r="BW13" s="220">
        <f t="shared" si="11"/>
        <v>0</v>
      </c>
      <c r="BX13" s="220">
        <f t="shared" si="11"/>
        <v>0</v>
      </c>
      <c r="BY13" s="220">
        <f t="shared" si="11"/>
        <v>0</v>
      </c>
      <c r="BZ13" s="220">
        <f t="shared" si="11"/>
        <v>0</v>
      </c>
      <c r="CA13" s="220">
        <f t="shared" si="11"/>
        <v>0</v>
      </c>
      <c r="CB13" s="220">
        <f t="shared" si="11"/>
        <v>0</v>
      </c>
      <c r="CC13" s="220">
        <f t="shared" si="11"/>
        <v>0</v>
      </c>
      <c r="CD13" s="220">
        <f t="shared" si="11"/>
        <v>0</v>
      </c>
      <c r="CE13" s="220">
        <f t="shared" si="11"/>
        <v>0</v>
      </c>
      <c r="CF13" s="220">
        <f t="shared" si="11"/>
        <v>0</v>
      </c>
      <c r="CG13" s="220">
        <f t="shared" si="11"/>
        <v>0</v>
      </c>
      <c r="CH13" s="220">
        <f t="shared" si="12"/>
        <v>0</v>
      </c>
      <c r="CI13" s="221"/>
      <c r="CJ13" s="220">
        <f>SUM($BV13:BV13)</f>
        <v>0</v>
      </c>
      <c r="CK13" s="220">
        <f>SUM($BV13:BW13)</f>
        <v>0</v>
      </c>
      <c r="CL13" s="220">
        <f>SUM($BV13:BX13)</f>
        <v>0</v>
      </c>
      <c r="CM13" s="220">
        <f>SUM($BV13:BY13)</f>
        <v>0</v>
      </c>
      <c r="CN13" s="220">
        <f>SUM($BV13:BZ13)</f>
        <v>0</v>
      </c>
      <c r="CO13" s="220">
        <f>SUM($BV13:CA13)</f>
        <v>0</v>
      </c>
      <c r="CP13" s="220">
        <f>SUM($BV13:CB13)</f>
        <v>0</v>
      </c>
      <c r="CQ13" s="220">
        <f>SUM($BV13:CC13)</f>
        <v>0</v>
      </c>
      <c r="CR13" s="220">
        <f>SUM($BV13:CD13)</f>
        <v>0</v>
      </c>
      <c r="CS13" s="220">
        <f>SUM($BV13:CE13)</f>
        <v>0</v>
      </c>
      <c r="CT13" s="220">
        <f>SUM($BV13:CF13)</f>
        <v>0</v>
      </c>
      <c r="CU13" s="220">
        <f>SUM($BV13:CG13)</f>
        <v>0</v>
      </c>
      <c r="CV13" s="222">
        <f t="shared" si="13"/>
        <v>0</v>
      </c>
    </row>
    <row r="14" spans="1:100" s="94" customFormat="1" ht="14.4">
      <c r="A14" s="129" t="s">
        <v>807</v>
      </c>
      <c r="B14" s="129" t="s">
        <v>211</v>
      </c>
      <c r="C14" s="129" t="s">
        <v>212</v>
      </c>
      <c r="D14" t="s">
        <v>494</v>
      </c>
      <c r="E14" s="217" t="s">
        <v>53</v>
      </c>
      <c r="F14" t="s">
        <v>215</v>
      </c>
      <c r="G14" t="s">
        <v>245</v>
      </c>
      <c r="H14" t="s">
        <v>246</v>
      </c>
      <c r="I14" t="s">
        <v>527</v>
      </c>
      <c r="J14" t="s">
        <v>528</v>
      </c>
      <c r="K14" s="129" t="s">
        <v>772</v>
      </c>
      <c r="L14" s="129" t="s">
        <v>416</v>
      </c>
      <c r="M14" s="218" t="str">
        <f t="shared" si="4"/>
        <v>ED.WA</v>
      </c>
      <c r="N14" s="173">
        <v>1</v>
      </c>
      <c r="O14" s="173">
        <v>0</v>
      </c>
      <c r="P14" s="219">
        <f t="shared" si="5"/>
        <v>441928.14</v>
      </c>
      <c r="Q14" s="219">
        <f t="shared" si="6"/>
        <v>0</v>
      </c>
      <c r="R14" s="220">
        <v>96576.340000000026</v>
      </c>
      <c r="S14" s="220">
        <v>86399.540000000008</v>
      </c>
      <c r="T14" s="220">
        <v>57897.989999999991</v>
      </c>
      <c r="U14" s="220">
        <v>21045.5</v>
      </c>
      <c r="V14" s="220">
        <v>91439.85</v>
      </c>
      <c r="W14" s="220">
        <v>62938.43</v>
      </c>
      <c r="X14" s="220">
        <v>14886.91</v>
      </c>
      <c r="Y14" s="220">
        <v>6761.76</v>
      </c>
      <c r="Z14" s="220">
        <v>2521.9900000000002</v>
      </c>
      <c r="AA14" s="220">
        <v>1081.8800000000001</v>
      </c>
      <c r="AB14" s="220">
        <v>0</v>
      </c>
      <c r="AC14" s="220">
        <v>377.95</v>
      </c>
      <c r="AD14" s="220">
        <f t="shared" si="14"/>
        <v>441928.14</v>
      </c>
      <c r="AE14" s="221"/>
      <c r="AF14" s="220">
        <f>SUM($R14:R14)</f>
        <v>96576.340000000026</v>
      </c>
      <c r="AG14" s="220">
        <f>SUM($R14:S14)</f>
        <v>182975.88000000003</v>
      </c>
      <c r="AH14" s="220">
        <f>SUM($R14:T14)</f>
        <v>240873.87000000002</v>
      </c>
      <c r="AI14" s="220">
        <f>SUM($R14:U14)</f>
        <v>261919.37000000002</v>
      </c>
      <c r="AJ14" s="220">
        <f>SUM($R14:V14)</f>
        <v>353359.22000000003</v>
      </c>
      <c r="AK14" s="220">
        <f>SUM($R14:W14)</f>
        <v>416297.65</v>
      </c>
      <c r="AL14" s="220">
        <f>SUM($R14:X14)</f>
        <v>431184.56</v>
      </c>
      <c r="AM14" s="220">
        <f>SUM($R14:Y14)</f>
        <v>437946.32</v>
      </c>
      <c r="AN14" s="220">
        <f>SUM($R14:Z14)</f>
        <v>440468.31</v>
      </c>
      <c r="AO14" s="220">
        <f>SUM($R14:AA14)</f>
        <v>441550.19</v>
      </c>
      <c r="AP14" s="220">
        <f>SUM($R14:AB14)</f>
        <v>441550.19</v>
      </c>
      <c r="AQ14" s="220">
        <f>SUM($R14:AC14)</f>
        <v>441928.14</v>
      </c>
      <c r="AR14" s="222">
        <f t="shared" si="7"/>
        <v>330472.16416666663</v>
      </c>
      <c r="AS14" s="82"/>
      <c r="AT14" s="220">
        <f t="shared" si="8"/>
        <v>96576.340000000026</v>
      </c>
      <c r="AU14" s="220">
        <f t="shared" si="8"/>
        <v>86399.540000000008</v>
      </c>
      <c r="AV14" s="220">
        <f t="shared" si="8"/>
        <v>57897.989999999991</v>
      </c>
      <c r="AW14" s="220">
        <f t="shared" si="8"/>
        <v>21045.5</v>
      </c>
      <c r="AX14" s="220">
        <f t="shared" si="8"/>
        <v>91439.85</v>
      </c>
      <c r="AY14" s="220">
        <f t="shared" si="8"/>
        <v>62938.43</v>
      </c>
      <c r="AZ14" s="220">
        <f t="shared" si="8"/>
        <v>14886.91</v>
      </c>
      <c r="BA14" s="220">
        <f t="shared" si="8"/>
        <v>6761.76</v>
      </c>
      <c r="BB14" s="220">
        <f t="shared" si="8"/>
        <v>2521.9900000000002</v>
      </c>
      <c r="BC14" s="220">
        <f t="shared" si="8"/>
        <v>1081.8800000000001</v>
      </c>
      <c r="BD14" s="220">
        <f t="shared" si="8"/>
        <v>0</v>
      </c>
      <c r="BE14" s="220">
        <f t="shared" si="8"/>
        <v>377.95</v>
      </c>
      <c r="BF14" s="220">
        <f t="shared" si="9"/>
        <v>441928.14</v>
      </c>
      <c r="BG14" s="221"/>
      <c r="BH14" s="220">
        <f>SUM($AT14:AT14)</f>
        <v>96576.340000000026</v>
      </c>
      <c r="BI14" s="220">
        <f>SUM($AT14:AU14)</f>
        <v>182975.88000000003</v>
      </c>
      <c r="BJ14" s="220">
        <f>SUM($AT14:AV14)</f>
        <v>240873.87000000002</v>
      </c>
      <c r="BK14" s="220">
        <f>SUM($AT14:AW14)</f>
        <v>261919.37000000002</v>
      </c>
      <c r="BL14" s="220">
        <f>SUM($AT14:AX14)</f>
        <v>353359.22000000003</v>
      </c>
      <c r="BM14" s="220">
        <f>SUM($AT14:AY14)</f>
        <v>416297.65</v>
      </c>
      <c r="BN14" s="220">
        <f>SUM($AT14:AZ14)</f>
        <v>431184.56</v>
      </c>
      <c r="BO14" s="220">
        <f>SUM($AT14:BA14)</f>
        <v>437946.32</v>
      </c>
      <c r="BP14" s="220">
        <f>SUM($AT14:BB14)</f>
        <v>440468.31</v>
      </c>
      <c r="BQ14" s="220">
        <f>SUM($AT14:BC14)</f>
        <v>441550.19</v>
      </c>
      <c r="BR14" s="220">
        <f>SUM($AT14:BD14)</f>
        <v>441550.19</v>
      </c>
      <c r="BS14" s="220">
        <f>SUM($AT14:BE14)</f>
        <v>441928.14</v>
      </c>
      <c r="BT14" s="222">
        <f t="shared" si="10"/>
        <v>330472.16416666663</v>
      </c>
      <c r="BU14" s="82"/>
      <c r="BV14" s="220">
        <f t="shared" si="11"/>
        <v>0</v>
      </c>
      <c r="BW14" s="220">
        <f t="shared" si="11"/>
        <v>0</v>
      </c>
      <c r="BX14" s="220">
        <f t="shared" si="11"/>
        <v>0</v>
      </c>
      <c r="BY14" s="220">
        <f t="shared" si="11"/>
        <v>0</v>
      </c>
      <c r="BZ14" s="220">
        <f t="shared" si="11"/>
        <v>0</v>
      </c>
      <c r="CA14" s="220">
        <f t="shared" si="11"/>
        <v>0</v>
      </c>
      <c r="CB14" s="220">
        <f t="shared" si="11"/>
        <v>0</v>
      </c>
      <c r="CC14" s="220">
        <f t="shared" si="11"/>
        <v>0</v>
      </c>
      <c r="CD14" s="220">
        <f t="shared" si="11"/>
        <v>0</v>
      </c>
      <c r="CE14" s="220">
        <f t="shared" si="11"/>
        <v>0</v>
      </c>
      <c r="CF14" s="220">
        <f t="shared" si="11"/>
        <v>0</v>
      </c>
      <c r="CG14" s="220">
        <f t="shared" si="11"/>
        <v>0</v>
      </c>
      <c r="CH14" s="220">
        <f t="shared" si="12"/>
        <v>0</v>
      </c>
      <c r="CI14" s="221"/>
      <c r="CJ14" s="220">
        <f>SUM($BV14:BV14)</f>
        <v>0</v>
      </c>
      <c r="CK14" s="220">
        <f>SUM($BV14:BW14)</f>
        <v>0</v>
      </c>
      <c r="CL14" s="220">
        <f>SUM($BV14:BX14)</f>
        <v>0</v>
      </c>
      <c r="CM14" s="220">
        <f>SUM($BV14:BY14)</f>
        <v>0</v>
      </c>
      <c r="CN14" s="220">
        <f>SUM($BV14:BZ14)</f>
        <v>0</v>
      </c>
      <c r="CO14" s="220">
        <f>SUM($BV14:CA14)</f>
        <v>0</v>
      </c>
      <c r="CP14" s="220">
        <f>SUM($BV14:CB14)</f>
        <v>0</v>
      </c>
      <c r="CQ14" s="220">
        <f>SUM($BV14:CC14)</f>
        <v>0</v>
      </c>
      <c r="CR14" s="220">
        <f>SUM($BV14:CD14)</f>
        <v>0</v>
      </c>
      <c r="CS14" s="220">
        <f>SUM($BV14:CE14)</f>
        <v>0</v>
      </c>
      <c r="CT14" s="220">
        <f>SUM($BV14:CF14)</f>
        <v>0</v>
      </c>
      <c r="CU14" s="220">
        <f>SUM($BV14:CG14)</f>
        <v>0</v>
      </c>
      <c r="CV14" s="222">
        <f t="shared" si="13"/>
        <v>0</v>
      </c>
    </row>
    <row r="15" spans="1:100" s="94" customFormat="1" ht="14.4">
      <c r="A15" s="129" t="s">
        <v>807</v>
      </c>
      <c r="B15" s="129" t="s">
        <v>211</v>
      </c>
      <c r="C15" s="129" t="s">
        <v>212</v>
      </c>
      <c r="D15" t="s">
        <v>494</v>
      </c>
      <c r="E15" s="217" t="s">
        <v>53</v>
      </c>
      <c r="F15" t="s">
        <v>215</v>
      </c>
      <c r="G15" t="s">
        <v>245</v>
      </c>
      <c r="H15" t="s">
        <v>246</v>
      </c>
      <c r="I15" t="s">
        <v>525</v>
      </c>
      <c r="J15" t="s">
        <v>526</v>
      </c>
      <c r="K15" s="129" t="s">
        <v>772</v>
      </c>
      <c r="L15" s="129" t="s">
        <v>416</v>
      </c>
      <c r="M15" s="218" t="str">
        <f t="shared" si="4"/>
        <v>ED.WA</v>
      </c>
      <c r="N15" s="173">
        <v>1</v>
      </c>
      <c r="O15" s="173">
        <v>0</v>
      </c>
      <c r="P15" s="219">
        <f t="shared" si="5"/>
        <v>164881.44</v>
      </c>
      <c r="Q15" s="219">
        <f t="shared" si="6"/>
        <v>0</v>
      </c>
      <c r="R15" s="220">
        <v>22146.649999999994</v>
      </c>
      <c r="S15" s="220">
        <v>13607.730000000003</v>
      </c>
      <c r="T15" s="220">
        <v>8989.3800000000028</v>
      </c>
      <c r="U15" s="220">
        <v>1043.3599999999999</v>
      </c>
      <c r="V15" s="220">
        <v>51914.369999999995</v>
      </c>
      <c r="W15" s="220">
        <v>2561.08</v>
      </c>
      <c r="X15" s="220">
        <v>-8975.4999999999982</v>
      </c>
      <c r="Y15" s="220">
        <v>5311.1500000000005</v>
      </c>
      <c r="Z15" s="220">
        <v>6216.8</v>
      </c>
      <c r="AA15" s="220">
        <v>57881.96</v>
      </c>
      <c r="AB15" s="220">
        <v>2555.6999999999998</v>
      </c>
      <c r="AC15" s="220">
        <v>1628.76</v>
      </c>
      <c r="AD15" s="220">
        <f t="shared" si="14"/>
        <v>164881.44</v>
      </c>
      <c r="AE15" s="221"/>
      <c r="AF15" s="220">
        <f>SUM($R15:R15)</f>
        <v>22146.649999999994</v>
      </c>
      <c r="AG15" s="220">
        <f>SUM($R15:S15)</f>
        <v>35754.379999999997</v>
      </c>
      <c r="AH15" s="220">
        <f>SUM($R15:T15)</f>
        <v>44743.76</v>
      </c>
      <c r="AI15" s="220">
        <f>SUM($R15:U15)</f>
        <v>45787.12</v>
      </c>
      <c r="AJ15" s="220">
        <f>SUM($R15:V15)</f>
        <v>97701.489999999991</v>
      </c>
      <c r="AK15" s="220">
        <f>SUM($R15:W15)</f>
        <v>100262.56999999999</v>
      </c>
      <c r="AL15" s="220">
        <f>SUM($R15:X15)</f>
        <v>91287.069999999992</v>
      </c>
      <c r="AM15" s="220">
        <f>SUM($R15:Y15)</f>
        <v>96598.219999999987</v>
      </c>
      <c r="AN15" s="220">
        <f>SUM($R15:Z15)</f>
        <v>102815.01999999999</v>
      </c>
      <c r="AO15" s="220">
        <f>SUM($R15:AA15)</f>
        <v>160696.97999999998</v>
      </c>
      <c r="AP15" s="220">
        <f>SUM($R15:AB15)</f>
        <v>163252.68</v>
      </c>
      <c r="AQ15" s="220">
        <f>SUM($R15:AC15)</f>
        <v>164881.44</v>
      </c>
      <c r="AR15" s="222">
        <f t="shared" si="7"/>
        <v>86957.221666666665</v>
      </c>
      <c r="AS15" s="82"/>
      <c r="AT15" s="220">
        <f t="shared" si="8"/>
        <v>22146.649999999994</v>
      </c>
      <c r="AU15" s="220">
        <f t="shared" si="8"/>
        <v>13607.730000000003</v>
      </c>
      <c r="AV15" s="220">
        <f t="shared" si="8"/>
        <v>8989.3800000000028</v>
      </c>
      <c r="AW15" s="220">
        <f t="shared" si="8"/>
        <v>1043.3599999999999</v>
      </c>
      <c r="AX15" s="220">
        <f t="shared" si="8"/>
        <v>51914.369999999995</v>
      </c>
      <c r="AY15" s="220">
        <f t="shared" si="8"/>
        <v>2561.08</v>
      </c>
      <c r="AZ15" s="220">
        <f t="shared" si="8"/>
        <v>-8975.4999999999982</v>
      </c>
      <c r="BA15" s="220">
        <f t="shared" si="8"/>
        <v>5311.1500000000005</v>
      </c>
      <c r="BB15" s="220">
        <f t="shared" si="8"/>
        <v>6216.8</v>
      </c>
      <c r="BC15" s="220">
        <f t="shared" si="8"/>
        <v>57881.96</v>
      </c>
      <c r="BD15" s="220">
        <f t="shared" si="8"/>
        <v>2555.6999999999998</v>
      </c>
      <c r="BE15" s="220">
        <f t="shared" si="8"/>
        <v>1628.76</v>
      </c>
      <c r="BF15" s="220">
        <f t="shared" si="9"/>
        <v>164881.44</v>
      </c>
      <c r="BG15" s="221"/>
      <c r="BH15" s="220">
        <f>SUM($AT15:AT15)</f>
        <v>22146.649999999994</v>
      </c>
      <c r="BI15" s="220">
        <f>SUM($AT15:AU15)</f>
        <v>35754.379999999997</v>
      </c>
      <c r="BJ15" s="220">
        <f>SUM($AT15:AV15)</f>
        <v>44743.76</v>
      </c>
      <c r="BK15" s="220">
        <f>SUM($AT15:AW15)</f>
        <v>45787.12</v>
      </c>
      <c r="BL15" s="220">
        <f>SUM($AT15:AX15)</f>
        <v>97701.489999999991</v>
      </c>
      <c r="BM15" s="220">
        <f>SUM($AT15:AY15)</f>
        <v>100262.56999999999</v>
      </c>
      <c r="BN15" s="220">
        <f>SUM($AT15:AZ15)</f>
        <v>91287.069999999992</v>
      </c>
      <c r="BO15" s="220">
        <f>SUM($AT15:BA15)</f>
        <v>96598.219999999987</v>
      </c>
      <c r="BP15" s="220">
        <f>SUM($AT15:BB15)</f>
        <v>102815.01999999999</v>
      </c>
      <c r="BQ15" s="220">
        <f>SUM($AT15:BC15)</f>
        <v>160696.97999999998</v>
      </c>
      <c r="BR15" s="220">
        <f>SUM($AT15:BD15)</f>
        <v>163252.68</v>
      </c>
      <c r="BS15" s="220">
        <f>SUM($AT15:BE15)</f>
        <v>164881.44</v>
      </c>
      <c r="BT15" s="222">
        <f t="shared" si="10"/>
        <v>86957.221666666665</v>
      </c>
      <c r="BU15" s="82"/>
      <c r="BV15" s="220">
        <f t="shared" si="11"/>
        <v>0</v>
      </c>
      <c r="BW15" s="220">
        <f t="shared" si="11"/>
        <v>0</v>
      </c>
      <c r="BX15" s="220">
        <f t="shared" si="11"/>
        <v>0</v>
      </c>
      <c r="BY15" s="220">
        <f t="shared" si="11"/>
        <v>0</v>
      </c>
      <c r="BZ15" s="220">
        <f t="shared" si="11"/>
        <v>0</v>
      </c>
      <c r="CA15" s="220">
        <f t="shared" si="11"/>
        <v>0</v>
      </c>
      <c r="CB15" s="220">
        <f t="shared" si="11"/>
        <v>0</v>
      </c>
      <c r="CC15" s="220">
        <f t="shared" si="11"/>
        <v>0</v>
      </c>
      <c r="CD15" s="220">
        <f t="shared" si="11"/>
        <v>0</v>
      </c>
      <c r="CE15" s="220">
        <f t="shared" si="11"/>
        <v>0</v>
      </c>
      <c r="CF15" s="220">
        <f t="shared" si="11"/>
        <v>0</v>
      </c>
      <c r="CG15" s="220">
        <f t="shared" si="11"/>
        <v>0</v>
      </c>
      <c r="CH15" s="220">
        <f t="shared" si="12"/>
        <v>0</v>
      </c>
      <c r="CI15" s="221"/>
      <c r="CJ15" s="220">
        <f>SUM($BV15:BV15)</f>
        <v>0</v>
      </c>
      <c r="CK15" s="220">
        <f>SUM($BV15:BW15)</f>
        <v>0</v>
      </c>
      <c r="CL15" s="220">
        <f>SUM($BV15:BX15)</f>
        <v>0</v>
      </c>
      <c r="CM15" s="220">
        <f>SUM($BV15:BY15)</f>
        <v>0</v>
      </c>
      <c r="CN15" s="220">
        <f>SUM($BV15:BZ15)</f>
        <v>0</v>
      </c>
      <c r="CO15" s="220">
        <f>SUM($BV15:CA15)</f>
        <v>0</v>
      </c>
      <c r="CP15" s="220">
        <f>SUM($BV15:CB15)</f>
        <v>0</v>
      </c>
      <c r="CQ15" s="220">
        <f>SUM($BV15:CC15)</f>
        <v>0</v>
      </c>
      <c r="CR15" s="220">
        <f>SUM($BV15:CD15)</f>
        <v>0</v>
      </c>
      <c r="CS15" s="220">
        <f>SUM($BV15:CE15)</f>
        <v>0</v>
      </c>
      <c r="CT15" s="220">
        <f>SUM($BV15:CF15)</f>
        <v>0</v>
      </c>
      <c r="CU15" s="220">
        <f>SUM($BV15:CG15)</f>
        <v>0</v>
      </c>
      <c r="CV15" s="222">
        <f t="shared" si="13"/>
        <v>0</v>
      </c>
    </row>
    <row r="16" spans="1:100" s="94" customFormat="1" ht="14.4">
      <c r="A16" s="129" t="s">
        <v>807</v>
      </c>
      <c r="B16" s="129" t="s">
        <v>211</v>
      </c>
      <c r="C16" s="129" t="s">
        <v>212</v>
      </c>
      <c r="D16" t="s">
        <v>494</v>
      </c>
      <c r="E16" s="217" t="s">
        <v>53</v>
      </c>
      <c r="F16" t="s">
        <v>215</v>
      </c>
      <c r="G16" t="s">
        <v>245</v>
      </c>
      <c r="H16" t="s">
        <v>246</v>
      </c>
      <c r="I16" t="s">
        <v>516</v>
      </c>
      <c r="J16" t="s">
        <v>517</v>
      </c>
      <c r="K16" s="129" t="s">
        <v>772</v>
      </c>
      <c r="L16" s="129" t="s">
        <v>416</v>
      </c>
      <c r="M16" s="218" t="str">
        <f t="shared" si="4"/>
        <v>ED.WA</v>
      </c>
      <c r="N16" s="173">
        <v>1</v>
      </c>
      <c r="O16" s="173">
        <v>0</v>
      </c>
      <c r="P16" s="219">
        <f t="shared" si="5"/>
        <v>98685.46</v>
      </c>
      <c r="Q16" s="219">
        <f t="shared" si="6"/>
        <v>0</v>
      </c>
      <c r="R16" s="220">
        <v>0</v>
      </c>
      <c r="S16" s="220">
        <v>4669.91</v>
      </c>
      <c r="T16" s="220">
        <v>6186.54</v>
      </c>
      <c r="U16" s="220">
        <v>4559.79</v>
      </c>
      <c r="V16" s="220">
        <v>4378.6099999999997</v>
      </c>
      <c r="W16" s="220">
        <v>0</v>
      </c>
      <c r="X16" s="220">
        <v>0</v>
      </c>
      <c r="Y16" s="220">
        <v>0</v>
      </c>
      <c r="Z16" s="220">
        <v>0</v>
      </c>
      <c r="AA16" s="220">
        <v>77940.88</v>
      </c>
      <c r="AB16" s="220">
        <v>548.14</v>
      </c>
      <c r="AC16" s="220">
        <v>401.59</v>
      </c>
      <c r="AD16" s="220">
        <f t="shared" si="14"/>
        <v>98685.46</v>
      </c>
      <c r="AE16" s="221"/>
      <c r="AF16" s="220">
        <f>SUM($R16:R16)</f>
        <v>0</v>
      </c>
      <c r="AG16" s="220">
        <f>SUM($R16:S16)</f>
        <v>4669.91</v>
      </c>
      <c r="AH16" s="220">
        <f>SUM($R16:T16)</f>
        <v>10856.45</v>
      </c>
      <c r="AI16" s="220">
        <f>SUM($R16:U16)</f>
        <v>15416.240000000002</v>
      </c>
      <c r="AJ16" s="220">
        <f>SUM($R16:V16)</f>
        <v>19794.850000000002</v>
      </c>
      <c r="AK16" s="220">
        <f>SUM($R16:W16)</f>
        <v>19794.850000000002</v>
      </c>
      <c r="AL16" s="220">
        <f>SUM($R16:X16)</f>
        <v>19794.850000000002</v>
      </c>
      <c r="AM16" s="220">
        <f>SUM($R16:Y16)</f>
        <v>19794.850000000002</v>
      </c>
      <c r="AN16" s="220">
        <f>SUM($R16:Z16)</f>
        <v>19794.850000000002</v>
      </c>
      <c r="AO16" s="220">
        <f>SUM($R16:AA16)</f>
        <v>97735.73000000001</v>
      </c>
      <c r="AP16" s="220">
        <f>SUM($R16:AB16)</f>
        <v>98283.87000000001</v>
      </c>
      <c r="AQ16" s="220">
        <f>SUM($R16:AC16)</f>
        <v>98685.46</v>
      </c>
      <c r="AR16" s="222">
        <f t="shared" si="7"/>
        <v>31273.264999999999</v>
      </c>
      <c r="AS16" s="82"/>
      <c r="AT16" s="220">
        <f t="shared" si="8"/>
        <v>0</v>
      </c>
      <c r="AU16" s="220">
        <f t="shared" si="8"/>
        <v>4669.91</v>
      </c>
      <c r="AV16" s="220">
        <f t="shared" si="8"/>
        <v>6186.54</v>
      </c>
      <c r="AW16" s="220">
        <f t="shared" si="8"/>
        <v>4559.79</v>
      </c>
      <c r="AX16" s="220">
        <f t="shared" si="8"/>
        <v>4378.6099999999997</v>
      </c>
      <c r="AY16" s="220">
        <f t="shared" si="8"/>
        <v>0</v>
      </c>
      <c r="AZ16" s="220">
        <f t="shared" si="8"/>
        <v>0</v>
      </c>
      <c r="BA16" s="220">
        <f t="shared" si="8"/>
        <v>0</v>
      </c>
      <c r="BB16" s="220">
        <f t="shared" si="8"/>
        <v>0</v>
      </c>
      <c r="BC16" s="220">
        <f t="shared" si="8"/>
        <v>77940.88</v>
      </c>
      <c r="BD16" s="220">
        <f t="shared" si="8"/>
        <v>548.14</v>
      </c>
      <c r="BE16" s="220">
        <f t="shared" si="8"/>
        <v>401.59</v>
      </c>
      <c r="BF16" s="220">
        <f t="shared" si="9"/>
        <v>98685.46</v>
      </c>
      <c r="BG16" s="221"/>
      <c r="BH16" s="220">
        <f>SUM($AT16:AT16)</f>
        <v>0</v>
      </c>
      <c r="BI16" s="220">
        <f>SUM($AT16:AU16)</f>
        <v>4669.91</v>
      </c>
      <c r="BJ16" s="220">
        <f>SUM($AT16:AV16)</f>
        <v>10856.45</v>
      </c>
      <c r="BK16" s="220">
        <f>SUM($AT16:AW16)</f>
        <v>15416.240000000002</v>
      </c>
      <c r="BL16" s="220">
        <f>SUM($AT16:AX16)</f>
        <v>19794.850000000002</v>
      </c>
      <c r="BM16" s="220">
        <f>SUM($AT16:AY16)</f>
        <v>19794.850000000002</v>
      </c>
      <c r="BN16" s="220">
        <f>SUM($AT16:AZ16)</f>
        <v>19794.850000000002</v>
      </c>
      <c r="BO16" s="220">
        <f>SUM($AT16:BA16)</f>
        <v>19794.850000000002</v>
      </c>
      <c r="BP16" s="220">
        <f>SUM($AT16:BB16)</f>
        <v>19794.850000000002</v>
      </c>
      <c r="BQ16" s="220">
        <f>SUM($AT16:BC16)</f>
        <v>97735.73000000001</v>
      </c>
      <c r="BR16" s="220">
        <f>SUM($AT16:BD16)</f>
        <v>98283.87000000001</v>
      </c>
      <c r="BS16" s="220">
        <f>SUM($AT16:BE16)</f>
        <v>98685.46</v>
      </c>
      <c r="BT16" s="222">
        <f t="shared" si="10"/>
        <v>31273.264999999999</v>
      </c>
      <c r="BU16" s="82"/>
      <c r="BV16" s="220">
        <f t="shared" si="11"/>
        <v>0</v>
      </c>
      <c r="BW16" s="220">
        <f t="shared" si="11"/>
        <v>0</v>
      </c>
      <c r="BX16" s="220">
        <f t="shared" si="11"/>
        <v>0</v>
      </c>
      <c r="BY16" s="220">
        <f t="shared" si="11"/>
        <v>0</v>
      </c>
      <c r="BZ16" s="220">
        <f t="shared" si="11"/>
        <v>0</v>
      </c>
      <c r="CA16" s="220">
        <f t="shared" si="11"/>
        <v>0</v>
      </c>
      <c r="CB16" s="220">
        <f t="shared" si="11"/>
        <v>0</v>
      </c>
      <c r="CC16" s="220">
        <f t="shared" si="11"/>
        <v>0</v>
      </c>
      <c r="CD16" s="220">
        <f t="shared" si="11"/>
        <v>0</v>
      </c>
      <c r="CE16" s="220">
        <f t="shared" si="11"/>
        <v>0</v>
      </c>
      <c r="CF16" s="220">
        <f t="shared" si="11"/>
        <v>0</v>
      </c>
      <c r="CG16" s="220">
        <f t="shared" si="11"/>
        <v>0</v>
      </c>
      <c r="CH16" s="220">
        <f t="shared" si="12"/>
        <v>0</v>
      </c>
      <c r="CI16" s="221"/>
      <c r="CJ16" s="220">
        <f>SUM($BV16:BV16)</f>
        <v>0</v>
      </c>
      <c r="CK16" s="220">
        <f>SUM($BV16:BW16)</f>
        <v>0</v>
      </c>
      <c r="CL16" s="220">
        <f>SUM($BV16:BX16)</f>
        <v>0</v>
      </c>
      <c r="CM16" s="220">
        <f>SUM($BV16:BY16)</f>
        <v>0</v>
      </c>
      <c r="CN16" s="220">
        <f>SUM($BV16:BZ16)</f>
        <v>0</v>
      </c>
      <c r="CO16" s="220">
        <f>SUM($BV16:CA16)</f>
        <v>0</v>
      </c>
      <c r="CP16" s="220">
        <f>SUM($BV16:CB16)</f>
        <v>0</v>
      </c>
      <c r="CQ16" s="220">
        <f>SUM($BV16:CC16)</f>
        <v>0</v>
      </c>
      <c r="CR16" s="220">
        <f>SUM($BV16:CD16)</f>
        <v>0</v>
      </c>
      <c r="CS16" s="220">
        <f>SUM($BV16:CE16)</f>
        <v>0</v>
      </c>
      <c r="CT16" s="220">
        <f>SUM($BV16:CF16)</f>
        <v>0</v>
      </c>
      <c r="CU16" s="220">
        <f>SUM($BV16:CG16)</f>
        <v>0</v>
      </c>
      <c r="CV16" s="222">
        <f t="shared" si="13"/>
        <v>0</v>
      </c>
    </row>
    <row r="17" spans="1:100" s="94" customFormat="1" ht="14.4">
      <c r="A17" s="129" t="s">
        <v>807</v>
      </c>
      <c r="B17" s="129" t="s">
        <v>211</v>
      </c>
      <c r="C17" s="129" t="s">
        <v>212</v>
      </c>
      <c r="D17" t="s">
        <v>494</v>
      </c>
      <c r="E17" s="217" t="s">
        <v>53</v>
      </c>
      <c r="F17" t="s">
        <v>215</v>
      </c>
      <c r="G17" t="s">
        <v>245</v>
      </c>
      <c r="H17" t="s">
        <v>246</v>
      </c>
      <c r="I17" t="s">
        <v>514</v>
      </c>
      <c r="J17" t="s">
        <v>515</v>
      </c>
      <c r="K17" s="129" t="s">
        <v>772</v>
      </c>
      <c r="L17" s="129" t="s">
        <v>416</v>
      </c>
      <c r="M17" s="218" t="str">
        <f t="shared" si="4"/>
        <v>ED.WA</v>
      </c>
      <c r="N17" s="173">
        <v>1</v>
      </c>
      <c r="O17" s="173">
        <v>0</v>
      </c>
      <c r="P17" s="219">
        <f t="shared" si="5"/>
        <v>83910.76999999999</v>
      </c>
      <c r="Q17" s="219">
        <f t="shared" si="6"/>
        <v>0</v>
      </c>
      <c r="R17" s="220">
        <v>44425.420000000006</v>
      </c>
      <c r="S17" s="220">
        <v>3940.52</v>
      </c>
      <c r="T17" s="220">
        <v>-5079.7300000000023</v>
      </c>
      <c r="U17" s="220">
        <v>-2803.95</v>
      </c>
      <c r="V17" s="220">
        <v>-687.66000000000008</v>
      </c>
      <c r="W17" s="220">
        <v>-932.73999999999978</v>
      </c>
      <c r="X17" s="220">
        <v>3395.09</v>
      </c>
      <c r="Y17" s="220">
        <v>-404.34</v>
      </c>
      <c r="Z17" s="220">
        <v>25515.260000000002</v>
      </c>
      <c r="AA17" s="220">
        <v>3044.01</v>
      </c>
      <c r="AB17" s="220">
        <v>3962.88</v>
      </c>
      <c r="AC17" s="220">
        <v>9536.0099999999984</v>
      </c>
      <c r="AD17" s="220">
        <f t="shared" si="14"/>
        <v>83910.76999999999</v>
      </c>
      <c r="AE17" s="221"/>
      <c r="AF17" s="220">
        <f>SUM($R17:R17)</f>
        <v>44425.420000000006</v>
      </c>
      <c r="AG17" s="220">
        <f>SUM($R17:S17)</f>
        <v>48365.94</v>
      </c>
      <c r="AH17" s="220">
        <f>SUM($R17:T17)</f>
        <v>43286.21</v>
      </c>
      <c r="AI17" s="220">
        <f>SUM($R17:U17)</f>
        <v>40482.26</v>
      </c>
      <c r="AJ17" s="220">
        <f>SUM($R17:V17)</f>
        <v>39794.6</v>
      </c>
      <c r="AK17" s="220">
        <f>SUM($R17:W17)</f>
        <v>38861.86</v>
      </c>
      <c r="AL17" s="220">
        <f>SUM($R17:X17)</f>
        <v>42256.95</v>
      </c>
      <c r="AM17" s="220">
        <f>SUM($R17:Y17)</f>
        <v>41852.61</v>
      </c>
      <c r="AN17" s="220">
        <f>SUM($R17:Z17)</f>
        <v>67367.87</v>
      </c>
      <c r="AO17" s="220">
        <f>SUM($R17:AA17)</f>
        <v>70411.87999999999</v>
      </c>
      <c r="AP17" s="220">
        <f>SUM($R17:AB17)</f>
        <v>74374.759999999995</v>
      </c>
      <c r="AQ17" s="220">
        <f>SUM($R17:AC17)</f>
        <v>83910.76999999999</v>
      </c>
      <c r="AR17" s="222">
        <f t="shared" si="7"/>
        <v>49452.978750000002</v>
      </c>
      <c r="AS17" s="82"/>
      <c r="AT17" s="220">
        <f t="shared" si="8"/>
        <v>44425.420000000006</v>
      </c>
      <c r="AU17" s="220">
        <f t="shared" si="8"/>
        <v>3940.52</v>
      </c>
      <c r="AV17" s="220">
        <f t="shared" si="8"/>
        <v>-5079.7300000000023</v>
      </c>
      <c r="AW17" s="220">
        <f t="shared" si="8"/>
        <v>-2803.95</v>
      </c>
      <c r="AX17" s="220">
        <f t="shared" si="8"/>
        <v>-687.66000000000008</v>
      </c>
      <c r="AY17" s="220">
        <f t="shared" si="8"/>
        <v>-932.73999999999978</v>
      </c>
      <c r="AZ17" s="220">
        <f t="shared" si="8"/>
        <v>3395.09</v>
      </c>
      <c r="BA17" s="220">
        <f t="shared" si="8"/>
        <v>-404.34</v>
      </c>
      <c r="BB17" s="220">
        <f t="shared" si="8"/>
        <v>25515.260000000002</v>
      </c>
      <c r="BC17" s="220">
        <f t="shared" si="8"/>
        <v>3044.01</v>
      </c>
      <c r="BD17" s="220">
        <f t="shared" si="8"/>
        <v>3962.88</v>
      </c>
      <c r="BE17" s="220">
        <f t="shared" si="8"/>
        <v>9536.0099999999984</v>
      </c>
      <c r="BF17" s="220">
        <f t="shared" si="9"/>
        <v>83910.76999999999</v>
      </c>
      <c r="BG17" s="221"/>
      <c r="BH17" s="220">
        <f>SUM($AT17:AT17)</f>
        <v>44425.420000000006</v>
      </c>
      <c r="BI17" s="220">
        <f>SUM($AT17:AU17)</f>
        <v>48365.94</v>
      </c>
      <c r="BJ17" s="220">
        <f>SUM($AT17:AV17)</f>
        <v>43286.21</v>
      </c>
      <c r="BK17" s="220">
        <f>SUM($AT17:AW17)</f>
        <v>40482.26</v>
      </c>
      <c r="BL17" s="220">
        <f>SUM($AT17:AX17)</f>
        <v>39794.6</v>
      </c>
      <c r="BM17" s="220">
        <f>SUM($AT17:AY17)</f>
        <v>38861.86</v>
      </c>
      <c r="BN17" s="220">
        <f>SUM($AT17:AZ17)</f>
        <v>42256.95</v>
      </c>
      <c r="BO17" s="220">
        <f>SUM($AT17:BA17)</f>
        <v>41852.61</v>
      </c>
      <c r="BP17" s="220">
        <f>SUM($AT17:BB17)</f>
        <v>67367.87</v>
      </c>
      <c r="BQ17" s="220">
        <f>SUM($AT17:BC17)</f>
        <v>70411.87999999999</v>
      </c>
      <c r="BR17" s="220">
        <f>SUM($AT17:BD17)</f>
        <v>74374.759999999995</v>
      </c>
      <c r="BS17" s="220">
        <f>SUM($AT17:BE17)</f>
        <v>83910.76999999999</v>
      </c>
      <c r="BT17" s="222">
        <f t="shared" si="10"/>
        <v>49452.978750000002</v>
      </c>
      <c r="BU17" s="82"/>
      <c r="BV17" s="220">
        <f t="shared" si="11"/>
        <v>0</v>
      </c>
      <c r="BW17" s="220">
        <f t="shared" si="11"/>
        <v>0</v>
      </c>
      <c r="BX17" s="220">
        <f t="shared" si="11"/>
        <v>0</v>
      </c>
      <c r="BY17" s="220">
        <f t="shared" si="11"/>
        <v>0</v>
      </c>
      <c r="BZ17" s="220">
        <f t="shared" si="11"/>
        <v>0</v>
      </c>
      <c r="CA17" s="220">
        <f t="shared" si="11"/>
        <v>0</v>
      </c>
      <c r="CB17" s="220">
        <f t="shared" si="11"/>
        <v>0</v>
      </c>
      <c r="CC17" s="220">
        <f t="shared" si="11"/>
        <v>0</v>
      </c>
      <c r="CD17" s="220">
        <f t="shared" si="11"/>
        <v>0</v>
      </c>
      <c r="CE17" s="220">
        <f t="shared" si="11"/>
        <v>0</v>
      </c>
      <c r="CF17" s="220">
        <f t="shared" si="11"/>
        <v>0</v>
      </c>
      <c r="CG17" s="220">
        <f t="shared" si="11"/>
        <v>0</v>
      </c>
      <c r="CH17" s="220">
        <f t="shared" si="12"/>
        <v>0</v>
      </c>
      <c r="CI17" s="221"/>
      <c r="CJ17" s="220">
        <f>SUM($BV17:BV17)</f>
        <v>0</v>
      </c>
      <c r="CK17" s="220">
        <f>SUM($BV17:BW17)</f>
        <v>0</v>
      </c>
      <c r="CL17" s="220">
        <f>SUM($BV17:BX17)</f>
        <v>0</v>
      </c>
      <c r="CM17" s="220">
        <f>SUM($BV17:BY17)</f>
        <v>0</v>
      </c>
      <c r="CN17" s="220">
        <f>SUM($BV17:BZ17)</f>
        <v>0</v>
      </c>
      <c r="CO17" s="220">
        <f>SUM($BV17:CA17)</f>
        <v>0</v>
      </c>
      <c r="CP17" s="220">
        <f>SUM($BV17:CB17)</f>
        <v>0</v>
      </c>
      <c r="CQ17" s="220">
        <f>SUM($BV17:CC17)</f>
        <v>0</v>
      </c>
      <c r="CR17" s="220">
        <f>SUM($BV17:CD17)</f>
        <v>0</v>
      </c>
      <c r="CS17" s="220">
        <f>SUM($BV17:CE17)</f>
        <v>0</v>
      </c>
      <c r="CT17" s="220">
        <f>SUM($BV17:CF17)</f>
        <v>0</v>
      </c>
      <c r="CU17" s="220">
        <f>SUM($BV17:CG17)</f>
        <v>0</v>
      </c>
      <c r="CV17" s="222">
        <f t="shared" si="13"/>
        <v>0</v>
      </c>
    </row>
    <row r="18" spans="1:100" s="94" customFormat="1" ht="14.4">
      <c r="A18" s="129" t="s">
        <v>807</v>
      </c>
      <c r="B18" s="129" t="s">
        <v>211</v>
      </c>
      <c r="C18" s="129" t="s">
        <v>212</v>
      </c>
      <c r="D18" t="s">
        <v>494</v>
      </c>
      <c r="E18" s="217" t="s">
        <v>53</v>
      </c>
      <c r="F18" t="s">
        <v>215</v>
      </c>
      <c r="G18" t="s">
        <v>245</v>
      </c>
      <c r="H18" t="s">
        <v>246</v>
      </c>
      <c r="I18" t="s">
        <v>502</v>
      </c>
      <c r="J18" t="s">
        <v>503</v>
      </c>
      <c r="K18" s="129" t="s">
        <v>772</v>
      </c>
      <c r="L18" s="129" t="s">
        <v>416</v>
      </c>
      <c r="M18" s="218" t="str">
        <f t="shared" si="4"/>
        <v>ED.WA</v>
      </c>
      <c r="N18" s="173">
        <v>1</v>
      </c>
      <c r="O18" s="173">
        <v>0</v>
      </c>
      <c r="P18" s="219">
        <f t="shared" si="5"/>
        <v>5560.54</v>
      </c>
      <c r="Q18" s="219">
        <f t="shared" si="6"/>
        <v>0</v>
      </c>
      <c r="R18" s="220">
        <v>0</v>
      </c>
      <c r="S18" s="220">
        <v>1196.1699999999998</v>
      </c>
      <c r="T18" s="220">
        <v>318.07</v>
      </c>
      <c r="U18" s="220">
        <v>0</v>
      </c>
      <c r="V18" s="220">
        <v>0</v>
      </c>
      <c r="W18" s="220">
        <v>981.37</v>
      </c>
      <c r="X18" s="220">
        <v>1034.67</v>
      </c>
      <c r="Y18" s="220">
        <v>2030.26</v>
      </c>
      <c r="Z18" s="220">
        <v>0</v>
      </c>
      <c r="AA18" s="220">
        <v>0</v>
      </c>
      <c r="AB18" s="220">
        <v>0</v>
      </c>
      <c r="AC18" s="220">
        <v>0</v>
      </c>
      <c r="AD18" s="220">
        <f t="shared" si="14"/>
        <v>5560.54</v>
      </c>
      <c r="AE18" s="221"/>
      <c r="AF18" s="220">
        <f>SUM($R18:R18)</f>
        <v>0</v>
      </c>
      <c r="AG18" s="220">
        <f>SUM($R18:S18)</f>
        <v>1196.1699999999998</v>
      </c>
      <c r="AH18" s="220">
        <f>SUM($R18:T18)</f>
        <v>1514.2399999999998</v>
      </c>
      <c r="AI18" s="220">
        <f>SUM($R18:U18)</f>
        <v>1514.2399999999998</v>
      </c>
      <c r="AJ18" s="220">
        <f>SUM($R18:V18)</f>
        <v>1514.2399999999998</v>
      </c>
      <c r="AK18" s="220">
        <f>SUM($R18:W18)</f>
        <v>2495.6099999999997</v>
      </c>
      <c r="AL18" s="220">
        <f>SUM($R18:X18)</f>
        <v>3530.2799999999997</v>
      </c>
      <c r="AM18" s="220">
        <f>SUM($R18:Y18)</f>
        <v>5560.54</v>
      </c>
      <c r="AN18" s="220">
        <f>SUM($R18:Z18)</f>
        <v>5560.54</v>
      </c>
      <c r="AO18" s="220">
        <f>SUM($R18:AA18)</f>
        <v>5560.54</v>
      </c>
      <c r="AP18" s="220">
        <f>SUM($R18:AB18)</f>
        <v>5560.54</v>
      </c>
      <c r="AQ18" s="220">
        <f>SUM($R18:AC18)</f>
        <v>5560.54</v>
      </c>
      <c r="AR18" s="222">
        <f t="shared" si="7"/>
        <v>3065.6008333333334</v>
      </c>
      <c r="AS18" s="82"/>
      <c r="AT18" s="220">
        <f t="shared" si="8"/>
        <v>0</v>
      </c>
      <c r="AU18" s="220">
        <f t="shared" si="8"/>
        <v>1196.1699999999998</v>
      </c>
      <c r="AV18" s="220">
        <f t="shared" si="8"/>
        <v>318.07</v>
      </c>
      <c r="AW18" s="220">
        <f t="shared" si="8"/>
        <v>0</v>
      </c>
      <c r="AX18" s="220">
        <f t="shared" si="8"/>
        <v>0</v>
      </c>
      <c r="AY18" s="220">
        <f t="shared" si="8"/>
        <v>981.37</v>
      </c>
      <c r="AZ18" s="220">
        <f t="shared" si="8"/>
        <v>1034.67</v>
      </c>
      <c r="BA18" s="220">
        <f t="shared" si="8"/>
        <v>2030.26</v>
      </c>
      <c r="BB18" s="220">
        <f t="shared" si="8"/>
        <v>0</v>
      </c>
      <c r="BC18" s="220">
        <f t="shared" si="8"/>
        <v>0</v>
      </c>
      <c r="BD18" s="220">
        <f t="shared" si="8"/>
        <v>0</v>
      </c>
      <c r="BE18" s="220">
        <f t="shared" si="8"/>
        <v>0</v>
      </c>
      <c r="BF18" s="220">
        <f t="shared" si="9"/>
        <v>5560.54</v>
      </c>
      <c r="BG18" s="221"/>
      <c r="BH18" s="220">
        <f>SUM($AT18:AT18)</f>
        <v>0</v>
      </c>
      <c r="BI18" s="220">
        <f>SUM($AT18:AU18)</f>
        <v>1196.1699999999998</v>
      </c>
      <c r="BJ18" s="220">
        <f>SUM($AT18:AV18)</f>
        <v>1514.2399999999998</v>
      </c>
      <c r="BK18" s="220">
        <f>SUM($AT18:AW18)</f>
        <v>1514.2399999999998</v>
      </c>
      <c r="BL18" s="220">
        <f>SUM($AT18:AX18)</f>
        <v>1514.2399999999998</v>
      </c>
      <c r="BM18" s="220">
        <f>SUM($AT18:AY18)</f>
        <v>2495.6099999999997</v>
      </c>
      <c r="BN18" s="220">
        <f>SUM($AT18:AZ18)</f>
        <v>3530.2799999999997</v>
      </c>
      <c r="BO18" s="220">
        <f>SUM($AT18:BA18)</f>
        <v>5560.54</v>
      </c>
      <c r="BP18" s="220">
        <f>SUM($AT18:BB18)</f>
        <v>5560.54</v>
      </c>
      <c r="BQ18" s="220">
        <f>SUM($AT18:BC18)</f>
        <v>5560.54</v>
      </c>
      <c r="BR18" s="220">
        <f>SUM($AT18:BD18)</f>
        <v>5560.54</v>
      </c>
      <c r="BS18" s="220">
        <f>SUM($AT18:BE18)</f>
        <v>5560.54</v>
      </c>
      <c r="BT18" s="222">
        <f t="shared" si="10"/>
        <v>3065.6008333333334</v>
      </c>
      <c r="BU18" s="82"/>
      <c r="BV18" s="220">
        <f t="shared" si="11"/>
        <v>0</v>
      </c>
      <c r="BW18" s="220">
        <f t="shared" si="11"/>
        <v>0</v>
      </c>
      <c r="BX18" s="220">
        <f t="shared" si="11"/>
        <v>0</v>
      </c>
      <c r="BY18" s="220">
        <f t="shared" si="11"/>
        <v>0</v>
      </c>
      <c r="BZ18" s="220">
        <f t="shared" si="11"/>
        <v>0</v>
      </c>
      <c r="CA18" s="220">
        <f t="shared" si="11"/>
        <v>0</v>
      </c>
      <c r="CB18" s="220">
        <f t="shared" si="11"/>
        <v>0</v>
      </c>
      <c r="CC18" s="220">
        <f t="shared" si="11"/>
        <v>0</v>
      </c>
      <c r="CD18" s="220">
        <f t="shared" si="11"/>
        <v>0</v>
      </c>
      <c r="CE18" s="220">
        <f t="shared" si="11"/>
        <v>0</v>
      </c>
      <c r="CF18" s="220">
        <f t="shared" si="11"/>
        <v>0</v>
      </c>
      <c r="CG18" s="220">
        <f t="shared" si="11"/>
        <v>0</v>
      </c>
      <c r="CH18" s="220">
        <f t="shared" si="12"/>
        <v>0</v>
      </c>
      <c r="CI18" s="221"/>
      <c r="CJ18" s="220">
        <f>SUM($BV18:BV18)</f>
        <v>0</v>
      </c>
      <c r="CK18" s="220">
        <f>SUM($BV18:BW18)</f>
        <v>0</v>
      </c>
      <c r="CL18" s="220">
        <f>SUM($BV18:BX18)</f>
        <v>0</v>
      </c>
      <c r="CM18" s="220">
        <f>SUM($BV18:BY18)</f>
        <v>0</v>
      </c>
      <c r="CN18" s="220">
        <f>SUM($BV18:BZ18)</f>
        <v>0</v>
      </c>
      <c r="CO18" s="220">
        <f>SUM($BV18:CA18)</f>
        <v>0</v>
      </c>
      <c r="CP18" s="220">
        <f>SUM($BV18:CB18)</f>
        <v>0</v>
      </c>
      <c r="CQ18" s="220">
        <f>SUM($BV18:CC18)</f>
        <v>0</v>
      </c>
      <c r="CR18" s="220">
        <f>SUM($BV18:CD18)</f>
        <v>0</v>
      </c>
      <c r="CS18" s="220">
        <f>SUM($BV18:CE18)</f>
        <v>0</v>
      </c>
      <c r="CT18" s="220">
        <f>SUM($BV18:CF18)</f>
        <v>0</v>
      </c>
      <c r="CU18" s="220">
        <f>SUM($BV18:CG18)</f>
        <v>0</v>
      </c>
      <c r="CV18" s="222">
        <f t="shared" si="13"/>
        <v>0</v>
      </c>
    </row>
    <row r="19" spans="1:100" s="94" customFormat="1" ht="14.4">
      <c r="A19" s="129" t="s">
        <v>807</v>
      </c>
      <c r="B19" s="129" t="s">
        <v>211</v>
      </c>
      <c r="C19" s="129" t="s">
        <v>212</v>
      </c>
      <c r="D19" t="s">
        <v>494</v>
      </c>
      <c r="E19" s="217" t="s">
        <v>53</v>
      </c>
      <c r="F19" t="s">
        <v>215</v>
      </c>
      <c r="G19" t="s">
        <v>245</v>
      </c>
      <c r="H19" t="s">
        <v>246</v>
      </c>
      <c r="I19" t="s">
        <v>523</v>
      </c>
      <c r="J19" t="s">
        <v>524</v>
      </c>
      <c r="K19" s="129" t="s">
        <v>772</v>
      </c>
      <c r="L19" s="129" t="s">
        <v>416</v>
      </c>
      <c r="M19" s="218" t="str">
        <f t="shared" si="4"/>
        <v>ED.WA</v>
      </c>
      <c r="N19" s="173">
        <v>1</v>
      </c>
      <c r="O19" s="173">
        <v>0</v>
      </c>
      <c r="P19" s="219">
        <f t="shared" si="5"/>
        <v>299704.93</v>
      </c>
      <c r="Q19" s="219">
        <f t="shared" si="6"/>
        <v>0</v>
      </c>
      <c r="R19" s="220">
        <v>62422.37</v>
      </c>
      <c r="S19" s="220">
        <v>21438.49</v>
      </c>
      <c r="T19" s="220">
        <v>28449.420000000006</v>
      </c>
      <c r="U19" s="220">
        <v>21429.49</v>
      </c>
      <c r="V19" s="220">
        <v>27659.25</v>
      </c>
      <c r="W19" s="220">
        <v>37234.320000000007</v>
      </c>
      <c r="X19" s="220">
        <v>16593.82</v>
      </c>
      <c r="Y19" s="220">
        <v>25397.71</v>
      </c>
      <c r="Z19" s="220">
        <v>5320.9400000000005</v>
      </c>
      <c r="AA19" s="220">
        <v>20213.870000000003</v>
      </c>
      <c r="AB19" s="220">
        <v>10797.130000000001</v>
      </c>
      <c r="AC19" s="220">
        <v>22748.12</v>
      </c>
      <c r="AD19" s="220">
        <f t="shared" si="14"/>
        <v>299704.93</v>
      </c>
      <c r="AE19" s="221"/>
      <c r="AF19" s="220">
        <f>SUM($R19:R19)</f>
        <v>62422.37</v>
      </c>
      <c r="AG19" s="220">
        <f>SUM($R19:S19)</f>
        <v>83860.86</v>
      </c>
      <c r="AH19" s="220">
        <f>SUM($R19:T19)</f>
        <v>112310.28</v>
      </c>
      <c r="AI19" s="220">
        <f>SUM($R19:U19)</f>
        <v>133739.76999999999</v>
      </c>
      <c r="AJ19" s="220">
        <f>SUM($R19:V19)</f>
        <v>161399.01999999999</v>
      </c>
      <c r="AK19" s="220">
        <f>SUM($R19:W19)</f>
        <v>198633.34</v>
      </c>
      <c r="AL19" s="220">
        <f>SUM($R19:X19)</f>
        <v>215227.16</v>
      </c>
      <c r="AM19" s="220">
        <f>SUM($R19:Y19)</f>
        <v>240624.87</v>
      </c>
      <c r="AN19" s="220">
        <f>SUM($R19:Z19)</f>
        <v>245945.81</v>
      </c>
      <c r="AO19" s="220">
        <f>SUM($R19:AA19)</f>
        <v>266159.68</v>
      </c>
      <c r="AP19" s="220">
        <f>SUM($R19:AB19)</f>
        <v>276956.81</v>
      </c>
      <c r="AQ19" s="220">
        <f>SUM($R19:AC19)</f>
        <v>299704.93</v>
      </c>
      <c r="AR19" s="222">
        <f t="shared" si="7"/>
        <v>178927.70291666666</v>
      </c>
      <c r="AS19" s="82"/>
      <c r="AT19" s="220">
        <f t="shared" si="8"/>
        <v>62422.37</v>
      </c>
      <c r="AU19" s="220">
        <f t="shared" si="8"/>
        <v>21438.49</v>
      </c>
      <c r="AV19" s="220">
        <f t="shared" si="8"/>
        <v>28449.420000000006</v>
      </c>
      <c r="AW19" s="220">
        <f t="shared" si="8"/>
        <v>21429.49</v>
      </c>
      <c r="AX19" s="220">
        <f t="shared" si="8"/>
        <v>27659.25</v>
      </c>
      <c r="AY19" s="220">
        <f t="shared" si="8"/>
        <v>37234.320000000007</v>
      </c>
      <c r="AZ19" s="220">
        <f t="shared" si="8"/>
        <v>16593.82</v>
      </c>
      <c r="BA19" s="220">
        <f t="shared" si="8"/>
        <v>25397.71</v>
      </c>
      <c r="BB19" s="220">
        <f t="shared" si="8"/>
        <v>5320.9400000000005</v>
      </c>
      <c r="BC19" s="220">
        <f t="shared" si="8"/>
        <v>20213.870000000003</v>
      </c>
      <c r="BD19" s="220">
        <f t="shared" si="8"/>
        <v>10797.130000000001</v>
      </c>
      <c r="BE19" s="220">
        <f t="shared" si="8"/>
        <v>22748.12</v>
      </c>
      <c r="BF19" s="220">
        <f t="shared" si="9"/>
        <v>299704.93</v>
      </c>
      <c r="BG19" s="221"/>
      <c r="BH19" s="220">
        <f>SUM($AT19:AT19)</f>
        <v>62422.37</v>
      </c>
      <c r="BI19" s="220">
        <f>SUM($AT19:AU19)</f>
        <v>83860.86</v>
      </c>
      <c r="BJ19" s="220">
        <f>SUM($AT19:AV19)</f>
        <v>112310.28</v>
      </c>
      <c r="BK19" s="220">
        <f>SUM($AT19:AW19)</f>
        <v>133739.76999999999</v>
      </c>
      <c r="BL19" s="220">
        <f>SUM($AT19:AX19)</f>
        <v>161399.01999999999</v>
      </c>
      <c r="BM19" s="220">
        <f>SUM($AT19:AY19)</f>
        <v>198633.34</v>
      </c>
      <c r="BN19" s="220">
        <f>SUM($AT19:AZ19)</f>
        <v>215227.16</v>
      </c>
      <c r="BO19" s="220">
        <f>SUM($AT19:BA19)</f>
        <v>240624.87</v>
      </c>
      <c r="BP19" s="220">
        <f>SUM($AT19:BB19)</f>
        <v>245945.81</v>
      </c>
      <c r="BQ19" s="220">
        <f>SUM($AT19:BC19)</f>
        <v>266159.68</v>
      </c>
      <c r="BR19" s="220">
        <f>SUM($AT19:BD19)</f>
        <v>276956.81</v>
      </c>
      <c r="BS19" s="220">
        <f>SUM($AT19:BE19)</f>
        <v>299704.93</v>
      </c>
      <c r="BT19" s="222">
        <f t="shared" si="10"/>
        <v>178927.70291666666</v>
      </c>
      <c r="BU19" s="82"/>
      <c r="BV19" s="220">
        <f t="shared" si="11"/>
        <v>0</v>
      </c>
      <c r="BW19" s="220">
        <f t="shared" si="11"/>
        <v>0</v>
      </c>
      <c r="BX19" s="220">
        <f t="shared" si="11"/>
        <v>0</v>
      </c>
      <c r="BY19" s="220">
        <f t="shared" si="11"/>
        <v>0</v>
      </c>
      <c r="BZ19" s="220">
        <f t="shared" si="11"/>
        <v>0</v>
      </c>
      <c r="CA19" s="220">
        <f t="shared" si="11"/>
        <v>0</v>
      </c>
      <c r="CB19" s="220">
        <f t="shared" si="11"/>
        <v>0</v>
      </c>
      <c r="CC19" s="220">
        <f t="shared" si="11"/>
        <v>0</v>
      </c>
      <c r="CD19" s="220">
        <f t="shared" si="11"/>
        <v>0</v>
      </c>
      <c r="CE19" s="220">
        <f t="shared" si="11"/>
        <v>0</v>
      </c>
      <c r="CF19" s="220">
        <f t="shared" si="11"/>
        <v>0</v>
      </c>
      <c r="CG19" s="220">
        <f t="shared" si="11"/>
        <v>0</v>
      </c>
      <c r="CH19" s="220">
        <f t="shared" si="12"/>
        <v>0</v>
      </c>
      <c r="CI19" s="221"/>
      <c r="CJ19" s="220">
        <f>SUM($BV19:BV19)</f>
        <v>0</v>
      </c>
      <c r="CK19" s="220">
        <f>SUM($BV19:BW19)</f>
        <v>0</v>
      </c>
      <c r="CL19" s="220">
        <f>SUM($BV19:BX19)</f>
        <v>0</v>
      </c>
      <c r="CM19" s="220">
        <f>SUM($BV19:BY19)</f>
        <v>0</v>
      </c>
      <c r="CN19" s="220">
        <f>SUM($BV19:BZ19)</f>
        <v>0</v>
      </c>
      <c r="CO19" s="220">
        <f>SUM($BV19:CA19)</f>
        <v>0</v>
      </c>
      <c r="CP19" s="220">
        <f>SUM($BV19:CB19)</f>
        <v>0</v>
      </c>
      <c r="CQ19" s="220">
        <f>SUM($BV19:CC19)</f>
        <v>0</v>
      </c>
      <c r="CR19" s="220">
        <f>SUM($BV19:CD19)</f>
        <v>0</v>
      </c>
      <c r="CS19" s="220">
        <f>SUM($BV19:CE19)</f>
        <v>0</v>
      </c>
      <c r="CT19" s="220">
        <f>SUM($BV19:CF19)</f>
        <v>0</v>
      </c>
      <c r="CU19" s="220">
        <f>SUM($BV19:CG19)</f>
        <v>0</v>
      </c>
      <c r="CV19" s="222">
        <f t="shared" si="13"/>
        <v>0</v>
      </c>
    </row>
    <row r="20" spans="1:100" s="94" customFormat="1" ht="14.4">
      <c r="A20" s="129" t="s">
        <v>807</v>
      </c>
      <c r="B20" s="129" t="s">
        <v>211</v>
      </c>
      <c r="C20" s="129" t="s">
        <v>212</v>
      </c>
      <c r="D20" t="s">
        <v>494</v>
      </c>
      <c r="E20" s="217" t="s">
        <v>53</v>
      </c>
      <c r="F20" t="s">
        <v>215</v>
      </c>
      <c r="G20" t="s">
        <v>245</v>
      </c>
      <c r="H20" t="s">
        <v>246</v>
      </c>
      <c r="I20" t="s">
        <v>504</v>
      </c>
      <c r="J20" t="s">
        <v>505</v>
      </c>
      <c r="K20" s="129" t="s">
        <v>772</v>
      </c>
      <c r="L20" s="129" t="s">
        <v>416</v>
      </c>
      <c r="M20" s="218" t="str">
        <f t="shared" si="4"/>
        <v>ED.WA</v>
      </c>
      <c r="N20" s="173">
        <v>1</v>
      </c>
      <c r="O20" s="173">
        <v>0</v>
      </c>
      <c r="P20" s="219">
        <f t="shared" si="5"/>
        <v>6772.4900000000007</v>
      </c>
      <c r="Q20" s="219">
        <f t="shared" si="6"/>
        <v>0</v>
      </c>
      <c r="R20" s="220">
        <v>0</v>
      </c>
      <c r="S20" s="220">
        <v>1282.8899999999999</v>
      </c>
      <c r="T20" s="220">
        <v>0</v>
      </c>
      <c r="U20" s="220">
        <v>1271.8599999999999</v>
      </c>
      <c r="V20" s="220">
        <v>2364.44</v>
      </c>
      <c r="W20" s="220">
        <v>1853.3</v>
      </c>
      <c r="X20" s="220">
        <v>0</v>
      </c>
      <c r="Y20" s="220">
        <v>0</v>
      </c>
      <c r="Z20" s="220">
        <v>0</v>
      </c>
      <c r="AA20" s="220">
        <v>0</v>
      </c>
      <c r="AB20" s="220">
        <v>0</v>
      </c>
      <c r="AC20" s="220">
        <v>0</v>
      </c>
      <c r="AD20" s="220">
        <f t="shared" si="14"/>
        <v>6772.4900000000007</v>
      </c>
      <c r="AE20" s="221"/>
      <c r="AF20" s="220">
        <f>SUM($R20:R20)</f>
        <v>0</v>
      </c>
      <c r="AG20" s="220">
        <f>SUM($R20:S20)</f>
        <v>1282.8899999999999</v>
      </c>
      <c r="AH20" s="220">
        <f>SUM($R20:T20)</f>
        <v>1282.8899999999999</v>
      </c>
      <c r="AI20" s="220">
        <f>SUM($R20:U20)</f>
        <v>2554.75</v>
      </c>
      <c r="AJ20" s="220">
        <f>SUM($R20:V20)</f>
        <v>4919.1900000000005</v>
      </c>
      <c r="AK20" s="220">
        <f>SUM($R20:W20)</f>
        <v>6772.4900000000007</v>
      </c>
      <c r="AL20" s="220">
        <f>SUM($R20:X20)</f>
        <v>6772.4900000000007</v>
      </c>
      <c r="AM20" s="220">
        <f>SUM($R20:Y20)</f>
        <v>6772.4900000000007</v>
      </c>
      <c r="AN20" s="220">
        <f>SUM($R20:Z20)</f>
        <v>6772.4900000000007</v>
      </c>
      <c r="AO20" s="220">
        <f>SUM($R20:AA20)</f>
        <v>6772.4900000000007</v>
      </c>
      <c r="AP20" s="220">
        <f>SUM($R20:AB20)</f>
        <v>6772.4900000000007</v>
      </c>
      <c r="AQ20" s="220">
        <f>SUM($R20:AC20)</f>
        <v>6772.4900000000007</v>
      </c>
      <c r="AR20" s="222">
        <f t="shared" si="7"/>
        <v>4505.0754166666675</v>
      </c>
      <c r="AS20" s="82"/>
      <c r="AT20" s="220">
        <f t="shared" si="8"/>
        <v>0</v>
      </c>
      <c r="AU20" s="220">
        <f t="shared" si="8"/>
        <v>1282.8899999999999</v>
      </c>
      <c r="AV20" s="220">
        <f t="shared" si="8"/>
        <v>0</v>
      </c>
      <c r="AW20" s="220">
        <f t="shared" si="8"/>
        <v>1271.8599999999999</v>
      </c>
      <c r="AX20" s="220">
        <f t="shared" si="8"/>
        <v>2364.44</v>
      </c>
      <c r="AY20" s="220">
        <f t="shared" si="8"/>
        <v>1853.3</v>
      </c>
      <c r="AZ20" s="220">
        <f t="shared" si="8"/>
        <v>0</v>
      </c>
      <c r="BA20" s="220">
        <f t="shared" si="8"/>
        <v>0</v>
      </c>
      <c r="BB20" s="220">
        <f t="shared" si="8"/>
        <v>0</v>
      </c>
      <c r="BC20" s="220">
        <f t="shared" si="8"/>
        <v>0</v>
      </c>
      <c r="BD20" s="220">
        <f t="shared" si="8"/>
        <v>0</v>
      </c>
      <c r="BE20" s="220">
        <f t="shared" si="8"/>
        <v>0</v>
      </c>
      <c r="BF20" s="220">
        <f t="shared" si="9"/>
        <v>6772.4900000000007</v>
      </c>
      <c r="BG20" s="221"/>
      <c r="BH20" s="220">
        <f>SUM($AT20:AT20)</f>
        <v>0</v>
      </c>
      <c r="BI20" s="220">
        <f>SUM($AT20:AU20)</f>
        <v>1282.8899999999999</v>
      </c>
      <c r="BJ20" s="220">
        <f>SUM($AT20:AV20)</f>
        <v>1282.8899999999999</v>
      </c>
      <c r="BK20" s="220">
        <f>SUM($AT20:AW20)</f>
        <v>2554.75</v>
      </c>
      <c r="BL20" s="220">
        <f>SUM($AT20:AX20)</f>
        <v>4919.1900000000005</v>
      </c>
      <c r="BM20" s="220">
        <f>SUM($AT20:AY20)</f>
        <v>6772.4900000000007</v>
      </c>
      <c r="BN20" s="220">
        <f>SUM($AT20:AZ20)</f>
        <v>6772.4900000000007</v>
      </c>
      <c r="BO20" s="220">
        <f>SUM($AT20:BA20)</f>
        <v>6772.4900000000007</v>
      </c>
      <c r="BP20" s="220">
        <f>SUM($AT20:BB20)</f>
        <v>6772.4900000000007</v>
      </c>
      <c r="BQ20" s="220">
        <f>SUM($AT20:BC20)</f>
        <v>6772.4900000000007</v>
      </c>
      <c r="BR20" s="220">
        <f>SUM($AT20:BD20)</f>
        <v>6772.4900000000007</v>
      </c>
      <c r="BS20" s="220">
        <f>SUM($AT20:BE20)</f>
        <v>6772.4900000000007</v>
      </c>
      <c r="BT20" s="222">
        <f t="shared" si="10"/>
        <v>4505.0754166666675</v>
      </c>
      <c r="BU20" s="82"/>
      <c r="BV20" s="220">
        <f t="shared" si="11"/>
        <v>0</v>
      </c>
      <c r="BW20" s="220">
        <f t="shared" si="11"/>
        <v>0</v>
      </c>
      <c r="BX20" s="220">
        <f t="shared" si="11"/>
        <v>0</v>
      </c>
      <c r="BY20" s="220">
        <f t="shared" si="11"/>
        <v>0</v>
      </c>
      <c r="BZ20" s="220">
        <f t="shared" si="11"/>
        <v>0</v>
      </c>
      <c r="CA20" s="220">
        <f t="shared" si="11"/>
        <v>0</v>
      </c>
      <c r="CB20" s="220">
        <f t="shared" si="11"/>
        <v>0</v>
      </c>
      <c r="CC20" s="220">
        <f t="shared" si="11"/>
        <v>0</v>
      </c>
      <c r="CD20" s="220">
        <f t="shared" si="11"/>
        <v>0</v>
      </c>
      <c r="CE20" s="220">
        <f t="shared" si="11"/>
        <v>0</v>
      </c>
      <c r="CF20" s="220">
        <f t="shared" si="11"/>
        <v>0</v>
      </c>
      <c r="CG20" s="220">
        <f t="shared" si="11"/>
        <v>0</v>
      </c>
      <c r="CH20" s="220">
        <f t="shared" si="12"/>
        <v>0</v>
      </c>
      <c r="CI20" s="221"/>
      <c r="CJ20" s="220">
        <f>SUM($BV20:BV20)</f>
        <v>0</v>
      </c>
      <c r="CK20" s="220">
        <f>SUM($BV20:BW20)</f>
        <v>0</v>
      </c>
      <c r="CL20" s="220">
        <f>SUM($BV20:BX20)</f>
        <v>0</v>
      </c>
      <c r="CM20" s="220">
        <f>SUM($BV20:BY20)</f>
        <v>0</v>
      </c>
      <c r="CN20" s="220">
        <f>SUM($BV20:BZ20)</f>
        <v>0</v>
      </c>
      <c r="CO20" s="220">
        <f>SUM($BV20:CA20)</f>
        <v>0</v>
      </c>
      <c r="CP20" s="220">
        <f>SUM($BV20:CB20)</f>
        <v>0</v>
      </c>
      <c r="CQ20" s="220">
        <f>SUM($BV20:CC20)</f>
        <v>0</v>
      </c>
      <c r="CR20" s="220">
        <f>SUM($BV20:CD20)</f>
        <v>0</v>
      </c>
      <c r="CS20" s="220">
        <f>SUM($BV20:CE20)</f>
        <v>0</v>
      </c>
      <c r="CT20" s="220">
        <f>SUM($BV20:CF20)</f>
        <v>0</v>
      </c>
      <c r="CU20" s="220">
        <f>SUM($BV20:CG20)</f>
        <v>0</v>
      </c>
      <c r="CV20" s="222">
        <f t="shared" si="13"/>
        <v>0</v>
      </c>
    </row>
    <row r="21" spans="1:100" s="94" customFormat="1" ht="14.4">
      <c r="A21" s="129" t="s">
        <v>807</v>
      </c>
      <c r="B21" s="129" t="s">
        <v>211</v>
      </c>
      <c r="C21" s="129" t="s">
        <v>212</v>
      </c>
      <c r="D21" t="s">
        <v>494</v>
      </c>
      <c r="E21" s="217" t="s">
        <v>53</v>
      </c>
      <c r="F21" t="s">
        <v>215</v>
      </c>
      <c r="G21" t="s">
        <v>245</v>
      </c>
      <c r="H21" t="s">
        <v>246</v>
      </c>
      <c r="I21" t="s">
        <v>247</v>
      </c>
      <c r="J21" t="s">
        <v>518</v>
      </c>
      <c r="K21" s="129" t="s">
        <v>772</v>
      </c>
      <c r="L21" s="129" t="s">
        <v>416</v>
      </c>
      <c r="M21" s="218" t="str">
        <f t="shared" si="4"/>
        <v>ED.WA</v>
      </c>
      <c r="N21" s="173">
        <v>1</v>
      </c>
      <c r="O21" s="173">
        <v>0</v>
      </c>
      <c r="P21" s="219">
        <f t="shared" si="5"/>
        <v>783608.83000000019</v>
      </c>
      <c r="Q21" s="219">
        <f t="shared" si="6"/>
        <v>0</v>
      </c>
      <c r="R21" s="220">
        <v>-148282.01999999996</v>
      </c>
      <c r="S21" s="220">
        <v>161564.61000000004</v>
      </c>
      <c r="T21" s="220">
        <v>350167.62999999995</v>
      </c>
      <c r="U21" s="220">
        <v>133669.36000000002</v>
      </c>
      <c r="V21" s="220">
        <v>102663.17</v>
      </c>
      <c r="W21" s="220">
        <v>-73390.73000000001</v>
      </c>
      <c r="X21" s="220">
        <v>136246.71</v>
      </c>
      <c r="Y21" s="220">
        <v>21415.930000000011</v>
      </c>
      <c r="Z21" s="220">
        <v>42142.54</v>
      </c>
      <c r="AA21" s="220">
        <v>-37183.620000000003</v>
      </c>
      <c r="AB21" s="220">
        <v>44303.469999999994</v>
      </c>
      <c r="AC21" s="220">
        <v>50291.780000000006</v>
      </c>
      <c r="AD21" s="220">
        <f t="shared" si="14"/>
        <v>783608.83000000019</v>
      </c>
      <c r="AE21" s="221"/>
      <c r="AF21" s="220">
        <f>SUM($R21:R21)</f>
        <v>-148282.01999999996</v>
      </c>
      <c r="AG21" s="220">
        <f>SUM($R21:S21)</f>
        <v>13282.590000000084</v>
      </c>
      <c r="AH21" s="220">
        <f>SUM($R21:T21)</f>
        <v>363450.22000000003</v>
      </c>
      <c r="AI21" s="220">
        <f>SUM($R21:U21)</f>
        <v>497119.58000000007</v>
      </c>
      <c r="AJ21" s="220">
        <f>SUM($R21:V21)</f>
        <v>599782.75000000012</v>
      </c>
      <c r="AK21" s="220">
        <f>SUM($R21:W21)</f>
        <v>526392.02000000014</v>
      </c>
      <c r="AL21" s="220">
        <f>SUM($R21:X21)</f>
        <v>662638.7300000001</v>
      </c>
      <c r="AM21" s="220">
        <f>SUM($R21:Y21)</f>
        <v>684054.66000000015</v>
      </c>
      <c r="AN21" s="220">
        <f>SUM($R21:Z21)</f>
        <v>726197.20000000019</v>
      </c>
      <c r="AO21" s="220">
        <f>SUM($R21:AA21)</f>
        <v>689013.58000000019</v>
      </c>
      <c r="AP21" s="220">
        <f>SUM($R21:AB21)</f>
        <v>733317.05000000016</v>
      </c>
      <c r="AQ21" s="220">
        <f>SUM($R21:AC21)</f>
        <v>783608.83000000019</v>
      </c>
      <c r="AR21" s="222">
        <f t="shared" si="7"/>
        <v>478230.89791666676</v>
      </c>
      <c r="AS21" s="82"/>
      <c r="AT21" s="220">
        <f t="shared" si="8"/>
        <v>-148282.01999999996</v>
      </c>
      <c r="AU21" s="220">
        <f t="shared" si="8"/>
        <v>161564.61000000004</v>
      </c>
      <c r="AV21" s="220">
        <f t="shared" si="8"/>
        <v>350167.62999999995</v>
      </c>
      <c r="AW21" s="220">
        <f t="shared" si="8"/>
        <v>133669.36000000002</v>
      </c>
      <c r="AX21" s="220">
        <f t="shared" si="8"/>
        <v>102663.17</v>
      </c>
      <c r="AY21" s="220">
        <f t="shared" si="8"/>
        <v>-73390.73000000001</v>
      </c>
      <c r="AZ21" s="220">
        <f t="shared" si="8"/>
        <v>136246.71</v>
      </c>
      <c r="BA21" s="220">
        <f t="shared" si="8"/>
        <v>21415.930000000011</v>
      </c>
      <c r="BB21" s="220">
        <f t="shared" si="8"/>
        <v>42142.54</v>
      </c>
      <c r="BC21" s="220">
        <f t="shared" si="8"/>
        <v>-37183.620000000003</v>
      </c>
      <c r="BD21" s="220">
        <f t="shared" si="8"/>
        <v>44303.469999999994</v>
      </c>
      <c r="BE21" s="220">
        <f t="shared" si="8"/>
        <v>50291.780000000006</v>
      </c>
      <c r="BF21" s="220">
        <f t="shared" si="9"/>
        <v>783608.83000000019</v>
      </c>
      <c r="BG21" s="221"/>
      <c r="BH21" s="220">
        <f>SUM($AT21:AT21)</f>
        <v>-148282.01999999996</v>
      </c>
      <c r="BI21" s="220">
        <f>SUM($AT21:AU21)</f>
        <v>13282.590000000084</v>
      </c>
      <c r="BJ21" s="220">
        <f>SUM($AT21:AV21)</f>
        <v>363450.22000000003</v>
      </c>
      <c r="BK21" s="220">
        <f>SUM($AT21:AW21)</f>
        <v>497119.58000000007</v>
      </c>
      <c r="BL21" s="220">
        <f>SUM($AT21:AX21)</f>
        <v>599782.75000000012</v>
      </c>
      <c r="BM21" s="220">
        <f>SUM($AT21:AY21)</f>
        <v>526392.02000000014</v>
      </c>
      <c r="BN21" s="220">
        <f>SUM($AT21:AZ21)</f>
        <v>662638.7300000001</v>
      </c>
      <c r="BO21" s="220">
        <f>SUM($AT21:BA21)</f>
        <v>684054.66000000015</v>
      </c>
      <c r="BP21" s="220">
        <f>SUM($AT21:BB21)</f>
        <v>726197.20000000019</v>
      </c>
      <c r="BQ21" s="220">
        <f>SUM($AT21:BC21)</f>
        <v>689013.58000000019</v>
      </c>
      <c r="BR21" s="220">
        <f>SUM($AT21:BD21)</f>
        <v>733317.05000000016</v>
      </c>
      <c r="BS21" s="220">
        <f>SUM($AT21:BE21)</f>
        <v>783608.83000000019</v>
      </c>
      <c r="BT21" s="222">
        <f t="shared" si="10"/>
        <v>478230.89791666676</v>
      </c>
      <c r="BU21" s="82"/>
      <c r="BV21" s="220">
        <f t="shared" si="11"/>
        <v>0</v>
      </c>
      <c r="BW21" s="220">
        <f t="shared" si="11"/>
        <v>0</v>
      </c>
      <c r="BX21" s="220">
        <f t="shared" si="11"/>
        <v>0</v>
      </c>
      <c r="BY21" s="220">
        <f t="shared" si="11"/>
        <v>0</v>
      </c>
      <c r="BZ21" s="220">
        <f t="shared" si="11"/>
        <v>0</v>
      </c>
      <c r="CA21" s="220">
        <f t="shared" si="11"/>
        <v>0</v>
      </c>
      <c r="CB21" s="220">
        <f t="shared" si="11"/>
        <v>0</v>
      </c>
      <c r="CC21" s="220">
        <f t="shared" si="11"/>
        <v>0</v>
      </c>
      <c r="CD21" s="220">
        <f t="shared" si="11"/>
        <v>0</v>
      </c>
      <c r="CE21" s="220">
        <f t="shared" si="11"/>
        <v>0</v>
      </c>
      <c r="CF21" s="220">
        <f t="shared" si="11"/>
        <v>0</v>
      </c>
      <c r="CG21" s="220">
        <f t="shared" si="11"/>
        <v>0</v>
      </c>
      <c r="CH21" s="220">
        <f t="shared" si="12"/>
        <v>0</v>
      </c>
      <c r="CI21" s="221"/>
      <c r="CJ21" s="220">
        <f>SUM($BV21:BV21)</f>
        <v>0</v>
      </c>
      <c r="CK21" s="220">
        <f>SUM($BV21:BW21)</f>
        <v>0</v>
      </c>
      <c r="CL21" s="220">
        <f>SUM($BV21:BX21)</f>
        <v>0</v>
      </c>
      <c r="CM21" s="220">
        <f>SUM($BV21:BY21)</f>
        <v>0</v>
      </c>
      <c r="CN21" s="220">
        <f>SUM($BV21:BZ21)</f>
        <v>0</v>
      </c>
      <c r="CO21" s="220">
        <f>SUM($BV21:CA21)</f>
        <v>0</v>
      </c>
      <c r="CP21" s="220">
        <f>SUM($BV21:CB21)</f>
        <v>0</v>
      </c>
      <c r="CQ21" s="220">
        <f>SUM($BV21:CC21)</f>
        <v>0</v>
      </c>
      <c r="CR21" s="220">
        <f>SUM($BV21:CD21)</f>
        <v>0</v>
      </c>
      <c r="CS21" s="220">
        <f>SUM($BV21:CE21)</f>
        <v>0</v>
      </c>
      <c r="CT21" s="220">
        <f>SUM($BV21:CF21)</f>
        <v>0</v>
      </c>
      <c r="CU21" s="220">
        <f>SUM($BV21:CG21)</f>
        <v>0</v>
      </c>
      <c r="CV21" s="222">
        <f t="shared" si="13"/>
        <v>0</v>
      </c>
    </row>
    <row r="22" spans="1:100" s="94" customFormat="1" ht="14.4">
      <c r="A22" s="129" t="s">
        <v>807</v>
      </c>
      <c r="B22" s="129" t="s">
        <v>211</v>
      </c>
      <c r="C22" s="129" t="s">
        <v>212</v>
      </c>
      <c r="D22" t="s">
        <v>494</v>
      </c>
      <c r="E22" s="217" t="s">
        <v>53</v>
      </c>
      <c r="F22" t="s">
        <v>215</v>
      </c>
      <c r="G22" t="s">
        <v>245</v>
      </c>
      <c r="H22" t="s">
        <v>246</v>
      </c>
      <c r="I22" t="s">
        <v>773</v>
      </c>
      <c r="J22" t="s">
        <v>774</v>
      </c>
      <c r="K22" s="129" t="s">
        <v>772</v>
      </c>
      <c r="L22" s="129" t="s">
        <v>416</v>
      </c>
      <c r="M22" s="218" t="str">
        <f t="shared" si="4"/>
        <v>ED.WA</v>
      </c>
      <c r="N22" s="173">
        <v>1</v>
      </c>
      <c r="O22" s="173">
        <v>0</v>
      </c>
      <c r="P22" s="219">
        <f t="shared" si="5"/>
        <v>2487254.1</v>
      </c>
      <c r="Q22" s="219">
        <f t="shared" si="6"/>
        <v>0</v>
      </c>
      <c r="R22" s="220">
        <v>185894.91999999998</v>
      </c>
      <c r="S22" s="220">
        <v>165416.43999999997</v>
      </c>
      <c r="T22" s="220">
        <v>145381.94999999995</v>
      </c>
      <c r="U22" s="220">
        <v>104616.23999999999</v>
      </c>
      <c r="V22" s="220">
        <v>271309.08000000007</v>
      </c>
      <c r="W22" s="220">
        <v>251883.97999999998</v>
      </c>
      <c r="X22" s="220">
        <v>221572.70000000007</v>
      </c>
      <c r="Y22" s="220">
        <v>158368.27000000005</v>
      </c>
      <c r="Z22" s="220">
        <v>215232.27000000002</v>
      </c>
      <c r="AA22" s="220">
        <v>397041.94</v>
      </c>
      <c r="AB22" s="220">
        <v>204866.14</v>
      </c>
      <c r="AC22" s="220">
        <v>165670.16999999998</v>
      </c>
      <c r="AD22" s="220">
        <f t="shared" si="14"/>
        <v>2487254.1</v>
      </c>
      <c r="AE22" s="221"/>
      <c r="AF22" s="220">
        <f>SUM($R22:R22)</f>
        <v>185894.91999999998</v>
      </c>
      <c r="AG22" s="220">
        <f>SUM($R22:S22)</f>
        <v>351311.35999999999</v>
      </c>
      <c r="AH22" s="220">
        <f>SUM($R22:T22)</f>
        <v>496693.30999999994</v>
      </c>
      <c r="AI22" s="220">
        <f>SUM($R22:U22)</f>
        <v>601309.54999999993</v>
      </c>
      <c r="AJ22" s="220">
        <f>SUM($R22:V22)</f>
        <v>872618.63</v>
      </c>
      <c r="AK22" s="220">
        <f>SUM($R22:W22)</f>
        <v>1124502.6099999999</v>
      </c>
      <c r="AL22" s="220">
        <f>SUM($R22:X22)</f>
        <v>1346075.31</v>
      </c>
      <c r="AM22" s="220">
        <f>SUM($R22:Y22)</f>
        <v>1504443.58</v>
      </c>
      <c r="AN22" s="220">
        <f>SUM($R22:Z22)</f>
        <v>1719675.85</v>
      </c>
      <c r="AO22" s="220">
        <f>SUM($R22:AA22)</f>
        <v>2116717.79</v>
      </c>
      <c r="AP22" s="220">
        <f>SUM($R22:AB22)</f>
        <v>2321583.9300000002</v>
      </c>
      <c r="AQ22" s="220">
        <f>SUM($R22:AC22)</f>
        <v>2487254.1</v>
      </c>
      <c r="AR22" s="222">
        <f t="shared" si="7"/>
        <v>1157037.8241666667</v>
      </c>
      <c r="AS22" s="82"/>
      <c r="AT22" s="220">
        <f t="shared" si="8"/>
        <v>185894.91999999998</v>
      </c>
      <c r="AU22" s="220">
        <f t="shared" si="8"/>
        <v>165416.43999999997</v>
      </c>
      <c r="AV22" s="220">
        <f t="shared" si="8"/>
        <v>145381.94999999995</v>
      </c>
      <c r="AW22" s="220">
        <f t="shared" si="8"/>
        <v>104616.23999999999</v>
      </c>
      <c r="AX22" s="220">
        <f t="shared" si="8"/>
        <v>271309.08000000007</v>
      </c>
      <c r="AY22" s="220">
        <f t="shared" si="8"/>
        <v>251883.97999999998</v>
      </c>
      <c r="AZ22" s="220">
        <f t="shared" si="8"/>
        <v>221572.70000000007</v>
      </c>
      <c r="BA22" s="220">
        <f t="shared" si="8"/>
        <v>158368.27000000005</v>
      </c>
      <c r="BB22" s="220">
        <f t="shared" si="8"/>
        <v>215232.27000000002</v>
      </c>
      <c r="BC22" s="220">
        <f t="shared" si="8"/>
        <v>397041.94</v>
      </c>
      <c r="BD22" s="220">
        <f t="shared" si="8"/>
        <v>204866.14</v>
      </c>
      <c r="BE22" s="220">
        <f t="shared" si="8"/>
        <v>165670.16999999998</v>
      </c>
      <c r="BF22" s="220">
        <f t="shared" si="9"/>
        <v>2487254.1</v>
      </c>
      <c r="BG22" s="221"/>
      <c r="BH22" s="220">
        <f>SUM($AT22:AT22)</f>
        <v>185894.91999999998</v>
      </c>
      <c r="BI22" s="220">
        <f>SUM($AT22:AU22)</f>
        <v>351311.35999999999</v>
      </c>
      <c r="BJ22" s="220">
        <f>SUM($AT22:AV22)</f>
        <v>496693.30999999994</v>
      </c>
      <c r="BK22" s="220">
        <f>SUM($AT22:AW22)</f>
        <v>601309.54999999993</v>
      </c>
      <c r="BL22" s="220">
        <f>SUM($AT22:AX22)</f>
        <v>872618.63</v>
      </c>
      <c r="BM22" s="220">
        <f>SUM($AT22:AY22)</f>
        <v>1124502.6099999999</v>
      </c>
      <c r="BN22" s="220">
        <f>SUM($AT22:AZ22)</f>
        <v>1346075.31</v>
      </c>
      <c r="BO22" s="220">
        <f>SUM($AT22:BA22)</f>
        <v>1504443.58</v>
      </c>
      <c r="BP22" s="220">
        <f>SUM($AT22:BB22)</f>
        <v>1719675.85</v>
      </c>
      <c r="BQ22" s="220">
        <f>SUM($AT22:BC22)</f>
        <v>2116717.79</v>
      </c>
      <c r="BR22" s="220">
        <f>SUM($AT22:BD22)</f>
        <v>2321583.9300000002</v>
      </c>
      <c r="BS22" s="220">
        <f>SUM($AT22:BE22)</f>
        <v>2487254.1</v>
      </c>
      <c r="BT22" s="222">
        <f t="shared" si="10"/>
        <v>1157037.8241666667</v>
      </c>
      <c r="BU22" s="82"/>
      <c r="BV22" s="220">
        <f t="shared" si="11"/>
        <v>0</v>
      </c>
      <c r="BW22" s="220">
        <f t="shared" si="11"/>
        <v>0</v>
      </c>
      <c r="BX22" s="220">
        <f t="shared" si="11"/>
        <v>0</v>
      </c>
      <c r="BY22" s="220">
        <f t="shared" si="11"/>
        <v>0</v>
      </c>
      <c r="BZ22" s="220">
        <f t="shared" si="11"/>
        <v>0</v>
      </c>
      <c r="CA22" s="220">
        <f t="shared" si="11"/>
        <v>0</v>
      </c>
      <c r="CB22" s="220">
        <f t="shared" si="11"/>
        <v>0</v>
      </c>
      <c r="CC22" s="220">
        <f t="shared" si="11"/>
        <v>0</v>
      </c>
      <c r="CD22" s="220">
        <f t="shared" si="11"/>
        <v>0</v>
      </c>
      <c r="CE22" s="220">
        <f t="shared" si="11"/>
        <v>0</v>
      </c>
      <c r="CF22" s="220">
        <f t="shared" si="11"/>
        <v>0</v>
      </c>
      <c r="CG22" s="220">
        <f t="shared" si="11"/>
        <v>0</v>
      </c>
      <c r="CH22" s="220">
        <f t="shared" si="12"/>
        <v>0</v>
      </c>
      <c r="CI22" s="221"/>
      <c r="CJ22" s="220">
        <f>SUM($BV22:BV22)</f>
        <v>0</v>
      </c>
      <c r="CK22" s="220">
        <f>SUM($BV22:BW22)</f>
        <v>0</v>
      </c>
      <c r="CL22" s="220">
        <f>SUM($BV22:BX22)</f>
        <v>0</v>
      </c>
      <c r="CM22" s="220">
        <f>SUM($BV22:BY22)</f>
        <v>0</v>
      </c>
      <c r="CN22" s="220">
        <f>SUM($BV22:BZ22)</f>
        <v>0</v>
      </c>
      <c r="CO22" s="220">
        <f>SUM($BV22:CA22)</f>
        <v>0</v>
      </c>
      <c r="CP22" s="220">
        <f>SUM($BV22:CB22)</f>
        <v>0</v>
      </c>
      <c r="CQ22" s="220">
        <f>SUM($BV22:CC22)</f>
        <v>0</v>
      </c>
      <c r="CR22" s="220">
        <f>SUM($BV22:CD22)</f>
        <v>0</v>
      </c>
      <c r="CS22" s="220">
        <f>SUM($BV22:CE22)</f>
        <v>0</v>
      </c>
      <c r="CT22" s="220">
        <f>SUM($BV22:CF22)</f>
        <v>0</v>
      </c>
      <c r="CU22" s="220">
        <f>SUM($BV22:CG22)</f>
        <v>0</v>
      </c>
      <c r="CV22" s="222">
        <f t="shared" si="13"/>
        <v>0</v>
      </c>
    </row>
    <row r="23" spans="1:100" s="94" customFormat="1" ht="14.4">
      <c r="A23" s="129" t="s">
        <v>807</v>
      </c>
      <c r="B23" s="129" t="s">
        <v>211</v>
      </c>
      <c r="C23" s="129" t="s">
        <v>212</v>
      </c>
      <c r="D23" t="s">
        <v>494</v>
      </c>
      <c r="E23" s="217" t="s">
        <v>53</v>
      </c>
      <c r="F23" t="s">
        <v>215</v>
      </c>
      <c r="G23" t="s">
        <v>245</v>
      </c>
      <c r="H23" t="s">
        <v>246</v>
      </c>
      <c r="I23" t="s">
        <v>248</v>
      </c>
      <c r="J23" t="s">
        <v>522</v>
      </c>
      <c r="K23" s="129" t="s">
        <v>772</v>
      </c>
      <c r="L23" s="129" t="s">
        <v>416</v>
      </c>
      <c r="M23" s="218" t="str">
        <f t="shared" si="4"/>
        <v>ED.WA</v>
      </c>
      <c r="N23" s="173">
        <v>1</v>
      </c>
      <c r="O23" s="173">
        <v>0</v>
      </c>
      <c r="P23" s="219">
        <f t="shared" si="5"/>
        <v>470738.62999999995</v>
      </c>
      <c r="Q23" s="219">
        <f t="shared" si="6"/>
        <v>0</v>
      </c>
      <c r="R23" s="220">
        <v>9919.0299999999988</v>
      </c>
      <c r="S23" s="220">
        <v>24642.04</v>
      </c>
      <c r="T23" s="220">
        <v>26831.35</v>
      </c>
      <c r="U23" s="220">
        <v>12549.190000000002</v>
      </c>
      <c r="V23" s="220">
        <v>47639.159999999989</v>
      </c>
      <c r="W23" s="220">
        <v>51121.159999999996</v>
      </c>
      <c r="X23" s="220">
        <v>26736.37999999999</v>
      </c>
      <c r="Y23" s="220">
        <v>31354.609999999997</v>
      </c>
      <c r="Z23" s="220">
        <v>67301.659999999989</v>
      </c>
      <c r="AA23" s="220">
        <v>43530.389999999992</v>
      </c>
      <c r="AB23" s="220">
        <v>56549.119999999988</v>
      </c>
      <c r="AC23" s="220">
        <v>72564.539999999994</v>
      </c>
      <c r="AD23" s="220">
        <f t="shared" si="14"/>
        <v>470738.62999999995</v>
      </c>
      <c r="AE23" s="221"/>
      <c r="AF23" s="220">
        <f>SUM($R23:R23)</f>
        <v>9919.0299999999988</v>
      </c>
      <c r="AG23" s="220">
        <f>SUM($R23:S23)</f>
        <v>34561.07</v>
      </c>
      <c r="AH23" s="220">
        <f>SUM($R23:T23)</f>
        <v>61392.42</v>
      </c>
      <c r="AI23" s="220">
        <f>SUM($R23:U23)</f>
        <v>73941.61</v>
      </c>
      <c r="AJ23" s="220">
        <f>SUM($R23:V23)</f>
        <v>121580.76999999999</v>
      </c>
      <c r="AK23" s="220">
        <f>SUM($R23:W23)</f>
        <v>172701.93</v>
      </c>
      <c r="AL23" s="220">
        <f>SUM($R23:X23)</f>
        <v>199438.31</v>
      </c>
      <c r="AM23" s="220">
        <f>SUM($R23:Y23)</f>
        <v>230792.91999999998</v>
      </c>
      <c r="AN23" s="220">
        <f>SUM($R23:Z23)</f>
        <v>298094.57999999996</v>
      </c>
      <c r="AO23" s="220">
        <f>SUM($R23:AA23)</f>
        <v>341624.97</v>
      </c>
      <c r="AP23" s="220">
        <f>SUM($R23:AB23)</f>
        <v>398174.08999999997</v>
      </c>
      <c r="AQ23" s="220">
        <f>SUM($R23:AC23)</f>
        <v>470738.62999999995</v>
      </c>
      <c r="AR23" s="222">
        <f t="shared" si="7"/>
        <v>181465.91791666669</v>
      </c>
      <c r="AS23" s="82"/>
      <c r="AT23" s="220">
        <f t="shared" si="8"/>
        <v>9919.0299999999988</v>
      </c>
      <c r="AU23" s="220">
        <f t="shared" si="8"/>
        <v>24642.04</v>
      </c>
      <c r="AV23" s="220">
        <f t="shared" si="8"/>
        <v>26831.35</v>
      </c>
      <c r="AW23" s="220">
        <f t="shared" si="8"/>
        <v>12549.190000000002</v>
      </c>
      <c r="AX23" s="220">
        <f t="shared" si="8"/>
        <v>47639.159999999989</v>
      </c>
      <c r="AY23" s="220">
        <f t="shared" si="8"/>
        <v>51121.159999999996</v>
      </c>
      <c r="AZ23" s="220">
        <f t="shared" si="8"/>
        <v>26736.37999999999</v>
      </c>
      <c r="BA23" s="220">
        <f t="shared" si="8"/>
        <v>31354.609999999997</v>
      </c>
      <c r="BB23" s="220">
        <f t="shared" si="8"/>
        <v>67301.659999999989</v>
      </c>
      <c r="BC23" s="220">
        <f t="shared" si="8"/>
        <v>43530.389999999992</v>
      </c>
      <c r="BD23" s="220">
        <f t="shared" si="8"/>
        <v>56549.119999999988</v>
      </c>
      <c r="BE23" s="220">
        <f t="shared" si="8"/>
        <v>72564.539999999994</v>
      </c>
      <c r="BF23" s="220">
        <f t="shared" si="9"/>
        <v>470738.62999999995</v>
      </c>
      <c r="BG23" s="221"/>
      <c r="BH23" s="220">
        <f>SUM($AT23:AT23)</f>
        <v>9919.0299999999988</v>
      </c>
      <c r="BI23" s="220">
        <f>SUM($AT23:AU23)</f>
        <v>34561.07</v>
      </c>
      <c r="BJ23" s="220">
        <f>SUM($AT23:AV23)</f>
        <v>61392.42</v>
      </c>
      <c r="BK23" s="220">
        <f>SUM($AT23:AW23)</f>
        <v>73941.61</v>
      </c>
      <c r="BL23" s="220">
        <f>SUM($AT23:AX23)</f>
        <v>121580.76999999999</v>
      </c>
      <c r="BM23" s="220">
        <f>SUM($AT23:AY23)</f>
        <v>172701.93</v>
      </c>
      <c r="BN23" s="220">
        <f>SUM($AT23:AZ23)</f>
        <v>199438.31</v>
      </c>
      <c r="BO23" s="220">
        <f>SUM($AT23:BA23)</f>
        <v>230792.91999999998</v>
      </c>
      <c r="BP23" s="220">
        <f>SUM($AT23:BB23)</f>
        <v>298094.57999999996</v>
      </c>
      <c r="BQ23" s="220">
        <f>SUM($AT23:BC23)</f>
        <v>341624.97</v>
      </c>
      <c r="BR23" s="220">
        <f>SUM($AT23:BD23)</f>
        <v>398174.08999999997</v>
      </c>
      <c r="BS23" s="220">
        <f>SUM($AT23:BE23)</f>
        <v>470738.62999999995</v>
      </c>
      <c r="BT23" s="222">
        <f t="shared" si="10"/>
        <v>181465.91791666669</v>
      </c>
      <c r="BU23" s="82"/>
      <c r="BV23" s="220">
        <f t="shared" si="11"/>
        <v>0</v>
      </c>
      <c r="BW23" s="220">
        <f t="shared" si="11"/>
        <v>0</v>
      </c>
      <c r="BX23" s="220">
        <f t="shared" si="11"/>
        <v>0</v>
      </c>
      <c r="BY23" s="220">
        <f t="shared" si="11"/>
        <v>0</v>
      </c>
      <c r="BZ23" s="220">
        <f t="shared" si="11"/>
        <v>0</v>
      </c>
      <c r="CA23" s="220">
        <f t="shared" si="11"/>
        <v>0</v>
      </c>
      <c r="CB23" s="220">
        <f t="shared" si="11"/>
        <v>0</v>
      </c>
      <c r="CC23" s="220">
        <f t="shared" si="11"/>
        <v>0</v>
      </c>
      <c r="CD23" s="220">
        <f t="shared" si="11"/>
        <v>0</v>
      </c>
      <c r="CE23" s="220">
        <f t="shared" si="11"/>
        <v>0</v>
      </c>
      <c r="CF23" s="220">
        <f t="shared" si="11"/>
        <v>0</v>
      </c>
      <c r="CG23" s="220">
        <f t="shared" si="11"/>
        <v>0</v>
      </c>
      <c r="CH23" s="220">
        <f t="shared" si="12"/>
        <v>0</v>
      </c>
      <c r="CI23" s="221"/>
      <c r="CJ23" s="220">
        <f>SUM($BV23:BV23)</f>
        <v>0</v>
      </c>
      <c r="CK23" s="220">
        <f>SUM($BV23:BW23)</f>
        <v>0</v>
      </c>
      <c r="CL23" s="220">
        <f>SUM($BV23:BX23)</f>
        <v>0</v>
      </c>
      <c r="CM23" s="220">
        <f>SUM($BV23:BY23)</f>
        <v>0</v>
      </c>
      <c r="CN23" s="220">
        <f>SUM($BV23:BZ23)</f>
        <v>0</v>
      </c>
      <c r="CO23" s="220">
        <f>SUM($BV23:CA23)</f>
        <v>0</v>
      </c>
      <c r="CP23" s="220">
        <f>SUM($BV23:CB23)</f>
        <v>0</v>
      </c>
      <c r="CQ23" s="220">
        <f>SUM($BV23:CC23)</f>
        <v>0</v>
      </c>
      <c r="CR23" s="220">
        <f>SUM($BV23:CD23)</f>
        <v>0</v>
      </c>
      <c r="CS23" s="220">
        <f>SUM($BV23:CE23)</f>
        <v>0</v>
      </c>
      <c r="CT23" s="220">
        <f>SUM($BV23:CF23)</f>
        <v>0</v>
      </c>
      <c r="CU23" s="220">
        <f>SUM($BV23:CG23)</f>
        <v>0</v>
      </c>
      <c r="CV23" s="222">
        <f t="shared" si="13"/>
        <v>0</v>
      </c>
    </row>
    <row r="24" spans="1:100" s="94" customFormat="1" ht="14.4">
      <c r="A24" s="129" t="s">
        <v>807</v>
      </c>
      <c r="B24" s="129" t="s">
        <v>211</v>
      </c>
      <c r="C24" s="129" t="s">
        <v>212</v>
      </c>
      <c r="D24" t="s">
        <v>494</v>
      </c>
      <c r="E24" s="217" t="s">
        <v>53</v>
      </c>
      <c r="F24" t="s">
        <v>215</v>
      </c>
      <c r="G24" t="s">
        <v>245</v>
      </c>
      <c r="H24" t="s">
        <v>246</v>
      </c>
      <c r="I24" t="s">
        <v>249</v>
      </c>
      <c r="J24" t="s">
        <v>532</v>
      </c>
      <c r="K24" s="129" t="s">
        <v>772</v>
      </c>
      <c r="L24" s="129" t="s">
        <v>416</v>
      </c>
      <c r="M24" s="218" t="str">
        <f t="shared" si="4"/>
        <v>ED.WA</v>
      </c>
      <c r="N24" s="173">
        <v>1</v>
      </c>
      <c r="O24" s="173">
        <v>0</v>
      </c>
      <c r="P24" s="219">
        <f t="shared" si="5"/>
        <v>1471338.51</v>
      </c>
      <c r="Q24" s="219">
        <f t="shared" si="6"/>
        <v>0</v>
      </c>
      <c r="R24" s="220">
        <v>5270.2200000000012</v>
      </c>
      <c r="S24" s="220">
        <v>50277.970000000023</v>
      </c>
      <c r="T24" s="220">
        <v>36939.840000000011</v>
      </c>
      <c r="U24" s="220">
        <v>142949.90999999997</v>
      </c>
      <c r="V24" s="220">
        <v>92802.820000000022</v>
      </c>
      <c r="W24" s="220">
        <v>140272.35</v>
      </c>
      <c r="X24" s="220">
        <v>171320.82000000007</v>
      </c>
      <c r="Y24" s="220">
        <v>142086.55000000002</v>
      </c>
      <c r="Z24" s="220">
        <v>57580.759999999995</v>
      </c>
      <c r="AA24" s="220">
        <v>114202.53999999998</v>
      </c>
      <c r="AB24" s="220">
        <v>150576.79000000007</v>
      </c>
      <c r="AC24" s="220">
        <v>367057.93999999989</v>
      </c>
      <c r="AD24" s="220">
        <f t="shared" si="14"/>
        <v>1471338.51</v>
      </c>
      <c r="AE24" s="221"/>
      <c r="AF24" s="220">
        <f>SUM($R24:R24)</f>
        <v>5270.2200000000012</v>
      </c>
      <c r="AG24" s="220">
        <f>SUM($R24:S24)</f>
        <v>55548.190000000024</v>
      </c>
      <c r="AH24" s="220">
        <f>SUM($R24:T24)</f>
        <v>92488.030000000028</v>
      </c>
      <c r="AI24" s="220">
        <f>SUM($R24:U24)</f>
        <v>235437.94</v>
      </c>
      <c r="AJ24" s="220">
        <f>SUM($R24:V24)</f>
        <v>328240.76</v>
      </c>
      <c r="AK24" s="220">
        <f>SUM($R24:W24)</f>
        <v>468513.11</v>
      </c>
      <c r="AL24" s="220">
        <f>SUM($R24:X24)</f>
        <v>639833.93000000005</v>
      </c>
      <c r="AM24" s="220">
        <f>SUM($R24:Y24)</f>
        <v>781920.4800000001</v>
      </c>
      <c r="AN24" s="220">
        <f>SUM($R24:Z24)</f>
        <v>839501.24000000011</v>
      </c>
      <c r="AO24" s="220">
        <f>SUM($R24:AA24)</f>
        <v>953703.78</v>
      </c>
      <c r="AP24" s="220">
        <f>SUM($R24:AB24)</f>
        <v>1104280.57</v>
      </c>
      <c r="AQ24" s="220">
        <f>SUM($R24:AC24)</f>
        <v>1471338.51</v>
      </c>
      <c r="AR24" s="222">
        <f t="shared" si="7"/>
        <v>520033.95875000005</v>
      </c>
      <c r="AS24" s="82"/>
      <c r="AT24" s="220">
        <f t="shared" si="8"/>
        <v>5270.2200000000012</v>
      </c>
      <c r="AU24" s="220">
        <f t="shared" si="8"/>
        <v>50277.970000000023</v>
      </c>
      <c r="AV24" s="220">
        <f t="shared" si="8"/>
        <v>36939.840000000011</v>
      </c>
      <c r="AW24" s="220">
        <f t="shared" si="8"/>
        <v>142949.90999999997</v>
      </c>
      <c r="AX24" s="220">
        <f t="shared" si="8"/>
        <v>92802.820000000022</v>
      </c>
      <c r="AY24" s="220">
        <f t="shared" si="8"/>
        <v>140272.35</v>
      </c>
      <c r="AZ24" s="220">
        <f t="shared" si="8"/>
        <v>171320.82000000007</v>
      </c>
      <c r="BA24" s="220">
        <f t="shared" si="8"/>
        <v>142086.55000000002</v>
      </c>
      <c r="BB24" s="220">
        <f t="shared" si="8"/>
        <v>57580.759999999995</v>
      </c>
      <c r="BC24" s="220">
        <f t="shared" si="8"/>
        <v>114202.53999999998</v>
      </c>
      <c r="BD24" s="220">
        <f t="shared" si="8"/>
        <v>150576.79000000007</v>
      </c>
      <c r="BE24" s="220">
        <f t="shared" si="8"/>
        <v>367057.93999999989</v>
      </c>
      <c r="BF24" s="220">
        <f t="shared" si="9"/>
        <v>1471338.51</v>
      </c>
      <c r="BG24" s="221"/>
      <c r="BH24" s="220">
        <f>SUM($AT24:AT24)</f>
        <v>5270.2200000000012</v>
      </c>
      <c r="BI24" s="220">
        <f>SUM($AT24:AU24)</f>
        <v>55548.190000000024</v>
      </c>
      <c r="BJ24" s="220">
        <f>SUM($AT24:AV24)</f>
        <v>92488.030000000028</v>
      </c>
      <c r="BK24" s="220">
        <f>SUM($AT24:AW24)</f>
        <v>235437.94</v>
      </c>
      <c r="BL24" s="220">
        <f>SUM($AT24:AX24)</f>
        <v>328240.76</v>
      </c>
      <c r="BM24" s="220">
        <f>SUM($AT24:AY24)</f>
        <v>468513.11</v>
      </c>
      <c r="BN24" s="220">
        <f>SUM($AT24:AZ24)</f>
        <v>639833.93000000005</v>
      </c>
      <c r="BO24" s="220">
        <f>SUM($AT24:BA24)</f>
        <v>781920.4800000001</v>
      </c>
      <c r="BP24" s="220">
        <f>SUM($AT24:BB24)</f>
        <v>839501.24000000011</v>
      </c>
      <c r="BQ24" s="220">
        <f>SUM($AT24:BC24)</f>
        <v>953703.78</v>
      </c>
      <c r="BR24" s="220">
        <f>SUM($AT24:BD24)</f>
        <v>1104280.57</v>
      </c>
      <c r="BS24" s="220">
        <f>SUM($AT24:BE24)</f>
        <v>1471338.51</v>
      </c>
      <c r="BT24" s="222">
        <f t="shared" si="10"/>
        <v>520033.95875000005</v>
      </c>
      <c r="BU24" s="82"/>
      <c r="BV24" s="220">
        <f t="shared" si="11"/>
        <v>0</v>
      </c>
      <c r="BW24" s="220">
        <f t="shared" si="11"/>
        <v>0</v>
      </c>
      <c r="BX24" s="220">
        <f t="shared" si="11"/>
        <v>0</v>
      </c>
      <c r="BY24" s="220">
        <f t="shared" si="11"/>
        <v>0</v>
      </c>
      <c r="BZ24" s="220">
        <f t="shared" si="11"/>
        <v>0</v>
      </c>
      <c r="CA24" s="220">
        <f t="shared" si="11"/>
        <v>0</v>
      </c>
      <c r="CB24" s="220">
        <f t="shared" si="11"/>
        <v>0</v>
      </c>
      <c r="CC24" s="220">
        <f t="shared" si="11"/>
        <v>0</v>
      </c>
      <c r="CD24" s="220">
        <f t="shared" si="11"/>
        <v>0</v>
      </c>
      <c r="CE24" s="220">
        <f t="shared" si="11"/>
        <v>0</v>
      </c>
      <c r="CF24" s="220">
        <f t="shared" si="11"/>
        <v>0</v>
      </c>
      <c r="CG24" s="220">
        <f t="shared" si="11"/>
        <v>0</v>
      </c>
      <c r="CH24" s="220">
        <f t="shared" si="12"/>
        <v>0</v>
      </c>
      <c r="CI24" s="221"/>
      <c r="CJ24" s="220">
        <f>SUM($BV24:BV24)</f>
        <v>0</v>
      </c>
      <c r="CK24" s="220">
        <f>SUM($BV24:BW24)</f>
        <v>0</v>
      </c>
      <c r="CL24" s="220">
        <f>SUM($BV24:BX24)</f>
        <v>0</v>
      </c>
      <c r="CM24" s="220">
        <f>SUM($BV24:BY24)</f>
        <v>0</v>
      </c>
      <c r="CN24" s="220">
        <f>SUM($BV24:BZ24)</f>
        <v>0</v>
      </c>
      <c r="CO24" s="220">
        <f>SUM($BV24:CA24)</f>
        <v>0</v>
      </c>
      <c r="CP24" s="220">
        <f>SUM($BV24:CB24)</f>
        <v>0</v>
      </c>
      <c r="CQ24" s="220">
        <f>SUM($BV24:CC24)</f>
        <v>0</v>
      </c>
      <c r="CR24" s="220">
        <f>SUM($BV24:CD24)</f>
        <v>0</v>
      </c>
      <c r="CS24" s="220">
        <f>SUM($BV24:CE24)</f>
        <v>0</v>
      </c>
      <c r="CT24" s="220">
        <f>SUM($BV24:CF24)</f>
        <v>0</v>
      </c>
      <c r="CU24" s="220">
        <f>SUM($BV24:CG24)</f>
        <v>0</v>
      </c>
      <c r="CV24" s="222">
        <f t="shared" si="13"/>
        <v>0</v>
      </c>
    </row>
    <row r="25" spans="1:100" s="94" customFormat="1" ht="14.4">
      <c r="A25" s="129" t="s">
        <v>807</v>
      </c>
      <c r="B25" s="129" t="s">
        <v>211</v>
      </c>
      <c r="C25" s="129" t="s">
        <v>212</v>
      </c>
      <c r="D25" t="s">
        <v>494</v>
      </c>
      <c r="E25" s="217" t="s">
        <v>53</v>
      </c>
      <c r="F25" t="s">
        <v>215</v>
      </c>
      <c r="G25" t="s">
        <v>245</v>
      </c>
      <c r="H25" t="s">
        <v>246</v>
      </c>
      <c r="I25" t="s">
        <v>250</v>
      </c>
      <c r="J25" t="s">
        <v>521</v>
      </c>
      <c r="K25" s="129" t="s">
        <v>772</v>
      </c>
      <c r="L25" s="129" t="s">
        <v>416</v>
      </c>
      <c r="M25" s="218" t="str">
        <f t="shared" si="4"/>
        <v>ED.WA</v>
      </c>
      <c r="N25" s="173">
        <v>1</v>
      </c>
      <c r="O25" s="173">
        <v>0</v>
      </c>
      <c r="P25" s="219">
        <f t="shared" si="5"/>
        <v>234451.07999999996</v>
      </c>
      <c r="Q25" s="219">
        <f t="shared" si="6"/>
        <v>0</v>
      </c>
      <c r="R25" s="220">
        <v>10250.600000000002</v>
      </c>
      <c r="S25" s="220">
        <v>26759.609999999993</v>
      </c>
      <c r="T25" s="220">
        <v>19265.709999999988</v>
      </c>
      <c r="U25" s="220">
        <v>6876.7599999999984</v>
      </c>
      <c r="V25" s="220">
        <v>16489.79</v>
      </c>
      <c r="W25" s="220">
        <v>56233.979999999996</v>
      </c>
      <c r="X25" s="220">
        <v>36195.229999999996</v>
      </c>
      <c r="Y25" s="220">
        <v>-2688.9600000000005</v>
      </c>
      <c r="Z25" s="220">
        <v>41081.01</v>
      </c>
      <c r="AA25" s="220">
        <v>11923.73</v>
      </c>
      <c r="AB25" s="220">
        <v>4454.04</v>
      </c>
      <c r="AC25" s="220">
        <v>7609.58</v>
      </c>
      <c r="AD25" s="220">
        <f t="shared" si="14"/>
        <v>234451.07999999996</v>
      </c>
      <c r="AE25" s="221"/>
      <c r="AF25" s="220">
        <f>SUM($R25:R25)</f>
        <v>10250.600000000002</v>
      </c>
      <c r="AG25" s="220">
        <f>SUM($R25:S25)</f>
        <v>37010.209999999992</v>
      </c>
      <c r="AH25" s="220">
        <f>SUM($R25:T25)</f>
        <v>56275.919999999984</v>
      </c>
      <c r="AI25" s="220">
        <f>SUM($R25:U25)</f>
        <v>63152.679999999978</v>
      </c>
      <c r="AJ25" s="220">
        <f>SUM($R25:V25)</f>
        <v>79642.469999999972</v>
      </c>
      <c r="AK25" s="220">
        <f>SUM($R25:W25)</f>
        <v>135876.44999999995</v>
      </c>
      <c r="AL25" s="220">
        <f>SUM($R25:X25)</f>
        <v>172071.67999999993</v>
      </c>
      <c r="AM25" s="220">
        <f>SUM($R25:Y25)</f>
        <v>169382.71999999994</v>
      </c>
      <c r="AN25" s="220">
        <f>SUM($R25:Z25)</f>
        <v>210463.72999999995</v>
      </c>
      <c r="AO25" s="220">
        <f>SUM($R25:AA25)</f>
        <v>222387.45999999996</v>
      </c>
      <c r="AP25" s="220">
        <f>SUM($R25:AB25)</f>
        <v>226841.49999999997</v>
      </c>
      <c r="AQ25" s="220">
        <f>SUM($R25:AC25)</f>
        <v>234451.07999999996</v>
      </c>
      <c r="AR25" s="222">
        <f t="shared" si="7"/>
        <v>125048.41333333332</v>
      </c>
      <c r="AS25" s="82"/>
      <c r="AT25" s="220">
        <f t="shared" si="8"/>
        <v>10250.600000000002</v>
      </c>
      <c r="AU25" s="220">
        <f t="shared" si="8"/>
        <v>26759.609999999993</v>
      </c>
      <c r="AV25" s="220">
        <f t="shared" si="8"/>
        <v>19265.709999999988</v>
      </c>
      <c r="AW25" s="220">
        <f t="shared" si="8"/>
        <v>6876.7599999999984</v>
      </c>
      <c r="AX25" s="220">
        <f t="shared" si="8"/>
        <v>16489.79</v>
      </c>
      <c r="AY25" s="220">
        <f t="shared" si="8"/>
        <v>56233.979999999996</v>
      </c>
      <c r="AZ25" s="220">
        <f t="shared" si="8"/>
        <v>36195.229999999996</v>
      </c>
      <c r="BA25" s="220">
        <f t="shared" si="8"/>
        <v>-2688.9600000000005</v>
      </c>
      <c r="BB25" s="220">
        <f t="shared" si="8"/>
        <v>41081.01</v>
      </c>
      <c r="BC25" s="220">
        <f t="shared" si="8"/>
        <v>11923.73</v>
      </c>
      <c r="BD25" s="220">
        <f t="shared" si="8"/>
        <v>4454.04</v>
      </c>
      <c r="BE25" s="220">
        <f t="shared" si="8"/>
        <v>7609.58</v>
      </c>
      <c r="BF25" s="220">
        <f t="shared" si="9"/>
        <v>234451.07999999996</v>
      </c>
      <c r="BG25" s="221"/>
      <c r="BH25" s="220">
        <f>SUM($AT25:AT25)</f>
        <v>10250.600000000002</v>
      </c>
      <c r="BI25" s="220">
        <f>SUM($AT25:AU25)</f>
        <v>37010.209999999992</v>
      </c>
      <c r="BJ25" s="220">
        <f>SUM($AT25:AV25)</f>
        <v>56275.919999999984</v>
      </c>
      <c r="BK25" s="220">
        <f>SUM($AT25:AW25)</f>
        <v>63152.679999999978</v>
      </c>
      <c r="BL25" s="220">
        <f>SUM($AT25:AX25)</f>
        <v>79642.469999999972</v>
      </c>
      <c r="BM25" s="220">
        <f>SUM($AT25:AY25)</f>
        <v>135876.44999999995</v>
      </c>
      <c r="BN25" s="220">
        <f>SUM($AT25:AZ25)</f>
        <v>172071.67999999993</v>
      </c>
      <c r="BO25" s="220">
        <f>SUM($AT25:BA25)</f>
        <v>169382.71999999994</v>
      </c>
      <c r="BP25" s="220">
        <f>SUM($AT25:BB25)</f>
        <v>210463.72999999995</v>
      </c>
      <c r="BQ25" s="220">
        <f>SUM($AT25:BC25)</f>
        <v>222387.45999999996</v>
      </c>
      <c r="BR25" s="220">
        <f>SUM($AT25:BD25)</f>
        <v>226841.49999999997</v>
      </c>
      <c r="BS25" s="220">
        <f>SUM($AT25:BE25)</f>
        <v>234451.07999999996</v>
      </c>
      <c r="BT25" s="222">
        <f t="shared" si="10"/>
        <v>125048.41333333332</v>
      </c>
      <c r="BU25" s="82"/>
      <c r="BV25" s="220">
        <f t="shared" si="11"/>
        <v>0</v>
      </c>
      <c r="BW25" s="220">
        <f t="shared" si="11"/>
        <v>0</v>
      </c>
      <c r="BX25" s="220">
        <f t="shared" si="11"/>
        <v>0</v>
      </c>
      <c r="BY25" s="220">
        <f t="shared" si="11"/>
        <v>0</v>
      </c>
      <c r="BZ25" s="220">
        <f t="shared" si="11"/>
        <v>0</v>
      </c>
      <c r="CA25" s="220">
        <f t="shared" si="11"/>
        <v>0</v>
      </c>
      <c r="CB25" s="220">
        <f t="shared" si="11"/>
        <v>0</v>
      </c>
      <c r="CC25" s="220">
        <f t="shared" si="11"/>
        <v>0</v>
      </c>
      <c r="CD25" s="220">
        <f t="shared" si="11"/>
        <v>0</v>
      </c>
      <c r="CE25" s="220">
        <f t="shared" si="11"/>
        <v>0</v>
      </c>
      <c r="CF25" s="220">
        <f t="shared" si="11"/>
        <v>0</v>
      </c>
      <c r="CG25" s="220">
        <f t="shared" si="11"/>
        <v>0</v>
      </c>
      <c r="CH25" s="220">
        <f t="shared" si="12"/>
        <v>0</v>
      </c>
      <c r="CI25" s="221"/>
      <c r="CJ25" s="220">
        <f>SUM($BV25:BV25)</f>
        <v>0</v>
      </c>
      <c r="CK25" s="220">
        <f>SUM($BV25:BW25)</f>
        <v>0</v>
      </c>
      <c r="CL25" s="220">
        <f>SUM($BV25:BX25)</f>
        <v>0</v>
      </c>
      <c r="CM25" s="220">
        <f>SUM($BV25:BY25)</f>
        <v>0</v>
      </c>
      <c r="CN25" s="220">
        <f>SUM($BV25:BZ25)</f>
        <v>0</v>
      </c>
      <c r="CO25" s="220">
        <f>SUM($BV25:CA25)</f>
        <v>0</v>
      </c>
      <c r="CP25" s="220">
        <f>SUM($BV25:CB25)</f>
        <v>0</v>
      </c>
      <c r="CQ25" s="220">
        <f>SUM($BV25:CC25)</f>
        <v>0</v>
      </c>
      <c r="CR25" s="220">
        <f>SUM($BV25:CD25)</f>
        <v>0</v>
      </c>
      <c r="CS25" s="220">
        <f>SUM($BV25:CE25)</f>
        <v>0</v>
      </c>
      <c r="CT25" s="220">
        <f>SUM($BV25:CF25)</f>
        <v>0</v>
      </c>
      <c r="CU25" s="220">
        <f>SUM($BV25:CG25)</f>
        <v>0</v>
      </c>
      <c r="CV25" s="222">
        <f t="shared" si="13"/>
        <v>0</v>
      </c>
    </row>
    <row r="26" spans="1:100" s="94" customFormat="1" ht="14.4">
      <c r="A26" s="129" t="s">
        <v>807</v>
      </c>
      <c r="B26" s="129" t="s">
        <v>211</v>
      </c>
      <c r="C26" s="129" t="s">
        <v>212</v>
      </c>
      <c r="D26" t="s">
        <v>494</v>
      </c>
      <c r="E26" s="217" t="s">
        <v>53</v>
      </c>
      <c r="F26" t="s">
        <v>215</v>
      </c>
      <c r="G26" t="s">
        <v>245</v>
      </c>
      <c r="H26" t="s">
        <v>246</v>
      </c>
      <c r="I26" t="s">
        <v>251</v>
      </c>
      <c r="J26" t="s">
        <v>531</v>
      </c>
      <c r="K26" s="129" t="s">
        <v>772</v>
      </c>
      <c r="L26" s="129" t="s">
        <v>416</v>
      </c>
      <c r="M26" s="218" t="str">
        <f t="shared" si="4"/>
        <v>ED.WA</v>
      </c>
      <c r="N26" s="173">
        <v>1</v>
      </c>
      <c r="O26" s="173">
        <v>0</v>
      </c>
      <c r="P26" s="219">
        <f t="shared" si="5"/>
        <v>191757.59</v>
      </c>
      <c r="Q26" s="219">
        <f t="shared" si="6"/>
        <v>0</v>
      </c>
      <c r="R26" s="220">
        <v>297.68</v>
      </c>
      <c r="S26" s="220">
        <v>3023.4300000000003</v>
      </c>
      <c r="T26" s="220">
        <v>6184.9500000000007</v>
      </c>
      <c r="U26" s="220">
        <v>0</v>
      </c>
      <c r="V26" s="220">
        <v>1194.78</v>
      </c>
      <c r="W26" s="220">
        <v>-13134.8</v>
      </c>
      <c r="X26" s="220">
        <v>58788.740000000005</v>
      </c>
      <c r="Y26" s="220">
        <v>64733.760000000009</v>
      </c>
      <c r="Z26" s="220">
        <v>9535.9499999999989</v>
      </c>
      <c r="AA26" s="220">
        <v>29209.200000000001</v>
      </c>
      <c r="AB26" s="220">
        <v>26032.060000000005</v>
      </c>
      <c r="AC26" s="220">
        <v>5891.84</v>
      </c>
      <c r="AD26" s="220">
        <f t="shared" si="14"/>
        <v>191757.59</v>
      </c>
      <c r="AE26" s="221"/>
      <c r="AF26" s="220">
        <f>SUM($R26:R26)</f>
        <v>297.68</v>
      </c>
      <c r="AG26" s="220">
        <f>SUM($R26:S26)</f>
        <v>3321.11</v>
      </c>
      <c r="AH26" s="220">
        <f>SUM($R26:T26)</f>
        <v>9506.0600000000013</v>
      </c>
      <c r="AI26" s="220">
        <f>SUM($R26:U26)</f>
        <v>9506.0600000000013</v>
      </c>
      <c r="AJ26" s="220">
        <f>SUM($R26:V26)</f>
        <v>10700.840000000002</v>
      </c>
      <c r="AK26" s="220">
        <f>SUM($R26:W26)</f>
        <v>-2433.9599999999973</v>
      </c>
      <c r="AL26" s="220">
        <f>SUM($R26:X26)</f>
        <v>56354.780000000006</v>
      </c>
      <c r="AM26" s="220">
        <f>SUM($R26:Y26)</f>
        <v>121088.54000000001</v>
      </c>
      <c r="AN26" s="220">
        <f>SUM($R26:Z26)</f>
        <v>130624.49</v>
      </c>
      <c r="AO26" s="220">
        <f>SUM($R26:AA26)</f>
        <v>159833.69</v>
      </c>
      <c r="AP26" s="220">
        <f>SUM($R26:AB26)</f>
        <v>185865.75</v>
      </c>
      <c r="AQ26" s="220">
        <f>SUM($R26:AC26)</f>
        <v>191757.59</v>
      </c>
      <c r="AR26" s="222">
        <f t="shared" si="7"/>
        <v>65045.319583333338</v>
      </c>
      <c r="AS26" s="82"/>
      <c r="AT26" s="220">
        <f t="shared" si="8"/>
        <v>297.68</v>
      </c>
      <c r="AU26" s="220">
        <f t="shared" si="8"/>
        <v>3023.4300000000003</v>
      </c>
      <c r="AV26" s="220">
        <f t="shared" si="8"/>
        <v>6184.9500000000007</v>
      </c>
      <c r="AW26" s="220">
        <f t="shared" si="8"/>
        <v>0</v>
      </c>
      <c r="AX26" s="220">
        <f t="shared" si="8"/>
        <v>1194.78</v>
      </c>
      <c r="AY26" s="220">
        <f t="shared" si="8"/>
        <v>-13134.8</v>
      </c>
      <c r="AZ26" s="220">
        <f t="shared" si="8"/>
        <v>58788.740000000005</v>
      </c>
      <c r="BA26" s="220">
        <f t="shared" si="8"/>
        <v>64733.760000000009</v>
      </c>
      <c r="BB26" s="220">
        <f t="shared" si="8"/>
        <v>9535.9499999999989</v>
      </c>
      <c r="BC26" s="220">
        <f t="shared" si="8"/>
        <v>29209.200000000001</v>
      </c>
      <c r="BD26" s="220">
        <f t="shared" si="8"/>
        <v>26032.060000000005</v>
      </c>
      <c r="BE26" s="220">
        <f t="shared" si="8"/>
        <v>5891.84</v>
      </c>
      <c r="BF26" s="220">
        <f t="shared" si="9"/>
        <v>191757.59</v>
      </c>
      <c r="BG26" s="221"/>
      <c r="BH26" s="220">
        <f>SUM($AT26:AT26)</f>
        <v>297.68</v>
      </c>
      <c r="BI26" s="220">
        <f>SUM($AT26:AU26)</f>
        <v>3321.11</v>
      </c>
      <c r="BJ26" s="220">
        <f>SUM($AT26:AV26)</f>
        <v>9506.0600000000013</v>
      </c>
      <c r="BK26" s="220">
        <f>SUM($AT26:AW26)</f>
        <v>9506.0600000000013</v>
      </c>
      <c r="BL26" s="220">
        <f>SUM($AT26:AX26)</f>
        <v>10700.840000000002</v>
      </c>
      <c r="BM26" s="220">
        <f>SUM($AT26:AY26)</f>
        <v>-2433.9599999999973</v>
      </c>
      <c r="BN26" s="220">
        <f>SUM($AT26:AZ26)</f>
        <v>56354.780000000006</v>
      </c>
      <c r="BO26" s="220">
        <f>SUM($AT26:BA26)</f>
        <v>121088.54000000001</v>
      </c>
      <c r="BP26" s="220">
        <f>SUM($AT26:BB26)</f>
        <v>130624.49</v>
      </c>
      <c r="BQ26" s="220">
        <f>SUM($AT26:BC26)</f>
        <v>159833.69</v>
      </c>
      <c r="BR26" s="220">
        <f>SUM($AT26:BD26)</f>
        <v>185865.75</v>
      </c>
      <c r="BS26" s="220">
        <f>SUM($AT26:BE26)</f>
        <v>191757.59</v>
      </c>
      <c r="BT26" s="222">
        <f t="shared" si="10"/>
        <v>65045.319583333338</v>
      </c>
      <c r="BU26" s="82"/>
      <c r="BV26" s="220">
        <f t="shared" si="11"/>
        <v>0</v>
      </c>
      <c r="BW26" s="220">
        <f t="shared" si="11"/>
        <v>0</v>
      </c>
      <c r="BX26" s="220">
        <f t="shared" si="11"/>
        <v>0</v>
      </c>
      <c r="BY26" s="220">
        <f t="shared" si="11"/>
        <v>0</v>
      </c>
      <c r="BZ26" s="220">
        <f t="shared" si="11"/>
        <v>0</v>
      </c>
      <c r="CA26" s="220">
        <f t="shared" si="11"/>
        <v>0</v>
      </c>
      <c r="CB26" s="220">
        <f t="shared" si="11"/>
        <v>0</v>
      </c>
      <c r="CC26" s="220">
        <f t="shared" si="11"/>
        <v>0</v>
      </c>
      <c r="CD26" s="220">
        <f t="shared" si="11"/>
        <v>0</v>
      </c>
      <c r="CE26" s="220">
        <f t="shared" si="11"/>
        <v>0</v>
      </c>
      <c r="CF26" s="220">
        <f t="shared" si="11"/>
        <v>0</v>
      </c>
      <c r="CG26" s="220">
        <f t="shared" si="11"/>
        <v>0</v>
      </c>
      <c r="CH26" s="220">
        <f t="shared" si="12"/>
        <v>0</v>
      </c>
      <c r="CI26" s="221"/>
      <c r="CJ26" s="220">
        <f>SUM($BV26:BV26)</f>
        <v>0</v>
      </c>
      <c r="CK26" s="220">
        <f>SUM($BV26:BW26)</f>
        <v>0</v>
      </c>
      <c r="CL26" s="220">
        <f>SUM($BV26:BX26)</f>
        <v>0</v>
      </c>
      <c r="CM26" s="220">
        <f>SUM($BV26:BY26)</f>
        <v>0</v>
      </c>
      <c r="CN26" s="220">
        <f>SUM($BV26:BZ26)</f>
        <v>0</v>
      </c>
      <c r="CO26" s="220">
        <f>SUM($BV26:CA26)</f>
        <v>0</v>
      </c>
      <c r="CP26" s="220">
        <f>SUM($BV26:CB26)</f>
        <v>0</v>
      </c>
      <c r="CQ26" s="220">
        <f>SUM($BV26:CC26)</f>
        <v>0</v>
      </c>
      <c r="CR26" s="220">
        <f>SUM($BV26:CD26)</f>
        <v>0</v>
      </c>
      <c r="CS26" s="220">
        <f>SUM($BV26:CE26)</f>
        <v>0</v>
      </c>
      <c r="CT26" s="220">
        <f>SUM($BV26:CF26)</f>
        <v>0</v>
      </c>
      <c r="CU26" s="220">
        <f>SUM($BV26:CG26)</f>
        <v>0</v>
      </c>
      <c r="CV26" s="222">
        <f t="shared" si="13"/>
        <v>0</v>
      </c>
    </row>
    <row r="27" spans="1:100" s="94" customFormat="1" ht="14.4">
      <c r="A27" s="129" t="s">
        <v>807</v>
      </c>
      <c r="B27" s="129" t="s">
        <v>211</v>
      </c>
      <c r="C27" s="129" t="s">
        <v>212</v>
      </c>
      <c r="D27" t="s">
        <v>494</v>
      </c>
      <c r="E27" s="217" t="s">
        <v>53</v>
      </c>
      <c r="F27" t="s">
        <v>215</v>
      </c>
      <c r="G27" t="s">
        <v>245</v>
      </c>
      <c r="H27" t="s">
        <v>246</v>
      </c>
      <c r="I27" t="s">
        <v>510</v>
      </c>
      <c r="J27" t="s">
        <v>511</v>
      </c>
      <c r="K27" s="129" t="s">
        <v>772</v>
      </c>
      <c r="L27" s="129" t="s">
        <v>416</v>
      </c>
      <c r="M27" s="218" t="str">
        <f t="shared" si="4"/>
        <v>ED.WA</v>
      </c>
      <c r="N27" s="173">
        <v>1</v>
      </c>
      <c r="O27" s="173">
        <v>0</v>
      </c>
      <c r="P27" s="219">
        <f t="shared" si="5"/>
        <v>47487.66</v>
      </c>
      <c r="Q27" s="219">
        <f t="shared" si="6"/>
        <v>0</v>
      </c>
      <c r="R27" s="220">
        <v>5634.9800000000005</v>
      </c>
      <c r="S27" s="220">
        <v>4726.45</v>
      </c>
      <c r="T27" s="220">
        <v>1962.91</v>
      </c>
      <c r="U27" s="220">
        <v>1962.91</v>
      </c>
      <c r="V27" s="220">
        <v>2641.34</v>
      </c>
      <c r="W27" s="220">
        <v>8593.1899999999987</v>
      </c>
      <c r="X27" s="220">
        <v>2995.9500000000003</v>
      </c>
      <c r="Y27" s="220">
        <v>2383.8999999999996</v>
      </c>
      <c r="Z27" s="220">
        <v>2361</v>
      </c>
      <c r="AA27" s="220">
        <v>2412.5500000000002</v>
      </c>
      <c r="AB27" s="220">
        <v>9399.9299999999985</v>
      </c>
      <c r="AC27" s="220">
        <v>2412.5500000000002</v>
      </c>
      <c r="AD27" s="220">
        <f t="shared" si="14"/>
        <v>47487.66</v>
      </c>
      <c r="AE27" s="221"/>
      <c r="AF27" s="220">
        <f>SUM($R27:R27)</f>
        <v>5634.9800000000005</v>
      </c>
      <c r="AG27" s="220">
        <f>SUM($R27:S27)</f>
        <v>10361.43</v>
      </c>
      <c r="AH27" s="220">
        <f>SUM($R27:T27)</f>
        <v>12324.34</v>
      </c>
      <c r="AI27" s="220">
        <f>SUM($R27:U27)</f>
        <v>14287.25</v>
      </c>
      <c r="AJ27" s="220">
        <f>SUM($R27:V27)</f>
        <v>16928.59</v>
      </c>
      <c r="AK27" s="220">
        <f>SUM($R27:W27)</f>
        <v>25521.78</v>
      </c>
      <c r="AL27" s="220">
        <f>SUM($R27:X27)</f>
        <v>28517.73</v>
      </c>
      <c r="AM27" s="220">
        <f>SUM($R27:Y27)</f>
        <v>30901.629999999997</v>
      </c>
      <c r="AN27" s="220">
        <f>SUM($R27:Z27)</f>
        <v>33262.629999999997</v>
      </c>
      <c r="AO27" s="220">
        <f>SUM($R27:AA27)</f>
        <v>35675.18</v>
      </c>
      <c r="AP27" s="220">
        <f>SUM($R27:AB27)</f>
        <v>45075.11</v>
      </c>
      <c r="AQ27" s="220">
        <f>SUM($R27:AC27)</f>
        <v>47487.66</v>
      </c>
      <c r="AR27" s="222">
        <f t="shared" si="7"/>
        <v>23519.539999999997</v>
      </c>
      <c r="AS27" s="82"/>
      <c r="AT27" s="220">
        <f t="shared" si="8"/>
        <v>5634.9800000000005</v>
      </c>
      <c r="AU27" s="220">
        <f t="shared" si="8"/>
        <v>4726.45</v>
      </c>
      <c r="AV27" s="220">
        <f t="shared" si="8"/>
        <v>1962.91</v>
      </c>
      <c r="AW27" s="220">
        <f t="shared" si="8"/>
        <v>1962.91</v>
      </c>
      <c r="AX27" s="220">
        <f t="shared" si="8"/>
        <v>2641.34</v>
      </c>
      <c r="AY27" s="220">
        <f t="shared" si="8"/>
        <v>8593.1899999999987</v>
      </c>
      <c r="AZ27" s="220">
        <f t="shared" si="8"/>
        <v>2995.9500000000003</v>
      </c>
      <c r="BA27" s="220">
        <f t="shared" si="8"/>
        <v>2383.8999999999996</v>
      </c>
      <c r="BB27" s="220">
        <f t="shared" si="8"/>
        <v>2361</v>
      </c>
      <c r="BC27" s="220">
        <f t="shared" si="8"/>
        <v>2412.5500000000002</v>
      </c>
      <c r="BD27" s="220">
        <f t="shared" si="8"/>
        <v>9399.9299999999985</v>
      </c>
      <c r="BE27" s="220">
        <f t="shared" si="8"/>
        <v>2412.5500000000002</v>
      </c>
      <c r="BF27" s="220">
        <f t="shared" si="9"/>
        <v>47487.66</v>
      </c>
      <c r="BG27" s="221"/>
      <c r="BH27" s="220">
        <f>SUM($AT27:AT27)</f>
        <v>5634.9800000000005</v>
      </c>
      <c r="BI27" s="220">
        <f>SUM($AT27:AU27)</f>
        <v>10361.43</v>
      </c>
      <c r="BJ27" s="220">
        <f>SUM($AT27:AV27)</f>
        <v>12324.34</v>
      </c>
      <c r="BK27" s="220">
        <f>SUM($AT27:AW27)</f>
        <v>14287.25</v>
      </c>
      <c r="BL27" s="220">
        <f>SUM($AT27:AX27)</f>
        <v>16928.59</v>
      </c>
      <c r="BM27" s="220">
        <f>SUM($AT27:AY27)</f>
        <v>25521.78</v>
      </c>
      <c r="BN27" s="220">
        <f>SUM($AT27:AZ27)</f>
        <v>28517.73</v>
      </c>
      <c r="BO27" s="220">
        <f>SUM($AT27:BA27)</f>
        <v>30901.629999999997</v>
      </c>
      <c r="BP27" s="220">
        <f>SUM($AT27:BB27)</f>
        <v>33262.629999999997</v>
      </c>
      <c r="BQ27" s="220">
        <f>SUM($AT27:BC27)</f>
        <v>35675.18</v>
      </c>
      <c r="BR27" s="220">
        <f>SUM($AT27:BD27)</f>
        <v>45075.11</v>
      </c>
      <c r="BS27" s="220">
        <f>SUM($AT27:BE27)</f>
        <v>47487.66</v>
      </c>
      <c r="BT27" s="222">
        <f t="shared" si="10"/>
        <v>23519.539999999997</v>
      </c>
      <c r="BU27" s="82"/>
      <c r="BV27" s="220">
        <f t="shared" si="11"/>
        <v>0</v>
      </c>
      <c r="BW27" s="220">
        <f t="shared" si="11"/>
        <v>0</v>
      </c>
      <c r="BX27" s="220">
        <f t="shared" si="11"/>
        <v>0</v>
      </c>
      <c r="BY27" s="220">
        <f t="shared" si="11"/>
        <v>0</v>
      </c>
      <c r="BZ27" s="220">
        <f t="shared" si="11"/>
        <v>0</v>
      </c>
      <c r="CA27" s="220">
        <f t="shared" si="11"/>
        <v>0</v>
      </c>
      <c r="CB27" s="220">
        <f t="shared" si="11"/>
        <v>0</v>
      </c>
      <c r="CC27" s="220">
        <f t="shared" si="11"/>
        <v>0</v>
      </c>
      <c r="CD27" s="220">
        <f t="shared" si="11"/>
        <v>0</v>
      </c>
      <c r="CE27" s="220">
        <f t="shared" si="11"/>
        <v>0</v>
      </c>
      <c r="CF27" s="220">
        <f t="shared" si="11"/>
        <v>0</v>
      </c>
      <c r="CG27" s="220">
        <f t="shared" si="11"/>
        <v>0</v>
      </c>
      <c r="CH27" s="220">
        <f t="shared" si="12"/>
        <v>0</v>
      </c>
      <c r="CI27" s="221"/>
      <c r="CJ27" s="220">
        <f>SUM($BV27:BV27)</f>
        <v>0</v>
      </c>
      <c r="CK27" s="220">
        <f>SUM($BV27:BW27)</f>
        <v>0</v>
      </c>
      <c r="CL27" s="220">
        <f>SUM($BV27:BX27)</f>
        <v>0</v>
      </c>
      <c r="CM27" s="220">
        <f>SUM($BV27:BY27)</f>
        <v>0</v>
      </c>
      <c r="CN27" s="220">
        <f>SUM($BV27:BZ27)</f>
        <v>0</v>
      </c>
      <c r="CO27" s="220">
        <f>SUM($BV27:CA27)</f>
        <v>0</v>
      </c>
      <c r="CP27" s="220">
        <f>SUM($BV27:CB27)</f>
        <v>0</v>
      </c>
      <c r="CQ27" s="220">
        <f>SUM($BV27:CC27)</f>
        <v>0</v>
      </c>
      <c r="CR27" s="220">
        <f>SUM($BV27:CD27)</f>
        <v>0</v>
      </c>
      <c r="CS27" s="220">
        <f>SUM($BV27:CE27)</f>
        <v>0</v>
      </c>
      <c r="CT27" s="220">
        <f>SUM($BV27:CF27)</f>
        <v>0</v>
      </c>
      <c r="CU27" s="220">
        <f>SUM($BV27:CG27)</f>
        <v>0</v>
      </c>
      <c r="CV27" s="222">
        <f t="shared" si="13"/>
        <v>0</v>
      </c>
    </row>
    <row r="28" spans="1:100" s="94" customFormat="1" ht="14.4">
      <c r="A28" s="129" t="s">
        <v>807</v>
      </c>
      <c r="B28" s="129" t="s">
        <v>211</v>
      </c>
      <c r="C28" s="129" t="s">
        <v>212</v>
      </c>
      <c r="D28" t="s">
        <v>494</v>
      </c>
      <c r="E28" s="217" t="s">
        <v>53</v>
      </c>
      <c r="F28" t="s">
        <v>215</v>
      </c>
      <c r="G28" t="s">
        <v>245</v>
      </c>
      <c r="H28" t="s">
        <v>246</v>
      </c>
      <c r="I28" t="s">
        <v>506</v>
      </c>
      <c r="J28" t="s">
        <v>507</v>
      </c>
      <c r="K28" s="129" t="s">
        <v>772</v>
      </c>
      <c r="L28" s="129" t="s">
        <v>416</v>
      </c>
      <c r="M28" s="218" t="str">
        <f t="shared" si="4"/>
        <v>ED.WA</v>
      </c>
      <c r="N28" s="173">
        <v>1</v>
      </c>
      <c r="O28" s="173">
        <v>0</v>
      </c>
      <c r="P28" s="219">
        <f t="shared" si="5"/>
        <v>10339.610000000002</v>
      </c>
      <c r="Q28" s="219">
        <f t="shared" si="6"/>
        <v>0</v>
      </c>
      <c r="R28" s="220">
        <v>0</v>
      </c>
      <c r="S28" s="220">
        <v>8825.1700000000019</v>
      </c>
      <c r="T28" s="220">
        <v>371.0800000000001</v>
      </c>
      <c r="U28" s="220">
        <v>0</v>
      </c>
      <c r="V28" s="220">
        <v>0</v>
      </c>
      <c r="W28" s="220">
        <v>0</v>
      </c>
      <c r="X28" s="220">
        <v>1143.3600000000001</v>
      </c>
      <c r="Y28" s="220">
        <v>0</v>
      </c>
      <c r="Z28" s="220">
        <v>0</v>
      </c>
      <c r="AA28" s="220">
        <v>0</v>
      </c>
      <c r="AB28" s="220">
        <v>0</v>
      </c>
      <c r="AC28" s="220">
        <v>0</v>
      </c>
      <c r="AD28" s="220">
        <f t="shared" si="14"/>
        <v>10339.610000000002</v>
      </c>
      <c r="AE28" s="221"/>
      <c r="AF28" s="220">
        <f>SUM($R28:R28)</f>
        <v>0</v>
      </c>
      <c r="AG28" s="220">
        <f>SUM($R28:S28)</f>
        <v>8825.1700000000019</v>
      </c>
      <c r="AH28" s="220">
        <f>SUM($R28:T28)</f>
        <v>9196.2500000000018</v>
      </c>
      <c r="AI28" s="220">
        <f>SUM($R28:U28)</f>
        <v>9196.2500000000018</v>
      </c>
      <c r="AJ28" s="220">
        <f>SUM($R28:V28)</f>
        <v>9196.2500000000018</v>
      </c>
      <c r="AK28" s="220">
        <f>SUM($R28:W28)</f>
        <v>9196.2500000000018</v>
      </c>
      <c r="AL28" s="220">
        <f>SUM($R28:X28)</f>
        <v>10339.610000000002</v>
      </c>
      <c r="AM28" s="220">
        <f>SUM($R28:Y28)</f>
        <v>10339.610000000002</v>
      </c>
      <c r="AN28" s="220">
        <f>SUM($R28:Z28)</f>
        <v>10339.610000000002</v>
      </c>
      <c r="AO28" s="220">
        <f>SUM($R28:AA28)</f>
        <v>10339.610000000002</v>
      </c>
      <c r="AP28" s="220">
        <f>SUM($R28:AB28)</f>
        <v>10339.610000000002</v>
      </c>
      <c r="AQ28" s="220">
        <f>SUM($R28:AC28)</f>
        <v>10339.610000000002</v>
      </c>
      <c r="AR28" s="222">
        <f t="shared" si="7"/>
        <v>8539.8354166666686</v>
      </c>
      <c r="AS28" s="82"/>
      <c r="AT28" s="220">
        <f t="shared" si="8"/>
        <v>0</v>
      </c>
      <c r="AU28" s="220">
        <f t="shared" si="8"/>
        <v>8825.1700000000019</v>
      </c>
      <c r="AV28" s="220">
        <f t="shared" si="8"/>
        <v>371.0800000000001</v>
      </c>
      <c r="AW28" s="220">
        <f t="shared" si="8"/>
        <v>0</v>
      </c>
      <c r="AX28" s="220">
        <f t="shared" si="8"/>
        <v>0</v>
      </c>
      <c r="AY28" s="220">
        <f t="shared" si="8"/>
        <v>0</v>
      </c>
      <c r="AZ28" s="220">
        <f t="shared" si="8"/>
        <v>1143.3600000000001</v>
      </c>
      <c r="BA28" s="220">
        <f t="shared" si="8"/>
        <v>0</v>
      </c>
      <c r="BB28" s="220">
        <f t="shared" si="8"/>
        <v>0</v>
      </c>
      <c r="BC28" s="220">
        <f t="shared" si="8"/>
        <v>0</v>
      </c>
      <c r="BD28" s="220">
        <f t="shared" si="8"/>
        <v>0</v>
      </c>
      <c r="BE28" s="220">
        <f t="shared" si="8"/>
        <v>0</v>
      </c>
      <c r="BF28" s="220">
        <f t="shared" si="9"/>
        <v>10339.610000000002</v>
      </c>
      <c r="BG28" s="221"/>
      <c r="BH28" s="220">
        <f>SUM($AT28:AT28)</f>
        <v>0</v>
      </c>
      <c r="BI28" s="220">
        <f>SUM($AT28:AU28)</f>
        <v>8825.1700000000019</v>
      </c>
      <c r="BJ28" s="220">
        <f>SUM($AT28:AV28)</f>
        <v>9196.2500000000018</v>
      </c>
      <c r="BK28" s="220">
        <f>SUM($AT28:AW28)</f>
        <v>9196.2500000000018</v>
      </c>
      <c r="BL28" s="220">
        <f>SUM($AT28:AX28)</f>
        <v>9196.2500000000018</v>
      </c>
      <c r="BM28" s="220">
        <f>SUM($AT28:AY28)</f>
        <v>9196.2500000000018</v>
      </c>
      <c r="BN28" s="220">
        <f>SUM($AT28:AZ28)</f>
        <v>10339.610000000002</v>
      </c>
      <c r="BO28" s="220">
        <f>SUM($AT28:BA28)</f>
        <v>10339.610000000002</v>
      </c>
      <c r="BP28" s="220">
        <f>SUM($AT28:BB28)</f>
        <v>10339.610000000002</v>
      </c>
      <c r="BQ28" s="220">
        <f>SUM($AT28:BC28)</f>
        <v>10339.610000000002</v>
      </c>
      <c r="BR28" s="220">
        <f>SUM($AT28:BD28)</f>
        <v>10339.610000000002</v>
      </c>
      <c r="BS28" s="220">
        <f>SUM($AT28:BE28)</f>
        <v>10339.610000000002</v>
      </c>
      <c r="BT28" s="222">
        <f t="shared" si="10"/>
        <v>8539.8354166666686</v>
      </c>
      <c r="BU28" s="82"/>
      <c r="BV28" s="220">
        <f t="shared" si="11"/>
        <v>0</v>
      </c>
      <c r="BW28" s="220">
        <f t="shared" si="11"/>
        <v>0</v>
      </c>
      <c r="BX28" s="220">
        <f t="shared" si="11"/>
        <v>0</v>
      </c>
      <c r="BY28" s="220">
        <f t="shared" si="11"/>
        <v>0</v>
      </c>
      <c r="BZ28" s="220">
        <f t="shared" si="11"/>
        <v>0</v>
      </c>
      <c r="CA28" s="220">
        <f t="shared" si="11"/>
        <v>0</v>
      </c>
      <c r="CB28" s="220">
        <f t="shared" si="11"/>
        <v>0</v>
      </c>
      <c r="CC28" s="220">
        <f t="shared" si="11"/>
        <v>0</v>
      </c>
      <c r="CD28" s="220">
        <f t="shared" si="11"/>
        <v>0</v>
      </c>
      <c r="CE28" s="220">
        <f t="shared" si="11"/>
        <v>0</v>
      </c>
      <c r="CF28" s="220">
        <f t="shared" si="11"/>
        <v>0</v>
      </c>
      <c r="CG28" s="220">
        <f t="shared" si="11"/>
        <v>0</v>
      </c>
      <c r="CH28" s="220">
        <f t="shared" si="12"/>
        <v>0</v>
      </c>
      <c r="CI28" s="221"/>
      <c r="CJ28" s="220">
        <f>SUM($BV28:BV28)</f>
        <v>0</v>
      </c>
      <c r="CK28" s="220">
        <f>SUM($BV28:BW28)</f>
        <v>0</v>
      </c>
      <c r="CL28" s="220">
        <f>SUM($BV28:BX28)</f>
        <v>0</v>
      </c>
      <c r="CM28" s="220">
        <f>SUM($BV28:BY28)</f>
        <v>0</v>
      </c>
      <c r="CN28" s="220">
        <f>SUM($BV28:BZ28)</f>
        <v>0</v>
      </c>
      <c r="CO28" s="220">
        <f>SUM($BV28:CA28)</f>
        <v>0</v>
      </c>
      <c r="CP28" s="220">
        <f>SUM($BV28:CB28)</f>
        <v>0</v>
      </c>
      <c r="CQ28" s="220">
        <f>SUM($BV28:CC28)</f>
        <v>0</v>
      </c>
      <c r="CR28" s="220">
        <f>SUM($BV28:CD28)</f>
        <v>0</v>
      </c>
      <c r="CS28" s="220">
        <f>SUM($BV28:CE28)</f>
        <v>0</v>
      </c>
      <c r="CT28" s="220">
        <f>SUM($BV28:CF28)</f>
        <v>0</v>
      </c>
      <c r="CU28" s="220">
        <f>SUM($BV28:CG28)</f>
        <v>0</v>
      </c>
      <c r="CV28" s="222">
        <f t="shared" si="13"/>
        <v>0</v>
      </c>
    </row>
    <row r="29" spans="1:100" s="94" customFormat="1" ht="14.4">
      <c r="A29" s="129" t="s">
        <v>807</v>
      </c>
      <c r="B29" s="129" t="s">
        <v>211</v>
      </c>
      <c r="C29" s="129" t="s">
        <v>212</v>
      </c>
      <c r="D29" t="s">
        <v>494</v>
      </c>
      <c r="E29" s="217" t="s">
        <v>53</v>
      </c>
      <c r="F29" t="s">
        <v>215</v>
      </c>
      <c r="G29" t="s">
        <v>245</v>
      </c>
      <c r="H29" t="s">
        <v>246</v>
      </c>
      <c r="I29" t="s">
        <v>519</v>
      </c>
      <c r="J29" t="s">
        <v>520</v>
      </c>
      <c r="K29" s="129" t="s">
        <v>772</v>
      </c>
      <c r="L29" s="129" t="s">
        <v>416</v>
      </c>
      <c r="M29" s="218" t="str">
        <f t="shared" si="4"/>
        <v>ED.WA</v>
      </c>
      <c r="N29" s="173">
        <v>1</v>
      </c>
      <c r="O29" s="173">
        <v>0</v>
      </c>
      <c r="P29" s="219">
        <f t="shared" si="5"/>
        <v>1383.7100000000003</v>
      </c>
      <c r="Q29" s="219">
        <f t="shared" si="6"/>
        <v>0</v>
      </c>
      <c r="R29" s="220">
        <v>2582.1200000000003</v>
      </c>
      <c r="S29" s="220">
        <v>27877.96</v>
      </c>
      <c r="T29" s="220">
        <v>37453.26</v>
      </c>
      <c r="U29" s="220">
        <v>873.59999999999991</v>
      </c>
      <c r="V29" s="220">
        <v>-744.79</v>
      </c>
      <c r="W29" s="220">
        <v>4592.34</v>
      </c>
      <c r="X29" s="220">
        <v>-63851.380000000005</v>
      </c>
      <c r="Y29" s="220">
        <v>-1822.79</v>
      </c>
      <c r="Z29" s="220">
        <v>-1882.05</v>
      </c>
      <c r="AA29" s="220">
        <v>-1882.05</v>
      </c>
      <c r="AB29" s="220">
        <v>-1303.75</v>
      </c>
      <c r="AC29" s="220">
        <v>-508.76</v>
      </c>
      <c r="AD29" s="220">
        <f t="shared" si="14"/>
        <v>1383.7100000000003</v>
      </c>
      <c r="AE29" s="221"/>
      <c r="AF29" s="220">
        <f>SUM($R29:R29)</f>
        <v>2582.1200000000003</v>
      </c>
      <c r="AG29" s="220">
        <f>SUM($R29:S29)</f>
        <v>30460.079999999998</v>
      </c>
      <c r="AH29" s="220">
        <f>SUM($R29:T29)</f>
        <v>67913.34</v>
      </c>
      <c r="AI29" s="220">
        <f>SUM($R29:U29)</f>
        <v>68786.94</v>
      </c>
      <c r="AJ29" s="220">
        <f>SUM($R29:V29)</f>
        <v>68042.150000000009</v>
      </c>
      <c r="AK29" s="220">
        <f>SUM($R29:W29)</f>
        <v>72634.490000000005</v>
      </c>
      <c r="AL29" s="220">
        <f>SUM($R29:X29)</f>
        <v>8783.11</v>
      </c>
      <c r="AM29" s="220">
        <f>SUM($R29:Y29)</f>
        <v>6960.3200000000006</v>
      </c>
      <c r="AN29" s="220">
        <f>SUM($R29:Z29)</f>
        <v>5078.2700000000004</v>
      </c>
      <c r="AO29" s="220">
        <f>SUM($R29:AA29)</f>
        <v>3196.2200000000003</v>
      </c>
      <c r="AP29" s="220">
        <f>SUM($R29:AB29)</f>
        <v>1892.4700000000003</v>
      </c>
      <c r="AQ29" s="220">
        <f>SUM($R29:AC29)</f>
        <v>1383.7100000000003</v>
      </c>
      <c r="AR29" s="222">
        <f t="shared" si="7"/>
        <v>28085.113749999993</v>
      </c>
      <c r="AS29" s="82"/>
      <c r="AT29" s="220">
        <f t="shared" si="8"/>
        <v>2582.1200000000003</v>
      </c>
      <c r="AU29" s="220">
        <f t="shared" si="8"/>
        <v>27877.96</v>
      </c>
      <c r="AV29" s="220">
        <f t="shared" si="8"/>
        <v>37453.26</v>
      </c>
      <c r="AW29" s="220">
        <f t="shared" ref="AW29:BE63" si="26">U29*$N29</f>
        <v>873.59999999999991</v>
      </c>
      <c r="AX29" s="220">
        <f t="shared" si="26"/>
        <v>-744.79</v>
      </c>
      <c r="AY29" s="220">
        <f t="shared" si="26"/>
        <v>4592.34</v>
      </c>
      <c r="AZ29" s="220">
        <f t="shared" si="26"/>
        <v>-63851.380000000005</v>
      </c>
      <c r="BA29" s="220">
        <f t="shared" si="26"/>
        <v>-1822.79</v>
      </c>
      <c r="BB29" s="220">
        <f t="shared" si="26"/>
        <v>-1882.05</v>
      </c>
      <c r="BC29" s="220">
        <f t="shared" si="26"/>
        <v>-1882.05</v>
      </c>
      <c r="BD29" s="220">
        <f t="shared" si="26"/>
        <v>-1303.75</v>
      </c>
      <c r="BE29" s="220">
        <f t="shared" si="26"/>
        <v>-508.76</v>
      </c>
      <c r="BF29" s="220">
        <f t="shared" si="9"/>
        <v>1383.7100000000003</v>
      </c>
      <c r="BG29" s="221"/>
      <c r="BH29" s="220">
        <f>SUM($AT29:AT29)</f>
        <v>2582.1200000000003</v>
      </c>
      <c r="BI29" s="220">
        <f>SUM($AT29:AU29)</f>
        <v>30460.079999999998</v>
      </c>
      <c r="BJ29" s="220">
        <f>SUM($AT29:AV29)</f>
        <v>67913.34</v>
      </c>
      <c r="BK29" s="220">
        <f>SUM($AT29:AW29)</f>
        <v>68786.94</v>
      </c>
      <c r="BL29" s="220">
        <f>SUM($AT29:AX29)</f>
        <v>68042.150000000009</v>
      </c>
      <c r="BM29" s="220">
        <f>SUM($AT29:AY29)</f>
        <v>72634.490000000005</v>
      </c>
      <c r="BN29" s="220">
        <f>SUM($AT29:AZ29)</f>
        <v>8783.11</v>
      </c>
      <c r="BO29" s="220">
        <f>SUM($AT29:BA29)</f>
        <v>6960.3200000000006</v>
      </c>
      <c r="BP29" s="220">
        <f>SUM($AT29:BB29)</f>
        <v>5078.2700000000004</v>
      </c>
      <c r="BQ29" s="220">
        <f>SUM($AT29:BC29)</f>
        <v>3196.2200000000003</v>
      </c>
      <c r="BR29" s="220">
        <f>SUM($AT29:BD29)</f>
        <v>1892.4700000000003</v>
      </c>
      <c r="BS29" s="220">
        <f>SUM($AT29:BE29)</f>
        <v>1383.7100000000003</v>
      </c>
      <c r="BT29" s="222">
        <f t="shared" si="10"/>
        <v>28085.113749999993</v>
      </c>
      <c r="BU29" s="82"/>
      <c r="BV29" s="220">
        <f t="shared" si="11"/>
        <v>0</v>
      </c>
      <c r="BW29" s="220">
        <f t="shared" si="11"/>
        <v>0</v>
      </c>
      <c r="BX29" s="220">
        <f t="shared" si="11"/>
        <v>0</v>
      </c>
      <c r="BY29" s="220">
        <f t="shared" ref="BY29:CG63" si="27">$O29*U29</f>
        <v>0</v>
      </c>
      <c r="BZ29" s="220">
        <f t="shared" si="27"/>
        <v>0</v>
      </c>
      <c r="CA29" s="220">
        <f t="shared" si="27"/>
        <v>0</v>
      </c>
      <c r="CB29" s="220">
        <f t="shared" si="27"/>
        <v>0</v>
      </c>
      <c r="CC29" s="220">
        <f t="shared" si="27"/>
        <v>0</v>
      </c>
      <c r="CD29" s="220">
        <f t="shared" si="27"/>
        <v>0</v>
      </c>
      <c r="CE29" s="220">
        <f t="shared" si="27"/>
        <v>0</v>
      </c>
      <c r="CF29" s="220">
        <f t="shared" si="27"/>
        <v>0</v>
      </c>
      <c r="CG29" s="220">
        <f t="shared" si="27"/>
        <v>0</v>
      </c>
      <c r="CH29" s="220">
        <f t="shared" si="12"/>
        <v>0</v>
      </c>
      <c r="CI29" s="221"/>
      <c r="CJ29" s="220">
        <f>SUM($BV29:BV29)</f>
        <v>0</v>
      </c>
      <c r="CK29" s="220">
        <f>SUM($BV29:BW29)</f>
        <v>0</v>
      </c>
      <c r="CL29" s="220">
        <f>SUM($BV29:BX29)</f>
        <v>0</v>
      </c>
      <c r="CM29" s="220">
        <f>SUM($BV29:BY29)</f>
        <v>0</v>
      </c>
      <c r="CN29" s="220">
        <f>SUM($BV29:BZ29)</f>
        <v>0</v>
      </c>
      <c r="CO29" s="220">
        <f>SUM($BV29:CA29)</f>
        <v>0</v>
      </c>
      <c r="CP29" s="220">
        <f>SUM($BV29:CB29)</f>
        <v>0</v>
      </c>
      <c r="CQ29" s="220">
        <f>SUM($BV29:CC29)</f>
        <v>0</v>
      </c>
      <c r="CR29" s="220">
        <f>SUM($BV29:CD29)</f>
        <v>0</v>
      </c>
      <c r="CS29" s="220">
        <f>SUM($BV29:CE29)</f>
        <v>0</v>
      </c>
      <c r="CT29" s="220">
        <f>SUM($BV29:CF29)</f>
        <v>0</v>
      </c>
      <c r="CU29" s="220">
        <f>SUM($BV29:CG29)</f>
        <v>0</v>
      </c>
      <c r="CV29" s="222">
        <f t="shared" si="13"/>
        <v>0</v>
      </c>
    </row>
    <row r="30" spans="1:100" s="94" customFormat="1" ht="14.4">
      <c r="A30" s="129" t="s">
        <v>807</v>
      </c>
      <c r="B30" s="129" t="s">
        <v>211</v>
      </c>
      <c r="C30" s="129" t="s">
        <v>212</v>
      </c>
      <c r="D30" t="s">
        <v>494</v>
      </c>
      <c r="E30" s="217" t="s">
        <v>53</v>
      </c>
      <c r="F30" t="s">
        <v>215</v>
      </c>
      <c r="G30" t="s">
        <v>245</v>
      </c>
      <c r="H30" t="s">
        <v>246</v>
      </c>
      <c r="I30" t="s">
        <v>512</v>
      </c>
      <c r="J30" t="s">
        <v>513</v>
      </c>
      <c r="K30" s="129" t="s">
        <v>772</v>
      </c>
      <c r="L30" s="129" t="s">
        <v>416</v>
      </c>
      <c r="M30" s="218" t="str">
        <f t="shared" si="4"/>
        <v>ED.WA</v>
      </c>
      <c r="N30" s="173">
        <v>1</v>
      </c>
      <c r="O30" s="173">
        <v>0</v>
      </c>
      <c r="P30" s="219">
        <f t="shared" si="5"/>
        <v>61125.47</v>
      </c>
      <c r="Q30" s="219">
        <f t="shared" si="6"/>
        <v>0</v>
      </c>
      <c r="R30" s="220">
        <v>0</v>
      </c>
      <c r="S30" s="220">
        <v>1266</v>
      </c>
      <c r="T30" s="220">
        <v>10681.519999999999</v>
      </c>
      <c r="U30" s="220">
        <v>6241.6600000000008</v>
      </c>
      <c r="V30" s="220">
        <v>4714.8599999999997</v>
      </c>
      <c r="W30" s="220">
        <v>12671.990000000002</v>
      </c>
      <c r="X30" s="220">
        <v>11464.71</v>
      </c>
      <c r="Y30" s="220">
        <v>4538.79</v>
      </c>
      <c r="Z30" s="220">
        <v>4138.12</v>
      </c>
      <c r="AA30" s="220">
        <v>2077.2800000000002</v>
      </c>
      <c r="AB30" s="220">
        <v>2711.94</v>
      </c>
      <c r="AC30" s="220">
        <v>618.6</v>
      </c>
      <c r="AD30" s="220">
        <f t="shared" si="14"/>
        <v>61125.47</v>
      </c>
      <c r="AE30" s="221"/>
      <c r="AF30" s="220">
        <f>SUM($R30:R30)</f>
        <v>0</v>
      </c>
      <c r="AG30" s="220">
        <f>SUM($R30:S30)</f>
        <v>1266</v>
      </c>
      <c r="AH30" s="220">
        <f>SUM($R30:T30)</f>
        <v>11947.519999999999</v>
      </c>
      <c r="AI30" s="220">
        <f>SUM($R30:U30)</f>
        <v>18189.18</v>
      </c>
      <c r="AJ30" s="220">
        <f>SUM($R30:V30)</f>
        <v>22904.04</v>
      </c>
      <c r="AK30" s="220">
        <f>SUM($R30:W30)</f>
        <v>35576.03</v>
      </c>
      <c r="AL30" s="220">
        <f>SUM($R30:X30)</f>
        <v>47040.74</v>
      </c>
      <c r="AM30" s="220">
        <f>SUM($R30:Y30)</f>
        <v>51579.53</v>
      </c>
      <c r="AN30" s="220">
        <f>SUM($R30:Z30)</f>
        <v>55717.65</v>
      </c>
      <c r="AO30" s="220">
        <f>SUM($R30:AA30)</f>
        <v>57794.93</v>
      </c>
      <c r="AP30" s="220">
        <f>SUM($R30:AB30)</f>
        <v>60506.87</v>
      </c>
      <c r="AQ30" s="220">
        <f>SUM($R30:AC30)</f>
        <v>61125.47</v>
      </c>
      <c r="AR30" s="222">
        <f t="shared" si="7"/>
        <v>32757.102083333331</v>
      </c>
      <c r="AS30" s="82"/>
      <c r="AT30" s="220">
        <f t="shared" ref="AT30:AY67" si="28">R30*$N30</f>
        <v>0</v>
      </c>
      <c r="AU30" s="220">
        <f t="shared" si="28"/>
        <v>1266</v>
      </c>
      <c r="AV30" s="220">
        <f t="shared" si="28"/>
        <v>10681.519999999999</v>
      </c>
      <c r="AW30" s="220">
        <f t="shared" si="26"/>
        <v>6241.6600000000008</v>
      </c>
      <c r="AX30" s="220">
        <f t="shared" si="26"/>
        <v>4714.8599999999997</v>
      </c>
      <c r="AY30" s="220">
        <f t="shared" si="26"/>
        <v>12671.990000000002</v>
      </c>
      <c r="AZ30" s="220">
        <f t="shared" si="26"/>
        <v>11464.71</v>
      </c>
      <c r="BA30" s="220">
        <f t="shared" si="26"/>
        <v>4538.79</v>
      </c>
      <c r="BB30" s="220">
        <f t="shared" si="26"/>
        <v>4138.12</v>
      </c>
      <c r="BC30" s="220">
        <f t="shared" si="26"/>
        <v>2077.2800000000002</v>
      </c>
      <c r="BD30" s="220">
        <f t="shared" si="26"/>
        <v>2711.94</v>
      </c>
      <c r="BE30" s="220">
        <f t="shared" si="26"/>
        <v>618.6</v>
      </c>
      <c r="BF30" s="220">
        <f t="shared" si="9"/>
        <v>61125.47</v>
      </c>
      <c r="BG30" s="221"/>
      <c r="BH30" s="220">
        <f>SUM($AT30:AT30)</f>
        <v>0</v>
      </c>
      <c r="BI30" s="220">
        <f>SUM($AT30:AU30)</f>
        <v>1266</v>
      </c>
      <c r="BJ30" s="220">
        <f>SUM($AT30:AV30)</f>
        <v>11947.519999999999</v>
      </c>
      <c r="BK30" s="220">
        <f>SUM($AT30:AW30)</f>
        <v>18189.18</v>
      </c>
      <c r="BL30" s="220">
        <f>SUM($AT30:AX30)</f>
        <v>22904.04</v>
      </c>
      <c r="BM30" s="220">
        <f>SUM($AT30:AY30)</f>
        <v>35576.03</v>
      </c>
      <c r="BN30" s="220">
        <f>SUM($AT30:AZ30)</f>
        <v>47040.74</v>
      </c>
      <c r="BO30" s="220">
        <f>SUM($AT30:BA30)</f>
        <v>51579.53</v>
      </c>
      <c r="BP30" s="220">
        <f>SUM($AT30:BB30)</f>
        <v>55717.65</v>
      </c>
      <c r="BQ30" s="220">
        <f>SUM($AT30:BC30)</f>
        <v>57794.93</v>
      </c>
      <c r="BR30" s="220">
        <f>SUM($AT30:BD30)</f>
        <v>60506.87</v>
      </c>
      <c r="BS30" s="220">
        <f>SUM($AT30:BE30)</f>
        <v>61125.47</v>
      </c>
      <c r="BT30" s="222">
        <f t="shared" si="10"/>
        <v>32757.102083333331</v>
      </c>
      <c r="BU30" s="82"/>
      <c r="BV30" s="220">
        <f t="shared" ref="BV30:CA67" si="29">$O30*R30</f>
        <v>0</v>
      </c>
      <c r="BW30" s="220">
        <f t="shared" si="29"/>
        <v>0</v>
      </c>
      <c r="BX30" s="220">
        <f t="shared" si="29"/>
        <v>0</v>
      </c>
      <c r="BY30" s="220">
        <f t="shared" si="27"/>
        <v>0</v>
      </c>
      <c r="BZ30" s="220">
        <f t="shared" si="27"/>
        <v>0</v>
      </c>
      <c r="CA30" s="220">
        <f t="shared" si="27"/>
        <v>0</v>
      </c>
      <c r="CB30" s="220">
        <f t="shared" si="27"/>
        <v>0</v>
      </c>
      <c r="CC30" s="220">
        <f t="shared" si="27"/>
        <v>0</v>
      </c>
      <c r="CD30" s="220">
        <f t="shared" si="27"/>
        <v>0</v>
      </c>
      <c r="CE30" s="220">
        <f t="shared" si="27"/>
        <v>0</v>
      </c>
      <c r="CF30" s="220">
        <f t="shared" si="27"/>
        <v>0</v>
      </c>
      <c r="CG30" s="220">
        <f t="shared" si="27"/>
        <v>0</v>
      </c>
      <c r="CH30" s="220">
        <f t="shared" si="12"/>
        <v>0</v>
      </c>
      <c r="CI30" s="221"/>
      <c r="CJ30" s="220">
        <f>SUM($BV30:BV30)</f>
        <v>0</v>
      </c>
      <c r="CK30" s="220">
        <f>SUM($BV30:BW30)</f>
        <v>0</v>
      </c>
      <c r="CL30" s="220">
        <f>SUM($BV30:BX30)</f>
        <v>0</v>
      </c>
      <c r="CM30" s="220">
        <f>SUM($BV30:BY30)</f>
        <v>0</v>
      </c>
      <c r="CN30" s="220">
        <f>SUM($BV30:BZ30)</f>
        <v>0</v>
      </c>
      <c r="CO30" s="220">
        <f>SUM($BV30:CA30)</f>
        <v>0</v>
      </c>
      <c r="CP30" s="220">
        <f>SUM($BV30:CB30)</f>
        <v>0</v>
      </c>
      <c r="CQ30" s="220">
        <f>SUM($BV30:CC30)</f>
        <v>0</v>
      </c>
      <c r="CR30" s="220">
        <f>SUM($BV30:CD30)</f>
        <v>0</v>
      </c>
      <c r="CS30" s="220">
        <f>SUM($BV30:CE30)</f>
        <v>0</v>
      </c>
      <c r="CT30" s="220">
        <f>SUM($BV30:CF30)</f>
        <v>0</v>
      </c>
      <c r="CU30" s="220">
        <f>SUM($BV30:CG30)</f>
        <v>0</v>
      </c>
      <c r="CV30" s="222">
        <f t="shared" si="13"/>
        <v>0</v>
      </c>
    </row>
    <row r="31" spans="1:100" s="94" customFormat="1" ht="14.4">
      <c r="A31" s="129" t="s">
        <v>807</v>
      </c>
      <c r="B31" s="129" t="s">
        <v>211</v>
      </c>
      <c r="C31" s="129" t="s">
        <v>212</v>
      </c>
      <c r="D31" t="s">
        <v>494</v>
      </c>
      <c r="E31" s="217" t="s">
        <v>53</v>
      </c>
      <c r="F31" t="s">
        <v>215</v>
      </c>
      <c r="G31" t="s">
        <v>245</v>
      </c>
      <c r="H31" t="s">
        <v>246</v>
      </c>
      <c r="I31" t="s">
        <v>529</v>
      </c>
      <c r="J31" t="s">
        <v>530</v>
      </c>
      <c r="K31" s="129" t="s">
        <v>772</v>
      </c>
      <c r="L31" s="129" t="s">
        <v>416</v>
      </c>
      <c r="M31" s="218" t="str">
        <f t="shared" si="4"/>
        <v>ED.WA</v>
      </c>
      <c r="N31" s="173">
        <v>1</v>
      </c>
      <c r="O31" s="173">
        <v>0</v>
      </c>
      <c r="P31" s="219">
        <f t="shared" si="5"/>
        <v>249802.43000000002</v>
      </c>
      <c r="Q31" s="219">
        <f t="shared" si="6"/>
        <v>0</v>
      </c>
      <c r="R31" s="220">
        <v>23188.759999999995</v>
      </c>
      <c r="S31" s="220">
        <v>21481.760000000006</v>
      </c>
      <c r="T31" s="220">
        <v>18989.900000000009</v>
      </c>
      <c r="U31" s="220">
        <v>18650.149999999998</v>
      </c>
      <c r="V31" s="220">
        <v>-48927.059999999976</v>
      </c>
      <c r="W31" s="220">
        <v>50164.920000000006</v>
      </c>
      <c r="X31" s="220">
        <v>4731.7800000000007</v>
      </c>
      <c r="Y31" s="220">
        <v>23202.190000000002</v>
      </c>
      <c r="Z31" s="220">
        <v>9142.5099999999984</v>
      </c>
      <c r="AA31" s="220">
        <v>108481.56999999999</v>
      </c>
      <c r="AB31" s="220">
        <v>4850.7100000000009</v>
      </c>
      <c r="AC31" s="220">
        <v>15845.240000000003</v>
      </c>
      <c r="AD31" s="220">
        <f t="shared" si="14"/>
        <v>249802.43000000002</v>
      </c>
      <c r="AE31" s="221"/>
      <c r="AF31" s="220">
        <f>SUM($R31:R31)</f>
        <v>23188.759999999995</v>
      </c>
      <c r="AG31" s="220">
        <f>SUM($R31:S31)</f>
        <v>44670.520000000004</v>
      </c>
      <c r="AH31" s="220">
        <f>SUM($R31:T31)</f>
        <v>63660.420000000013</v>
      </c>
      <c r="AI31" s="220">
        <f>SUM($R31:U31)</f>
        <v>82310.570000000007</v>
      </c>
      <c r="AJ31" s="220">
        <f>SUM($R31:V31)</f>
        <v>33383.510000000031</v>
      </c>
      <c r="AK31" s="220">
        <f>SUM($R31:W31)</f>
        <v>83548.430000000037</v>
      </c>
      <c r="AL31" s="220">
        <f>SUM($R31:X31)</f>
        <v>88280.210000000036</v>
      </c>
      <c r="AM31" s="220">
        <f>SUM($R31:Y31)</f>
        <v>111482.40000000004</v>
      </c>
      <c r="AN31" s="220">
        <f>SUM($R31:Z31)</f>
        <v>120624.91000000003</v>
      </c>
      <c r="AO31" s="220">
        <f>SUM($R31:AA31)</f>
        <v>229106.48000000004</v>
      </c>
      <c r="AP31" s="220">
        <f>SUM($R31:AB31)</f>
        <v>233957.19000000003</v>
      </c>
      <c r="AQ31" s="220">
        <f>SUM($R31:AC31)</f>
        <v>249802.43000000002</v>
      </c>
      <c r="AR31" s="222">
        <f t="shared" si="7"/>
        <v>103259.55125000002</v>
      </c>
      <c r="AS31" s="82"/>
      <c r="AT31" s="220">
        <f t="shared" si="28"/>
        <v>23188.759999999995</v>
      </c>
      <c r="AU31" s="220">
        <f t="shared" si="28"/>
        <v>21481.760000000006</v>
      </c>
      <c r="AV31" s="220">
        <f t="shared" si="28"/>
        <v>18989.900000000009</v>
      </c>
      <c r="AW31" s="220">
        <f t="shared" si="26"/>
        <v>18650.149999999998</v>
      </c>
      <c r="AX31" s="220">
        <f t="shared" si="26"/>
        <v>-48927.059999999976</v>
      </c>
      <c r="AY31" s="220">
        <f t="shared" si="26"/>
        <v>50164.920000000006</v>
      </c>
      <c r="AZ31" s="220">
        <f t="shared" si="26"/>
        <v>4731.7800000000007</v>
      </c>
      <c r="BA31" s="220">
        <f t="shared" si="26"/>
        <v>23202.190000000002</v>
      </c>
      <c r="BB31" s="220">
        <f t="shared" si="26"/>
        <v>9142.5099999999984</v>
      </c>
      <c r="BC31" s="220">
        <f t="shared" si="26"/>
        <v>108481.56999999999</v>
      </c>
      <c r="BD31" s="220">
        <f t="shared" si="26"/>
        <v>4850.7100000000009</v>
      </c>
      <c r="BE31" s="220">
        <f t="shared" si="26"/>
        <v>15845.240000000003</v>
      </c>
      <c r="BF31" s="220">
        <f t="shared" si="9"/>
        <v>249802.43000000002</v>
      </c>
      <c r="BG31" s="221"/>
      <c r="BH31" s="220">
        <f>SUM($AT31:AT31)</f>
        <v>23188.759999999995</v>
      </c>
      <c r="BI31" s="220">
        <f>SUM($AT31:AU31)</f>
        <v>44670.520000000004</v>
      </c>
      <c r="BJ31" s="220">
        <f>SUM($AT31:AV31)</f>
        <v>63660.420000000013</v>
      </c>
      <c r="BK31" s="220">
        <f>SUM($AT31:AW31)</f>
        <v>82310.570000000007</v>
      </c>
      <c r="BL31" s="220">
        <f>SUM($AT31:AX31)</f>
        <v>33383.510000000031</v>
      </c>
      <c r="BM31" s="220">
        <f>SUM($AT31:AY31)</f>
        <v>83548.430000000037</v>
      </c>
      <c r="BN31" s="220">
        <f>SUM($AT31:AZ31)</f>
        <v>88280.210000000036</v>
      </c>
      <c r="BO31" s="220">
        <f>SUM($AT31:BA31)</f>
        <v>111482.40000000004</v>
      </c>
      <c r="BP31" s="220">
        <f>SUM($AT31:BB31)</f>
        <v>120624.91000000003</v>
      </c>
      <c r="BQ31" s="220">
        <f>SUM($AT31:BC31)</f>
        <v>229106.48000000004</v>
      </c>
      <c r="BR31" s="220">
        <f>SUM($AT31:BD31)</f>
        <v>233957.19000000003</v>
      </c>
      <c r="BS31" s="220">
        <f>SUM($AT31:BE31)</f>
        <v>249802.43000000002</v>
      </c>
      <c r="BT31" s="222">
        <f t="shared" si="10"/>
        <v>103259.55125000002</v>
      </c>
      <c r="BU31" s="82"/>
      <c r="BV31" s="220">
        <f t="shared" si="29"/>
        <v>0</v>
      </c>
      <c r="BW31" s="220">
        <f t="shared" si="29"/>
        <v>0</v>
      </c>
      <c r="BX31" s="220">
        <f t="shared" si="29"/>
        <v>0</v>
      </c>
      <c r="BY31" s="220">
        <f t="shared" si="27"/>
        <v>0</v>
      </c>
      <c r="BZ31" s="220">
        <f t="shared" si="27"/>
        <v>0</v>
      </c>
      <c r="CA31" s="220">
        <f t="shared" si="27"/>
        <v>0</v>
      </c>
      <c r="CB31" s="220">
        <f t="shared" si="27"/>
        <v>0</v>
      </c>
      <c r="CC31" s="220">
        <f t="shared" si="27"/>
        <v>0</v>
      </c>
      <c r="CD31" s="220">
        <f t="shared" si="27"/>
        <v>0</v>
      </c>
      <c r="CE31" s="220">
        <f t="shared" si="27"/>
        <v>0</v>
      </c>
      <c r="CF31" s="220">
        <f t="shared" si="27"/>
        <v>0</v>
      </c>
      <c r="CG31" s="220">
        <f t="shared" si="27"/>
        <v>0</v>
      </c>
      <c r="CH31" s="220">
        <f t="shared" si="12"/>
        <v>0</v>
      </c>
      <c r="CI31" s="221"/>
      <c r="CJ31" s="220">
        <f>SUM($BV31:BV31)</f>
        <v>0</v>
      </c>
      <c r="CK31" s="220">
        <f>SUM($BV31:BW31)</f>
        <v>0</v>
      </c>
      <c r="CL31" s="220">
        <f>SUM($BV31:BX31)</f>
        <v>0</v>
      </c>
      <c r="CM31" s="220">
        <f>SUM($BV31:BY31)</f>
        <v>0</v>
      </c>
      <c r="CN31" s="220">
        <f>SUM($BV31:BZ31)</f>
        <v>0</v>
      </c>
      <c r="CO31" s="220">
        <f>SUM($BV31:CA31)</f>
        <v>0</v>
      </c>
      <c r="CP31" s="220">
        <f>SUM($BV31:CB31)</f>
        <v>0</v>
      </c>
      <c r="CQ31" s="220">
        <f>SUM($BV31:CC31)</f>
        <v>0</v>
      </c>
      <c r="CR31" s="220">
        <f>SUM($BV31:CD31)</f>
        <v>0</v>
      </c>
      <c r="CS31" s="220">
        <f>SUM($BV31:CE31)</f>
        <v>0</v>
      </c>
      <c r="CT31" s="220">
        <f>SUM($BV31:CF31)</f>
        <v>0</v>
      </c>
      <c r="CU31" s="220">
        <f>SUM($BV31:CG31)</f>
        <v>0</v>
      </c>
      <c r="CV31" s="222">
        <f t="shared" si="13"/>
        <v>0</v>
      </c>
    </row>
    <row r="32" spans="1:100" s="94" customFormat="1" ht="14.4">
      <c r="A32" s="129" t="s">
        <v>807</v>
      </c>
      <c r="B32" s="129" t="s">
        <v>211</v>
      </c>
      <c r="C32" s="129" t="s">
        <v>212</v>
      </c>
      <c r="D32" t="s">
        <v>494</v>
      </c>
      <c r="E32" s="217" t="s">
        <v>53</v>
      </c>
      <c r="F32" t="s">
        <v>215</v>
      </c>
      <c r="G32" t="s">
        <v>245</v>
      </c>
      <c r="H32" t="s">
        <v>246</v>
      </c>
      <c r="I32" t="s">
        <v>508</v>
      </c>
      <c r="J32" t="s">
        <v>509</v>
      </c>
      <c r="K32" s="129" t="s">
        <v>772</v>
      </c>
      <c r="L32" s="129" t="s">
        <v>416</v>
      </c>
      <c r="M32" s="218" t="str">
        <f t="shared" si="4"/>
        <v>ED.WA</v>
      </c>
      <c r="N32" s="173">
        <v>1</v>
      </c>
      <c r="O32" s="173">
        <v>0</v>
      </c>
      <c r="P32" s="219">
        <f t="shared" si="5"/>
        <v>55055.299999999996</v>
      </c>
      <c r="Q32" s="219">
        <f t="shared" si="6"/>
        <v>0</v>
      </c>
      <c r="R32" s="220">
        <v>64.17</v>
      </c>
      <c r="S32" s="220">
        <v>3.1399999999999997</v>
      </c>
      <c r="T32" s="220">
        <v>1105.4700000000003</v>
      </c>
      <c r="U32" s="220">
        <v>2816.86</v>
      </c>
      <c r="V32" s="220">
        <v>7572.8899999999994</v>
      </c>
      <c r="W32" s="220">
        <v>11958.890000000001</v>
      </c>
      <c r="X32" s="220">
        <v>11745.51</v>
      </c>
      <c r="Y32" s="220">
        <v>588.38</v>
      </c>
      <c r="Z32" s="220">
        <v>410.35</v>
      </c>
      <c r="AA32" s="220">
        <v>16592.259999999998</v>
      </c>
      <c r="AB32" s="220">
        <v>2197.38</v>
      </c>
      <c r="AC32" s="220">
        <v>0</v>
      </c>
      <c r="AD32" s="220">
        <f t="shared" si="14"/>
        <v>55055.299999999996</v>
      </c>
      <c r="AE32" s="221"/>
      <c r="AF32" s="220">
        <f>SUM($R32:R32)</f>
        <v>64.17</v>
      </c>
      <c r="AG32" s="220">
        <f>SUM($R32:S32)</f>
        <v>67.31</v>
      </c>
      <c r="AH32" s="220">
        <f>SUM($R32:T32)</f>
        <v>1172.7800000000002</v>
      </c>
      <c r="AI32" s="220">
        <f>SUM($R32:U32)</f>
        <v>3989.6400000000003</v>
      </c>
      <c r="AJ32" s="220">
        <f>SUM($R32:V32)</f>
        <v>11562.529999999999</v>
      </c>
      <c r="AK32" s="220">
        <f>SUM($R32:W32)</f>
        <v>23521.42</v>
      </c>
      <c r="AL32" s="220">
        <f>SUM($R32:X32)</f>
        <v>35266.93</v>
      </c>
      <c r="AM32" s="220">
        <f>SUM($R32:Y32)</f>
        <v>35855.31</v>
      </c>
      <c r="AN32" s="220">
        <f>SUM($R32:Z32)</f>
        <v>36265.659999999996</v>
      </c>
      <c r="AO32" s="220">
        <f>SUM($R32:AA32)</f>
        <v>52857.919999999998</v>
      </c>
      <c r="AP32" s="220">
        <f>SUM($R32:AB32)</f>
        <v>55055.299999999996</v>
      </c>
      <c r="AQ32" s="220">
        <f>SUM($R32:AC32)</f>
        <v>55055.299999999996</v>
      </c>
      <c r="AR32" s="222">
        <f t="shared" si="7"/>
        <v>23600.551666666666</v>
      </c>
      <c r="AS32" s="82"/>
      <c r="AT32" s="220">
        <f t="shared" si="28"/>
        <v>64.17</v>
      </c>
      <c r="AU32" s="220">
        <f t="shared" si="28"/>
        <v>3.1399999999999997</v>
      </c>
      <c r="AV32" s="220">
        <f t="shared" si="28"/>
        <v>1105.4700000000003</v>
      </c>
      <c r="AW32" s="220">
        <f t="shared" si="26"/>
        <v>2816.86</v>
      </c>
      <c r="AX32" s="220">
        <f t="shared" si="26"/>
        <v>7572.8899999999994</v>
      </c>
      <c r="AY32" s="220">
        <f t="shared" si="26"/>
        <v>11958.890000000001</v>
      </c>
      <c r="AZ32" s="220">
        <f t="shared" si="26"/>
        <v>11745.51</v>
      </c>
      <c r="BA32" s="220">
        <f t="shared" si="26"/>
        <v>588.38</v>
      </c>
      <c r="BB32" s="220">
        <f t="shared" si="26"/>
        <v>410.35</v>
      </c>
      <c r="BC32" s="220">
        <f t="shared" si="26"/>
        <v>16592.259999999998</v>
      </c>
      <c r="BD32" s="220">
        <f t="shared" si="26"/>
        <v>2197.38</v>
      </c>
      <c r="BE32" s="220">
        <f t="shared" si="26"/>
        <v>0</v>
      </c>
      <c r="BF32" s="220">
        <f t="shared" si="9"/>
        <v>55055.299999999996</v>
      </c>
      <c r="BG32" s="221"/>
      <c r="BH32" s="220">
        <f>SUM($AT32:AT32)</f>
        <v>64.17</v>
      </c>
      <c r="BI32" s="220">
        <f>SUM($AT32:AU32)</f>
        <v>67.31</v>
      </c>
      <c r="BJ32" s="220">
        <f>SUM($AT32:AV32)</f>
        <v>1172.7800000000002</v>
      </c>
      <c r="BK32" s="220">
        <f>SUM($AT32:AW32)</f>
        <v>3989.6400000000003</v>
      </c>
      <c r="BL32" s="220">
        <f>SUM($AT32:AX32)</f>
        <v>11562.529999999999</v>
      </c>
      <c r="BM32" s="220">
        <f>SUM($AT32:AY32)</f>
        <v>23521.42</v>
      </c>
      <c r="BN32" s="220">
        <f>SUM($AT32:AZ32)</f>
        <v>35266.93</v>
      </c>
      <c r="BO32" s="220">
        <f>SUM($AT32:BA32)</f>
        <v>35855.31</v>
      </c>
      <c r="BP32" s="220">
        <f>SUM($AT32:BB32)</f>
        <v>36265.659999999996</v>
      </c>
      <c r="BQ32" s="220">
        <f>SUM($AT32:BC32)</f>
        <v>52857.919999999998</v>
      </c>
      <c r="BR32" s="220">
        <f>SUM($AT32:BD32)</f>
        <v>55055.299999999996</v>
      </c>
      <c r="BS32" s="220">
        <f>SUM($AT32:BE32)</f>
        <v>55055.299999999996</v>
      </c>
      <c r="BT32" s="222">
        <f t="shared" si="10"/>
        <v>23600.551666666666</v>
      </c>
      <c r="BU32" s="82"/>
      <c r="BV32" s="220">
        <f t="shared" si="29"/>
        <v>0</v>
      </c>
      <c r="BW32" s="220">
        <f t="shared" si="29"/>
        <v>0</v>
      </c>
      <c r="BX32" s="220">
        <f t="shared" si="29"/>
        <v>0</v>
      </c>
      <c r="BY32" s="220">
        <f t="shared" si="27"/>
        <v>0</v>
      </c>
      <c r="BZ32" s="220">
        <f t="shared" si="27"/>
        <v>0</v>
      </c>
      <c r="CA32" s="220">
        <f t="shared" si="27"/>
        <v>0</v>
      </c>
      <c r="CB32" s="220">
        <f t="shared" si="27"/>
        <v>0</v>
      </c>
      <c r="CC32" s="220">
        <f t="shared" si="27"/>
        <v>0</v>
      </c>
      <c r="CD32" s="220">
        <f t="shared" si="27"/>
        <v>0</v>
      </c>
      <c r="CE32" s="220">
        <f t="shared" si="27"/>
        <v>0</v>
      </c>
      <c r="CF32" s="220">
        <f t="shared" si="27"/>
        <v>0</v>
      </c>
      <c r="CG32" s="220">
        <f t="shared" si="27"/>
        <v>0</v>
      </c>
      <c r="CH32" s="220">
        <f t="shared" si="12"/>
        <v>0</v>
      </c>
      <c r="CI32" s="221"/>
      <c r="CJ32" s="220">
        <f>SUM($BV32:BV32)</f>
        <v>0</v>
      </c>
      <c r="CK32" s="220">
        <f>SUM($BV32:BW32)</f>
        <v>0</v>
      </c>
      <c r="CL32" s="220">
        <f>SUM($BV32:BX32)</f>
        <v>0</v>
      </c>
      <c r="CM32" s="220">
        <f>SUM($BV32:BY32)</f>
        <v>0</v>
      </c>
      <c r="CN32" s="220">
        <f>SUM($BV32:BZ32)</f>
        <v>0</v>
      </c>
      <c r="CO32" s="220">
        <f>SUM($BV32:CA32)</f>
        <v>0</v>
      </c>
      <c r="CP32" s="220">
        <f>SUM($BV32:CB32)</f>
        <v>0</v>
      </c>
      <c r="CQ32" s="220">
        <f>SUM($BV32:CC32)</f>
        <v>0</v>
      </c>
      <c r="CR32" s="220">
        <f>SUM($BV32:CD32)</f>
        <v>0</v>
      </c>
      <c r="CS32" s="220">
        <f>SUM($BV32:CE32)</f>
        <v>0</v>
      </c>
      <c r="CT32" s="220">
        <f>SUM($BV32:CF32)</f>
        <v>0</v>
      </c>
      <c r="CU32" s="220">
        <f>SUM($BV32:CG32)</f>
        <v>0</v>
      </c>
      <c r="CV32" s="222">
        <f t="shared" si="13"/>
        <v>0</v>
      </c>
    </row>
    <row r="33" spans="1:100" s="94" customFormat="1" ht="14.4">
      <c r="A33" s="129" t="s">
        <v>807</v>
      </c>
      <c r="B33" s="129" t="s">
        <v>211</v>
      </c>
      <c r="C33" s="129" t="s">
        <v>21</v>
      </c>
      <c r="D33" t="s">
        <v>49</v>
      </c>
      <c r="E33" s="217" t="s">
        <v>49</v>
      </c>
      <c r="F33" t="s">
        <v>216</v>
      </c>
      <c r="G33" t="s">
        <v>252</v>
      </c>
      <c r="H33" t="s">
        <v>253</v>
      </c>
      <c r="I33" t="s">
        <v>254</v>
      </c>
      <c r="J33" t="s">
        <v>535</v>
      </c>
      <c r="K33" s="129" t="s">
        <v>772</v>
      </c>
      <c r="L33" s="129" t="s">
        <v>417</v>
      </c>
      <c r="M33" s="218" t="str">
        <f t="shared" si="4"/>
        <v>ED.AN</v>
      </c>
      <c r="N33" s="173">
        <v>0.65639999999999998</v>
      </c>
      <c r="O33" s="173">
        <v>0</v>
      </c>
      <c r="P33" s="219">
        <f t="shared" si="5"/>
        <v>83659.742232000004</v>
      </c>
      <c r="Q33" s="219">
        <f t="shared" si="6"/>
        <v>0</v>
      </c>
      <c r="R33" s="220">
        <v>0</v>
      </c>
      <c r="S33" s="220">
        <v>0</v>
      </c>
      <c r="T33" s="220">
        <v>0</v>
      </c>
      <c r="U33" s="220">
        <v>0</v>
      </c>
      <c r="V33" s="220">
        <v>0</v>
      </c>
      <c r="W33" s="220">
        <v>0</v>
      </c>
      <c r="X33" s="220">
        <v>127452.38</v>
      </c>
      <c r="Y33" s="220">
        <v>0</v>
      </c>
      <c r="Z33" s="220">
        <v>0</v>
      </c>
      <c r="AA33" s="220">
        <v>0</v>
      </c>
      <c r="AB33" s="220">
        <v>0</v>
      </c>
      <c r="AC33" s="220">
        <v>0</v>
      </c>
      <c r="AD33" s="220">
        <f t="shared" si="14"/>
        <v>127452.38</v>
      </c>
      <c r="AE33" s="221"/>
      <c r="AF33" s="220">
        <f>SUM($R33:R33)</f>
        <v>0</v>
      </c>
      <c r="AG33" s="220">
        <f>SUM($R33:S33)</f>
        <v>0</v>
      </c>
      <c r="AH33" s="220">
        <f>SUM($R33:T33)</f>
        <v>0</v>
      </c>
      <c r="AI33" s="220">
        <f>SUM($R33:U33)</f>
        <v>0</v>
      </c>
      <c r="AJ33" s="220">
        <f>SUM($R33:V33)</f>
        <v>0</v>
      </c>
      <c r="AK33" s="220">
        <f>SUM($R33:W33)</f>
        <v>0</v>
      </c>
      <c r="AL33" s="220">
        <f>SUM($R33:X33)</f>
        <v>127452.38</v>
      </c>
      <c r="AM33" s="220">
        <f>SUM($R33:Y33)</f>
        <v>127452.38</v>
      </c>
      <c r="AN33" s="220">
        <f>SUM($R33:Z33)</f>
        <v>127452.38</v>
      </c>
      <c r="AO33" s="220">
        <f>SUM($R33:AA33)</f>
        <v>127452.38</v>
      </c>
      <c r="AP33" s="220">
        <f>SUM($R33:AB33)</f>
        <v>127452.38</v>
      </c>
      <c r="AQ33" s="220">
        <f>SUM($R33:AC33)</f>
        <v>127452.38</v>
      </c>
      <c r="AR33" s="222">
        <f t="shared" si="7"/>
        <v>58415.674166666671</v>
      </c>
      <c r="AS33" s="82"/>
      <c r="AT33" s="220">
        <f t="shared" si="28"/>
        <v>0</v>
      </c>
      <c r="AU33" s="220">
        <f t="shared" si="28"/>
        <v>0</v>
      </c>
      <c r="AV33" s="220">
        <f t="shared" si="28"/>
        <v>0</v>
      </c>
      <c r="AW33" s="220">
        <f t="shared" si="26"/>
        <v>0</v>
      </c>
      <c r="AX33" s="220">
        <f t="shared" si="26"/>
        <v>0</v>
      </c>
      <c r="AY33" s="220">
        <f t="shared" si="26"/>
        <v>0</v>
      </c>
      <c r="AZ33" s="220">
        <f t="shared" si="26"/>
        <v>83659.742232000004</v>
      </c>
      <c r="BA33" s="220">
        <f t="shared" si="26"/>
        <v>0</v>
      </c>
      <c r="BB33" s="220">
        <f t="shared" si="26"/>
        <v>0</v>
      </c>
      <c r="BC33" s="220">
        <f t="shared" si="26"/>
        <v>0</v>
      </c>
      <c r="BD33" s="220">
        <f t="shared" si="26"/>
        <v>0</v>
      </c>
      <c r="BE33" s="220">
        <f t="shared" si="26"/>
        <v>0</v>
      </c>
      <c r="BF33" s="220">
        <f t="shared" si="9"/>
        <v>83659.742232000004</v>
      </c>
      <c r="BG33" s="221"/>
      <c r="BH33" s="220">
        <f>SUM($AT33:AT33)</f>
        <v>0</v>
      </c>
      <c r="BI33" s="220">
        <f>SUM($AT33:AU33)</f>
        <v>0</v>
      </c>
      <c r="BJ33" s="220">
        <f>SUM($AT33:AV33)</f>
        <v>0</v>
      </c>
      <c r="BK33" s="220">
        <f>SUM($AT33:AW33)</f>
        <v>0</v>
      </c>
      <c r="BL33" s="220">
        <f>SUM($AT33:AX33)</f>
        <v>0</v>
      </c>
      <c r="BM33" s="220">
        <f>SUM($AT33:AY33)</f>
        <v>0</v>
      </c>
      <c r="BN33" s="220">
        <f>SUM($AT33:AZ33)</f>
        <v>83659.742232000004</v>
      </c>
      <c r="BO33" s="220">
        <f>SUM($AT33:BA33)</f>
        <v>83659.742232000004</v>
      </c>
      <c r="BP33" s="220">
        <f>SUM($AT33:BB33)</f>
        <v>83659.742232000004</v>
      </c>
      <c r="BQ33" s="220">
        <f>SUM($AT33:BC33)</f>
        <v>83659.742232000004</v>
      </c>
      <c r="BR33" s="220">
        <f>SUM($AT33:BD33)</f>
        <v>83659.742232000004</v>
      </c>
      <c r="BS33" s="220">
        <f>SUM($AT33:BE33)</f>
        <v>83659.742232000004</v>
      </c>
      <c r="BT33" s="222">
        <f t="shared" si="10"/>
        <v>38344.048522999998</v>
      </c>
      <c r="BU33" s="82"/>
      <c r="BV33" s="220">
        <f t="shared" si="29"/>
        <v>0</v>
      </c>
      <c r="BW33" s="220">
        <f t="shared" si="29"/>
        <v>0</v>
      </c>
      <c r="BX33" s="220">
        <f t="shared" si="29"/>
        <v>0</v>
      </c>
      <c r="BY33" s="220">
        <f t="shared" si="27"/>
        <v>0</v>
      </c>
      <c r="BZ33" s="220">
        <f t="shared" si="27"/>
        <v>0</v>
      </c>
      <c r="CA33" s="220">
        <f t="shared" si="27"/>
        <v>0</v>
      </c>
      <c r="CB33" s="220">
        <f t="shared" si="27"/>
        <v>0</v>
      </c>
      <c r="CC33" s="220">
        <f t="shared" si="27"/>
        <v>0</v>
      </c>
      <c r="CD33" s="220">
        <f t="shared" si="27"/>
        <v>0</v>
      </c>
      <c r="CE33" s="220">
        <f t="shared" si="27"/>
        <v>0</v>
      </c>
      <c r="CF33" s="220">
        <f t="shared" si="27"/>
        <v>0</v>
      </c>
      <c r="CG33" s="220">
        <f t="shared" si="27"/>
        <v>0</v>
      </c>
      <c r="CH33" s="220">
        <f t="shared" si="12"/>
        <v>0</v>
      </c>
      <c r="CI33" s="221"/>
      <c r="CJ33" s="220">
        <f>SUM($BV33:BV33)</f>
        <v>0</v>
      </c>
      <c r="CK33" s="220">
        <f>SUM($BV33:BW33)</f>
        <v>0</v>
      </c>
      <c r="CL33" s="220">
        <f>SUM($BV33:BX33)</f>
        <v>0</v>
      </c>
      <c r="CM33" s="220">
        <f>SUM($BV33:BY33)</f>
        <v>0</v>
      </c>
      <c r="CN33" s="220">
        <f>SUM($BV33:BZ33)</f>
        <v>0</v>
      </c>
      <c r="CO33" s="220">
        <f>SUM($BV33:CA33)</f>
        <v>0</v>
      </c>
      <c r="CP33" s="220">
        <f>SUM($BV33:CB33)</f>
        <v>0</v>
      </c>
      <c r="CQ33" s="220">
        <f>SUM($BV33:CC33)</f>
        <v>0</v>
      </c>
      <c r="CR33" s="220">
        <f>SUM($BV33:CD33)</f>
        <v>0</v>
      </c>
      <c r="CS33" s="220">
        <f>SUM($BV33:CE33)</f>
        <v>0</v>
      </c>
      <c r="CT33" s="220">
        <f>SUM($BV33:CF33)</f>
        <v>0</v>
      </c>
      <c r="CU33" s="220">
        <f>SUM($BV33:CG33)</f>
        <v>0</v>
      </c>
      <c r="CV33" s="222">
        <f t="shared" si="13"/>
        <v>0</v>
      </c>
    </row>
    <row r="34" spans="1:100" s="94" customFormat="1" ht="14.4">
      <c r="A34" s="129" t="s">
        <v>807</v>
      </c>
      <c r="B34" s="129" t="s">
        <v>211</v>
      </c>
      <c r="C34" s="129" t="s">
        <v>212</v>
      </c>
      <c r="D34" t="s">
        <v>49</v>
      </c>
      <c r="E34" s="217" t="s">
        <v>49</v>
      </c>
      <c r="F34" t="s">
        <v>216</v>
      </c>
      <c r="G34" t="s">
        <v>252</v>
      </c>
      <c r="H34" t="s">
        <v>253</v>
      </c>
      <c r="I34" t="s">
        <v>257</v>
      </c>
      <c r="J34" t="s">
        <v>542</v>
      </c>
      <c r="K34" s="129" t="s">
        <v>772</v>
      </c>
      <c r="L34" s="129" t="s">
        <v>416</v>
      </c>
      <c r="M34" s="218" t="str">
        <f t="shared" si="4"/>
        <v>ED.WA</v>
      </c>
      <c r="N34" s="173">
        <v>1</v>
      </c>
      <c r="O34" s="173">
        <v>0</v>
      </c>
      <c r="P34" s="219">
        <f t="shared" si="5"/>
        <v>1156876.52</v>
      </c>
      <c r="Q34" s="219">
        <f t="shared" si="6"/>
        <v>0</v>
      </c>
      <c r="R34" s="220">
        <v>47056.23</v>
      </c>
      <c r="S34" s="220">
        <v>21472.190000000002</v>
      </c>
      <c r="T34" s="220">
        <v>66539.320000000007</v>
      </c>
      <c r="U34" s="220">
        <v>89764.07</v>
      </c>
      <c r="V34" s="220">
        <v>320863.3</v>
      </c>
      <c r="W34" s="220">
        <v>190174.59000000003</v>
      </c>
      <c r="X34" s="220">
        <v>72107.26999999999</v>
      </c>
      <c r="Y34" s="220">
        <v>82434.11</v>
      </c>
      <c r="Z34" s="220">
        <v>41938.380000000005</v>
      </c>
      <c r="AA34" s="220">
        <v>97730.459999999992</v>
      </c>
      <c r="AB34" s="220">
        <v>58401.03</v>
      </c>
      <c r="AC34" s="220">
        <v>68395.570000000007</v>
      </c>
      <c r="AD34" s="220">
        <f t="shared" si="14"/>
        <v>1156876.52</v>
      </c>
      <c r="AE34" s="221"/>
      <c r="AF34" s="220">
        <f>SUM($R34:R34)</f>
        <v>47056.23</v>
      </c>
      <c r="AG34" s="220">
        <f>SUM($R34:S34)</f>
        <v>68528.420000000013</v>
      </c>
      <c r="AH34" s="220">
        <f>SUM($R34:T34)</f>
        <v>135067.74000000002</v>
      </c>
      <c r="AI34" s="220">
        <f>SUM($R34:U34)</f>
        <v>224831.81000000003</v>
      </c>
      <c r="AJ34" s="220">
        <f>SUM($R34:V34)</f>
        <v>545695.11</v>
      </c>
      <c r="AK34" s="220">
        <f>SUM($R34:W34)</f>
        <v>735869.7</v>
      </c>
      <c r="AL34" s="220">
        <f>SUM($R34:X34)</f>
        <v>807976.97</v>
      </c>
      <c r="AM34" s="220">
        <f>SUM($R34:Y34)</f>
        <v>890411.08</v>
      </c>
      <c r="AN34" s="220">
        <f>SUM($R34:Z34)</f>
        <v>932349.46</v>
      </c>
      <c r="AO34" s="220">
        <f>SUM($R34:AA34)</f>
        <v>1030079.9199999999</v>
      </c>
      <c r="AP34" s="220">
        <f>SUM($R34:AB34)</f>
        <v>1088480.95</v>
      </c>
      <c r="AQ34" s="220">
        <f>SUM($R34:AC34)</f>
        <v>1156876.52</v>
      </c>
      <c r="AR34" s="222">
        <f t="shared" si="7"/>
        <v>590398.80416666658</v>
      </c>
      <c r="AS34" s="82"/>
      <c r="AT34" s="220">
        <f t="shared" si="28"/>
        <v>47056.23</v>
      </c>
      <c r="AU34" s="220">
        <f t="shared" si="28"/>
        <v>21472.190000000002</v>
      </c>
      <c r="AV34" s="220">
        <f t="shared" si="28"/>
        <v>66539.320000000007</v>
      </c>
      <c r="AW34" s="220">
        <f t="shared" si="26"/>
        <v>89764.07</v>
      </c>
      <c r="AX34" s="220">
        <f t="shared" si="26"/>
        <v>320863.3</v>
      </c>
      <c r="AY34" s="220">
        <f t="shared" si="26"/>
        <v>190174.59000000003</v>
      </c>
      <c r="AZ34" s="220">
        <f t="shared" si="26"/>
        <v>72107.26999999999</v>
      </c>
      <c r="BA34" s="220">
        <f t="shared" si="26"/>
        <v>82434.11</v>
      </c>
      <c r="BB34" s="220">
        <f t="shared" si="26"/>
        <v>41938.380000000005</v>
      </c>
      <c r="BC34" s="220">
        <f t="shared" si="26"/>
        <v>97730.459999999992</v>
      </c>
      <c r="BD34" s="220">
        <f t="shared" si="26"/>
        <v>58401.03</v>
      </c>
      <c r="BE34" s="220">
        <f t="shared" si="26"/>
        <v>68395.570000000007</v>
      </c>
      <c r="BF34" s="220">
        <f t="shared" si="9"/>
        <v>1156876.52</v>
      </c>
      <c r="BG34" s="221"/>
      <c r="BH34" s="220">
        <f>SUM($AT34:AT34)</f>
        <v>47056.23</v>
      </c>
      <c r="BI34" s="220">
        <f>SUM($AT34:AU34)</f>
        <v>68528.420000000013</v>
      </c>
      <c r="BJ34" s="220">
        <f>SUM($AT34:AV34)</f>
        <v>135067.74000000002</v>
      </c>
      <c r="BK34" s="220">
        <f>SUM($AT34:AW34)</f>
        <v>224831.81000000003</v>
      </c>
      <c r="BL34" s="220">
        <f>SUM($AT34:AX34)</f>
        <v>545695.11</v>
      </c>
      <c r="BM34" s="220">
        <f>SUM($AT34:AY34)</f>
        <v>735869.7</v>
      </c>
      <c r="BN34" s="220">
        <f>SUM($AT34:AZ34)</f>
        <v>807976.97</v>
      </c>
      <c r="BO34" s="220">
        <f>SUM($AT34:BA34)</f>
        <v>890411.08</v>
      </c>
      <c r="BP34" s="220">
        <f>SUM($AT34:BB34)</f>
        <v>932349.46</v>
      </c>
      <c r="BQ34" s="220">
        <f>SUM($AT34:BC34)</f>
        <v>1030079.9199999999</v>
      </c>
      <c r="BR34" s="220">
        <f>SUM($AT34:BD34)</f>
        <v>1088480.95</v>
      </c>
      <c r="BS34" s="220">
        <f>SUM($AT34:BE34)</f>
        <v>1156876.52</v>
      </c>
      <c r="BT34" s="222">
        <f t="shared" si="10"/>
        <v>590398.80416666658</v>
      </c>
      <c r="BU34" s="82"/>
      <c r="BV34" s="220">
        <f t="shared" si="29"/>
        <v>0</v>
      </c>
      <c r="BW34" s="220">
        <f t="shared" si="29"/>
        <v>0</v>
      </c>
      <c r="BX34" s="220">
        <f t="shared" si="29"/>
        <v>0</v>
      </c>
      <c r="BY34" s="220">
        <f t="shared" si="27"/>
        <v>0</v>
      </c>
      <c r="BZ34" s="220">
        <f t="shared" si="27"/>
        <v>0</v>
      </c>
      <c r="CA34" s="220">
        <f t="shared" si="27"/>
        <v>0</v>
      </c>
      <c r="CB34" s="220">
        <f t="shared" si="27"/>
        <v>0</v>
      </c>
      <c r="CC34" s="220">
        <f t="shared" si="27"/>
        <v>0</v>
      </c>
      <c r="CD34" s="220">
        <f t="shared" si="27"/>
        <v>0</v>
      </c>
      <c r="CE34" s="220">
        <f t="shared" si="27"/>
        <v>0</v>
      </c>
      <c r="CF34" s="220">
        <f t="shared" si="27"/>
        <v>0</v>
      </c>
      <c r="CG34" s="220">
        <f t="shared" si="27"/>
        <v>0</v>
      </c>
      <c r="CH34" s="220">
        <f t="shared" si="12"/>
        <v>0</v>
      </c>
      <c r="CI34" s="221"/>
      <c r="CJ34" s="220">
        <f>SUM($BV34:BV34)</f>
        <v>0</v>
      </c>
      <c r="CK34" s="220">
        <f>SUM($BV34:BW34)</f>
        <v>0</v>
      </c>
      <c r="CL34" s="220">
        <f>SUM($BV34:BX34)</f>
        <v>0</v>
      </c>
      <c r="CM34" s="220">
        <f>SUM($BV34:BY34)</f>
        <v>0</v>
      </c>
      <c r="CN34" s="220">
        <f>SUM($BV34:BZ34)</f>
        <v>0</v>
      </c>
      <c r="CO34" s="220">
        <f>SUM($BV34:CA34)</f>
        <v>0</v>
      </c>
      <c r="CP34" s="220">
        <f>SUM($BV34:CB34)</f>
        <v>0</v>
      </c>
      <c r="CQ34" s="220">
        <f>SUM($BV34:CC34)</f>
        <v>0</v>
      </c>
      <c r="CR34" s="220">
        <f>SUM($BV34:CD34)</f>
        <v>0</v>
      </c>
      <c r="CS34" s="220">
        <f>SUM($BV34:CE34)</f>
        <v>0</v>
      </c>
      <c r="CT34" s="220">
        <f>SUM($BV34:CF34)</f>
        <v>0</v>
      </c>
      <c r="CU34" s="220">
        <f>SUM($BV34:CG34)</f>
        <v>0</v>
      </c>
      <c r="CV34" s="222">
        <f t="shared" si="13"/>
        <v>0</v>
      </c>
    </row>
    <row r="35" spans="1:100" s="94" customFormat="1" ht="14.4">
      <c r="A35" s="129" t="s">
        <v>807</v>
      </c>
      <c r="B35" s="129" t="s">
        <v>211</v>
      </c>
      <c r="C35" s="129" t="s">
        <v>212</v>
      </c>
      <c r="D35" t="s">
        <v>49</v>
      </c>
      <c r="E35" s="217" t="s">
        <v>49</v>
      </c>
      <c r="F35" t="s">
        <v>216</v>
      </c>
      <c r="G35" t="s">
        <v>252</v>
      </c>
      <c r="H35" t="s">
        <v>253</v>
      </c>
      <c r="I35" t="s">
        <v>258</v>
      </c>
      <c r="J35" t="s">
        <v>536</v>
      </c>
      <c r="K35" s="129" t="s">
        <v>772</v>
      </c>
      <c r="L35" s="129" t="s">
        <v>416</v>
      </c>
      <c r="M35" s="218" t="str">
        <f t="shared" si="4"/>
        <v>ED.WA</v>
      </c>
      <c r="N35" s="173">
        <v>1</v>
      </c>
      <c r="O35" s="173">
        <v>0</v>
      </c>
      <c r="P35" s="219">
        <f t="shared" si="5"/>
        <v>83770.66</v>
      </c>
      <c r="Q35" s="219">
        <f t="shared" si="6"/>
        <v>0</v>
      </c>
      <c r="R35" s="220">
        <v>39288.86</v>
      </c>
      <c r="S35" s="220">
        <v>1780.47</v>
      </c>
      <c r="T35" s="220">
        <v>0</v>
      </c>
      <c r="U35" s="220">
        <v>0</v>
      </c>
      <c r="V35" s="220">
        <v>0</v>
      </c>
      <c r="W35" s="220">
        <v>0</v>
      </c>
      <c r="X35" s="220">
        <v>0</v>
      </c>
      <c r="Y35" s="220">
        <v>28502.41</v>
      </c>
      <c r="Z35" s="220">
        <v>13275.16</v>
      </c>
      <c r="AA35" s="220">
        <v>0</v>
      </c>
      <c r="AB35" s="220">
        <v>923.76</v>
      </c>
      <c r="AC35" s="220">
        <v>0</v>
      </c>
      <c r="AD35" s="220">
        <f t="shared" si="14"/>
        <v>83770.66</v>
      </c>
      <c r="AE35" s="221"/>
      <c r="AF35" s="220">
        <f>SUM($R35:R35)</f>
        <v>39288.86</v>
      </c>
      <c r="AG35" s="220">
        <f>SUM($R35:S35)</f>
        <v>41069.33</v>
      </c>
      <c r="AH35" s="220">
        <f>SUM($R35:T35)</f>
        <v>41069.33</v>
      </c>
      <c r="AI35" s="220">
        <f>SUM($R35:U35)</f>
        <v>41069.33</v>
      </c>
      <c r="AJ35" s="220">
        <f>SUM($R35:V35)</f>
        <v>41069.33</v>
      </c>
      <c r="AK35" s="220">
        <f>SUM($R35:W35)</f>
        <v>41069.33</v>
      </c>
      <c r="AL35" s="220">
        <f>SUM($R35:X35)</f>
        <v>41069.33</v>
      </c>
      <c r="AM35" s="220">
        <f>SUM($R35:Y35)</f>
        <v>69571.740000000005</v>
      </c>
      <c r="AN35" s="220">
        <f>SUM($R35:Z35)</f>
        <v>82846.900000000009</v>
      </c>
      <c r="AO35" s="220">
        <f>SUM($R35:AA35)</f>
        <v>82846.900000000009</v>
      </c>
      <c r="AP35" s="220">
        <f>SUM($R35:AB35)</f>
        <v>83770.66</v>
      </c>
      <c r="AQ35" s="220">
        <f>SUM($R35:AC35)</f>
        <v>83770.66</v>
      </c>
      <c r="AR35" s="222">
        <f t="shared" si="7"/>
        <v>53885.530833333331</v>
      </c>
      <c r="AS35" s="82"/>
      <c r="AT35" s="220">
        <f t="shared" si="28"/>
        <v>39288.86</v>
      </c>
      <c r="AU35" s="220">
        <f t="shared" si="28"/>
        <v>1780.47</v>
      </c>
      <c r="AV35" s="220">
        <f t="shared" si="28"/>
        <v>0</v>
      </c>
      <c r="AW35" s="220">
        <f t="shared" si="26"/>
        <v>0</v>
      </c>
      <c r="AX35" s="220">
        <f t="shared" si="26"/>
        <v>0</v>
      </c>
      <c r="AY35" s="220">
        <f t="shared" si="26"/>
        <v>0</v>
      </c>
      <c r="AZ35" s="220">
        <f t="shared" si="26"/>
        <v>0</v>
      </c>
      <c r="BA35" s="220">
        <f t="shared" si="26"/>
        <v>28502.41</v>
      </c>
      <c r="BB35" s="220">
        <f t="shared" si="26"/>
        <v>13275.16</v>
      </c>
      <c r="BC35" s="220">
        <f t="shared" si="26"/>
        <v>0</v>
      </c>
      <c r="BD35" s="220">
        <f t="shared" si="26"/>
        <v>923.76</v>
      </c>
      <c r="BE35" s="220">
        <f t="shared" si="26"/>
        <v>0</v>
      </c>
      <c r="BF35" s="220">
        <f t="shared" si="9"/>
        <v>83770.66</v>
      </c>
      <c r="BG35" s="221"/>
      <c r="BH35" s="220">
        <f>SUM($AT35:AT35)</f>
        <v>39288.86</v>
      </c>
      <c r="BI35" s="220">
        <f>SUM($AT35:AU35)</f>
        <v>41069.33</v>
      </c>
      <c r="BJ35" s="220">
        <f>SUM($AT35:AV35)</f>
        <v>41069.33</v>
      </c>
      <c r="BK35" s="220">
        <f>SUM($AT35:AW35)</f>
        <v>41069.33</v>
      </c>
      <c r="BL35" s="220">
        <f>SUM($AT35:AX35)</f>
        <v>41069.33</v>
      </c>
      <c r="BM35" s="220">
        <f>SUM($AT35:AY35)</f>
        <v>41069.33</v>
      </c>
      <c r="BN35" s="220">
        <f>SUM($AT35:AZ35)</f>
        <v>41069.33</v>
      </c>
      <c r="BO35" s="220">
        <f>SUM($AT35:BA35)</f>
        <v>69571.740000000005</v>
      </c>
      <c r="BP35" s="220">
        <f>SUM($AT35:BB35)</f>
        <v>82846.900000000009</v>
      </c>
      <c r="BQ35" s="220">
        <f>SUM($AT35:BC35)</f>
        <v>82846.900000000009</v>
      </c>
      <c r="BR35" s="220">
        <f>SUM($AT35:BD35)</f>
        <v>83770.66</v>
      </c>
      <c r="BS35" s="220">
        <f>SUM($AT35:BE35)</f>
        <v>83770.66</v>
      </c>
      <c r="BT35" s="222">
        <f t="shared" si="10"/>
        <v>53885.530833333331</v>
      </c>
      <c r="BU35" s="82"/>
      <c r="BV35" s="220">
        <f t="shared" si="29"/>
        <v>0</v>
      </c>
      <c r="BW35" s="220">
        <f t="shared" si="29"/>
        <v>0</v>
      </c>
      <c r="BX35" s="220">
        <f t="shared" si="29"/>
        <v>0</v>
      </c>
      <c r="BY35" s="220">
        <f t="shared" si="27"/>
        <v>0</v>
      </c>
      <c r="BZ35" s="220">
        <f t="shared" si="27"/>
        <v>0</v>
      </c>
      <c r="CA35" s="220">
        <f t="shared" si="27"/>
        <v>0</v>
      </c>
      <c r="CB35" s="220">
        <f t="shared" si="27"/>
        <v>0</v>
      </c>
      <c r="CC35" s="220">
        <f t="shared" si="27"/>
        <v>0</v>
      </c>
      <c r="CD35" s="220">
        <f t="shared" si="27"/>
        <v>0</v>
      </c>
      <c r="CE35" s="220">
        <f t="shared" si="27"/>
        <v>0</v>
      </c>
      <c r="CF35" s="220">
        <f t="shared" si="27"/>
        <v>0</v>
      </c>
      <c r="CG35" s="220">
        <f t="shared" si="27"/>
        <v>0</v>
      </c>
      <c r="CH35" s="220">
        <f t="shared" si="12"/>
        <v>0</v>
      </c>
      <c r="CI35" s="221"/>
      <c r="CJ35" s="220">
        <f>SUM($BV35:BV35)</f>
        <v>0</v>
      </c>
      <c r="CK35" s="220">
        <f>SUM($BV35:BW35)</f>
        <v>0</v>
      </c>
      <c r="CL35" s="220">
        <f>SUM($BV35:BX35)</f>
        <v>0</v>
      </c>
      <c r="CM35" s="220">
        <f>SUM($BV35:BY35)</f>
        <v>0</v>
      </c>
      <c r="CN35" s="220">
        <f>SUM($BV35:BZ35)</f>
        <v>0</v>
      </c>
      <c r="CO35" s="220">
        <f>SUM($BV35:CA35)</f>
        <v>0</v>
      </c>
      <c r="CP35" s="220">
        <f>SUM($BV35:CB35)</f>
        <v>0</v>
      </c>
      <c r="CQ35" s="220">
        <f>SUM($BV35:CC35)</f>
        <v>0</v>
      </c>
      <c r="CR35" s="220">
        <f>SUM($BV35:CD35)</f>
        <v>0</v>
      </c>
      <c r="CS35" s="220">
        <f>SUM($BV35:CE35)</f>
        <v>0</v>
      </c>
      <c r="CT35" s="220">
        <f>SUM($BV35:CF35)</f>
        <v>0</v>
      </c>
      <c r="CU35" s="220">
        <f>SUM($BV35:CG35)</f>
        <v>0</v>
      </c>
      <c r="CV35" s="222">
        <f t="shared" si="13"/>
        <v>0</v>
      </c>
    </row>
    <row r="36" spans="1:100" s="94" customFormat="1" ht="14.4">
      <c r="A36" s="129" t="s">
        <v>807</v>
      </c>
      <c r="B36" s="129" t="s">
        <v>211</v>
      </c>
      <c r="C36" s="129" t="s">
        <v>212</v>
      </c>
      <c r="D36" t="s">
        <v>49</v>
      </c>
      <c r="E36" s="217" t="s">
        <v>49</v>
      </c>
      <c r="F36" t="s">
        <v>216</v>
      </c>
      <c r="G36" t="s">
        <v>252</v>
      </c>
      <c r="H36" t="s">
        <v>253</v>
      </c>
      <c r="I36" t="s">
        <v>259</v>
      </c>
      <c r="J36" t="s">
        <v>539</v>
      </c>
      <c r="K36" s="129" t="s">
        <v>772</v>
      </c>
      <c r="L36" s="129" t="s">
        <v>416</v>
      </c>
      <c r="M36" s="218" t="str">
        <f t="shared" si="4"/>
        <v>ED.WA</v>
      </c>
      <c r="N36" s="173">
        <v>1</v>
      </c>
      <c r="O36" s="173">
        <v>0</v>
      </c>
      <c r="P36" s="219">
        <f t="shared" si="5"/>
        <v>225512.15</v>
      </c>
      <c r="Q36" s="219">
        <f t="shared" si="6"/>
        <v>0</v>
      </c>
      <c r="R36" s="220">
        <v>9803.8099999999977</v>
      </c>
      <c r="S36" s="220">
        <v>7991.4499999999989</v>
      </c>
      <c r="T36" s="220">
        <v>10898.69</v>
      </c>
      <c r="U36" s="220">
        <v>10552.130000000001</v>
      </c>
      <c r="V36" s="220">
        <v>30204.89</v>
      </c>
      <c r="W36" s="220">
        <v>55705.740000000005</v>
      </c>
      <c r="X36" s="220">
        <v>74341.350000000006</v>
      </c>
      <c r="Y36" s="220">
        <v>21419.46</v>
      </c>
      <c r="Z36" s="220">
        <v>2114.1400000000003</v>
      </c>
      <c r="AA36" s="220">
        <v>1850.4900000000007</v>
      </c>
      <c r="AB36" s="220">
        <v>630</v>
      </c>
      <c r="AC36" s="220">
        <v>0</v>
      </c>
      <c r="AD36" s="220">
        <f t="shared" si="14"/>
        <v>225512.15</v>
      </c>
      <c r="AE36" s="221"/>
      <c r="AF36" s="220">
        <f>SUM($R36:R36)</f>
        <v>9803.8099999999977</v>
      </c>
      <c r="AG36" s="220">
        <f>SUM($R36:S36)</f>
        <v>17795.259999999995</v>
      </c>
      <c r="AH36" s="220">
        <f>SUM($R36:T36)</f>
        <v>28693.949999999997</v>
      </c>
      <c r="AI36" s="220">
        <f>SUM($R36:U36)</f>
        <v>39246.080000000002</v>
      </c>
      <c r="AJ36" s="220">
        <f>SUM($R36:V36)</f>
        <v>69450.97</v>
      </c>
      <c r="AK36" s="220">
        <f>SUM($R36:W36)</f>
        <v>125156.71</v>
      </c>
      <c r="AL36" s="220">
        <f>SUM($R36:X36)</f>
        <v>199498.06</v>
      </c>
      <c r="AM36" s="220">
        <f>SUM($R36:Y36)</f>
        <v>220917.52</v>
      </c>
      <c r="AN36" s="220">
        <f>SUM($R36:Z36)</f>
        <v>223031.66</v>
      </c>
      <c r="AO36" s="220">
        <f>SUM($R36:AA36)</f>
        <v>224882.15</v>
      </c>
      <c r="AP36" s="220">
        <f>SUM($R36:AB36)</f>
        <v>225512.15</v>
      </c>
      <c r="AQ36" s="220">
        <f>SUM($R36:AC36)</f>
        <v>225512.15</v>
      </c>
      <c r="AR36" s="222">
        <f t="shared" si="7"/>
        <v>124728.69958333332</v>
      </c>
      <c r="AS36" s="82"/>
      <c r="AT36" s="220">
        <f t="shared" si="28"/>
        <v>9803.8099999999977</v>
      </c>
      <c r="AU36" s="220">
        <f t="shared" si="28"/>
        <v>7991.4499999999989</v>
      </c>
      <c r="AV36" s="220">
        <f t="shared" si="28"/>
        <v>10898.69</v>
      </c>
      <c r="AW36" s="220">
        <f t="shared" si="26"/>
        <v>10552.130000000001</v>
      </c>
      <c r="AX36" s="220">
        <f t="shared" si="26"/>
        <v>30204.89</v>
      </c>
      <c r="AY36" s="220">
        <f t="shared" si="26"/>
        <v>55705.740000000005</v>
      </c>
      <c r="AZ36" s="220">
        <f t="shared" si="26"/>
        <v>74341.350000000006</v>
      </c>
      <c r="BA36" s="220">
        <f t="shared" si="26"/>
        <v>21419.46</v>
      </c>
      <c r="BB36" s="220">
        <f t="shared" si="26"/>
        <v>2114.1400000000003</v>
      </c>
      <c r="BC36" s="220">
        <f t="shared" si="26"/>
        <v>1850.4900000000007</v>
      </c>
      <c r="BD36" s="220">
        <f t="shared" si="26"/>
        <v>630</v>
      </c>
      <c r="BE36" s="220">
        <f t="shared" si="26"/>
        <v>0</v>
      </c>
      <c r="BF36" s="220">
        <f t="shared" si="9"/>
        <v>225512.15</v>
      </c>
      <c r="BG36" s="221"/>
      <c r="BH36" s="220">
        <f>SUM($AT36:AT36)</f>
        <v>9803.8099999999977</v>
      </c>
      <c r="BI36" s="220">
        <f>SUM($AT36:AU36)</f>
        <v>17795.259999999995</v>
      </c>
      <c r="BJ36" s="220">
        <f>SUM($AT36:AV36)</f>
        <v>28693.949999999997</v>
      </c>
      <c r="BK36" s="220">
        <f>SUM($AT36:AW36)</f>
        <v>39246.080000000002</v>
      </c>
      <c r="BL36" s="220">
        <f>SUM($AT36:AX36)</f>
        <v>69450.97</v>
      </c>
      <c r="BM36" s="220">
        <f>SUM($AT36:AY36)</f>
        <v>125156.71</v>
      </c>
      <c r="BN36" s="220">
        <f>SUM($AT36:AZ36)</f>
        <v>199498.06</v>
      </c>
      <c r="BO36" s="220">
        <f>SUM($AT36:BA36)</f>
        <v>220917.52</v>
      </c>
      <c r="BP36" s="220">
        <f>SUM($AT36:BB36)</f>
        <v>223031.66</v>
      </c>
      <c r="BQ36" s="220">
        <f>SUM($AT36:BC36)</f>
        <v>224882.15</v>
      </c>
      <c r="BR36" s="220">
        <f>SUM($AT36:BD36)</f>
        <v>225512.15</v>
      </c>
      <c r="BS36" s="220">
        <f>SUM($AT36:BE36)</f>
        <v>225512.15</v>
      </c>
      <c r="BT36" s="222">
        <f t="shared" si="10"/>
        <v>124728.69958333332</v>
      </c>
      <c r="BU36" s="82"/>
      <c r="BV36" s="220">
        <f t="shared" si="29"/>
        <v>0</v>
      </c>
      <c r="BW36" s="220">
        <f t="shared" si="29"/>
        <v>0</v>
      </c>
      <c r="BX36" s="220">
        <f t="shared" si="29"/>
        <v>0</v>
      </c>
      <c r="BY36" s="220">
        <f t="shared" si="27"/>
        <v>0</v>
      </c>
      <c r="BZ36" s="220">
        <f t="shared" si="27"/>
        <v>0</v>
      </c>
      <c r="CA36" s="220">
        <f t="shared" si="27"/>
        <v>0</v>
      </c>
      <c r="CB36" s="220">
        <f t="shared" si="27"/>
        <v>0</v>
      </c>
      <c r="CC36" s="220">
        <f t="shared" si="27"/>
        <v>0</v>
      </c>
      <c r="CD36" s="220">
        <f t="shared" si="27"/>
        <v>0</v>
      </c>
      <c r="CE36" s="220">
        <f t="shared" si="27"/>
        <v>0</v>
      </c>
      <c r="CF36" s="220">
        <f t="shared" si="27"/>
        <v>0</v>
      </c>
      <c r="CG36" s="220">
        <f t="shared" si="27"/>
        <v>0</v>
      </c>
      <c r="CH36" s="220">
        <f t="shared" si="12"/>
        <v>0</v>
      </c>
      <c r="CI36" s="221"/>
      <c r="CJ36" s="220">
        <f>SUM($BV36:BV36)</f>
        <v>0</v>
      </c>
      <c r="CK36" s="220">
        <f>SUM($BV36:BW36)</f>
        <v>0</v>
      </c>
      <c r="CL36" s="220">
        <f>SUM($BV36:BX36)</f>
        <v>0</v>
      </c>
      <c r="CM36" s="220">
        <f>SUM($BV36:BY36)</f>
        <v>0</v>
      </c>
      <c r="CN36" s="220">
        <f>SUM($BV36:BZ36)</f>
        <v>0</v>
      </c>
      <c r="CO36" s="220">
        <f>SUM($BV36:CA36)</f>
        <v>0</v>
      </c>
      <c r="CP36" s="220">
        <f>SUM($BV36:CB36)</f>
        <v>0</v>
      </c>
      <c r="CQ36" s="220">
        <f>SUM($BV36:CC36)</f>
        <v>0</v>
      </c>
      <c r="CR36" s="220">
        <f>SUM($BV36:CD36)</f>
        <v>0</v>
      </c>
      <c r="CS36" s="220">
        <f>SUM($BV36:CE36)</f>
        <v>0</v>
      </c>
      <c r="CT36" s="220">
        <f>SUM($BV36:CF36)</f>
        <v>0</v>
      </c>
      <c r="CU36" s="220">
        <f>SUM($BV36:CG36)</f>
        <v>0</v>
      </c>
      <c r="CV36" s="222">
        <f t="shared" si="13"/>
        <v>0</v>
      </c>
    </row>
    <row r="37" spans="1:100" s="94" customFormat="1" ht="14.4">
      <c r="A37" s="129" t="s">
        <v>807</v>
      </c>
      <c r="B37" s="129" t="s">
        <v>211</v>
      </c>
      <c r="C37" s="129" t="s">
        <v>212</v>
      </c>
      <c r="D37" t="s">
        <v>49</v>
      </c>
      <c r="E37" s="217" t="s">
        <v>49</v>
      </c>
      <c r="F37" t="s">
        <v>216</v>
      </c>
      <c r="G37" t="s">
        <v>252</v>
      </c>
      <c r="H37" t="s">
        <v>253</v>
      </c>
      <c r="I37" t="s">
        <v>260</v>
      </c>
      <c r="J37" t="s">
        <v>537</v>
      </c>
      <c r="K37" s="129" t="s">
        <v>772</v>
      </c>
      <c r="L37" s="129" t="s">
        <v>416</v>
      </c>
      <c r="M37" s="218" t="str">
        <f t="shared" si="4"/>
        <v>ED.WA</v>
      </c>
      <c r="N37" s="173">
        <v>1</v>
      </c>
      <c r="O37" s="173">
        <v>0</v>
      </c>
      <c r="P37" s="219">
        <f t="shared" si="5"/>
        <v>173390.23</v>
      </c>
      <c r="Q37" s="219">
        <f t="shared" si="6"/>
        <v>0</v>
      </c>
      <c r="R37" s="220">
        <v>0</v>
      </c>
      <c r="S37" s="220">
        <v>0</v>
      </c>
      <c r="T37" s="220">
        <v>1843.3300000000002</v>
      </c>
      <c r="U37" s="220">
        <v>11415.580000000002</v>
      </c>
      <c r="V37" s="220">
        <v>19900.290000000005</v>
      </c>
      <c r="W37" s="220">
        <v>8428.85</v>
      </c>
      <c r="X37" s="220">
        <v>12775.95</v>
      </c>
      <c r="Y37" s="220">
        <v>74745.930000000008</v>
      </c>
      <c r="Z37" s="220">
        <v>19967.589999999997</v>
      </c>
      <c r="AA37" s="220">
        <v>16903.579999999998</v>
      </c>
      <c r="AB37" s="220">
        <v>6374.9400000000014</v>
      </c>
      <c r="AC37" s="220">
        <v>1034.19</v>
      </c>
      <c r="AD37" s="220">
        <f t="shared" si="14"/>
        <v>173390.23</v>
      </c>
      <c r="AE37" s="221"/>
      <c r="AF37" s="220">
        <f>SUM($R37:R37)</f>
        <v>0</v>
      </c>
      <c r="AG37" s="220">
        <f>SUM($R37:S37)</f>
        <v>0</v>
      </c>
      <c r="AH37" s="220">
        <f>SUM($R37:T37)</f>
        <v>1843.3300000000002</v>
      </c>
      <c r="AI37" s="220">
        <f>SUM($R37:U37)</f>
        <v>13258.910000000002</v>
      </c>
      <c r="AJ37" s="220">
        <f>SUM($R37:V37)</f>
        <v>33159.200000000004</v>
      </c>
      <c r="AK37" s="220">
        <f>SUM($R37:W37)</f>
        <v>41588.050000000003</v>
      </c>
      <c r="AL37" s="220">
        <f>SUM($R37:X37)</f>
        <v>54364</v>
      </c>
      <c r="AM37" s="220">
        <f>SUM($R37:Y37)</f>
        <v>129109.93000000001</v>
      </c>
      <c r="AN37" s="220">
        <f>SUM($R37:Z37)</f>
        <v>149077.52000000002</v>
      </c>
      <c r="AO37" s="220">
        <f>SUM($R37:AA37)</f>
        <v>165981.1</v>
      </c>
      <c r="AP37" s="220">
        <f>SUM($R37:AB37)</f>
        <v>172356.04</v>
      </c>
      <c r="AQ37" s="220">
        <f>SUM($R37:AC37)</f>
        <v>173390.23</v>
      </c>
      <c r="AR37" s="222">
        <f t="shared" si="7"/>
        <v>70619.432916666672</v>
      </c>
      <c r="AS37" s="82"/>
      <c r="AT37" s="220">
        <f t="shared" si="28"/>
        <v>0</v>
      </c>
      <c r="AU37" s="220">
        <f t="shared" si="28"/>
        <v>0</v>
      </c>
      <c r="AV37" s="220">
        <f t="shared" si="28"/>
        <v>1843.3300000000002</v>
      </c>
      <c r="AW37" s="220">
        <f t="shared" si="26"/>
        <v>11415.580000000002</v>
      </c>
      <c r="AX37" s="220">
        <f t="shared" si="26"/>
        <v>19900.290000000005</v>
      </c>
      <c r="AY37" s="220">
        <f t="shared" si="26"/>
        <v>8428.85</v>
      </c>
      <c r="AZ37" s="220">
        <f t="shared" si="26"/>
        <v>12775.95</v>
      </c>
      <c r="BA37" s="220">
        <f t="shared" si="26"/>
        <v>74745.930000000008</v>
      </c>
      <c r="BB37" s="220">
        <f t="shared" si="26"/>
        <v>19967.589999999997</v>
      </c>
      <c r="BC37" s="220">
        <f t="shared" si="26"/>
        <v>16903.579999999998</v>
      </c>
      <c r="BD37" s="220">
        <f t="shared" si="26"/>
        <v>6374.9400000000014</v>
      </c>
      <c r="BE37" s="220">
        <f t="shared" si="26"/>
        <v>1034.19</v>
      </c>
      <c r="BF37" s="220">
        <f t="shared" si="9"/>
        <v>173390.23</v>
      </c>
      <c r="BG37" s="221"/>
      <c r="BH37" s="220">
        <f>SUM($AT37:AT37)</f>
        <v>0</v>
      </c>
      <c r="BI37" s="220">
        <f>SUM($AT37:AU37)</f>
        <v>0</v>
      </c>
      <c r="BJ37" s="220">
        <f>SUM($AT37:AV37)</f>
        <v>1843.3300000000002</v>
      </c>
      <c r="BK37" s="220">
        <f>SUM($AT37:AW37)</f>
        <v>13258.910000000002</v>
      </c>
      <c r="BL37" s="220">
        <f>SUM($AT37:AX37)</f>
        <v>33159.200000000004</v>
      </c>
      <c r="BM37" s="220">
        <f>SUM($AT37:AY37)</f>
        <v>41588.050000000003</v>
      </c>
      <c r="BN37" s="220">
        <f>SUM($AT37:AZ37)</f>
        <v>54364</v>
      </c>
      <c r="BO37" s="220">
        <f>SUM($AT37:BA37)</f>
        <v>129109.93000000001</v>
      </c>
      <c r="BP37" s="220">
        <f>SUM($AT37:BB37)</f>
        <v>149077.52000000002</v>
      </c>
      <c r="BQ37" s="220">
        <f>SUM($AT37:BC37)</f>
        <v>165981.1</v>
      </c>
      <c r="BR37" s="220">
        <f>SUM($AT37:BD37)</f>
        <v>172356.04</v>
      </c>
      <c r="BS37" s="220">
        <f>SUM($AT37:BE37)</f>
        <v>173390.23</v>
      </c>
      <c r="BT37" s="222">
        <f t="shared" si="10"/>
        <v>70619.432916666672</v>
      </c>
      <c r="BU37" s="82"/>
      <c r="BV37" s="220">
        <f t="shared" si="29"/>
        <v>0</v>
      </c>
      <c r="BW37" s="220">
        <f t="shared" si="29"/>
        <v>0</v>
      </c>
      <c r="BX37" s="220">
        <f t="shared" si="29"/>
        <v>0</v>
      </c>
      <c r="BY37" s="220">
        <f t="shared" si="27"/>
        <v>0</v>
      </c>
      <c r="BZ37" s="220">
        <f t="shared" si="27"/>
        <v>0</v>
      </c>
      <c r="CA37" s="220">
        <f t="shared" si="27"/>
        <v>0</v>
      </c>
      <c r="CB37" s="220">
        <f t="shared" si="27"/>
        <v>0</v>
      </c>
      <c r="CC37" s="220">
        <f t="shared" si="27"/>
        <v>0</v>
      </c>
      <c r="CD37" s="220">
        <f t="shared" si="27"/>
        <v>0</v>
      </c>
      <c r="CE37" s="220">
        <f t="shared" si="27"/>
        <v>0</v>
      </c>
      <c r="CF37" s="220">
        <f t="shared" si="27"/>
        <v>0</v>
      </c>
      <c r="CG37" s="220">
        <f t="shared" si="27"/>
        <v>0</v>
      </c>
      <c r="CH37" s="220">
        <f t="shared" si="12"/>
        <v>0</v>
      </c>
      <c r="CI37" s="221"/>
      <c r="CJ37" s="220">
        <f>SUM($BV37:BV37)</f>
        <v>0</v>
      </c>
      <c r="CK37" s="220">
        <f>SUM($BV37:BW37)</f>
        <v>0</v>
      </c>
      <c r="CL37" s="220">
        <f>SUM($BV37:BX37)</f>
        <v>0</v>
      </c>
      <c r="CM37" s="220">
        <f>SUM($BV37:BY37)</f>
        <v>0</v>
      </c>
      <c r="CN37" s="220">
        <f>SUM($BV37:BZ37)</f>
        <v>0</v>
      </c>
      <c r="CO37" s="220">
        <f>SUM($BV37:CA37)</f>
        <v>0</v>
      </c>
      <c r="CP37" s="220">
        <f>SUM($BV37:CB37)</f>
        <v>0</v>
      </c>
      <c r="CQ37" s="220">
        <f>SUM($BV37:CC37)</f>
        <v>0</v>
      </c>
      <c r="CR37" s="220">
        <f>SUM($BV37:CD37)</f>
        <v>0</v>
      </c>
      <c r="CS37" s="220">
        <f>SUM($BV37:CE37)</f>
        <v>0</v>
      </c>
      <c r="CT37" s="220">
        <f>SUM($BV37:CF37)</f>
        <v>0</v>
      </c>
      <c r="CU37" s="220">
        <f>SUM($BV37:CG37)</f>
        <v>0</v>
      </c>
      <c r="CV37" s="222">
        <f t="shared" si="13"/>
        <v>0</v>
      </c>
    </row>
    <row r="38" spans="1:100" s="94" customFormat="1" ht="14.4">
      <c r="A38" s="129" t="s">
        <v>807</v>
      </c>
      <c r="B38" s="129" t="s">
        <v>211</v>
      </c>
      <c r="C38" s="129" t="s">
        <v>212</v>
      </c>
      <c r="D38" t="s">
        <v>49</v>
      </c>
      <c r="E38" s="217" t="s">
        <v>49</v>
      </c>
      <c r="F38" t="s">
        <v>216</v>
      </c>
      <c r="G38" t="s">
        <v>252</v>
      </c>
      <c r="H38" t="s">
        <v>253</v>
      </c>
      <c r="I38" t="s">
        <v>255</v>
      </c>
      <c r="J38" t="s">
        <v>538</v>
      </c>
      <c r="K38" s="129" t="s">
        <v>772</v>
      </c>
      <c r="L38" s="129" t="s">
        <v>416</v>
      </c>
      <c r="M38" s="218" t="str">
        <f t="shared" si="4"/>
        <v>ED.WA</v>
      </c>
      <c r="N38" s="173">
        <v>1</v>
      </c>
      <c r="O38" s="173">
        <v>0</v>
      </c>
      <c r="P38" s="219">
        <f t="shared" si="5"/>
        <v>1944.67</v>
      </c>
      <c r="Q38" s="219">
        <f t="shared" si="6"/>
        <v>0</v>
      </c>
      <c r="R38" s="220">
        <v>0</v>
      </c>
      <c r="S38" s="220">
        <v>145.07000000000002</v>
      </c>
      <c r="T38" s="220">
        <v>72.360000000000014</v>
      </c>
      <c r="U38" s="220">
        <v>72.36</v>
      </c>
      <c r="V38" s="220">
        <v>72.36</v>
      </c>
      <c r="W38" s="220">
        <v>72.36</v>
      </c>
      <c r="X38" s="220">
        <v>91.09</v>
      </c>
      <c r="Y38" s="220">
        <v>91.09</v>
      </c>
      <c r="Z38" s="220">
        <v>430.45</v>
      </c>
      <c r="AA38" s="220">
        <v>275.8</v>
      </c>
      <c r="AB38" s="220">
        <v>392.32</v>
      </c>
      <c r="AC38" s="220">
        <v>229.41000000000003</v>
      </c>
      <c r="AD38" s="220">
        <f t="shared" si="14"/>
        <v>1944.67</v>
      </c>
      <c r="AE38" s="221"/>
      <c r="AF38" s="220">
        <f>SUM($R38:R38)</f>
        <v>0</v>
      </c>
      <c r="AG38" s="220">
        <f>SUM($R38:S38)</f>
        <v>145.07000000000002</v>
      </c>
      <c r="AH38" s="220">
        <f>SUM($R38:T38)</f>
        <v>217.43000000000004</v>
      </c>
      <c r="AI38" s="220">
        <f>SUM($R38:U38)</f>
        <v>289.79000000000002</v>
      </c>
      <c r="AJ38" s="220">
        <f>SUM($R38:V38)</f>
        <v>362.15000000000003</v>
      </c>
      <c r="AK38" s="220">
        <f>SUM($R38:W38)</f>
        <v>434.51000000000005</v>
      </c>
      <c r="AL38" s="220">
        <f>SUM($R38:X38)</f>
        <v>525.6</v>
      </c>
      <c r="AM38" s="220">
        <f>SUM($R38:Y38)</f>
        <v>616.69000000000005</v>
      </c>
      <c r="AN38" s="220">
        <f>SUM($R38:Z38)</f>
        <v>1047.1400000000001</v>
      </c>
      <c r="AO38" s="220">
        <f>SUM($R38:AA38)</f>
        <v>1322.94</v>
      </c>
      <c r="AP38" s="220">
        <f>SUM($R38:AB38)</f>
        <v>1715.26</v>
      </c>
      <c r="AQ38" s="220">
        <f>SUM($R38:AC38)</f>
        <v>1944.67</v>
      </c>
      <c r="AR38" s="222">
        <f t="shared" si="7"/>
        <v>637.40958333333333</v>
      </c>
      <c r="AS38" s="82"/>
      <c r="AT38" s="220">
        <f t="shared" si="28"/>
        <v>0</v>
      </c>
      <c r="AU38" s="220">
        <f t="shared" si="28"/>
        <v>145.07000000000002</v>
      </c>
      <c r="AV38" s="220">
        <f t="shared" si="28"/>
        <v>72.360000000000014</v>
      </c>
      <c r="AW38" s="220">
        <f t="shared" si="26"/>
        <v>72.36</v>
      </c>
      <c r="AX38" s="220">
        <f t="shared" si="26"/>
        <v>72.36</v>
      </c>
      <c r="AY38" s="220">
        <f t="shared" si="26"/>
        <v>72.36</v>
      </c>
      <c r="AZ38" s="220">
        <f t="shared" si="26"/>
        <v>91.09</v>
      </c>
      <c r="BA38" s="220">
        <f t="shared" si="26"/>
        <v>91.09</v>
      </c>
      <c r="BB38" s="220">
        <f t="shared" si="26"/>
        <v>430.45</v>
      </c>
      <c r="BC38" s="220">
        <f t="shared" si="26"/>
        <v>275.8</v>
      </c>
      <c r="BD38" s="220">
        <f t="shared" si="26"/>
        <v>392.32</v>
      </c>
      <c r="BE38" s="220">
        <f t="shared" si="26"/>
        <v>229.41000000000003</v>
      </c>
      <c r="BF38" s="220">
        <f t="shared" si="9"/>
        <v>1944.67</v>
      </c>
      <c r="BG38" s="221"/>
      <c r="BH38" s="220">
        <f>SUM($AT38:AT38)</f>
        <v>0</v>
      </c>
      <c r="BI38" s="220">
        <f>SUM($AT38:AU38)</f>
        <v>145.07000000000002</v>
      </c>
      <c r="BJ38" s="220">
        <f>SUM($AT38:AV38)</f>
        <v>217.43000000000004</v>
      </c>
      <c r="BK38" s="220">
        <f>SUM($AT38:AW38)</f>
        <v>289.79000000000002</v>
      </c>
      <c r="BL38" s="220">
        <f>SUM($AT38:AX38)</f>
        <v>362.15000000000003</v>
      </c>
      <c r="BM38" s="220">
        <f>SUM($AT38:AY38)</f>
        <v>434.51000000000005</v>
      </c>
      <c r="BN38" s="220">
        <f>SUM($AT38:AZ38)</f>
        <v>525.6</v>
      </c>
      <c r="BO38" s="220">
        <f>SUM($AT38:BA38)</f>
        <v>616.69000000000005</v>
      </c>
      <c r="BP38" s="220">
        <f>SUM($AT38:BB38)</f>
        <v>1047.1400000000001</v>
      </c>
      <c r="BQ38" s="220">
        <f>SUM($AT38:BC38)</f>
        <v>1322.94</v>
      </c>
      <c r="BR38" s="220">
        <f>SUM($AT38:BD38)</f>
        <v>1715.26</v>
      </c>
      <c r="BS38" s="220">
        <f>SUM($AT38:BE38)</f>
        <v>1944.67</v>
      </c>
      <c r="BT38" s="222">
        <f t="shared" si="10"/>
        <v>637.40958333333333</v>
      </c>
      <c r="BU38" s="82"/>
      <c r="BV38" s="220">
        <f t="shared" si="29"/>
        <v>0</v>
      </c>
      <c r="BW38" s="220">
        <f t="shared" si="29"/>
        <v>0</v>
      </c>
      <c r="BX38" s="220">
        <f t="shared" si="29"/>
        <v>0</v>
      </c>
      <c r="BY38" s="220">
        <f t="shared" si="27"/>
        <v>0</v>
      </c>
      <c r="BZ38" s="220">
        <f t="shared" si="27"/>
        <v>0</v>
      </c>
      <c r="CA38" s="220">
        <f t="shared" si="27"/>
        <v>0</v>
      </c>
      <c r="CB38" s="220">
        <f t="shared" si="27"/>
        <v>0</v>
      </c>
      <c r="CC38" s="220">
        <f t="shared" si="27"/>
        <v>0</v>
      </c>
      <c r="CD38" s="220">
        <f t="shared" si="27"/>
        <v>0</v>
      </c>
      <c r="CE38" s="220">
        <f t="shared" si="27"/>
        <v>0</v>
      </c>
      <c r="CF38" s="220">
        <f t="shared" si="27"/>
        <v>0</v>
      </c>
      <c r="CG38" s="220">
        <f t="shared" si="27"/>
        <v>0</v>
      </c>
      <c r="CH38" s="220">
        <f t="shared" si="12"/>
        <v>0</v>
      </c>
      <c r="CI38" s="221"/>
      <c r="CJ38" s="220">
        <f>SUM($BV38:BV38)</f>
        <v>0</v>
      </c>
      <c r="CK38" s="220">
        <f>SUM($BV38:BW38)</f>
        <v>0</v>
      </c>
      <c r="CL38" s="220">
        <f>SUM($BV38:BX38)</f>
        <v>0</v>
      </c>
      <c r="CM38" s="220">
        <f>SUM($BV38:BY38)</f>
        <v>0</v>
      </c>
      <c r="CN38" s="220">
        <f>SUM($BV38:BZ38)</f>
        <v>0</v>
      </c>
      <c r="CO38" s="220">
        <f>SUM($BV38:CA38)</f>
        <v>0</v>
      </c>
      <c r="CP38" s="220">
        <f>SUM($BV38:CB38)</f>
        <v>0</v>
      </c>
      <c r="CQ38" s="220">
        <f>SUM($BV38:CC38)</f>
        <v>0</v>
      </c>
      <c r="CR38" s="220">
        <f>SUM($BV38:CD38)</f>
        <v>0</v>
      </c>
      <c r="CS38" s="220">
        <f>SUM($BV38:CE38)</f>
        <v>0</v>
      </c>
      <c r="CT38" s="220">
        <f>SUM($BV38:CF38)</f>
        <v>0</v>
      </c>
      <c r="CU38" s="220">
        <f>SUM($BV38:CG38)</f>
        <v>0</v>
      </c>
      <c r="CV38" s="222">
        <f t="shared" si="13"/>
        <v>0</v>
      </c>
    </row>
    <row r="39" spans="1:100" s="94" customFormat="1" ht="14.4">
      <c r="A39" s="129" t="s">
        <v>807</v>
      </c>
      <c r="B39" s="129" t="s">
        <v>211</v>
      </c>
      <c r="C39" s="129" t="s">
        <v>212</v>
      </c>
      <c r="D39" t="s">
        <v>49</v>
      </c>
      <c r="E39" s="217" t="s">
        <v>49</v>
      </c>
      <c r="F39" t="s">
        <v>216</v>
      </c>
      <c r="G39" t="s">
        <v>252</v>
      </c>
      <c r="H39" t="s">
        <v>253</v>
      </c>
      <c r="I39" t="s">
        <v>261</v>
      </c>
      <c r="J39" t="s">
        <v>541</v>
      </c>
      <c r="K39" s="129" t="s">
        <v>772</v>
      </c>
      <c r="L39" s="129" t="s">
        <v>416</v>
      </c>
      <c r="M39" s="218" t="str">
        <f t="shared" si="4"/>
        <v>ED.WA</v>
      </c>
      <c r="N39" s="173">
        <v>1</v>
      </c>
      <c r="O39" s="173">
        <v>0</v>
      </c>
      <c r="P39" s="219">
        <f t="shared" si="5"/>
        <v>3652957.12</v>
      </c>
      <c r="Q39" s="219">
        <f t="shared" si="6"/>
        <v>0</v>
      </c>
      <c r="R39" s="220">
        <v>0</v>
      </c>
      <c r="S39" s="220">
        <v>0</v>
      </c>
      <c r="T39" s="220">
        <v>0</v>
      </c>
      <c r="U39" s="220">
        <v>0</v>
      </c>
      <c r="V39" s="220">
        <v>0</v>
      </c>
      <c r="W39" s="220">
        <v>0</v>
      </c>
      <c r="X39" s="220">
        <v>0</v>
      </c>
      <c r="Y39" s="220">
        <v>0</v>
      </c>
      <c r="Z39" s="220">
        <v>0</v>
      </c>
      <c r="AA39" s="220">
        <v>3186520.62</v>
      </c>
      <c r="AB39" s="220">
        <v>203378.56</v>
      </c>
      <c r="AC39" s="220">
        <v>263057.94</v>
      </c>
      <c r="AD39" s="220">
        <f t="shared" si="14"/>
        <v>3652957.12</v>
      </c>
      <c r="AE39" s="221"/>
      <c r="AF39" s="220">
        <f>SUM($R39:R39)</f>
        <v>0</v>
      </c>
      <c r="AG39" s="220">
        <f>SUM($R39:S39)</f>
        <v>0</v>
      </c>
      <c r="AH39" s="220">
        <f>SUM($R39:T39)</f>
        <v>0</v>
      </c>
      <c r="AI39" s="220">
        <f>SUM($R39:U39)</f>
        <v>0</v>
      </c>
      <c r="AJ39" s="220">
        <f>SUM($R39:V39)</f>
        <v>0</v>
      </c>
      <c r="AK39" s="220">
        <f>SUM($R39:W39)</f>
        <v>0</v>
      </c>
      <c r="AL39" s="220">
        <f>SUM($R39:X39)</f>
        <v>0</v>
      </c>
      <c r="AM39" s="220">
        <f>SUM($R39:Y39)</f>
        <v>0</v>
      </c>
      <c r="AN39" s="220">
        <f>SUM($R39:Z39)</f>
        <v>0</v>
      </c>
      <c r="AO39" s="220">
        <f>SUM($R39:AA39)</f>
        <v>3186520.62</v>
      </c>
      <c r="AP39" s="220">
        <f>SUM($R39:AB39)</f>
        <v>3389899.18</v>
      </c>
      <c r="AQ39" s="220">
        <f>SUM($R39:AC39)</f>
        <v>3652957.12</v>
      </c>
      <c r="AR39" s="222">
        <f t="shared" si="7"/>
        <v>700241.53000000014</v>
      </c>
      <c r="AS39" s="82"/>
      <c r="AT39" s="220">
        <f t="shared" si="28"/>
        <v>0</v>
      </c>
      <c r="AU39" s="220">
        <f t="shared" si="28"/>
        <v>0</v>
      </c>
      <c r="AV39" s="220">
        <f t="shared" si="28"/>
        <v>0</v>
      </c>
      <c r="AW39" s="220">
        <f t="shared" si="26"/>
        <v>0</v>
      </c>
      <c r="AX39" s="220">
        <f t="shared" si="26"/>
        <v>0</v>
      </c>
      <c r="AY39" s="220">
        <f t="shared" si="26"/>
        <v>0</v>
      </c>
      <c r="AZ39" s="220">
        <f t="shared" si="26"/>
        <v>0</v>
      </c>
      <c r="BA39" s="220">
        <f t="shared" si="26"/>
        <v>0</v>
      </c>
      <c r="BB39" s="220">
        <f t="shared" si="26"/>
        <v>0</v>
      </c>
      <c r="BC39" s="220">
        <f t="shared" si="26"/>
        <v>3186520.62</v>
      </c>
      <c r="BD39" s="220">
        <f t="shared" si="26"/>
        <v>203378.56</v>
      </c>
      <c r="BE39" s="220">
        <f t="shared" si="26"/>
        <v>263057.94</v>
      </c>
      <c r="BF39" s="220">
        <f t="shared" si="9"/>
        <v>3652957.12</v>
      </c>
      <c r="BG39" s="221"/>
      <c r="BH39" s="220">
        <f>SUM($AT39:AT39)</f>
        <v>0</v>
      </c>
      <c r="BI39" s="220">
        <f>SUM($AT39:AU39)</f>
        <v>0</v>
      </c>
      <c r="BJ39" s="220">
        <f>SUM($AT39:AV39)</f>
        <v>0</v>
      </c>
      <c r="BK39" s="220">
        <f>SUM($AT39:AW39)</f>
        <v>0</v>
      </c>
      <c r="BL39" s="220">
        <f>SUM($AT39:AX39)</f>
        <v>0</v>
      </c>
      <c r="BM39" s="220">
        <f>SUM($AT39:AY39)</f>
        <v>0</v>
      </c>
      <c r="BN39" s="220">
        <f>SUM($AT39:AZ39)</f>
        <v>0</v>
      </c>
      <c r="BO39" s="220">
        <f>SUM($AT39:BA39)</f>
        <v>0</v>
      </c>
      <c r="BP39" s="220">
        <f>SUM($AT39:BB39)</f>
        <v>0</v>
      </c>
      <c r="BQ39" s="220">
        <f>SUM($AT39:BC39)</f>
        <v>3186520.62</v>
      </c>
      <c r="BR39" s="220">
        <f>SUM($AT39:BD39)</f>
        <v>3389899.18</v>
      </c>
      <c r="BS39" s="220">
        <f>SUM($AT39:BE39)</f>
        <v>3652957.12</v>
      </c>
      <c r="BT39" s="222">
        <f t="shared" si="10"/>
        <v>700241.53000000014</v>
      </c>
      <c r="BU39" s="82"/>
      <c r="BV39" s="220">
        <f t="shared" si="29"/>
        <v>0</v>
      </c>
      <c r="BW39" s="220">
        <f t="shared" si="29"/>
        <v>0</v>
      </c>
      <c r="BX39" s="220">
        <f t="shared" si="29"/>
        <v>0</v>
      </c>
      <c r="BY39" s="220">
        <f t="shared" si="27"/>
        <v>0</v>
      </c>
      <c r="BZ39" s="220">
        <f t="shared" si="27"/>
        <v>0</v>
      </c>
      <c r="CA39" s="220">
        <f t="shared" si="27"/>
        <v>0</v>
      </c>
      <c r="CB39" s="220">
        <f t="shared" si="27"/>
        <v>0</v>
      </c>
      <c r="CC39" s="220">
        <f t="shared" si="27"/>
        <v>0</v>
      </c>
      <c r="CD39" s="220">
        <f t="shared" si="27"/>
        <v>0</v>
      </c>
      <c r="CE39" s="220">
        <f t="shared" si="27"/>
        <v>0</v>
      </c>
      <c r="CF39" s="220">
        <f t="shared" si="27"/>
        <v>0</v>
      </c>
      <c r="CG39" s="220">
        <f t="shared" si="27"/>
        <v>0</v>
      </c>
      <c r="CH39" s="220">
        <f t="shared" si="12"/>
        <v>0</v>
      </c>
      <c r="CI39" s="221"/>
      <c r="CJ39" s="220">
        <f>SUM($BV39:BV39)</f>
        <v>0</v>
      </c>
      <c r="CK39" s="220">
        <f>SUM($BV39:BW39)</f>
        <v>0</v>
      </c>
      <c r="CL39" s="220">
        <f>SUM($BV39:BX39)</f>
        <v>0</v>
      </c>
      <c r="CM39" s="220">
        <f>SUM($BV39:BY39)</f>
        <v>0</v>
      </c>
      <c r="CN39" s="220">
        <f>SUM($BV39:BZ39)</f>
        <v>0</v>
      </c>
      <c r="CO39" s="220">
        <f>SUM($BV39:CA39)</f>
        <v>0</v>
      </c>
      <c r="CP39" s="220">
        <f>SUM($BV39:CB39)</f>
        <v>0</v>
      </c>
      <c r="CQ39" s="220">
        <f>SUM($BV39:CC39)</f>
        <v>0</v>
      </c>
      <c r="CR39" s="220">
        <f>SUM($BV39:CD39)</f>
        <v>0</v>
      </c>
      <c r="CS39" s="220">
        <f>SUM($BV39:CE39)</f>
        <v>0</v>
      </c>
      <c r="CT39" s="220">
        <f>SUM($BV39:CF39)</f>
        <v>0</v>
      </c>
      <c r="CU39" s="220">
        <f>SUM($BV39:CG39)</f>
        <v>0</v>
      </c>
      <c r="CV39" s="222">
        <f t="shared" si="13"/>
        <v>0</v>
      </c>
    </row>
    <row r="40" spans="1:100" s="94" customFormat="1" ht="14.4">
      <c r="A40" s="129" t="s">
        <v>807</v>
      </c>
      <c r="B40" s="129" t="s">
        <v>211</v>
      </c>
      <c r="C40" s="129" t="s">
        <v>212</v>
      </c>
      <c r="D40" t="s">
        <v>49</v>
      </c>
      <c r="E40" s="217" t="s">
        <v>49</v>
      </c>
      <c r="F40" t="s">
        <v>216</v>
      </c>
      <c r="G40" t="s">
        <v>252</v>
      </c>
      <c r="H40" t="s">
        <v>253</v>
      </c>
      <c r="I40" t="s">
        <v>256</v>
      </c>
      <c r="J40" t="s">
        <v>540</v>
      </c>
      <c r="K40" s="129" t="s">
        <v>772</v>
      </c>
      <c r="L40" s="129" t="s">
        <v>416</v>
      </c>
      <c r="M40" s="218" t="str">
        <f t="shared" si="4"/>
        <v>ED.WA</v>
      </c>
      <c r="N40" s="173">
        <v>1</v>
      </c>
      <c r="O40" s="173">
        <v>0</v>
      </c>
      <c r="P40" s="219">
        <f t="shared" si="5"/>
        <v>4475.7900000000027</v>
      </c>
      <c r="Q40" s="219">
        <f t="shared" si="6"/>
        <v>0</v>
      </c>
      <c r="R40" s="220">
        <v>0</v>
      </c>
      <c r="S40" s="220">
        <v>0</v>
      </c>
      <c r="T40" s="220">
        <v>0</v>
      </c>
      <c r="U40" s="220">
        <v>866.88000000000011</v>
      </c>
      <c r="V40" s="220">
        <v>5978.7700000000013</v>
      </c>
      <c r="W40" s="220">
        <v>930.86000000000013</v>
      </c>
      <c r="X40" s="220">
        <v>5387.630000000001</v>
      </c>
      <c r="Y40" s="220">
        <v>0</v>
      </c>
      <c r="Z40" s="220">
        <v>0</v>
      </c>
      <c r="AA40" s="220">
        <v>55.33</v>
      </c>
      <c r="AB40" s="220">
        <v>0</v>
      </c>
      <c r="AC40" s="220">
        <v>-8743.68</v>
      </c>
      <c r="AD40" s="220">
        <f t="shared" si="14"/>
        <v>4475.7900000000027</v>
      </c>
      <c r="AE40" s="221"/>
      <c r="AF40" s="220">
        <f>SUM($R40:R40)</f>
        <v>0</v>
      </c>
      <c r="AG40" s="220">
        <f>SUM($R40:S40)</f>
        <v>0</v>
      </c>
      <c r="AH40" s="220">
        <f>SUM($R40:T40)</f>
        <v>0</v>
      </c>
      <c r="AI40" s="220">
        <f>SUM($R40:U40)</f>
        <v>866.88000000000011</v>
      </c>
      <c r="AJ40" s="220">
        <f>SUM($R40:V40)</f>
        <v>6845.6500000000015</v>
      </c>
      <c r="AK40" s="220">
        <f>SUM($R40:W40)</f>
        <v>7776.510000000002</v>
      </c>
      <c r="AL40" s="220">
        <f>SUM($R40:X40)</f>
        <v>13164.140000000003</v>
      </c>
      <c r="AM40" s="220">
        <f>SUM($R40:Y40)</f>
        <v>13164.140000000003</v>
      </c>
      <c r="AN40" s="220">
        <f>SUM($R40:Z40)</f>
        <v>13164.140000000003</v>
      </c>
      <c r="AO40" s="220">
        <f>SUM($R40:AA40)</f>
        <v>13219.470000000003</v>
      </c>
      <c r="AP40" s="220">
        <f>SUM($R40:AB40)</f>
        <v>13219.470000000003</v>
      </c>
      <c r="AQ40" s="220">
        <f>SUM($R40:AC40)</f>
        <v>4475.7900000000027</v>
      </c>
      <c r="AR40" s="222">
        <f t="shared" si="7"/>
        <v>6971.5245833333347</v>
      </c>
      <c r="AS40" s="82"/>
      <c r="AT40" s="220">
        <f t="shared" si="28"/>
        <v>0</v>
      </c>
      <c r="AU40" s="220">
        <f t="shared" si="28"/>
        <v>0</v>
      </c>
      <c r="AV40" s="220">
        <f t="shared" si="28"/>
        <v>0</v>
      </c>
      <c r="AW40" s="220">
        <f t="shared" si="26"/>
        <v>866.88000000000011</v>
      </c>
      <c r="AX40" s="220">
        <f t="shared" si="26"/>
        <v>5978.7700000000013</v>
      </c>
      <c r="AY40" s="220">
        <f t="shared" si="26"/>
        <v>930.86000000000013</v>
      </c>
      <c r="AZ40" s="220">
        <f t="shared" si="26"/>
        <v>5387.630000000001</v>
      </c>
      <c r="BA40" s="220">
        <f t="shared" si="26"/>
        <v>0</v>
      </c>
      <c r="BB40" s="220">
        <f t="shared" si="26"/>
        <v>0</v>
      </c>
      <c r="BC40" s="220">
        <f t="shared" si="26"/>
        <v>55.33</v>
      </c>
      <c r="BD40" s="220">
        <f t="shared" si="26"/>
        <v>0</v>
      </c>
      <c r="BE40" s="220">
        <f t="shared" si="26"/>
        <v>-8743.68</v>
      </c>
      <c r="BF40" s="220">
        <f t="shared" si="9"/>
        <v>4475.7900000000027</v>
      </c>
      <c r="BG40" s="221"/>
      <c r="BH40" s="220">
        <f>SUM($AT40:AT40)</f>
        <v>0</v>
      </c>
      <c r="BI40" s="220">
        <f>SUM($AT40:AU40)</f>
        <v>0</v>
      </c>
      <c r="BJ40" s="220">
        <f>SUM($AT40:AV40)</f>
        <v>0</v>
      </c>
      <c r="BK40" s="220">
        <f>SUM($AT40:AW40)</f>
        <v>866.88000000000011</v>
      </c>
      <c r="BL40" s="220">
        <f>SUM($AT40:AX40)</f>
        <v>6845.6500000000015</v>
      </c>
      <c r="BM40" s="220">
        <f>SUM($AT40:AY40)</f>
        <v>7776.510000000002</v>
      </c>
      <c r="BN40" s="220">
        <f>SUM($AT40:AZ40)</f>
        <v>13164.140000000003</v>
      </c>
      <c r="BO40" s="220">
        <f>SUM($AT40:BA40)</f>
        <v>13164.140000000003</v>
      </c>
      <c r="BP40" s="220">
        <f>SUM($AT40:BB40)</f>
        <v>13164.140000000003</v>
      </c>
      <c r="BQ40" s="220">
        <f>SUM($AT40:BC40)</f>
        <v>13219.470000000003</v>
      </c>
      <c r="BR40" s="220">
        <f>SUM($AT40:BD40)</f>
        <v>13219.470000000003</v>
      </c>
      <c r="BS40" s="220">
        <f>SUM($AT40:BE40)</f>
        <v>4475.7900000000027</v>
      </c>
      <c r="BT40" s="222">
        <f t="shared" si="10"/>
        <v>6971.5245833333347</v>
      </c>
      <c r="BU40" s="82"/>
      <c r="BV40" s="220">
        <f t="shared" si="29"/>
        <v>0</v>
      </c>
      <c r="BW40" s="220">
        <f t="shared" si="29"/>
        <v>0</v>
      </c>
      <c r="BX40" s="220">
        <f t="shared" si="29"/>
        <v>0</v>
      </c>
      <c r="BY40" s="220">
        <f t="shared" si="27"/>
        <v>0</v>
      </c>
      <c r="BZ40" s="220">
        <f t="shared" si="27"/>
        <v>0</v>
      </c>
      <c r="CA40" s="220">
        <f t="shared" si="27"/>
        <v>0</v>
      </c>
      <c r="CB40" s="220">
        <f t="shared" si="27"/>
        <v>0</v>
      </c>
      <c r="CC40" s="220">
        <f t="shared" si="27"/>
        <v>0</v>
      </c>
      <c r="CD40" s="220">
        <f t="shared" si="27"/>
        <v>0</v>
      </c>
      <c r="CE40" s="220">
        <f t="shared" si="27"/>
        <v>0</v>
      </c>
      <c r="CF40" s="220">
        <f t="shared" si="27"/>
        <v>0</v>
      </c>
      <c r="CG40" s="220">
        <f t="shared" si="27"/>
        <v>0</v>
      </c>
      <c r="CH40" s="220">
        <f t="shared" si="12"/>
        <v>0</v>
      </c>
      <c r="CI40" s="221"/>
      <c r="CJ40" s="220">
        <f>SUM($BV40:BV40)</f>
        <v>0</v>
      </c>
      <c r="CK40" s="220">
        <f>SUM($BV40:BW40)</f>
        <v>0</v>
      </c>
      <c r="CL40" s="220">
        <f>SUM($BV40:BX40)</f>
        <v>0</v>
      </c>
      <c r="CM40" s="220">
        <f>SUM($BV40:BY40)</f>
        <v>0</v>
      </c>
      <c r="CN40" s="220">
        <f>SUM($BV40:BZ40)</f>
        <v>0</v>
      </c>
      <c r="CO40" s="220">
        <f>SUM($BV40:CA40)</f>
        <v>0</v>
      </c>
      <c r="CP40" s="220">
        <f>SUM($BV40:CB40)</f>
        <v>0</v>
      </c>
      <c r="CQ40" s="220">
        <f>SUM($BV40:CC40)</f>
        <v>0</v>
      </c>
      <c r="CR40" s="220">
        <f>SUM($BV40:CD40)</f>
        <v>0</v>
      </c>
      <c r="CS40" s="220">
        <f>SUM($BV40:CE40)</f>
        <v>0</v>
      </c>
      <c r="CT40" s="220">
        <f>SUM($BV40:CF40)</f>
        <v>0</v>
      </c>
      <c r="CU40" s="220">
        <f>SUM($BV40:CG40)</f>
        <v>0</v>
      </c>
      <c r="CV40" s="222">
        <f t="shared" si="13"/>
        <v>0</v>
      </c>
    </row>
    <row r="41" spans="1:100" s="94" customFormat="1" ht="14.4">
      <c r="A41" s="129" t="s">
        <v>807</v>
      </c>
      <c r="B41" s="129" t="s">
        <v>211</v>
      </c>
      <c r="C41" s="129" t="s">
        <v>21</v>
      </c>
      <c r="D41" t="s">
        <v>494</v>
      </c>
      <c r="E41" s="217" t="s">
        <v>53</v>
      </c>
      <c r="F41" t="s">
        <v>217</v>
      </c>
      <c r="G41" t="s">
        <v>262</v>
      </c>
      <c r="H41" t="s">
        <v>263</v>
      </c>
      <c r="I41" t="s">
        <v>265</v>
      </c>
      <c r="J41" t="s">
        <v>546</v>
      </c>
      <c r="K41" s="129" t="s">
        <v>771</v>
      </c>
      <c r="L41" s="129" t="s">
        <v>417</v>
      </c>
      <c r="M41" s="218" t="str">
        <f t="shared" si="4"/>
        <v>ED.AN</v>
      </c>
      <c r="N41" s="173">
        <v>0.65639999999999998</v>
      </c>
      <c r="O41" s="173">
        <v>0</v>
      </c>
      <c r="P41" s="219">
        <f t="shared" si="5"/>
        <v>358332.35050799994</v>
      </c>
      <c r="Q41" s="219">
        <f t="shared" si="6"/>
        <v>0</v>
      </c>
      <c r="R41" s="220">
        <v>770</v>
      </c>
      <c r="S41" s="220">
        <v>84624.599999999991</v>
      </c>
      <c r="T41" s="220">
        <v>11862.6</v>
      </c>
      <c r="U41" s="220">
        <v>-3785.19</v>
      </c>
      <c r="V41" s="220">
        <v>145459.24</v>
      </c>
      <c r="W41" s="220">
        <v>-44268.29</v>
      </c>
      <c r="X41" s="220">
        <v>66346.570000000007</v>
      </c>
      <c r="Y41" s="220">
        <v>-5.8207660913467407E-11</v>
      </c>
      <c r="Z41" s="220">
        <v>0</v>
      </c>
      <c r="AA41" s="220">
        <v>24023.74</v>
      </c>
      <c r="AB41" s="220">
        <v>254971.4</v>
      </c>
      <c r="AC41" s="220">
        <v>5900.8</v>
      </c>
      <c r="AD41" s="220">
        <f t="shared" si="14"/>
        <v>545905.47</v>
      </c>
      <c r="AE41" s="221"/>
      <c r="AF41" s="220">
        <f>SUM($R41:R41)</f>
        <v>770</v>
      </c>
      <c r="AG41" s="220">
        <f>SUM($R41:S41)</f>
        <v>85394.599999999991</v>
      </c>
      <c r="AH41" s="220">
        <f>SUM($R41:T41)</f>
        <v>97257.2</v>
      </c>
      <c r="AI41" s="220">
        <f>SUM($R41:U41)</f>
        <v>93472.01</v>
      </c>
      <c r="AJ41" s="220">
        <f>SUM($R41:V41)</f>
        <v>238931.25</v>
      </c>
      <c r="AK41" s="220">
        <f>SUM($R41:W41)</f>
        <v>194662.96</v>
      </c>
      <c r="AL41" s="220">
        <f>SUM($R41:X41)</f>
        <v>261009.53</v>
      </c>
      <c r="AM41" s="220">
        <f>SUM($R41:Y41)</f>
        <v>261009.52999999994</v>
      </c>
      <c r="AN41" s="220">
        <f>SUM($R41:Z41)</f>
        <v>261009.52999999994</v>
      </c>
      <c r="AO41" s="220">
        <f>SUM($R41:AA41)</f>
        <v>285033.26999999996</v>
      </c>
      <c r="AP41" s="220">
        <f>SUM($R41:AB41)</f>
        <v>540004.66999999993</v>
      </c>
      <c r="AQ41" s="220">
        <f>SUM($R41:AC41)</f>
        <v>545905.47</v>
      </c>
      <c r="AR41" s="222">
        <f t="shared" si="7"/>
        <v>215958.94041666665</v>
      </c>
      <c r="AS41" s="82"/>
      <c r="AT41" s="220">
        <f t="shared" si="28"/>
        <v>505.428</v>
      </c>
      <c r="AU41" s="220">
        <f t="shared" si="28"/>
        <v>55547.587439999996</v>
      </c>
      <c r="AV41" s="220">
        <f t="shared" si="28"/>
        <v>7786.6106399999999</v>
      </c>
      <c r="AW41" s="220">
        <f t="shared" si="26"/>
        <v>-2484.598716</v>
      </c>
      <c r="AX41" s="220">
        <f t="shared" si="26"/>
        <v>95479.445135999995</v>
      </c>
      <c r="AY41" s="220">
        <f t="shared" si="26"/>
        <v>-29057.705556000001</v>
      </c>
      <c r="AZ41" s="220">
        <f t="shared" si="26"/>
        <v>43549.888548000003</v>
      </c>
      <c r="BA41" s="220">
        <f t="shared" si="26"/>
        <v>-3.8207508623600005E-11</v>
      </c>
      <c r="BB41" s="220">
        <f t="shared" si="26"/>
        <v>0</v>
      </c>
      <c r="BC41" s="220">
        <f t="shared" si="26"/>
        <v>15769.182936000001</v>
      </c>
      <c r="BD41" s="220">
        <f t="shared" si="26"/>
        <v>167363.22696</v>
      </c>
      <c r="BE41" s="220">
        <f t="shared" si="26"/>
        <v>3873.28512</v>
      </c>
      <c r="BF41" s="220">
        <f t="shared" si="9"/>
        <v>358332.350508</v>
      </c>
      <c r="BG41" s="221"/>
      <c r="BH41" s="220">
        <f>SUM($AT41:AT41)</f>
        <v>505.428</v>
      </c>
      <c r="BI41" s="220">
        <f>SUM($AT41:AU41)</f>
        <v>56053.015439999996</v>
      </c>
      <c r="BJ41" s="220">
        <f>SUM($AT41:AV41)</f>
        <v>63839.626079999995</v>
      </c>
      <c r="BK41" s="220">
        <f>SUM($AT41:AW41)</f>
        <v>61355.027363999994</v>
      </c>
      <c r="BL41" s="220">
        <f>SUM($AT41:AX41)</f>
        <v>156834.47249999997</v>
      </c>
      <c r="BM41" s="220">
        <f>SUM($AT41:AY41)</f>
        <v>127776.76694399997</v>
      </c>
      <c r="BN41" s="220">
        <f>SUM($AT41:AZ41)</f>
        <v>171326.65549199999</v>
      </c>
      <c r="BO41" s="220">
        <f>SUM($AT41:BA41)</f>
        <v>171326.65549199996</v>
      </c>
      <c r="BP41" s="220">
        <f>SUM($AT41:BB41)</f>
        <v>171326.65549199996</v>
      </c>
      <c r="BQ41" s="220">
        <f>SUM($AT41:BC41)</f>
        <v>187095.83842799996</v>
      </c>
      <c r="BR41" s="220">
        <f>SUM($AT41:BD41)</f>
        <v>354459.06538799999</v>
      </c>
      <c r="BS41" s="220">
        <f>SUM($AT41:BE41)</f>
        <v>358332.350508</v>
      </c>
      <c r="BT41" s="222">
        <f t="shared" si="10"/>
        <v>141755.44848949998</v>
      </c>
      <c r="BU41" s="82"/>
      <c r="BV41" s="220">
        <f t="shared" si="29"/>
        <v>0</v>
      </c>
      <c r="BW41" s="220">
        <f t="shared" si="29"/>
        <v>0</v>
      </c>
      <c r="BX41" s="220">
        <f t="shared" si="29"/>
        <v>0</v>
      </c>
      <c r="BY41" s="220">
        <f t="shared" si="27"/>
        <v>0</v>
      </c>
      <c r="BZ41" s="220">
        <f t="shared" si="27"/>
        <v>0</v>
      </c>
      <c r="CA41" s="220">
        <f t="shared" si="27"/>
        <v>0</v>
      </c>
      <c r="CB41" s="220">
        <f t="shared" si="27"/>
        <v>0</v>
      </c>
      <c r="CC41" s="220">
        <f t="shared" si="27"/>
        <v>0</v>
      </c>
      <c r="CD41" s="220">
        <f t="shared" si="27"/>
        <v>0</v>
      </c>
      <c r="CE41" s="220">
        <f t="shared" si="27"/>
        <v>0</v>
      </c>
      <c r="CF41" s="220">
        <f t="shared" si="27"/>
        <v>0</v>
      </c>
      <c r="CG41" s="220">
        <f t="shared" si="27"/>
        <v>0</v>
      </c>
      <c r="CH41" s="220">
        <f t="shared" si="12"/>
        <v>0</v>
      </c>
      <c r="CI41" s="221"/>
      <c r="CJ41" s="220">
        <f>SUM($BV41:BV41)</f>
        <v>0</v>
      </c>
      <c r="CK41" s="220">
        <f>SUM($BV41:BW41)</f>
        <v>0</v>
      </c>
      <c r="CL41" s="220">
        <f>SUM($BV41:BX41)</f>
        <v>0</v>
      </c>
      <c r="CM41" s="220">
        <f>SUM($BV41:BY41)</f>
        <v>0</v>
      </c>
      <c r="CN41" s="220">
        <f>SUM($BV41:BZ41)</f>
        <v>0</v>
      </c>
      <c r="CO41" s="220">
        <f>SUM($BV41:CA41)</f>
        <v>0</v>
      </c>
      <c r="CP41" s="220">
        <f>SUM($BV41:CB41)</f>
        <v>0</v>
      </c>
      <c r="CQ41" s="220">
        <f>SUM($BV41:CC41)</f>
        <v>0</v>
      </c>
      <c r="CR41" s="220">
        <f>SUM($BV41:CD41)</f>
        <v>0</v>
      </c>
      <c r="CS41" s="220">
        <f>SUM($BV41:CE41)</f>
        <v>0</v>
      </c>
      <c r="CT41" s="220">
        <f>SUM($BV41:CF41)</f>
        <v>0</v>
      </c>
      <c r="CU41" s="220">
        <f>SUM($BV41:CG41)</f>
        <v>0</v>
      </c>
      <c r="CV41" s="222">
        <f t="shared" si="13"/>
        <v>0</v>
      </c>
    </row>
    <row r="42" spans="1:100" s="94" customFormat="1" ht="14.4">
      <c r="A42" s="129" t="s">
        <v>807</v>
      </c>
      <c r="B42" s="129" t="s">
        <v>211</v>
      </c>
      <c r="C42" s="129" t="s">
        <v>21</v>
      </c>
      <c r="D42" t="s">
        <v>494</v>
      </c>
      <c r="E42" s="217" t="s">
        <v>53</v>
      </c>
      <c r="F42" t="s">
        <v>217</v>
      </c>
      <c r="G42" t="s">
        <v>262</v>
      </c>
      <c r="H42" t="s">
        <v>263</v>
      </c>
      <c r="I42" t="s">
        <v>264</v>
      </c>
      <c r="J42" t="s">
        <v>545</v>
      </c>
      <c r="K42" s="129" t="s">
        <v>771</v>
      </c>
      <c r="L42" s="129" t="s">
        <v>417</v>
      </c>
      <c r="M42" s="218" t="str">
        <f t="shared" si="4"/>
        <v>ED.AN</v>
      </c>
      <c r="N42" s="173">
        <v>0.65639999999999998</v>
      </c>
      <c r="O42" s="173">
        <v>0</v>
      </c>
      <c r="P42" s="219">
        <f t="shared" si="5"/>
        <v>178646.73639599999</v>
      </c>
      <c r="Q42" s="219">
        <f t="shared" si="6"/>
        <v>0</v>
      </c>
      <c r="R42" s="220">
        <v>632.98000000005823</v>
      </c>
      <c r="S42" s="220">
        <v>0</v>
      </c>
      <c r="T42" s="220">
        <v>0</v>
      </c>
      <c r="U42" s="220">
        <v>0</v>
      </c>
      <c r="V42" s="220">
        <v>10478.95999999997</v>
      </c>
      <c r="W42" s="220">
        <v>0</v>
      </c>
      <c r="X42" s="220">
        <v>156941.22999999998</v>
      </c>
      <c r="Y42" s="220">
        <v>78317.259999999995</v>
      </c>
      <c r="Z42" s="220">
        <v>0</v>
      </c>
      <c r="AA42" s="220">
        <v>25790.960000000003</v>
      </c>
      <c r="AB42" s="220">
        <v>0</v>
      </c>
      <c r="AC42" s="220">
        <v>0</v>
      </c>
      <c r="AD42" s="220">
        <f t="shared" si="14"/>
        <v>272161.39</v>
      </c>
      <c r="AE42" s="221"/>
      <c r="AF42" s="220">
        <f>SUM($R42:R42)</f>
        <v>632.98000000005823</v>
      </c>
      <c r="AG42" s="220">
        <f>SUM($R42:S42)</f>
        <v>632.98000000005823</v>
      </c>
      <c r="AH42" s="220">
        <f>SUM($R42:T42)</f>
        <v>632.98000000005823</v>
      </c>
      <c r="AI42" s="220">
        <f>SUM($R42:U42)</f>
        <v>632.98000000005823</v>
      </c>
      <c r="AJ42" s="220">
        <f>SUM($R42:V42)</f>
        <v>11111.940000000028</v>
      </c>
      <c r="AK42" s="220">
        <f>SUM($R42:W42)</f>
        <v>11111.940000000028</v>
      </c>
      <c r="AL42" s="220">
        <f>SUM($R42:X42)</f>
        <v>168053.17</v>
      </c>
      <c r="AM42" s="220">
        <f>SUM($R42:Y42)</f>
        <v>246370.43</v>
      </c>
      <c r="AN42" s="220">
        <f>SUM($R42:Z42)</f>
        <v>246370.43</v>
      </c>
      <c r="AO42" s="220">
        <f>SUM($R42:AA42)</f>
        <v>272161.39</v>
      </c>
      <c r="AP42" s="220">
        <f>SUM($R42:AB42)</f>
        <v>272161.39</v>
      </c>
      <c r="AQ42" s="220">
        <f>SUM($R42:AC42)</f>
        <v>272161.39</v>
      </c>
      <c r="AR42" s="222">
        <f t="shared" si="7"/>
        <v>113829.44208333337</v>
      </c>
      <c r="AS42" s="82"/>
      <c r="AT42" s="220">
        <f t="shared" si="28"/>
        <v>415.48807200003819</v>
      </c>
      <c r="AU42" s="220">
        <f t="shared" si="28"/>
        <v>0</v>
      </c>
      <c r="AV42" s="220">
        <f t="shared" si="28"/>
        <v>0</v>
      </c>
      <c r="AW42" s="220">
        <f t="shared" si="26"/>
        <v>0</v>
      </c>
      <c r="AX42" s="220">
        <f t="shared" si="26"/>
        <v>6878.3893439999802</v>
      </c>
      <c r="AY42" s="220">
        <f t="shared" si="26"/>
        <v>0</v>
      </c>
      <c r="AZ42" s="220">
        <f t="shared" si="26"/>
        <v>103016.22337199998</v>
      </c>
      <c r="BA42" s="220">
        <f t="shared" si="26"/>
        <v>51407.449463999998</v>
      </c>
      <c r="BB42" s="220">
        <f t="shared" si="26"/>
        <v>0</v>
      </c>
      <c r="BC42" s="220">
        <f t="shared" si="26"/>
        <v>16929.186144000003</v>
      </c>
      <c r="BD42" s="220">
        <f t="shared" si="26"/>
        <v>0</v>
      </c>
      <c r="BE42" s="220">
        <f t="shared" si="26"/>
        <v>0</v>
      </c>
      <c r="BF42" s="220">
        <f t="shared" si="9"/>
        <v>178646.73639599999</v>
      </c>
      <c r="BG42" s="221"/>
      <c r="BH42" s="220">
        <f>SUM($AT42:AT42)</f>
        <v>415.48807200003819</v>
      </c>
      <c r="BI42" s="220">
        <f>SUM($AT42:AU42)</f>
        <v>415.48807200003819</v>
      </c>
      <c r="BJ42" s="220">
        <f>SUM($AT42:AV42)</f>
        <v>415.48807200003819</v>
      </c>
      <c r="BK42" s="220">
        <f>SUM($AT42:AW42)</f>
        <v>415.48807200003819</v>
      </c>
      <c r="BL42" s="220">
        <f>SUM($AT42:AX42)</f>
        <v>7293.8774160000185</v>
      </c>
      <c r="BM42" s="220">
        <f>SUM($AT42:AY42)</f>
        <v>7293.8774160000185</v>
      </c>
      <c r="BN42" s="220">
        <f>SUM($AT42:AZ42)</f>
        <v>110310.100788</v>
      </c>
      <c r="BO42" s="220">
        <f>SUM($AT42:BA42)</f>
        <v>161717.55025199999</v>
      </c>
      <c r="BP42" s="220">
        <f>SUM($AT42:BB42)</f>
        <v>161717.55025199999</v>
      </c>
      <c r="BQ42" s="220">
        <f>SUM($AT42:BC42)</f>
        <v>178646.73639599999</v>
      </c>
      <c r="BR42" s="220">
        <f>SUM($AT42:BD42)</f>
        <v>178646.73639599999</v>
      </c>
      <c r="BS42" s="220">
        <f>SUM($AT42:BE42)</f>
        <v>178646.73639599999</v>
      </c>
      <c r="BT42" s="222">
        <f t="shared" si="10"/>
        <v>74717.645783500018</v>
      </c>
      <c r="BU42" s="82"/>
      <c r="BV42" s="220">
        <f t="shared" si="29"/>
        <v>0</v>
      </c>
      <c r="BW42" s="220">
        <f t="shared" si="29"/>
        <v>0</v>
      </c>
      <c r="BX42" s="220">
        <f t="shared" si="29"/>
        <v>0</v>
      </c>
      <c r="BY42" s="220">
        <f t="shared" si="27"/>
        <v>0</v>
      </c>
      <c r="BZ42" s="220">
        <f t="shared" si="27"/>
        <v>0</v>
      </c>
      <c r="CA42" s="220">
        <f t="shared" si="27"/>
        <v>0</v>
      </c>
      <c r="CB42" s="220">
        <f t="shared" si="27"/>
        <v>0</v>
      </c>
      <c r="CC42" s="220">
        <f t="shared" si="27"/>
        <v>0</v>
      </c>
      <c r="CD42" s="220">
        <f t="shared" si="27"/>
        <v>0</v>
      </c>
      <c r="CE42" s="220">
        <f t="shared" si="27"/>
        <v>0</v>
      </c>
      <c r="CF42" s="220">
        <f t="shared" si="27"/>
        <v>0</v>
      </c>
      <c r="CG42" s="220">
        <f t="shared" si="27"/>
        <v>0</v>
      </c>
      <c r="CH42" s="220">
        <f t="shared" si="12"/>
        <v>0</v>
      </c>
      <c r="CI42" s="221"/>
      <c r="CJ42" s="220">
        <f>SUM($BV42:BV42)</f>
        <v>0</v>
      </c>
      <c r="CK42" s="220">
        <f>SUM($BV42:BW42)</f>
        <v>0</v>
      </c>
      <c r="CL42" s="220">
        <f>SUM($BV42:BX42)</f>
        <v>0</v>
      </c>
      <c r="CM42" s="220">
        <f>SUM($BV42:BY42)</f>
        <v>0</v>
      </c>
      <c r="CN42" s="220">
        <f>SUM($BV42:BZ42)</f>
        <v>0</v>
      </c>
      <c r="CO42" s="220">
        <f>SUM($BV42:CA42)</f>
        <v>0</v>
      </c>
      <c r="CP42" s="220">
        <f>SUM($BV42:CB42)</f>
        <v>0</v>
      </c>
      <c r="CQ42" s="220">
        <f>SUM($BV42:CC42)</f>
        <v>0</v>
      </c>
      <c r="CR42" s="220">
        <f>SUM($BV42:CD42)</f>
        <v>0</v>
      </c>
      <c r="CS42" s="220">
        <f>SUM($BV42:CE42)</f>
        <v>0</v>
      </c>
      <c r="CT42" s="220">
        <f>SUM($BV42:CF42)</f>
        <v>0</v>
      </c>
      <c r="CU42" s="220">
        <f>SUM($BV42:CG42)</f>
        <v>0</v>
      </c>
      <c r="CV42" s="222">
        <f t="shared" si="13"/>
        <v>0</v>
      </c>
    </row>
    <row r="43" spans="1:100" s="94" customFormat="1" ht="14.4">
      <c r="A43" s="129" t="s">
        <v>807</v>
      </c>
      <c r="B43" s="129" t="s">
        <v>211</v>
      </c>
      <c r="C43" s="129" t="s">
        <v>21</v>
      </c>
      <c r="D43" t="s">
        <v>494</v>
      </c>
      <c r="E43" s="217" t="s">
        <v>53</v>
      </c>
      <c r="F43" t="s">
        <v>217</v>
      </c>
      <c r="G43" t="s">
        <v>262</v>
      </c>
      <c r="H43" t="s">
        <v>263</v>
      </c>
      <c r="I43" t="s">
        <v>543</v>
      </c>
      <c r="J43" t="s">
        <v>544</v>
      </c>
      <c r="K43" s="129" t="s">
        <v>771</v>
      </c>
      <c r="L43" s="129" t="s">
        <v>417</v>
      </c>
      <c r="M43" s="218" t="str">
        <f t="shared" si="4"/>
        <v>ED.AN</v>
      </c>
      <c r="N43" s="173">
        <v>0.65639999999999998</v>
      </c>
      <c r="O43" s="173">
        <v>0</v>
      </c>
      <c r="P43" s="219">
        <f t="shared" si="5"/>
        <v>502780.351524</v>
      </c>
      <c r="Q43" s="219">
        <f t="shared" si="6"/>
        <v>0</v>
      </c>
      <c r="R43" s="220">
        <v>0</v>
      </c>
      <c r="S43" s="220">
        <v>0</v>
      </c>
      <c r="T43" s="220">
        <v>0</v>
      </c>
      <c r="U43" s="220">
        <v>0</v>
      </c>
      <c r="V43" s="220">
        <v>6749.35</v>
      </c>
      <c r="W43" s="220">
        <v>0</v>
      </c>
      <c r="X43" s="220">
        <v>2645.77</v>
      </c>
      <c r="Y43" s="220">
        <v>74265.19</v>
      </c>
      <c r="Z43" s="220">
        <v>169838.99</v>
      </c>
      <c r="AA43" s="220">
        <v>18480.220000000016</v>
      </c>
      <c r="AB43" s="220">
        <v>480383.43000000005</v>
      </c>
      <c r="AC43" s="220">
        <v>13603.46</v>
      </c>
      <c r="AD43" s="220">
        <f t="shared" si="14"/>
        <v>765966.41</v>
      </c>
      <c r="AE43" s="221"/>
      <c r="AF43" s="220">
        <f>SUM($R43:R43)</f>
        <v>0</v>
      </c>
      <c r="AG43" s="220">
        <f>SUM($R43:S43)</f>
        <v>0</v>
      </c>
      <c r="AH43" s="220">
        <f>SUM($R43:T43)</f>
        <v>0</v>
      </c>
      <c r="AI43" s="220">
        <f>SUM($R43:U43)</f>
        <v>0</v>
      </c>
      <c r="AJ43" s="220">
        <f>SUM($R43:V43)</f>
        <v>6749.35</v>
      </c>
      <c r="AK43" s="220">
        <f>SUM($R43:W43)</f>
        <v>6749.35</v>
      </c>
      <c r="AL43" s="220">
        <f>SUM($R43:X43)</f>
        <v>9395.1200000000008</v>
      </c>
      <c r="AM43" s="220">
        <f>SUM($R43:Y43)</f>
        <v>83660.31</v>
      </c>
      <c r="AN43" s="220">
        <f>SUM($R43:Z43)</f>
        <v>253499.3</v>
      </c>
      <c r="AO43" s="220">
        <f>SUM($R43:AA43)</f>
        <v>271979.52000000002</v>
      </c>
      <c r="AP43" s="220">
        <f>SUM($R43:AB43)</f>
        <v>752362.95000000007</v>
      </c>
      <c r="AQ43" s="220">
        <f>SUM($R43:AC43)</f>
        <v>765966.41</v>
      </c>
      <c r="AR43" s="222">
        <f t="shared" si="7"/>
        <v>147281.59208333332</v>
      </c>
      <c r="AS43" s="82"/>
      <c r="AT43" s="220">
        <f t="shared" si="28"/>
        <v>0</v>
      </c>
      <c r="AU43" s="220">
        <f t="shared" si="28"/>
        <v>0</v>
      </c>
      <c r="AV43" s="220">
        <f t="shared" si="28"/>
        <v>0</v>
      </c>
      <c r="AW43" s="220">
        <f t="shared" si="26"/>
        <v>0</v>
      </c>
      <c r="AX43" s="220">
        <f t="shared" si="26"/>
        <v>4430.2733399999997</v>
      </c>
      <c r="AY43" s="220">
        <f t="shared" si="26"/>
        <v>0</v>
      </c>
      <c r="AZ43" s="220">
        <f t="shared" si="26"/>
        <v>1736.683428</v>
      </c>
      <c r="BA43" s="220">
        <f t="shared" si="26"/>
        <v>48747.670716000001</v>
      </c>
      <c r="BB43" s="220">
        <f t="shared" si="26"/>
        <v>111482.31303599999</v>
      </c>
      <c r="BC43" s="220">
        <f t="shared" si="26"/>
        <v>12130.41640800001</v>
      </c>
      <c r="BD43" s="220">
        <f t="shared" si="26"/>
        <v>315323.68345200003</v>
      </c>
      <c r="BE43" s="220">
        <f t="shared" si="26"/>
        <v>8929.3111439999993</v>
      </c>
      <c r="BF43" s="220">
        <f t="shared" si="9"/>
        <v>502780.351524</v>
      </c>
      <c r="BG43" s="221"/>
      <c r="BH43" s="220">
        <f>SUM($AT43:AT43)</f>
        <v>0</v>
      </c>
      <c r="BI43" s="220">
        <f>SUM($AT43:AU43)</f>
        <v>0</v>
      </c>
      <c r="BJ43" s="220">
        <f>SUM($AT43:AV43)</f>
        <v>0</v>
      </c>
      <c r="BK43" s="220">
        <f>SUM($AT43:AW43)</f>
        <v>0</v>
      </c>
      <c r="BL43" s="220">
        <f>SUM($AT43:AX43)</f>
        <v>4430.2733399999997</v>
      </c>
      <c r="BM43" s="220">
        <f>SUM($AT43:AY43)</f>
        <v>4430.2733399999997</v>
      </c>
      <c r="BN43" s="220">
        <f>SUM($AT43:AZ43)</f>
        <v>6166.956768</v>
      </c>
      <c r="BO43" s="220">
        <f>SUM($AT43:BA43)</f>
        <v>54914.627483999997</v>
      </c>
      <c r="BP43" s="220">
        <f>SUM($AT43:BB43)</f>
        <v>166396.94052</v>
      </c>
      <c r="BQ43" s="220">
        <f>SUM($AT43:BC43)</f>
        <v>178527.35692800002</v>
      </c>
      <c r="BR43" s="220">
        <f>SUM($AT43:BD43)</f>
        <v>493851.04038000002</v>
      </c>
      <c r="BS43" s="220">
        <f>SUM($AT43:BE43)</f>
        <v>502780.351524</v>
      </c>
      <c r="BT43" s="222">
        <f t="shared" si="10"/>
        <v>96675.637043500014</v>
      </c>
      <c r="BU43" s="82"/>
      <c r="BV43" s="220">
        <f t="shared" si="29"/>
        <v>0</v>
      </c>
      <c r="BW43" s="220">
        <f t="shared" si="29"/>
        <v>0</v>
      </c>
      <c r="BX43" s="220">
        <f t="shared" si="29"/>
        <v>0</v>
      </c>
      <c r="BY43" s="220">
        <f t="shared" si="27"/>
        <v>0</v>
      </c>
      <c r="BZ43" s="220">
        <f t="shared" si="27"/>
        <v>0</v>
      </c>
      <c r="CA43" s="220">
        <f t="shared" si="27"/>
        <v>0</v>
      </c>
      <c r="CB43" s="220">
        <f t="shared" si="27"/>
        <v>0</v>
      </c>
      <c r="CC43" s="220">
        <f t="shared" si="27"/>
        <v>0</v>
      </c>
      <c r="CD43" s="220">
        <f t="shared" si="27"/>
        <v>0</v>
      </c>
      <c r="CE43" s="220">
        <f t="shared" si="27"/>
        <v>0</v>
      </c>
      <c r="CF43" s="220">
        <f t="shared" si="27"/>
        <v>0</v>
      </c>
      <c r="CG43" s="220">
        <f t="shared" si="27"/>
        <v>0</v>
      </c>
      <c r="CH43" s="220">
        <f t="shared" si="12"/>
        <v>0</v>
      </c>
      <c r="CI43" s="221"/>
      <c r="CJ43" s="220">
        <f>SUM($BV43:BV43)</f>
        <v>0</v>
      </c>
      <c r="CK43" s="220">
        <f>SUM($BV43:BW43)</f>
        <v>0</v>
      </c>
      <c r="CL43" s="220">
        <f>SUM($BV43:BX43)</f>
        <v>0</v>
      </c>
      <c r="CM43" s="220">
        <f>SUM($BV43:BY43)</f>
        <v>0</v>
      </c>
      <c r="CN43" s="220">
        <f>SUM($BV43:BZ43)</f>
        <v>0</v>
      </c>
      <c r="CO43" s="220">
        <f>SUM($BV43:CA43)</f>
        <v>0</v>
      </c>
      <c r="CP43" s="220">
        <f>SUM($BV43:CB43)</f>
        <v>0</v>
      </c>
      <c r="CQ43" s="220">
        <f>SUM($BV43:CC43)</f>
        <v>0</v>
      </c>
      <c r="CR43" s="220">
        <f>SUM($BV43:CD43)</f>
        <v>0</v>
      </c>
      <c r="CS43" s="220">
        <f>SUM($BV43:CE43)</f>
        <v>0</v>
      </c>
      <c r="CT43" s="220">
        <f>SUM($BV43:CF43)</f>
        <v>0</v>
      </c>
      <c r="CU43" s="220">
        <f>SUM($BV43:CG43)</f>
        <v>0</v>
      </c>
      <c r="CV43" s="222">
        <f t="shared" si="13"/>
        <v>0</v>
      </c>
    </row>
    <row r="44" spans="1:100" s="94" customFormat="1" ht="14.4">
      <c r="A44" s="129" t="s">
        <v>807</v>
      </c>
      <c r="B44" s="129" t="s">
        <v>211</v>
      </c>
      <c r="C44" s="129" t="s">
        <v>212</v>
      </c>
      <c r="D44" t="s">
        <v>494</v>
      </c>
      <c r="E44" s="217" t="s">
        <v>50</v>
      </c>
      <c r="F44" t="s">
        <v>214</v>
      </c>
      <c r="G44" t="s">
        <v>266</v>
      </c>
      <c r="H44" t="s">
        <v>267</v>
      </c>
      <c r="I44" t="s">
        <v>270</v>
      </c>
      <c r="J44" t="s">
        <v>552</v>
      </c>
      <c r="K44" s="129" t="s">
        <v>772</v>
      </c>
      <c r="L44" s="129" t="s">
        <v>416</v>
      </c>
      <c r="M44" s="218" t="str">
        <f t="shared" si="4"/>
        <v>ED.WA</v>
      </c>
      <c r="N44" s="173">
        <v>1</v>
      </c>
      <c r="O44" s="173">
        <v>0</v>
      </c>
      <c r="P44" s="219">
        <f t="shared" si="5"/>
        <v>478408.31999999983</v>
      </c>
      <c r="Q44" s="219">
        <f t="shared" si="6"/>
        <v>0</v>
      </c>
      <c r="R44" s="220">
        <v>33099.759999999995</v>
      </c>
      <c r="S44" s="220">
        <v>23279.17</v>
      </c>
      <c r="T44" s="220">
        <v>33970.92</v>
      </c>
      <c r="U44" s="220">
        <v>6870.16</v>
      </c>
      <c r="V44" s="220">
        <v>15098.670000000002</v>
      </c>
      <c r="W44" s="220">
        <v>10695.679999999998</v>
      </c>
      <c r="X44" s="220">
        <v>18789.3</v>
      </c>
      <c r="Y44" s="220">
        <v>9927.77</v>
      </c>
      <c r="Z44" s="220">
        <v>19026.229999999923</v>
      </c>
      <c r="AA44" s="220">
        <v>219879.05999999994</v>
      </c>
      <c r="AB44" s="220">
        <v>76908.25</v>
      </c>
      <c r="AC44" s="220">
        <v>10863.35</v>
      </c>
      <c r="AD44" s="220">
        <f t="shared" si="14"/>
        <v>478408.31999999983</v>
      </c>
      <c r="AE44" s="221"/>
      <c r="AF44" s="220">
        <f>SUM($R44:R44)</f>
        <v>33099.759999999995</v>
      </c>
      <c r="AG44" s="220">
        <f>SUM($R44:S44)</f>
        <v>56378.929999999993</v>
      </c>
      <c r="AH44" s="220">
        <f>SUM($R44:T44)</f>
        <v>90349.849999999991</v>
      </c>
      <c r="AI44" s="220">
        <f>SUM($R44:U44)</f>
        <v>97220.01</v>
      </c>
      <c r="AJ44" s="220">
        <f>SUM($R44:V44)</f>
        <v>112318.68</v>
      </c>
      <c r="AK44" s="220">
        <f>SUM($R44:W44)</f>
        <v>123014.35999999999</v>
      </c>
      <c r="AL44" s="220">
        <f>SUM($R44:X44)</f>
        <v>141803.65999999997</v>
      </c>
      <c r="AM44" s="220">
        <f>SUM($R44:Y44)</f>
        <v>151731.42999999996</v>
      </c>
      <c r="AN44" s="220">
        <f>SUM($R44:Z44)</f>
        <v>170757.65999999989</v>
      </c>
      <c r="AO44" s="220">
        <f>SUM($R44:AA44)</f>
        <v>390636.71999999986</v>
      </c>
      <c r="AP44" s="220">
        <f>SUM($R44:AB44)</f>
        <v>467544.96999999986</v>
      </c>
      <c r="AQ44" s="220">
        <f>SUM($R44:AC44)</f>
        <v>478408.31999999983</v>
      </c>
      <c r="AR44" s="222">
        <f t="shared" si="7"/>
        <v>172838.34916666659</v>
      </c>
      <c r="AS44" s="82"/>
      <c r="AT44" s="220">
        <f t="shared" si="28"/>
        <v>33099.759999999995</v>
      </c>
      <c r="AU44" s="220">
        <f t="shared" si="28"/>
        <v>23279.17</v>
      </c>
      <c r="AV44" s="220">
        <f t="shared" si="28"/>
        <v>33970.92</v>
      </c>
      <c r="AW44" s="220">
        <f t="shared" si="26"/>
        <v>6870.16</v>
      </c>
      <c r="AX44" s="220">
        <f t="shared" si="26"/>
        <v>15098.670000000002</v>
      </c>
      <c r="AY44" s="220">
        <f t="shared" si="26"/>
        <v>10695.679999999998</v>
      </c>
      <c r="AZ44" s="220">
        <f t="shared" si="26"/>
        <v>18789.3</v>
      </c>
      <c r="BA44" s="220">
        <f t="shared" si="26"/>
        <v>9927.77</v>
      </c>
      <c r="BB44" s="220">
        <f t="shared" si="26"/>
        <v>19026.229999999923</v>
      </c>
      <c r="BC44" s="220">
        <f t="shared" si="26"/>
        <v>219879.05999999994</v>
      </c>
      <c r="BD44" s="220">
        <f t="shared" si="26"/>
        <v>76908.25</v>
      </c>
      <c r="BE44" s="220">
        <f t="shared" si="26"/>
        <v>10863.35</v>
      </c>
      <c r="BF44" s="220">
        <f t="shared" si="9"/>
        <v>478408.31999999983</v>
      </c>
      <c r="BG44" s="221"/>
      <c r="BH44" s="220">
        <f>SUM($AT44:AT44)</f>
        <v>33099.759999999995</v>
      </c>
      <c r="BI44" s="220">
        <f>SUM($AT44:AU44)</f>
        <v>56378.929999999993</v>
      </c>
      <c r="BJ44" s="220">
        <f>SUM($AT44:AV44)</f>
        <v>90349.849999999991</v>
      </c>
      <c r="BK44" s="220">
        <f>SUM($AT44:AW44)</f>
        <v>97220.01</v>
      </c>
      <c r="BL44" s="220">
        <f>SUM($AT44:AX44)</f>
        <v>112318.68</v>
      </c>
      <c r="BM44" s="220">
        <f>SUM($AT44:AY44)</f>
        <v>123014.35999999999</v>
      </c>
      <c r="BN44" s="220">
        <f>SUM($AT44:AZ44)</f>
        <v>141803.65999999997</v>
      </c>
      <c r="BO44" s="220">
        <f>SUM($AT44:BA44)</f>
        <v>151731.42999999996</v>
      </c>
      <c r="BP44" s="220">
        <f>SUM($AT44:BB44)</f>
        <v>170757.65999999989</v>
      </c>
      <c r="BQ44" s="220">
        <f>SUM($AT44:BC44)</f>
        <v>390636.71999999986</v>
      </c>
      <c r="BR44" s="220">
        <f>SUM($AT44:BD44)</f>
        <v>467544.96999999986</v>
      </c>
      <c r="BS44" s="220">
        <f>SUM($AT44:BE44)</f>
        <v>478408.31999999983</v>
      </c>
      <c r="BT44" s="222">
        <f t="shared" si="10"/>
        <v>172838.34916666659</v>
      </c>
      <c r="BU44" s="82"/>
      <c r="BV44" s="220">
        <f t="shared" si="29"/>
        <v>0</v>
      </c>
      <c r="BW44" s="220">
        <f t="shared" si="29"/>
        <v>0</v>
      </c>
      <c r="BX44" s="220">
        <f t="shared" si="29"/>
        <v>0</v>
      </c>
      <c r="BY44" s="220">
        <f t="shared" si="27"/>
        <v>0</v>
      </c>
      <c r="BZ44" s="220">
        <f t="shared" si="27"/>
        <v>0</v>
      </c>
      <c r="CA44" s="220">
        <f t="shared" si="27"/>
        <v>0</v>
      </c>
      <c r="CB44" s="220">
        <f t="shared" si="27"/>
        <v>0</v>
      </c>
      <c r="CC44" s="220">
        <f t="shared" si="27"/>
        <v>0</v>
      </c>
      <c r="CD44" s="220">
        <f t="shared" si="27"/>
        <v>0</v>
      </c>
      <c r="CE44" s="220">
        <f t="shared" si="27"/>
        <v>0</v>
      </c>
      <c r="CF44" s="220">
        <f t="shared" si="27"/>
        <v>0</v>
      </c>
      <c r="CG44" s="220">
        <f t="shared" si="27"/>
        <v>0</v>
      </c>
      <c r="CH44" s="220">
        <f t="shared" si="12"/>
        <v>0</v>
      </c>
      <c r="CI44" s="221"/>
      <c r="CJ44" s="220">
        <f>SUM($BV44:BV44)</f>
        <v>0</v>
      </c>
      <c r="CK44" s="220">
        <f>SUM($BV44:BW44)</f>
        <v>0</v>
      </c>
      <c r="CL44" s="220">
        <f>SUM($BV44:BX44)</f>
        <v>0</v>
      </c>
      <c r="CM44" s="220">
        <f>SUM($BV44:BY44)</f>
        <v>0</v>
      </c>
      <c r="CN44" s="220">
        <f>SUM($BV44:BZ44)</f>
        <v>0</v>
      </c>
      <c r="CO44" s="220">
        <f>SUM($BV44:CA44)</f>
        <v>0</v>
      </c>
      <c r="CP44" s="220">
        <f>SUM($BV44:CB44)</f>
        <v>0</v>
      </c>
      <c r="CQ44" s="220">
        <f>SUM($BV44:CC44)</f>
        <v>0</v>
      </c>
      <c r="CR44" s="220">
        <f>SUM($BV44:CD44)</f>
        <v>0</v>
      </c>
      <c r="CS44" s="220">
        <f>SUM($BV44:CE44)</f>
        <v>0</v>
      </c>
      <c r="CT44" s="220">
        <f>SUM($BV44:CF44)</f>
        <v>0</v>
      </c>
      <c r="CU44" s="220">
        <f>SUM($BV44:CG44)</f>
        <v>0</v>
      </c>
      <c r="CV44" s="222">
        <f t="shared" si="13"/>
        <v>0</v>
      </c>
    </row>
    <row r="45" spans="1:100" s="94" customFormat="1" ht="14.4">
      <c r="A45" s="129" t="s">
        <v>807</v>
      </c>
      <c r="B45" s="129" t="s">
        <v>211</v>
      </c>
      <c r="C45" s="129" t="s">
        <v>212</v>
      </c>
      <c r="D45" t="s">
        <v>494</v>
      </c>
      <c r="E45" s="217" t="s">
        <v>50</v>
      </c>
      <c r="F45" t="s">
        <v>214</v>
      </c>
      <c r="G45" t="s">
        <v>266</v>
      </c>
      <c r="H45" t="s">
        <v>267</v>
      </c>
      <c r="I45" t="s">
        <v>271</v>
      </c>
      <c r="J45" t="s">
        <v>551</v>
      </c>
      <c r="K45" s="129" t="s">
        <v>772</v>
      </c>
      <c r="L45" s="129" t="s">
        <v>416</v>
      </c>
      <c r="M45" s="218" t="str">
        <f t="shared" si="4"/>
        <v>ED.WA</v>
      </c>
      <c r="N45" s="173">
        <v>1</v>
      </c>
      <c r="O45" s="173">
        <v>0</v>
      </c>
      <c r="P45" s="219">
        <f t="shared" si="5"/>
        <v>296773.92000000004</v>
      </c>
      <c r="Q45" s="219">
        <f t="shared" si="6"/>
        <v>0</v>
      </c>
      <c r="R45" s="220">
        <v>0</v>
      </c>
      <c r="S45" s="220">
        <v>75229.08</v>
      </c>
      <c r="T45" s="220">
        <v>187559.32</v>
      </c>
      <c r="U45" s="220">
        <v>6802.3499999999995</v>
      </c>
      <c r="V45" s="220">
        <v>702.18000000000006</v>
      </c>
      <c r="W45" s="220">
        <v>2183.62</v>
      </c>
      <c r="X45" s="220">
        <v>0</v>
      </c>
      <c r="Y45" s="220">
        <v>0</v>
      </c>
      <c r="Z45" s="220">
        <v>437.89000000000124</v>
      </c>
      <c r="AA45" s="220">
        <v>12179.89</v>
      </c>
      <c r="AB45" s="220">
        <v>11679.59</v>
      </c>
      <c r="AC45" s="220">
        <v>0</v>
      </c>
      <c r="AD45" s="220">
        <f t="shared" si="14"/>
        <v>296773.92000000004</v>
      </c>
      <c r="AE45" s="221"/>
      <c r="AF45" s="220">
        <f>SUM($R45:R45)</f>
        <v>0</v>
      </c>
      <c r="AG45" s="220">
        <f>SUM($R45:S45)</f>
        <v>75229.08</v>
      </c>
      <c r="AH45" s="220">
        <f>SUM($R45:T45)</f>
        <v>262788.40000000002</v>
      </c>
      <c r="AI45" s="220">
        <f>SUM($R45:U45)</f>
        <v>269590.75</v>
      </c>
      <c r="AJ45" s="220">
        <f>SUM($R45:V45)</f>
        <v>270292.93</v>
      </c>
      <c r="AK45" s="220">
        <f>SUM($R45:W45)</f>
        <v>272476.55</v>
      </c>
      <c r="AL45" s="220">
        <f>SUM($R45:X45)</f>
        <v>272476.55</v>
      </c>
      <c r="AM45" s="220">
        <f>SUM($R45:Y45)</f>
        <v>272476.55</v>
      </c>
      <c r="AN45" s="220">
        <f>SUM($R45:Z45)</f>
        <v>272914.44</v>
      </c>
      <c r="AO45" s="220">
        <f>SUM($R45:AA45)</f>
        <v>285094.33</v>
      </c>
      <c r="AP45" s="220">
        <f>SUM($R45:AB45)</f>
        <v>296773.92000000004</v>
      </c>
      <c r="AQ45" s="220">
        <f>SUM($R45:AC45)</f>
        <v>296773.92000000004</v>
      </c>
      <c r="AR45" s="222">
        <f t="shared" si="7"/>
        <v>224875.03833333333</v>
      </c>
      <c r="AS45" s="82"/>
      <c r="AT45" s="220">
        <f t="shared" si="28"/>
        <v>0</v>
      </c>
      <c r="AU45" s="220">
        <f t="shared" si="28"/>
        <v>75229.08</v>
      </c>
      <c r="AV45" s="220">
        <f t="shared" si="28"/>
        <v>187559.32</v>
      </c>
      <c r="AW45" s="220">
        <f t="shared" si="26"/>
        <v>6802.3499999999995</v>
      </c>
      <c r="AX45" s="220">
        <f t="shared" si="26"/>
        <v>702.18000000000006</v>
      </c>
      <c r="AY45" s="220">
        <f t="shared" si="26"/>
        <v>2183.62</v>
      </c>
      <c r="AZ45" s="220">
        <f t="shared" si="26"/>
        <v>0</v>
      </c>
      <c r="BA45" s="220">
        <f t="shared" si="26"/>
        <v>0</v>
      </c>
      <c r="BB45" s="220">
        <f t="shared" si="26"/>
        <v>437.89000000000124</v>
      </c>
      <c r="BC45" s="220">
        <f t="shared" si="26"/>
        <v>12179.89</v>
      </c>
      <c r="BD45" s="220">
        <f t="shared" si="26"/>
        <v>11679.59</v>
      </c>
      <c r="BE45" s="220">
        <f t="shared" si="26"/>
        <v>0</v>
      </c>
      <c r="BF45" s="220">
        <f t="shared" si="9"/>
        <v>296773.92000000004</v>
      </c>
      <c r="BG45" s="221"/>
      <c r="BH45" s="220">
        <f>SUM($AT45:AT45)</f>
        <v>0</v>
      </c>
      <c r="BI45" s="220">
        <f>SUM($AT45:AU45)</f>
        <v>75229.08</v>
      </c>
      <c r="BJ45" s="220">
        <f>SUM($AT45:AV45)</f>
        <v>262788.40000000002</v>
      </c>
      <c r="BK45" s="220">
        <f>SUM($AT45:AW45)</f>
        <v>269590.75</v>
      </c>
      <c r="BL45" s="220">
        <f>SUM($AT45:AX45)</f>
        <v>270292.93</v>
      </c>
      <c r="BM45" s="220">
        <f>SUM($AT45:AY45)</f>
        <v>272476.55</v>
      </c>
      <c r="BN45" s="220">
        <f>SUM($AT45:AZ45)</f>
        <v>272476.55</v>
      </c>
      <c r="BO45" s="220">
        <f>SUM($AT45:BA45)</f>
        <v>272476.55</v>
      </c>
      <c r="BP45" s="220">
        <f>SUM($AT45:BB45)</f>
        <v>272914.44</v>
      </c>
      <c r="BQ45" s="220">
        <f>SUM($AT45:BC45)</f>
        <v>285094.33</v>
      </c>
      <c r="BR45" s="220">
        <f>SUM($AT45:BD45)</f>
        <v>296773.92000000004</v>
      </c>
      <c r="BS45" s="220">
        <f>SUM($AT45:BE45)</f>
        <v>296773.92000000004</v>
      </c>
      <c r="BT45" s="222">
        <f t="shared" si="10"/>
        <v>224875.03833333333</v>
      </c>
      <c r="BU45" s="82"/>
      <c r="BV45" s="220">
        <f t="shared" si="29"/>
        <v>0</v>
      </c>
      <c r="BW45" s="220">
        <f t="shared" si="29"/>
        <v>0</v>
      </c>
      <c r="BX45" s="220">
        <f t="shared" si="29"/>
        <v>0</v>
      </c>
      <c r="BY45" s="220">
        <f t="shared" si="27"/>
        <v>0</v>
      </c>
      <c r="BZ45" s="220">
        <f t="shared" si="27"/>
        <v>0</v>
      </c>
      <c r="CA45" s="220">
        <f t="shared" si="27"/>
        <v>0</v>
      </c>
      <c r="CB45" s="220">
        <f t="shared" si="27"/>
        <v>0</v>
      </c>
      <c r="CC45" s="220">
        <f t="shared" si="27"/>
        <v>0</v>
      </c>
      <c r="CD45" s="220">
        <f t="shared" si="27"/>
        <v>0</v>
      </c>
      <c r="CE45" s="220">
        <f t="shared" si="27"/>
        <v>0</v>
      </c>
      <c r="CF45" s="220">
        <f t="shared" si="27"/>
        <v>0</v>
      </c>
      <c r="CG45" s="220">
        <f t="shared" si="27"/>
        <v>0</v>
      </c>
      <c r="CH45" s="220">
        <f t="shared" si="12"/>
        <v>0</v>
      </c>
      <c r="CI45" s="221"/>
      <c r="CJ45" s="220">
        <f>SUM($BV45:BV45)</f>
        <v>0</v>
      </c>
      <c r="CK45" s="220">
        <f>SUM($BV45:BW45)</f>
        <v>0</v>
      </c>
      <c r="CL45" s="220">
        <f>SUM($BV45:BX45)</f>
        <v>0</v>
      </c>
      <c r="CM45" s="220">
        <f>SUM($BV45:BY45)</f>
        <v>0</v>
      </c>
      <c r="CN45" s="220">
        <f>SUM($BV45:BZ45)</f>
        <v>0</v>
      </c>
      <c r="CO45" s="220">
        <f>SUM($BV45:CA45)</f>
        <v>0</v>
      </c>
      <c r="CP45" s="220">
        <f>SUM($BV45:CB45)</f>
        <v>0</v>
      </c>
      <c r="CQ45" s="220">
        <f>SUM($BV45:CC45)</f>
        <v>0</v>
      </c>
      <c r="CR45" s="220">
        <f>SUM($BV45:CD45)</f>
        <v>0</v>
      </c>
      <c r="CS45" s="220">
        <f>SUM($BV45:CE45)</f>
        <v>0</v>
      </c>
      <c r="CT45" s="220">
        <f>SUM($BV45:CF45)</f>
        <v>0</v>
      </c>
      <c r="CU45" s="220">
        <f>SUM($BV45:CG45)</f>
        <v>0</v>
      </c>
      <c r="CV45" s="222">
        <f t="shared" si="13"/>
        <v>0</v>
      </c>
    </row>
    <row r="46" spans="1:100" s="94" customFormat="1" ht="14.4">
      <c r="A46" s="129" t="s">
        <v>807</v>
      </c>
      <c r="B46" s="129" t="s">
        <v>211</v>
      </c>
      <c r="C46" s="129" t="s">
        <v>212</v>
      </c>
      <c r="D46" t="s">
        <v>494</v>
      </c>
      <c r="E46" s="217" t="s">
        <v>50</v>
      </c>
      <c r="F46" t="s">
        <v>214</v>
      </c>
      <c r="G46" t="s">
        <v>266</v>
      </c>
      <c r="H46" t="s">
        <v>267</v>
      </c>
      <c r="I46" t="s">
        <v>272</v>
      </c>
      <c r="J46" t="s">
        <v>548</v>
      </c>
      <c r="K46" s="129" t="s">
        <v>772</v>
      </c>
      <c r="L46" s="129" t="s">
        <v>416</v>
      </c>
      <c r="M46" s="218" t="str">
        <f t="shared" si="4"/>
        <v>ED.WA</v>
      </c>
      <c r="N46" s="173">
        <v>1</v>
      </c>
      <c r="O46" s="173">
        <v>0</v>
      </c>
      <c r="P46" s="219">
        <f t="shared" si="5"/>
        <v>18316.290000000005</v>
      </c>
      <c r="Q46" s="219">
        <f t="shared" si="6"/>
        <v>0</v>
      </c>
      <c r="R46" s="220">
        <v>180.96</v>
      </c>
      <c r="S46" s="220">
        <v>6947.47</v>
      </c>
      <c r="T46" s="220">
        <v>315.75</v>
      </c>
      <c r="U46" s="220">
        <v>315.75</v>
      </c>
      <c r="V46" s="220">
        <v>315.75</v>
      </c>
      <c r="W46" s="220">
        <v>9046.6400000000012</v>
      </c>
      <c r="X46" s="220">
        <v>546.85</v>
      </c>
      <c r="Y46" s="220">
        <v>2169.83</v>
      </c>
      <c r="Z46" s="220">
        <v>45.410000000001673</v>
      </c>
      <c r="AA46" s="220">
        <v>604.38</v>
      </c>
      <c r="AB46" s="220">
        <v>-2688</v>
      </c>
      <c r="AC46" s="220">
        <v>515.5</v>
      </c>
      <c r="AD46" s="220">
        <f t="shared" si="14"/>
        <v>18316.290000000005</v>
      </c>
      <c r="AE46" s="221"/>
      <c r="AF46" s="220">
        <f>SUM($R46:R46)</f>
        <v>180.96</v>
      </c>
      <c r="AG46" s="220">
        <f>SUM($R46:S46)</f>
        <v>7128.43</v>
      </c>
      <c r="AH46" s="220">
        <f>SUM($R46:T46)</f>
        <v>7444.18</v>
      </c>
      <c r="AI46" s="220">
        <f>SUM($R46:U46)</f>
        <v>7759.93</v>
      </c>
      <c r="AJ46" s="220">
        <f>SUM($R46:V46)</f>
        <v>8075.68</v>
      </c>
      <c r="AK46" s="220">
        <f>SUM($R46:W46)</f>
        <v>17122.32</v>
      </c>
      <c r="AL46" s="220">
        <f>SUM($R46:X46)</f>
        <v>17669.169999999998</v>
      </c>
      <c r="AM46" s="220">
        <f>SUM($R46:Y46)</f>
        <v>19839</v>
      </c>
      <c r="AN46" s="220">
        <f>SUM($R46:Z46)</f>
        <v>19884.410000000003</v>
      </c>
      <c r="AO46" s="220">
        <f>SUM($R46:AA46)</f>
        <v>20488.790000000005</v>
      </c>
      <c r="AP46" s="220">
        <f>SUM($R46:AB46)</f>
        <v>17800.790000000005</v>
      </c>
      <c r="AQ46" s="220">
        <f>SUM($R46:AC46)</f>
        <v>18316.290000000005</v>
      </c>
      <c r="AR46" s="222">
        <f t="shared" si="7"/>
        <v>12712.650416666665</v>
      </c>
      <c r="AS46" s="82"/>
      <c r="AT46" s="220">
        <f t="shared" si="28"/>
        <v>180.96</v>
      </c>
      <c r="AU46" s="220">
        <f t="shared" si="28"/>
        <v>6947.47</v>
      </c>
      <c r="AV46" s="220">
        <f t="shared" si="28"/>
        <v>315.75</v>
      </c>
      <c r="AW46" s="220">
        <f t="shared" si="26"/>
        <v>315.75</v>
      </c>
      <c r="AX46" s="220">
        <f t="shared" si="26"/>
        <v>315.75</v>
      </c>
      <c r="AY46" s="220">
        <f t="shared" si="26"/>
        <v>9046.6400000000012</v>
      </c>
      <c r="AZ46" s="220">
        <f t="shared" si="26"/>
        <v>546.85</v>
      </c>
      <c r="BA46" s="220">
        <f t="shared" si="26"/>
        <v>2169.83</v>
      </c>
      <c r="BB46" s="220">
        <f t="shared" si="26"/>
        <v>45.410000000001673</v>
      </c>
      <c r="BC46" s="220">
        <f t="shared" si="26"/>
        <v>604.38</v>
      </c>
      <c r="BD46" s="220">
        <f t="shared" si="26"/>
        <v>-2688</v>
      </c>
      <c r="BE46" s="220">
        <f t="shared" si="26"/>
        <v>515.5</v>
      </c>
      <c r="BF46" s="220">
        <f t="shared" si="9"/>
        <v>18316.290000000005</v>
      </c>
      <c r="BG46" s="221"/>
      <c r="BH46" s="220">
        <f>SUM($AT46:AT46)</f>
        <v>180.96</v>
      </c>
      <c r="BI46" s="220">
        <f>SUM($AT46:AU46)</f>
        <v>7128.43</v>
      </c>
      <c r="BJ46" s="220">
        <f>SUM($AT46:AV46)</f>
        <v>7444.18</v>
      </c>
      <c r="BK46" s="220">
        <f>SUM($AT46:AW46)</f>
        <v>7759.93</v>
      </c>
      <c r="BL46" s="220">
        <f>SUM($AT46:AX46)</f>
        <v>8075.68</v>
      </c>
      <c r="BM46" s="220">
        <f>SUM($AT46:AY46)</f>
        <v>17122.32</v>
      </c>
      <c r="BN46" s="220">
        <f>SUM($AT46:AZ46)</f>
        <v>17669.169999999998</v>
      </c>
      <c r="BO46" s="220">
        <f>SUM($AT46:BA46)</f>
        <v>19839</v>
      </c>
      <c r="BP46" s="220">
        <f>SUM($AT46:BB46)</f>
        <v>19884.410000000003</v>
      </c>
      <c r="BQ46" s="220">
        <f>SUM($AT46:BC46)</f>
        <v>20488.790000000005</v>
      </c>
      <c r="BR46" s="220">
        <f>SUM($AT46:BD46)</f>
        <v>17800.790000000005</v>
      </c>
      <c r="BS46" s="220">
        <f>SUM($AT46:BE46)</f>
        <v>18316.290000000005</v>
      </c>
      <c r="BT46" s="222">
        <f t="shared" si="10"/>
        <v>12712.650416666665</v>
      </c>
      <c r="BU46" s="82"/>
      <c r="BV46" s="220">
        <f t="shared" si="29"/>
        <v>0</v>
      </c>
      <c r="BW46" s="220">
        <f t="shared" si="29"/>
        <v>0</v>
      </c>
      <c r="BX46" s="220">
        <f t="shared" si="29"/>
        <v>0</v>
      </c>
      <c r="BY46" s="220">
        <f t="shared" si="27"/>
        <v>0</v>
      </c>
      <c r="BZ46" s="220">
        <f t="shared" si="27"/>
        <v>0</v>
      </c>
      <c r="CA46" s="220">
        <f t="shared" si="27"/>
        <v>0</v>
      </c>
      <c r="CB46" s="220">
        <f t="shared" si="27"/>
        <v>0</v>
      </c>
      <c r="CC46" s="220">
        <f t="shared" si="27"/>
        <v>0</v>
      </c>
      <c r="CD46" s="220">
        <f t="shared" si="27"/>
        <v>0</v>
      </c>
      <c r="CE46" s="220">
        <f t="shared" si="27"/>
        <v>0</v>
      </c>
      <c r="CF46" s="220">
        <f t="shared" si="27"/>
        <v>0</v>
      </c>
      <c r="CG46" s="220">
        <f t="shared" si="27"/>
        <v>0</v>
      </c>
      <c r="CH46" s="220">
        <f t="shared" si="12"/>
        <v>0</v>
      </c>
      <c r="CI46" s="221"/>
      <c r="CJ46" s="220">
        <f>SUM($BV46:BV46)</f>
        <v>0</v>
      </c>
      <c r="CK46" s="220">
        <f>SUM($BV46:BW46)</f>
        <v>0</v>
      </c>
      <c r="CL46" s="220">
        <f>SUM($BV46:BX46)</f>
        <v>0</v>
      </c>
      <c r="CM46" s="220">
        <f>SUM($BV46:BY46)</f>
        <v>0</v>
      </c>
      <c r="CN46" s="220">
        <f>SUM($BV46:BZ46)</f>
        <v>0</v>
      </c>
      <c r="CO46" s="220">
        <f>SUM($BV46:CA46)</f>
        <v>0</v>
      </c>
      <c r="CP46" s="220">
        <f>SUM($BV46:CB46)</f>
        <v>0</v>
      </c>
      <c r="CQ46" s="220">
        <f>SUM($BV46:CC46)</f>
        <v>0</v>
      </c>
      <c r="CR46" s="220">
        <f>SUM($BV46:CD46)</f>
        <v>0</v>
      </c>
      <c r="CS46" s="220">
        <f>SUM($BV46:CE46)</f>
        <v>0</v>
      </c>
      <c r="CT46" s="220">
        <f>SUM($BV46:CF46)</f>
        <v>0</v>
      </c>
      <c r="CU46" s="220">
        <f>SUM($BV46:CG46)</f>
        <v>0</v>
      </c>
      <c r="CV46" s="222">
        <f t="shared" si="13"/>
        <v>0</v>
      </c>
    </row>
    <row r="47" spans="1:100" s="94" customFormat="1" ht="14.4">
      <c r="A47" s="129" t="s">
        <v>807</v>
      </c>
      <c r="B47" s="129" t="s">
        <v>211</v>
      </c>
      <c r="C47" s="129" t="s">
        <v>212</v>
      </c>
      <c r="D47" t="s">
        <v>494</v>
      </c>
      <c r="E47" s="217" t="s">
        <v>50</v>
      </c>
      <c r="F47" t="s">
        <v>214</v>
      </c>
      <c r="G47" t="s">
        <v>266</v>
      </c>
      <c r="H47" t="s">
        <v>267</v>
      </c>
      <c r="I47" t="s">
        <v>273</v>
      </c>
      <c r="J47" t="s">
        <v>553</v>
      </c>
      <c r="K47" s="129" t="s">
        <v>772</v>
      </c>
      <c r="L47" s="129" t="s">
        <v>416</v>
      </c>
      <c r="M47" s="218" t="str">
        <f t="shared" si="4"/>
        <v>ED.WA</v>
      </c>
      <c r="N47" s="173">
        <v>1</v>
      </c>
      <c r="O47" s="173">
        <v>0</v>
      </c>
      <c r="P47" s="219">
        <f t="shared" si="5"/>
        <v>653131.7899999998</v>
      </c>
      <c r="Q47" s="219">
        <f t="shared" si="6"/>
        <v>0</v>
      </c>
      <c r="R47" s="220">
        <v>240377.85</v>
      </c>
      <c r="S47" s="220">
        <v>90106.44</v>
      </c>
      <c r="T47" s="220">
        <v>16744.89</v>
      </c>
      <c r="U47" s="220">
        <v>2982.5299999999997</v>
      </c>
      <c r="V47" s="220">
        <v>9443.880000000001</v>
      </c>
      <c r="W47" s="220">
        <v>12105.86</v>
      </c>
      <c r="X47" s="220">
        <v>10533.28</v>
      </c>
      <c r="Y47" s="220">
        <v>11459.619999999999</v>
      </c>
      <c r="Z47" s="220">
        <v>35815.889999999781</v>
      </c>
      <c r="AA47" s="220">
        <v>67783.54999999993</v>
      </c>
      <c r="AB47" s="220">
        <v>53076.39</v>
      </c>
      <c r="AC47" s="220">
        <v>102701.61</v>
      </c>
      <c r="AD47" s="220">
        <f t="shared" si="14"/>
        <v>653131.7899999998</v>
      </c>
      <c r="AE47" s="221"/>
      <c r="AF47" s="220">
        <f>SUM($R47:R47)</f>
        <v>240377.85</v>
      </c>
      <c r="AG47" s="220">
        <f>SUM($R47:S47)</f>
        <v>330484.29000000004</v>
      </c>
      <c r="AH47" s="220">
        <f>SUM($R47:T47)</f>
        <v>347229.18000000005</v>
      </c>
      <c r="AI47" s="220">
        <f>SUM($R47:U47)</f>
        <v>350211.71000000008</v>
      </c>
      <c r="AJ47" s="220">
        <f>SUM($R47:V47)</f>
        <v>359655.59000000008</v>
      </c>
      <c r="AK47" s="220">
        <f>SUM($R47:W47)</f>
        <v>371761.45000000007</v>
      </c>
      <c r="AL47" s="220">
        <f>SUM($R47:X47)</f>
        <v>382294.7300000001</v>
      </c>
      <c r="AM47" s="220">
        <f>SUM($R47:Y47)</f>
        <v>393754.35000000009</v>
      </c>
      <c r="AN47" s="220">
        <f>SUM($R47:Z47)</f>
        <v>429570.23999999987</v>
      </c>
      <c r="AO47" s="220">
        <f>SUM($R47:AA47)</f>
        <v>497353.7899999998</v>
      </c>
      <c r="AP47" s="220">
        <f>SUM($R47:AB47)</f>
        <v>550430.17999999982</v>
      </c>
      <c r="AQ47" s="220">
        <f>SUM($R47:AC47)</f>
        <v>653131.7899999998</v>
      </c>
      <c r="AR47" s="222">
        <f t="shared" si="7"/>
        <v>381640.77124999993</v>
      </c>
      <c r="AS47" s="82"/>
      <c r="AT47" s="220">
        <f t="shared" si="28"/>
        <v>240377.85</v>
      </c>
      <c r="AU47" s="220">
        <f t="shared" si="28"/>
        <v>90106.44</v>
      </c>
      <c r="AV47" s="220">
        <f t="shared" si="28"/>
        <v>16744.89</v>
      </c>
      <c r="AW47" s="220">
        <f t="shared" si="26"/>
        <v>2982.5299999999997</v>
      </c>
      <c r="AX47" s="220">
        <f t="shared" si="26"/>
        <v>9443.880000000001</v>
      </c>
      <c r="AY47" s="220">
        <f t="shared" si="26"/>
        <v>12105.86</v>
      </c>
      <c r="AZ47" s="220">
        <f t="shared" si="26"/>
        <v>10533.28</v>
      </c>
      <c r="BA47" s="220">
        <f t="shared" si="26"/>
        <v>11459.619999999999</v>
      </c>
      <c r="BB47" s="220">
        <f t="shared" si="26"/>
        <v>35815.889999999781</v>
      </c>
      <c r="BC47" s="220">
        <f t="shared" si="26"/>
        <v>67783.54999999993</v>
      </c>
      <c r="BD47" s="220">
        <f t="shared" si="26"/>
        <v>53076.39</v>
      </c>
      <c r="BE47" s="220">
        <f t="shared" si="26"/>
        <v>102701.61</v>
      </c>
      <c r="BF47" s="220">
        <f t="shared" si="9"/>
        <v>653131.7899999998</v>
      </c>
      <c r="BG47" s="221"/>
      <c r="BH47" s="220">
        <f>SUM($AT47:AT47)</f>
        <v>240377.85</v>
      </c>
      <c r="BI47" s="220">
        <f>SUM($AT47:AU47)</f>
        <v>330484.29000000004</v>
      </c>
      <c r="BJ47" s="220">
        <f>SUM($AT47:AV47)</f>
        <v>347229.18000000005</v>
      </c>
      <c r="BK47" s="220">
        <f>SUM($AT47:AW47)</f>
        <v>350211.71000000008</v>
      </c>
      <c r="BL47" s="220">
        <f>SUM($AT47:AX47)</f>
        <v>359655.59000000008</v>
      </c>
      <c r="BM47" s="220">
        <f>SUM($AT47:AY47)</f>
        <v>371761.45000000007</v>
      </c>
      <c r="BN47" s="220">
        <f>SUM($AT47:AZ47)</f>
        <v>382294.7300000001</v>
      </c>
      <c r="BO47" s="220">
        <f>SUM($AT47:BA47)</f>
        <v>393754.35000000009</v>
      </c>
      <c r="BP47" s="220">
        <f>SUM($AT47:BB47)</f>
        <v>429570.23999999987</v>
      </c>
      <c r="BQ47" s="220">
        <f>SUM($AT47:BC47)</f>
        <v>497353.7899999998</v>
      </c>
      <c r="BR47" s="220">
        <f>SUM($AT47:BD47)</f>
        <v>550430.17999999982</v>
      </c>
      <c r="BS47" s="220">
        <f>SUM($AT47:BE47)</f>
        <v>653131.7899999998</v>
      </c>
      <c r="BT47" s="222">
        <f t="shared" si="10"/>
        <v>381640.77124999993</v>
      </c>
      <c r="BU47" s="82"/>
      <c r="BV47" s="220">
        <f t="shared" si="29"/>
        <v>0</v>
      </c>
      <c r="BW47" s="220">
        <f t="shared" si="29"/>
        <v>0</v>
      </c>
      <c r="BX47" s="220">
        <f t="shared" si="29"/>
        <v>0</v>
      </c>
      <c r="BY47" s="220">
        <f t="shared" si="27"/>
        <v>0</v>
      </c>
      <c r="BZ47" s="220">
        <f t="shared" si="27"/>
        <v>0</v>
      </c>
      <c r="CA47" s="220">
        <f t="shared" si="27"/>
        <v>0</v>
      </c>
      <c r="CB47" s="220">
        <f t="shared" si="27"/>
        <v>0</v>
      </c>
      <c r="CC47" s="220">
        <f t="shared" si="27"/>
        <v>0</v>
      </c>
      <c r="CD47" s="220">
        <f t="shared" si="27"/>
        <v>0</v>
      </c>
      <c r="CE47" s="220">
        <f t="shared" si="27"/>
        <v>0</v>
      </c>
      <c r="CF47" s="220">
        <f t="shared" si="27"/>
        <v>0</v>
      </c>
      <c r="CG47" s="220">
        <f t="shared" si="27"/>
        <v>0</v>
      </c>
      <c r="CH47" s="220">
        <f t="shared" si="12"/>
        <v>0</v>
      </c>
      <c r="CI47" s="221"/>
      <c r="CJ47" s="220">
        <f>SUM($BV47:BV47)</f>
        <v>0</v>
      </c>
      <c r="CK47" s="220">
        <f>SUM($BV47:BW47)</f>
        <v>0</v>
      </c>
      <c r="CL47" s="220">
        <f>SUM($BV47:BX47)</f>
        <v>0</v>
      </c>
      <c r="CM47" s="220">
        <f>SUM($BV47:BY47)</f>
        <v>0</v>
      </c>
      <c r="CN47" s="220">
        <f>SUM($BV47:BZ47)</f>
        <v>0</v>
      </c>
      <c r="CO47" s="220">
        <f>SUM($BV47:CA47)</f>
        <v>0</v>
      </c>
      <c r="CP47" s="220">
        <f>SUM($BV47:CB47)</f>
        <v>0</v>
      </c>
      <c r="CQ47" s="220">
        <f>SUM($BV47:CC47)</f>
        <v>0</v>
      </c>
      <c r="CR47" s="220">
        <f>SUM($BV47:CD47)</f>
        <v>0</v>
      </c>
      <c r="CS47" s="220">
        <f>SUM($BV47:CE47)</f>
        <v>0</v>
      </c>
      <c r="CT47" s="220">
        <f>SUM($BV47:CF47)</f>
        <v>0</v>
      </c>
      <c r="CU47" s="220">
        <f>SUM($BV47:CG47)</f>
        <v>0</v>
      </c>
      <c r="CV47" s="222">
        <f t="shared" si="13"/>
        <v>0</v>
      </c>
    </row>
    <row r="48" spans="1:100" s="94" customFormat="1" ht="14.4">
      <c r="A48" s="129" t="s">
        <v>807</v>
      </c>
      <c r="B48" s="129" t="s">
        <v>211</v>
      </c>
      <c r="C48" s="129" t="s">
        <v>212</v>
      </c>
      <c r="D48" t="s">
        <v>494</v>
      </c>
      <c r="E48" s="217" t="s">
        <v>50</v>
      </c>
      <c r="F48" t="s">
        <v>214</v>
      </c>
      <c r="G48" t="s">
        <v>266</v>
      </c>
      <c r="H48" t="s">
        <v>267</v>
      </c>
      <c r="I48" t="s">
        <v>274</v>
      </c>
      <c r="J48" t="s">
        <v>549</v>
      </c>
      <c r="K48" s="129" t="s">
        <v>772</v>
      </c>
      <c r="L48" s="129" t="s">
        <v>416</v>
      </c>
      <c r="M48" s="218" t="str">
        <f t="shared" si="4"/>
        <v>ED.WA</v>
      </c>
      <c r="N48" s="173">
        <v>1</v>
      </c>
      <c r="O48" s="173">
        <v>0</v>
      </c>
      <c r="P48" s="219">
        <f t="shared" si="5"/>
        <v>27728.47</v>
      </c>
      <c r="Q48" s="219">
        <f t="shared" si="6"/>
        <v>0</v>
      </c>
      <c r="R48" s="220">
        <v>16191.85</v>
      </c>
      <c r="S48" s="220">
        <v>243.22000000000003</v>
      </c>
      <c r="T48" s="220">
        <v>817.76</v>
      </c>
      <c r="U48" s="220">
        <v>37.65</v>
      </c>
      <c r="V48" s="220">
        <v>0</v>
      </c>
      <c r="W48" s="220">
        <v>2475.2199999999998</v>
      </c>
      <c r="X48" s="220">
        <v>0</v>
      </c>
      <c r="Y48" s="220">
        <v>0</v>
      </c>
      <c r="Z48" s="220">
        <v>553.56999999999971</v>
      </c>
      <c r="AA48" s="220">
        <v>3405.0099999999993</v>
      </c>
      <c r="AB48" s="220">
        <v>3443.4900000000002</v>
      </c>
      <c r="AC48" s="220">
        <v>560.70000000000005</v>
      </c>
      <c r="AD48" s="220">
        <f t="shared" si="14"/>
        <v>27728.47</v>
      </c>
      <c r="AE48" s="221"/>
      <c r="AF48" s="220">
        <f>SUM($R48:R48)</f>
        <v>16191.85</v>
      </c>
      <c r="AG48" s="220">
        <f>SUM($R48:S48)</f>
        <v>16435.07</v>
      </c>
      <c r="AH48" s="220">
        <f>SUM($R48:T48)</f>
        <v>17252.829999999998</v>
      </c>
      <c r="AI48" s="220">
        <f>SUM($R48:U48)</f>
        <v>17290.48</v>
      </c>
      <c r="AJ48" s="220">
        <f>SUM($R48:V48)</f>
        <v>17290.48</v>
      </c>
      <c r="AK48" s="220">
        <f>SUM($R48:W48)</f>
        <v>19765.7</v>
      </c>
      <c r="AL48" s="220">
        <f>SUM($R48:X48)</f>
        <v>19765.7</v>
      </c>
      <c r="AM48" s="220">
        <f>SUM($R48:Y48)</f>
        <v>19765.7</v>
      </c>
      <c r="AN48" s="220">
        <f>SUM($R48:Z48)</f>
        <v>20319.27</v>
      </c>
      <c r="AO48" s="220">
        <f>SUM($R48:AA48)</f>
        <v>23724.28</v>
      </c>
      <c r="AP48" s="220">
        <f>SUM($R48:AB48)</f>
        <v>27167.77</v>
      </c>
      <c r="AQ48" s="220">
        <f>SUM($R48:AC48)</f>
        <v>27728.47</v>
      </c>
      <c r="AR48" s="222">
        <f t="shared" si="7"/>
        <v>19069.447083333333</v>
      </c>
      <c r="AS48" s="82"/>
      <c r="AT48" s="220">
        <f t="shared" si="28"/>
        <v>16191.85</v>
      </c>
      <c r="AU48" s="220">
        <f t="shared" si="28"/>
        <v>243.22000000000003</v>
      </c>
      <c r="AV48" s="220">
        <f t="shared" si="28"/>
        <v>817.76</v>
      </c>
      <c r="AW48" s="220">
        <f t="shared" si="26"/>
        <v>37.65</v>
      </c>
      <c r="AX48" s="220">
        <f t="shared" si="26"/>
        <v>0</v>
      </c>
      <c r="AY48" s="220">
        <f t="shared" si="26"/>
        <v>2475.2199999999998</v>
      </c>
      <c r="AZ48" s="220">
        <f t="shared" si="26"/>
        <v>0</v>
      </c>
      <c r="BA48" s="220">
        <f t="shared" si="26"/>
        <v>0</v>
      </c>
      <c r="BB48" s="220">
        <f t="shared" si="26"/>
        <v>553.56999999999971</v>
      </c>
      <c r="BC48" s="220">
        <f t="shared" si="26"/>
        <v>3405.0099999999993</v>
      </c>
      <c r="BD48" s="220">
        <f t="shared" si="26"/>
        <v>3443.4900000000002</v>
      </c>
      <c r="BE48" s="220">
        <f t="shared" si="26"/>
        <v>560.70000000000005</v>
      </c>
      <c r="BF48" s="220">
        <f t="shared" si="9"/>
        <v>27728.47</v>
      </c>
      <c r="BG48" s="221"/>
      <c r="BH48" s="220">
        <f>SUM($AT48:AT48)</f>
        <v>16191.85</v>
      </c>
      <c r="BI48" s="220">
        <f>SUM($AT48:AU48)</f>
        <v>16435.07</v>
      </c>
      <c r="BJ48" s="220">
        <f>SUM($AT48:AV48)</f>
        <v>17252.829999999998</v>
      </c>
      <c r="BK48" s="220">
        <f>SUM($AT48:AW48)</f>
        <v>17290.48</v>
      </c>
      <c r="BL48" s="220">
        <f>SUM($AT48:AX48)</f>
        <v>17290.48</v>
      </c>
      <c r="BM48" s="220">
        <f>SUM($AT48:AY48)</f>
        <v>19765.7</v>
      </c>
      <c r="BN48" s="220">
        <f>SUM($AT48:AZ48)</f>
        <v>19765.7</v>
      </c>
      <c r="BO48" s="220">
        <f>SUM($AT48:BA48)</f>
        <v>19765.7</v>
      </c>
      <c r="BP48" s="220">
        <f>SUM($AT48:BB48)</f>
        <v>20319.27</v>
      </c>
      <c r="BQ48" s="220">
        <f>SUM($AT48:BC48)</f>
        <v>23724.28</v>
      </c>
      <c r="BR48" s="220">
        <f>SUM($AT48:BD48)</f>
        <v>27167.77</v>
      </c>
      <c r="BS48" s="220">
        <f>SUM($AT48:BE48)</f>
        <v>27728.47</v>
      </c>
      <c r="BT48" s="222">
        <f t="shared" si="10"/>
        <v>19069.447083333333</v>
      </c>
      <c r="BU48" s="82"/>
      <c r="BV48" s="220">
        <f t="shared" si="29"/>
        <v>0</v>
      </c>
      <c r="BW48" s="220">
        <f t="shared" si="29"/>
        <v>0</v>
      </c>
      <c r="BX48" s="220">
        <f t="shared" si="29"/>
        <v>0</v>
      </c>
      <c r="BY48" s="220">
        <f t="shared" si="27"/>
        <v>0</v>
      </c>
      <c r="BZ48" s="220">
        <f t="shared" si="27"/>
        <v>0</v>
      </c>
      <c r="CA48" s="220">
        <f t="shared" si="27"/>
        <v>0</v>
      </c>
      <c r="CB48" s="220">
        <f t="shared" si="27"/>
        <v>0</v>
      </c>
      <c r="CC48" s="220">
        <f t="shared" si="27"/>
        <v>0</v>
      </c>
      <c r="CD48" s="220">
        <f t="shared" si="27"/>
        <v>0</v>
      </c>
      <c r="CE48" s="220">
        <f t="shared" si="27"/>
        <v>0</v>
      </c>
      <c r="CF48" s="220">
        <f t="shared" si="27"/>
        <v>0</v>
      </c>
      <c r="CG48" s="220">
        <f t="shared" si="27"/>
        <v>0</v>
      </c>
      <c r="CH48" s="220">
        <f t="shared" si="12"/>
        <v>0</v>
      </c>
      <c r="CI48" s="221"/>
      <c r="CJ48" s="220">
        <f>SUM($BV48:BV48)</f>
        <v>0</v>
      </c>
      <c r="CK48" s="220">
        <f>SUM($BV48:BW48)</f>
        <v>0</v>
      </c>
      <c r="CL48" s="220">
        <f>SUM($BV48:BX48)</f>
        <v>0</v>
      </c>
      <c r="CM48" s="220">
        <f>SUM($BV48:BY48)</f>
        <v>0</v>
      </c>
      <c r="CN48" s="220">
        <f>SUM($BV48:BZ48)</f>
        <v>0</v>
      </c>
      <c r="CO48" s="220">
        <f>SUM($BV48:CA48)</f>
        <v>0</v>
      </c>
      <c r="CP48" s="220">
        <f>SUM($BV48:CB48)</f>
        <v>0</v>
      </c>
      <c r="CQ48" s="220">
        <f>SUM($BV48:CC48)</f>
        <v>0</v>
      </c>
      <c r="CR48" s="220">
        <f>SUM($BV48:CD48)</f>
        <v>0</v>
      </c>
      <c r="CS48" s="220">
        <f>SUM($BV48:CE48)</f>
        <v>0</v>
      </c>
      <c r="CT48" s="220">
        <f>SUM($BV48:CF48)</f>
        <v>0</v>
      </c>
      <c r="CU48" s="220">
        <f>SUM($BV48:CG48)</f>
        <v>0</v>
      </c>
      <c r="CV48" s="222">
        <f t="shared" si="13"/>
        <v>0</v>
      </c>
    </row>
    <row r="49" spans="1:100" s="94" customFormat="1" ht="14.4">
      <c r="A49" s="129" t="s">
        <v>807</v>
      </c>
      <c r="B49" s="129" t="s">
        <v>211</v>
      </c>
      <c r="C49" s="129" t="s">
        <v>212</v>
      </c>
      <c r="D49" t="s">
        <v>494</v>
      </c>
      <c r="E49" s="217" t="s">
        <v>50</v>
      </c>
      <c r="F49" t="s">
        <v>214</v>
      </c>
      <c r="G49" t="s">
        <v>266</v>
      </c>
      <c r="H49" t="s">
        <v>267</v>
      </c>
      <c r="I49" t="s">
        <v>268</v>
      </c>
      <c r="J49" t="s">
        <v>547</v>
      </c>
      <c r="K49" s="129" t="s">
        <v>772</v>
      </c>
      <c r="L49" s="129" t="s">
        <v>416</v>
      </c>
      <c r="M49" s="218" t="str">
        <f t="shared" si="4"/>
        <v>ED.WA</v>
      </c>
      <c r="N49" s="173">
        <v>1</v>
      </c>
      <c r="O49" s="173">
        <v>0</v>
      </c>
      <c r="P49" s="219">
        <f t="shared" si="5"/>
        <v>8281.770000000015</v>
      </c>
      <c r="Q49" s="219">
        <f t="shared" si="6"/>
        <v>0</v>
      </c>
      <c r="R49" s="220">
        <v>0</v>
      </c>
      <c r="S49" s="220">
        <v>3026.19</v>
      </c>
      <c r="T49" s="220">
        <v>390.86</v>
      </c>
      <c r="U49" s="220">
        <v>3484.48</v>
      </c>
      <c r="V49" s="220">
        <v>1645.47</v>
      </c>
      <c r="W49" s="220">
        <v>177.42000000000002</v>
      </c>
      <c r="X49" s="220">
        <v>0</v>
      </c>
      <c r="Y49" s="220">
        <v>0</v>
      </c>
      <c r="Z49" s="220">
        <v>-5966.2799999999843</v>
      </c>
      <c r="AA49" s="220">
        <v>3685.97</v>
      </c>
      <c r="AB49" s="220">
        <v>880.42000000000007</v>
      </c>
      <c r="AC49" s="220">
        <v>957.24</v>
      </c>
      <c r="AD49" s="220">
        <f t="shared" si="14"/>
        <v>8281.770000000015</v>
      </c>
      <c r="AE49" s="221"/>
      <c r="AF49" s="220">
        <f>SUM($R49:R49)</f>
        <v>0</v>
      </c>
      <c r="AG49" s="220">
        <f>SUM($R49:S49)</f>
        <v>3026.19</v>
      </c>
      <c r="AH49" s="220">
        <f>SUM($R49:T49)</f>
        <v>3417.05</v>
      </c>
      <c r="AI49" s="220">
        <f>SUM($R49:U49)</f>
        <v>6901.5300000000007</v>
      </c>
      <c r="AJ49" s="220">
        <f>SUM($R49:V49)</f>
        <v>8547</v>
      </c>
      <c r="AK49" s="220">
        <f>SUM($R49:W49)</f>
        <v>8724.42</v>
      </c>
      <c r="AL49" s="220">
        <f>SUM($R49:X49)</f>
        <v>8724.42</v>
      </c>
      <c r="AM49" s="220">
        <f>SUM($R49:Y49)</f>
        <v>8724.42</v>
      </c>
      <c r="AN49" s="220">
        <f>SUM($R49:Z49)</f>
        <v>2758.1400000000158</v>
      </c>
      <c r="AO49" s="220">
        <f>SUM($R49:AA49)</f>
        <v>6444.1100000000151</v>
      </c>
      <c r="AP49" s="220">
        <f>SUM($R49:AB49)</f>
        <v>7324.5300000000152</v>
      </c>
      <c r="AQ49" s="220">
        <f>SUM($R49:AC49)</f>
        <v>8281.770000000015</v>
      </c>
      <c r="AR49" s="222">
        <f t="shared" si="7"/>
        <v>5727.7245833333373</v>
      </c>
      <c r="AS49" s="82"/>
      <c r="AT49" s="220">
        <f t="shared" si="28"/>
        <v>0</v>
      </c>
      <c r="AU49" s="220">
        <f t="shared" si="28"/>
        <v>3026.19</v>
      </c>
      <c r="AV49" s="220">
        <f t="shared" si="28"/>
        <v>390.86</v>
      </c>
      <c r="AW49" s="220">
        <f t="shared" si="26"/>
        <v>3484.48</v>
      </c>
      <c r="AX49" s="220">
        <f t="shared" si="26"/>
        <v>1645.47</v>
      </c>
      <c r="AY49" s="220">
        <f t="shared" si="26"/>
        <v>177.42000000000002</v>
      </c>
      <c r="AZ49" s="220">
        <f t="shared" si="26"/>
        <v>0</v>
      </c>
      <c r="BA49" s="220">
        <f t="shared" si="26"/>
        <v>0</v>
      </c>
      <c r="BB49" s="220">
        <f t="shared" si="26"/>
        <v>-5966.2799999999843</v>
      </c>
      <c r="BC49" s="220">
        <f t="shared" si="26"/>
        <v>3685.97</v>
      </c>
      <c r="BD49" s="220">
        <f t="shared" si="26"/>
        <v>880.42000000000007</v>
      </c>
      <c r="BE49" s="220">
        <f t="shared" si="26"/>
        <v>957.24</v>
      </c>
      <c r="BF49" s="220">
        <f t="shared" si="9"/>
        <v>8281.770000000015</v>
      </c>
      <c r="BG49" s="221"/>
      <c r="BH49" s="220">
        <f>SUM($AT49:AT49)</f>
        <v>0</v>
      </c>
      <c r="BI49" s="220">
        <f>SUM($AT49:AU49)</f>
        <v>3026.19</v>
      </c>
      <c r="BJ49" s="220">
        <f>SUM($AT49:AV49)</f>
        <v>3417.05</v>
      </c>
      <c r="BK49" s="220">
        <f>SUM($AT49:AW49)</f>
        <v>6901.5300000000007</v>
      </c>
      <c r="BL49" s="220">
        <f>SUM($AT49:AX49)</f>
        <v>8547</v>
      </c>
      <c r="BM49" s="220">
        <f>SUM($AT49:AY49)</f>
        <v>8724.42</v>
      </c>
      <c r="BN49" s="220">
        <f>SUM($AT49:AZ49)</f>
        <v>8724.42</v>
      </c>
      <c r="BO49" s="220">
        <f>SUM($AT49:BA49)</f>
        <v>8724.42</v>
      </c>
      <c r="BP49" s="220">
        <f>SUM($AT49:BB49)</f>
        <v>2758.1400000000158</v>
      </c>
      <c r="BQ49" s="220">
        <f>SUM($AT49:BC49)</f>
        <v>6444.1100000000151</v>
      </c>
      <c r="BR49" s="220">
        <f>SUM($AT49:BD49)</f>
        <v>7324.5300000000152</v>
      </c>
      <c r="BS49" s="220">
        <f>SUM($AT49:BE49)</f>
        <v>8281.770000000015</v>
      </c>
      <c r="BT49" s="222">
        <f t="shared" si="10"/>
        <v>5727.7245833333373</v>
      </c>
      <c r="BU49" s="82"/>
      <c r="BV49" s="220">
        <f t="shared" si="29"/>
        <v>0</v>
      </c>
      <c r="BW49" s="220">
        <f t="shared" si="29"/>
        <v>0</v>
      </c>
      <c r="BX49" s="220">
        <f t="shared" si="29"/>
        <v>0</v>
      </c>
      <c r="BY49" s="220">
        <f t="shared" si="27"/>
        <v>0</v>
      </c>
      <c r="BZ49" s="220">
        <f t="shared" si="27"/>
        <v>0</v>
      </c>
      <c r="CA49" s="220">
        <f t="shared" si="27"/>
        <v>0</v>
      </c>
      <c r="CB49" s="220">
        <f t="shared" si="27"/>
        <v>0</v>
      </c>
      <c r="CC49" s="220">
        <f t="shared" si="27"/>
        <v>0</v>
      </c>
      <c r="CD49" s="220">
        <f t="shared" si="27"/>
        <v>0</v>
      </c>
      <c r="CE49" s="220">
        <f t="shared" si="27"/>
        <v>0</v>
      </c>
      <c r="CF49" s="220">
        <f t="shared" si="27"/>
        <v>0</v>
      </c>
      <c r="CG49" s="220">
        <f t="shared" si="27"/>
        <v>0</v>
      </c>
      <c r="CH49" s="220">
        <f t="shared" si="12"/>
        <v>0</v>
      </c>
      <c r="CI49" s="221"/>
      <c r="CJ49" s="220">
        <f>SUM($BV49:BV49)</f>
        <v>0</v>
      </c>
      <c r="CK49" s="220">
        <f>SUM($BV49:BW49)</f>
        <v>0</v>
      </c>
      <c r="CL49" s="220">
        <f>SUM($BV49:BX49)</f>
        <v>0</v>
      </c>
      <c r="CM49" s="220">
        <f>SUM($BV49:BY49)</f>
        <v>0</v>
      </c>
      <c r="CN49" s="220">
        <f>SUM($BV49:BZ49)</f>
        <v>0</v>
      </c>
      <c r="CO49" s="220">
        <f>SUM($BV49:CA49)</f>
        <v>0</v>
      </c>
      <c r="CP49" s="220">
        <f>SUM($BV49:CB49)</f>
        <v>0</v>
      </c>
      <c r="CQ49" s="220">
        <f>SUM($BV49:CC49)</f>
        <v>0</v>
      </c>
      <c r="CR49" s="220">
        <f>SUM($BV49:CD49)</f>
        <v>0</v>
      </c>
      <c r="CS49" s="220">
        <f>SUM($BV49:CE49)</f>
        <v>0</v>
      </c>
      <c r="CT49" s="220">
        <f>SUM($BV49:CF49)</f>
        <v>0</v>
      </c>
      <c r="CU49" s="220">
        <f>SUM($BV49:CG49)</f>
        <v>0</v>
      </c>
      <c r="CV49" s="222">
        <f t="shared" si="13"/>
        <v>0</v>
      </c>
    </row>
    <row r="50" spans="1:100" s="94" customFormat="1" ht="14.4">
      <c r="A50" s="129" t="s">
        <v>807</v>
      </c>
      <c r="B50" s="129" t="s">
        <v>211</v>
      </c>
      <c r="C50" s="129" t="s">
        <v>212</v>
      </c>
      <c r="D50" t="s">
        <v>494</v>
      </c>
      <c r="E50" s="217" t="s">
        <v>50</v>
      </c>
      <c r="F50" t="s">
        <v>214</v>
      </c>
      <c r="G50" t="s">
        <v>266</v>
      </c>
      <c r="H50" t="s">
        <v>267</v>
      </c>
      <c r="I50" t="s">
        <v>269</v>
      </c>
      <c r="J50" t="s">
        <v>550</v>
      </c>
      <c r="K50" s="129" t="s">
        <v>772</v>
      </c>
      <c r="L50" s="129" t="s">
        <v>416</v>
      </c>
      <c r="M50" s="218" t="str">
        <f t="shared" si="4"/>
        <v>ED.WA</v>
      </c>
      <c r="N50" s="173">
        <v>1</v>
      </c>
      <c r="O50" s="173">
        <v>0</v>
      </c>
      <c r="P50" s="219">
        <f t="shared" si="5"/>
        <v>172162.09999999878</v>
      </c>
      <c r="Q50" s="219">
        <f t="shared" si="6"/>
        <v>0</v>
      </c>
      <c r="R50" s="220">
        <v>0</v>
      </c>
      <c r="S50" s="220">
        <v>4157.0499999999993</v>
      </c>
      <c r="T50" s="220">
        <v>7289.28</v>
      </c>
      <c r="U50" s="220">
        <v>1994.49</v>
      </c>
      <c r="V50" s="220">
        <v>1994.49</v>
      </c>
      <c r="W50" s="220">
        <v>7398.74</v>
      </c>
      <c r="X50" s="220">
        <v>2050.77</v>
      </c>
      <c r="Y50" s="220">
        <v>2050.77</v>
      </c>
      <c r="Z50" s="220">
        <v>47999.699999998789</v>
      </c>
      <c r="AA50" s="220">
        <v>52700.549999999988</v>
      </c>
      <c r="AB50" s="220">
        <v>25558.75</v>
      </c>
      <c r="AC50" s="220">
        <v>18967.510000000002</v>
      </c>
      <c r="AD50" s="220">
        <f t="shared" si="14"/>
        <v>172162.09999999878</v>
      </c>
      <c r="AE50" s="221"/>
      <c r="AF50" s="220">
        <f>SUM($R50:R50)</f>
        <v>0</v>
      </c>
      <c r="AG50" s="220">
        <f>SUM($R50:S50)</f>
        <v>4157.0499999999993</v>
      </c>
      <c r="AH50" s="220">
        <f>SUM($R50:T50)</f>
        <v>11446.329999999998</v>
      </c>
      <c r="AI50" s="220">
        <f>SUM($R50:U50)</f>
        <v>13440.819999999998</v>
      </c>
      <c r="AJ50" s="220">
        <f>SUM($R50:V50)</f>
        <v>15435.309999999998</v>
      </c>
      <c r="AK50" s="220">
        <f>SUM($R50:W50)</f>
        <v>22834.049999999996</v>
      </c>
      <c r="AL50" s="220">
        <f>SUM($R50:X50)</f>
        <v>24884.819999999996</v>
      </c>
      <c r="AM50" s="220">
        <f>SUM($R50:Y50)</f>
        <v>26935.589999999997</v>
      </c>
      <c r="AN50" s="220">
        <f>SUM($R50:Z50)</f>
        <v>74935.289999998786</v>
      </c>
      <c r="AO50" s="220">
        <f>SUM($R50:AA50)</f>
        <v>127635.83999999877</v>
      </c>
      <c r="AP50" s="220">
        <f>SUM($R50:AB50)</f>
        <v>153194.58999999877</v>
      </c>
      <c r="AQ50" s="220">
        <f>SUM($R50:AC50)</f>
        <v>172162.09999999878</v>
      </c>
      <c r="AR50" s="222">
        <f t="shared" si="7"/>
        <v>46748.39499999964</v>
      </c>
      <c r="AS50" s="82"/>
      <c r="AT50" s="220">
        <f t="shared" si="28"/>
        <v>0</v>
      </c>
      <c r="AU50" s="220">
        <f t="shared" si="28"/>
        <v>4157.0499999999993</v>
      </c>
      <c r="AV50" s="220">
        <f t="shared" si="28"/>
        <v>7289.28</v>
      </c>
      <c r="AW50" s="220">
        <f t="shared" si="26"/>
        <v>1994.49</v>
      </c>
      <c r="AX50" s="220">
        <f t="shared" si="26"/>
        <v>1994.49</v>
      </c>
      <c r="AY50" s="220">
        <f t="shared" si="26"/>
        <v>7398.74</v>
      </c>
      <c r="AZ50" s="220">
        <f t="shared" si="26"/>
        <v>2050.77</v>
      </c>
      <c r="BA50" s="220">
        <f t="shared" si="26"/>
        <v>2050.77</v>
      </c>
      <c r="BB50" s="220">
        <f t="shared" si="26"/>
        <v>47999.699999998789</v>
      </c>
      <c r="BC50" s="220">
        <f t="shared" si="26"/>
        <v>52700.549999999988</v>
      </c>
      <c r="BD50" s="220">
        <f t="shared" si="26"/>
        <v>25558.75</v>
      </c>
      <c r="BE50" s="220">
        <f t="shared" si="26"/>
        <v>18967.510000000002</v>
      </c>
      <c r="BF50" s="220">
        <f t="shared" si="9"/>
        <v>172162.09999999878</v>
      </c>
      <c r="BG50" s="221"/>
      <c r="BH50" s="220">
        <f>SUM($AT50:AT50)</f>
        <v>0</v>
      </c>
      <c r="BI50" s="220">
        <f>SUM($AT50:AU50)</f>
        <v>4157.0499999999993</v>
      </c>
      <c r="BJ50" s="220">
        <f>SUM($AT50:AV50)</f>
        <v>11446.329999999998</v>
      </c>
      <c r="BK50" s="220">
        <f>SUM($AT50:AW50)</f>
        <v>13440.819999999998</v>
      </c>
      <c r="BL50" s="220">
        <f>SUM($AT50:AX50)</f>
        <v>15435.309999999998</v>
      </c>
      <c r="BM50" s="220">
        <f>SUM($AT50:AY50)</f>
        <v>22834.049999999996</v>
      </c>
      <c r="BN50" s="220">
        <f>SUM($AT50:AZ50)</f>
        <v>24884.819999999996</v>
      </c>
      <c r="BO50" s="220">
        <f>SUM($AT50:BA50)</f>
        <v>26935.589999999997</v>
      </c>
      <c r="BP50" s="220">
        <f>SUM($AT50:BB50)</f>
        <v>74935.289999998786</v>
      </c>
      <c r="BQ50" s="220">
        <f>SUM($AT50:BC50)</f>
        <v>127635.83999999877</v>
      </c>
      <c r="BR50" s="220">
        <f>SUM($AT50:BD50)</f>
        <v>153194.58999999877</v>
      </c>
      <c r="BS50" s="220">
        <f>SUM($AT50:BE50)</f>
        <v>172162.09999999878</v>
      </c>
      <c r="BT50" s="222">
        <f t="shared" si="10"/>
        <v>46748.39499999964</v>
      </c>
      <c r="BU50" s="82"/>
      <c r="BV50" s="220">
        <f t="shared" si="29"/>
        <v>0</v>
      </c>
      <c r="BW50" s="220">
        <f t="shared" si="29"/>
        <v>0</v>
      </c>
      <c r="BX50" s="220">
        <f t="shared" si="29"/>
        <v>0</v>
      </c>
      <c r="BY50" s="220">
        <f t="shared" si="27"/>
        <v>0</v>
      </c>
      <c r="BZ50" s="220">
        <f t="shared" si="27"/>
        <v>0</v>
      </c>
      <c r="CA50" s="220">
        <f t="shared" si="27"/>
        <v>0</v>
      </c>
      <c r="CB50" s="220">
        <f t="shared" si="27"/>
        <v>0</v>
      </c>
      <c r="CC50" s="220">
        <f t="shared" si="27"/>
        <v>0</v>
      </c>
      <c r="CD50" s="220">
        <f t="shared" si="27"/>
        <v>0</v>
      </c>
      <c r="CE50" s="220">
        <f t="shared" si="27"/>
        <v>0</v>
      </c>
      <c r="CF50" s="220">
        <f t="shared" si="27"/>
        <v>0</v>
      </c>
      <c r="CG50" s="220">
        <f t="shared" si="27"/>
        <v>0</v>
      </c>
      <c r="CH50" s="220">
        <f t="shared" si="12"/>
        <v>0</v>
      </c>
      <c r="CI50" s="221"/>
      <c r="CJ50" s="220">
        <f>SUM($BV50:BV50)</f>
        <v>0</v>
      </c>
      <c r="CK50" s="220">
        <f>SUM($BV50:BW50)</f>
        <v>0</v>
      </c>
      <c r="CL50" s="220">
        <f>SUM($BV50:BX50)</f>
        <v>0</v>
      </c>
      <c r="CM50" s="220">
        <f>SUM($BV50:BY50)</f>
        <v>0</v>
      </c>
      <c r="CN50" s="220">
        <f>SUM($BV50:BZ50)</f>
        <v>0</v>
      </c>
      <c r="CO50" s="220">
        <f>SUM($BV50:CA50)</f>
        <v>0</v>
      </c>
      <c r="CP50" s="220">
        <f>SUM($BV50:CB50)</f>
        <v>0</v>
      </c>
      <c r="CQ50" s="220">
        <f>SUM($BV50:CC50)</f>
        <v>0</v>
      </c>
      <c r="CR50" s="220">
        <f>SUM($BV50:CD50)</f>
        <v>0</v>
      </c>
      <c r="CS50" s="220">
        <f>SUM($BV50:CE50)</f>
        <v>0</v>
      </c>
      <c r="CT50" s="220">
        <f>SUM($BV50:CF50)</f>
        <v>0</v>
      </c>
      <c r="CU50" s="220">
        <f>SUM($BV50:CG50)</f>
        <v>0</v>
      </c>
      <c r="CV50" s="222">
        <f t="shared" si="13"/>
        <v>0</v>
      </c>
    </row>
    <row r="51" spans="1:100" s="94" customFormat="1" ht="14.4">
      <c r="A51" s="129" t="s">
        <v>421</v>
      </c>
      <c r="B51" s="129" t="s">
        <v>211</v>
      </c>
      <c r="C51" s="129" t="s">
        <v>212</v>
      </c>
      <c r="D51" t="s">
        <v>636</v>
      </c>
      <c r="E51" s="217" t="s">
        <v>50</v>
      </c>
      <c r="F51" t="s">
        <v>214</v>
      </c>
      <c r="G51" t="s">
        <v>266</v>
      </c>
      <c r="H51" t="s">
        <v>267</v>
      </c>
      <c r="I51" t="s">
        <v>270</v>
      </c>
      <c r="J51" t="s">
        <v>552</v>
      </c>
      <c r="K51" s="129" t="s">
        <v>772</v>
      </c>
      <c r="L51" s="129" t="s">
        <v>416</v>
      </c>
      <c r="M51" s="218" t="str">
        <f t="shared" ref="M51:M57" si="30">B51&amp;"."&amp;C51</f>
        <v>ED.WA</v>
      </c>
      <c r="N51" s="173">
        <v>1</v>
      </c>
      <c r="O51" s="173">
        <v>0</v>
      </c>
      <c r="P51" s="219">
        <f t="shared" ref="P51:P57" si="31">AD51*N51</f>
        <v>382556.99000000011</v>
      </c>
      <c r="Q51" s="219">
        <f t="shared" ref="Q51:Q57" si="32">AD51*O51</f>
        <v>0</v>
      </c>
      <c r="R51" s="220">
        <v>0</v>
      </c>
      <c r="S51" s="220">
        <v>0</v>
      </c>
      <c r="T51" s="220">
        <v>0</v>
      </c>
      <c r="U51" s="220">
        <v>0</v>
      </c>
      <c r="V51" s="220">
        <v>0</v>
      </c>
      <c r="W51" s="220">
        <v>0</v>
      </c>
      <c r="X51" s="220">
        <v>0</v>
      </c>
      <c r="Y51" s="220">
        <v>0</v>
      </c>
      <c r="Z51" s="220">
        <v>361447.59000000008</v>
      </c>
      <c r="AA51" s="220">
        <v>21109.400000000016</v>
      </c>
      <c r="AB51" s="220">
        <v>0</v>
      </c>
      <c r="AC51" s="220">
        <v>0</v>
      </c>
      <c r="AD51" s="220">
        <f t="shared" ref="AD51:AD57" si="33">SUM(R51:AC51)</f>
        <v>382556.99000000011</v>
      </c>
      <c r="AE51" s="221"/>
      <c r="AF51" s="220">
        <f>SUM($R51:R51)</f>
        <v>0</v>
      </c>
      <c r="AG51" s="220">
        <f>SUM($R51:S51)</f>
        <v>0</v>
      </c>
      <c r="AH51" s="220">
        <f>SUM($R51:T51)</f>
        <v>0</v>
      </c>
      <c r="AI51" s="220">
        <f>SUM($R51:U51)</f>
        <v>0</v>
      </c>
      <c r="AJ51" s="220">
        <f>SUM($R51:V51)</f>
        <v>0</v>
      </c>
      <c r="AK51" s="220">
        <f>SUM($R51:W51)</f>
        <v>0</v>
      </c>
      <c r="AL51" s="220">
        <f>SUM($R51:X51)</f>
        <v>0</v>
      </c>
      <c r="AM51" s="220">
        <f>SUM($R51:Y51)</f>
        <v>0</v>
      </c>
      <c r="AN51" s="220">
        <f>SUM($R51:Z51)</f>
        <v>361447.59000000008</v>
      </c>
      <c r="AO51" s="220">
        <f>SUM($R51:AA51)</f>
        <v>382556.99000000011</v>
      </c>
      <c r="AP51" s="220">
        <f>SUM($R51:AB51)</f>
        <v>382556.99000000011</v>
      </c>
      <c r="AQ51" s="220">
        <f>SUM($R51:AC51)</f>
        <v>382556.99000000011</v>
      </c>
      <c r="AR51" s="222">
        <f t="shared" ref="AR51:AR57" si="34">(((0+AQ51)/2)+SUM(AF51:AP51))/12</f>
        <v>109820.0054166667</v>
      </c>
      <c r="AS51" s="82"/>
      <c r="AT51" s="220">
        <f t="shared" ref="AT51:AT57" si="35">R51*$N51</f>
        <v>0</v>
      </c>
      <c r="AU51" s="220">
        <f t="shared" ref="AU51:AU57" si="36">S51*$N51</f>
        <v>0</v>
      </c>
      <c r="AV51" s="220">
        <f t="shared" ref="AV51:BE57" si="37">T51*$N51</f>
        <v>0</v>
      </c>
      <c r="AW51" s="220">
        <f t="shared" si="37"/>
        <v>0</v>
      </c>
      <c r="AX51" s="220">
        <f t="shared" si="37"/>
        <v>0</v>
      </c>
      <c r="AY51" s="220">
        <f t="shared" si="37"/>
        <v>0</v>
      </c>
      <c r="AZ51" s="220">
        <f t="shared" si="37"/>
        <v>0</v>
      </c>
      <c r="BA51" s="220">
        <f t="shared" si="37"/>
        <v>0</v>
      </c>
      <c r="BB51" s="220">
        <f t="shared" si="37"/>
        <v>361447.59000000008</v>
      </c>
      <c r="BC51" s="220">
        <f t="shared" si="37"/>
        <v>21109.400000000016</v>
      </c>
      <c r="BD51" s="220">
        <f t="shared" si="37"/>
        <v>0</v>
      </c>
      <c r="BE51" s="220">
        <f t="shared" si="37"/>
        <v>0</v>
      </c>
      <c r="BF51" s="220">
        <f t="shared" ref="BF51:BF57" si="38">SUM(AT51:BE51)</f>
        <v>382556.99000000011</v>
      </c>
      <c r="BG51" s="221"/>
      <c r="BH51" s="220">
        <f>SUM($AT51:AT51)</f>
        <v>0</v>
      </c>
      <c r="BI51" s="220">
        <f>SUM($AT51:AU51)</f>
        <v>0</v>
      </c>
      <c r="BJ51" s="220">
        <f>SUM($AT51:AV51)</f>
        <v>0</v>
      </c>
      <c r="BK51" s="220">
        <f>SUM($AT51:AW51)</f>
        <v>0</v>
      </c>
      <c r="BL51" s="220">
        <f>SUM($AT51:AX51)</f>
        <v>0</v>
      </c>
      <c r="BM51" s="220">
        <f>SUM($AT51:AY51)</f>
        <v>0</v>
      </c>
      <c r="BN51" s="220">
        <f>SUM($AT51:AZ51)</f>
        <v>0</v>
      </c>
      <c r="BO51" s="220">
        <f>SUM($AT51:BA51)</f>
        <v>0</v>
      </c>
      <c r="BP51" s="220">
        <f>SUM($AT51:BB51)</f>
        <v>361447.59000000008</v>
      </c>
      <c r="BQ51" s="220">
        <f>SUM($AT51:BC51)</f>
        <v>382556.99000000011</v>
      </c>
      <c r="BR51" s="220">
        <f>SUM($AT51:BD51)</f>
        <v>382556.99000000011</v>
      </c>
      <c r="BS51" s="220">
        <f>SUM($AT51:BE51)</f>
        <v>382556.99000000011</v>
      </c>
      <c r="BT51" s="222">
        <f t="shared" ref="BT51:BT57" si="39">(((0+BS51)/2)+SUM(BH51:BR51))/12</f>
        <v>109820.0054166667</v>
      </c>
      <c r="BU51" s="82"/>
      <c r="BV51" s="220">
        <f t="shared" ref="BV51:BV57" si="40">$O51*R51</f>
        <v>0</v>
      </c>
      <c r="BW51" s="220">
        <f t="shared" ref="BW51:BW57" si="41">$O51*S51</f>
        <v>0</v>
      </c>
      <c r="BX51" s="220">
        <f t="shared" ref="BX51:CG57" si="42">$O51*T51</f>
        <v>0</v>
      </c>
      <c r="BY51" s="220">
        <f t="shared" si="42"/>
        <v>0</v>
      </c>
      <c r="BZ51" s="220">
        <f t="shared" si="42"/>
        <v>0</v>
      </c>
      <c r="CA51" s="220">
        <f t="shared" si="42"/>
        <v>0</v>
      </c>
      <c r="CB51" s="220">
        <f t="shared" si="42"/>
        <v>0</v>
      </c>
      <c r="CC51" s="220">
        <f t="shared" si="42"/>
        <v>0</v>
      </c>
      <c r="CD51" s="220">
        <f t="shared" si="42"/>
        <v>0</v>
      </c>
      <c r="CE51" s="220">
        <f t="shared" si="42"/>
        <v>0</v>
      </c>
      <c r="CF51" s="220">
        <f t="shared" si="42"/>
        <v>0</v>
      </c>
      <c r="CG51" s="220">
        <f t="shared" si="42"/>
        <v>0</v>
      </c>
      <c r="CH51" s="220">
        <f t="shared" ref="CH51:CH57" si="43">SUM(BV51:CG51)</f>
        <v>0</v>
      </c>
      <c r="CI51" s="221"/>
      <c r="CJ51" s="220">
        <f>SUM($BV51:BV51)</f>
        <v>0</v>
      </c>
      <c r="CK51" s="220">
        <f>SUM($BV51:BW51)</f>
        <v>0</v>
      </c>
      <c r="CL51" s="220">
        <f>SUM($BV51:BX51)</f>
        <v>0</v>
      </c>
      <c r="CM51" s="220">
        <f>SUM($BV51:BY51)</f>
        <v>0</v>
      </c>
      <c r="CN51" s="220">
        <f>SUM($BV51:BZ51)</f>
        <v>0</v>
      </c>
      <c r="CO51" s="220">
        <f>SUM($BV51:CA51)</f>
        <v>0</v>
      </c>
      <c r="CP51" s="220">
        <f>SUM($BV51:CB51)</f>
        <v>0</v>
      </c>
      <c r="CQ51" s="220">
        <f>SUM($BV51:CC51)</f>
        <v>0</v>
      </c>
      <c r="CR51" s="220">
        <f>SUM($BV51:CD51)</f>
        <v>0</v>
      </c>
      <c r="CS51" s="220">
        <f>SUM($BV51:CE51)</f>
        <v>0</v>
      </c>
      <c r="CT51" s="220">
        <f>SUM($BV51:CF51)</f>
        <v>0</v>
      </c>
      <c r="CU51" s="220">
        <f>SUM($BV51:CG51)</f>
        <v>0</v>
      </c>
      <c r="CV51" s="222">
        <f t="shared" ref="CV51:CV57" si="44">(((0+CU51)/2)+SUM(CJ51:CT51))/12</f>
        <v>0</v>
      </c>
    </row>
    <row r="52" spans="1:100" s="94" customFormat="1" ht="14.4">
      <c r="A52" s="129" t="s">
        <v>421</v>
      </c>
      <c r="B52" s="129" t="s">
        <v>211</v>
      </c>
      <c r="C52" s="129" t="s">
        <v>212</v>
      </c>
      <c r="D52" t="s">
        <v>636</v>
      </c>
      <c r="E52" s="217" t="s">
        <v>50</v>
      </c>
      <c r="F52" t="s">
        <v>214</v>
      </c>
      <c r="G52" t="s">
        <v>266</v>
      </c>
      <c r="H52" t="s">
        <v>267</v>
      </c>
      <c r="I52" t="s">
        <v>271</v>
      </c>
      <c r="J52" t="s">
        <v>551</v>
      </c>
      <c r="K52" s="129" t="s">
        <v>772</v>
      </c>
      <c r="L52" s="129" t="s">
        <v>416</v>
      </c>
      <c r="M52" s="218" t="str">
        <f t="shared" si="30"/>
        <v>ED.WA</v>
      </c>
      <c r="N52" s="173">
        <v>1</v>
      </c>
      <c r="O52" s="173">
        <v>0</v>
      </c>
      <c r="P52" s="219">
        <f t="shared" si="31"/>
        <v>13842.65</v>
      </c>
      <c r="Q52" s="219">
        <f t="shared" si="32"/>
        <v>0</v>
      </c>
      <c r="R52" s="220">
        <v>0</v>
      </c>
      <c r="S52" s="220">
        <v>0</v>
      </c>
      <c r="T52" s="220">
        <v>0</v>
      </c>
      <c r="U52" s="220">
        <v>0</v>
      </c>
      <c r="V52" s="220">
        <v>0</v>
      </c>
      <c r="W52" s="220">
        <v>0</v>
      </c>
      <c r="X52" s="220">
        <v>0</v>
      </c>
      <c r="Y52" s="220">
        <v>0</v>
      </c>
      <c r="Z52" s="220">
        <v>14125.15</v>
      </c>
      <c r="AA52" s="220">
        <v>-282.5</v>
      </c>
      <c r="AB52" s="220">
        <v>0</v>
      </c>
      <c r="AC52" s="220">
        <v>0</v>
      </c>
      <c r="AD52" s="220">
        <f t="shared" si="33"/>
        <v>13842.65</v>
      </c>
      <c r="AE52" s="221"/>
      <c r="AF52" s="220">
        <f>SUM($R52:R52)</f>
        <v>0</v>
      </c>
      <c r="AG52" s="220">
        <f>SUM($R52:S52)</f>
        <v>0</v>
      </c>
      <c r="AH52" s="220">
        <f>SUM($R52:T52)</f>
        <v>0</v>
      </c>
      <c r="AI52" s="220">
        <f>SUM($R52:U52)</f>
        <v>0</v>
      </c>
      <c r="AJ52" s="220">
        <f>SUM($R52:V52)</f>
        <v>0</v>
      </c>
      <c r="AK52" s="220">
        <f>SUM($R52:W52)</f>
        <v>0</v>
      </c>
      <c r="AL52" s="220">
        <f>SUM($R52:X52)</f>
        <v>0</v>
      </c>
      <c r="AM52" s="220">
        <f>SUM($R52:Y52)</f>
        <v>0</v>
      </c>
      <c r="AN52" s="220">
        <f>SUM($R52:Z52)</f>
        <v>14125.15</v>
      </c>
      <c r="AO52" s="220">
        <f>SUM($R52:AA52)</f>
        <v>13842.65</v>
      </c>
      <c r="AP52" s="220">
        <f>SUM($R52:AB52)</f>
        <v>13842.65</v>
      </c>
      <c r="AQ52" s="220">
        <f>SUM($R52:AC52)</f>
        <v>13842.65</v>
      </c>
      <c r="AR52" s="222">
        <f t="shared" si="34"/>
        <v>4060.9812499999994</v>
      </c>
      <c r="AS52" s="82"/>
      <c r="AT52" s="220">
        <f t="shared" si="35"/>
        <v>0</v>
      </c>
      <c r="AU52" s="220">
        <f t="shared" si="36"/>
        <v>0</v>
      </c>
      <c r="AV52" s="220">
        <f t="shared" si="37"/>
        <v>0</v>
      </c>
      <c r="AW52" s="220">
        <f t="shared" si="37"/>
        <v>0</v>
      </c>
      <c r="AX52" s="220">
        <f t="shared" si="37"/>
        <v>0</v>
      </c>
      <c r="AY52" s="220">
        <f t="shared" si="37"/>
        <v>0</v>
      </c>
      <c r="AZ52" s="220">
        <f t="shared" si="37"/>
        <v>0</v>
      </c>
      <c r="BA52" s="220">
        <f t="shared" si="37"/>
        <v>0</v>
      </c>
      <c r="BB52" s="220">
        <f t="shared" si="37"/>
        <v>14125.15</v>
      </c>
      <c r="BC52" s="220">
        <f t="shared" si="37"/>
        <v>-282.5</v>
      </c>
      <c r="BD52" s="220">
        <f t="shared" si="37"/>
        <v>0</v>
      </c>
      <c r="BE52" s="220">
        <f t="shared" si="37"/>
        <v>0</v>
      </c>
      <c r="BF52" s="220">
        <f t="shared" si="38"/>
        <v>13842.65</v>
      </c>
      <c r="BG52" s="221"/>
      <c r="BH52" s="220">
        <f>SUM($AT52:AT52)</f>
        <v>0</v>
      </c>
      <c r="BI52" s="220">
        <f>SUM($AT52:AU52)</f>
        <v>0</v>
      </c>
      <c r="BJ52" s="220">
        <f>SUM($AT52:AV52)</f>
        <v>0</v>
      </c>
      <c r="BK52" s="220">
        <f>SUM($AT52:AW52)</f>
        <v>0</v>
      </c>
      <c r="BL52" s="220">
        <f>SUM($AT52:AX52)</f>
        <v>0</v>
      </c>
      <c r="BM52" s="220">
        <f>SUM($AT52:AY52)</f>
        <v>0</v>
      </c>
      <c r="BN52" s="220">
        <f>SUM($AT52:AZ52)</f>
        <v>0</v>
      </c>
      <c r="BO52" s="220">
        <f>SUM($AT52:BA52)</f>
        <v>0</v>
      </c>
      <c r="BP52" s="220">
        <f>SUM($AT52:BB52)</f>
        <v>14125.15</v>
      </c>
      <c r="BQ52" s="220">
        <f>SUM($AT52:BC52)</f>
        <v>13842.65</v>
      </c>
      <c r="BR52" s="220">
        <f>SUM($AT52:BD52)</f>
        <v>13842.65</v>
      </c>
      <c r="BS52" s="220">
        <f>SUM($AT52:BE52)</f>
        <v>13842.65</v>
      </c>
      <c r="BT52" s="222">
        <f t="shared" si="39"/>
        <v>4060.9812499999994</v>
      </c>
      <c r="BU52" s="82"/>
      <c r="BV52" s="220">
        <f t="shared" si="40"/>
        <v>0</v>
      </c>
      <c r="BW52" s="220">
        <f t="shared" si="41"/>
        <v>0</v>
      </c>
      <c r="BX52" s="220">
        <f t="shared" si="42"/>
        <v>0</v>
      </c>
      <c r="BY52" s="220">
        <f t="shared" si="42"/>
        <v>0</v>
      </c>
      <c r="BZ52" s="220">
        <f t="shared" si="42"/>
        <v>0</v>
      </c>
      <c r="CA52" s="220">
        <f t="shared" si="42"/>
        <v>0</v>
      </c>
      <c r="CB52" s="220">
        <f t="shared" si="42"/>
        <v>0</v>
      </c>
      <c r="CC52" s="220">
        <f t="shared" si="42"/>
        <v>0</v>
      </c>
      <c r="CD52" s="220">
        <f t="shared" si="42"/>
        <v>0</v>
      </c>
      <c r="CE52" s="220">
        <f t="shared" si="42"/>
        <v>0</v>
      </c>
      <c r="CF52" s="220">
        <f t="shared" si="42"/>
        <v>0</v>
      </c>
      <c r="CG52" s="220">
        <f t="shared" si="42"/>
        <v>0</v>
      </c>
      <c r="CH52" s="220">
        <f t="shared" si="43"/>
        <v>0</v>
      </c>
      <c r="CI52" s="221"/>
      <c r="CJ52" s="220">
        <f>SUM($BV52:BV52)</f>
        <v>0</v>
      </c>
      <c r="CK52" s="220">
        <f>SUM($BV52:BW52)</f>
        <v>0</v>
      </c>
      <c r="CL52" s="220">
        <f>SUM($BV52:BX52)</f>
        <v>0</v>
      </c>
      <c r="CM52" s="220">
        <f>SUM($BV52:BY52)</f>
        <v>0</v>
      </c>
      <c r="CN52" s="220">
        <f>SUM($BV52:BZ52)</f>
        <v>0</v>
      </c>
      <c r="CO52" s="220">
        <f>SUM($BV52:CA52)</f>
        <v>0</v>
      </c>
      <c r="CP52" s="220">
        <f>SUM($BV52:CB52)</f>
        <v>0</v>
      </c>
      <c r="CQ52" s="220">
        <f>SUM($BV52:CC52)</f>
        <v>0</v>
      </c>
      <c r="CR52" s="220">
        <f>SUM($BV52:CD52)</f>
        <v>0</v>
      </c>
      <c r="CS52" s="220">
        <f>SUM($BV52:CE52)</f>
        <v>0</v>
      </c>
      <c r="CT52" s="220">
        <f>SUM($BV52:CF52)</f>
        <v>0</v>
      </c>
      <c r="CU52" s="220">
        <f>SUM($BV52:CG52)</f>
        <v>0</v>
      </c>
      <c r="CV52" s="222">
        <f t="shared" si="44"/>
        <v>0</v>
      </c>
    </row>
    <row r="53" spans="1:100" s="94" customFormat="1" ht="14.4">
      <c r="A53" s="129" t="s">
        <v>421</v>
      </c>
      <c r="B53" s="129" t="s">
        <v>211</v>
      </c>
      <c r="C53" s="129" t="s">
        <v>212</v>
      </c>
      <c r="D53" t="s">
        <v>636</v>
      </c>
      <c r="E53" s="217" t="s">
        <v>50</v>
      </c>
      <c r="F53" t="s">
        <v>214</v>
      </c>
      <c r="G53" t="s">
        <v>266</v>
      </c>
      <c r="H53" t="s">
        <v>267</v>
      </c>
      <c r="I53" t="s">
        <v>272</v>
      </c>
      <c r="J53" t="s">
        <v>548</v>
      </c>
      <c r="K53" s="129" t="s">
        <v>772</v>
      </c>
      <c r="L53" s="129" t="s">
        <v>416</v>
      </c>
      <c r="M53" s="218" t="str">
        <f t="shared" si="30"/>
        <v>ED.WA</v>
      </c>
      <c r="N53" s="173">
        <v>1</v>
      </c>
      <c r="O53" s="173">
        <v>0</v>
      </c>
      <c r="P53" s="219">
        <f t="shared" si="31"/>
        <v>12538.589999999998</v>
      </c>
      <c r="Q53" s="219">
        <f t="shared" si="32"/>
        <v>0</v>
      </c>
      <c r="R53" s="220">
        <v>0</v>
      </c>
      <c r="S53" s="220">
        <v>0</v>
      </c>
      <c r="T53" s="220">
        <v>0</v>
      </c>
      <c r="U53" s="220">
        <v>0</v>
      </c>
      <c r="V53" s="220">
        <v>0</v>
      </c>
      <c r="W53" s="220">
        <v>0</v>
      </c>
      <c r="X53" s="220">
        <v>0</v>
      </c>
      <c r="Y53" s="220">
        <v>0</v>
      </c>
      <c r="Z53" s="220">
        <v>12538.589999999998</v>
      </c>
      <c r="AA53" s="220">
        <v>0</v>
      </c>
      <c r="AB53" s="220">
        <v>0</v>
      </c>
      <c r="AC53" s="220">
        <v>0</v>
      </c>
      <c r="AD53" s="220">
        <f t="shared" si="33"/>
        <v>12538.589999999998</v>
      </c>
      <c r="AE53" s="221"/>
      <c r="AF53" s="220">
        <f>SUM($R53:R53)</f>
        <v>0</v>
      </c>
      <c r="AG53" s="220">
        <f>SUM($R53:S53)</f>
        <v>0</v>
      </c>
      <c r="AH53" s="220">
        <f>SUM($R53:T53)</f>
        <v>0</v>
      </c>
      <c r="AI53" s="220">
        <f>SUM($R53:U53)</f>
        <v>0</v>
      </c>
      <c r="AJ53" s="220">
        <f>SUM($R53:V53)</f>
        <v>0</v>
      </c>
      <c r="AK53" s="220">
        <f>SUM($R53:W53)</f>
        <v>0</v>
      </c>
      <c r="AL53" s="220">
        <f>SUM($R53:X53)</f>
        <v>0</v>
      </c>
      <c r="AM53" s="220">
        <f>SUM($R53:Y53)</f>
        <v>0</v>
      </c>
      <c r="AN53" s="220">
        <f>SUM($R53:Z53)</f>
        <v>12538.589999999998</v>
      </c>
      <c r="AO53" s="220">
        <f>SUM($R53:AA53)</f>
        <v>12538.589999999998</v>
      </c>
      <c r="AP53" s="220">
        <f>SUM($R53:AB53)</f>
        <v>12538.589999999998</v>
      </c>
      <c r="AQ53" s="220">
        <f>SUM($R53:AC53)</f>
        <v>12538.589999999998</v>
      </c>
      <c r="AR53" s="222">
        <f t="shared" si="34"/>
        <v>3657.0887499999994</v>
      </c>
      <c r="AS53" s="82"/>
      <c r="AT53" s="220">
        <f t="shared" si="35"/>
        <v>0</v>
      </c>
      <c r="AU53" s="220">
        <f t="shared" si="36"/>
        <v>0</v>
      </c>
      <c r="AV53" s="220">
        <f t="shared" si="37"/>
        <v>0</v>
      </c>
      <c r="AW53" s="220">
        <f t="shared" si="37"/>
        <v>0</v>
      </c>
      <c r="AX53" s="220">
        <f t="shared" si="37"/>
        <v>0</v>
      </c>
      <c r="AY53" s="220">
        <f t="shared" si="37"/>
        <v>0</v>
      </c>
      <c r="AZ53" s="220">
        <f t="shared" si="37"/>
        <v>0</v>
      </c>
      <c r="BA53" s="220">
        <f t="shared" si="37"/>
        <v>0</v>
      </c>
      <c r="BB53" s="220">
        <f t="shared" si="37"/>
        <v>12538.589999999998</v>
      </c>
      <c r="BC53" s="220">
        <f t="shared" si="37"/>
        <v>0</v>
      </c>
      <c r="BD53" s="220">
        <f t="shared" si="37"/>
        <v>0</v>
      </c>
      <c r="BE53" s="220">
        <f t="shared" si="37"/>
        <v>0</v>
      </c>
      <c r="BF53" s="220">
        <f t="shared" si="38"/>
        <v>12538.589999999998</v>
      </c>
      <c r="BG53" s="221"/>
      <c r="BH53" s="220">
        <f>SUM($AT53:AT53)</f>
        <v>0</v>
      </c>
      <c r="BI53" s="220">
        <f>SUM($AT53:AU53)</f>
        <v>0</v>
      </c>
      <c r="BJ53" s="220">
        <f>SUM($AT53:AV53)</f>
        <v>0</v>
      </c>
      <c r="BK53" s="220">
        <f>SUM($AT53:AW53)</f>
        <v>0</v>
      </c>
      <c r="BL53" s="220">
        <f>SUM($AT53:AX53)</f>
        <v>0</v>
      </c>
      <c r="BM53" s="220">
        <f>SUM($AT53:AY53)</f>
        <v>0</v>
      </c>
      <c r="BN53" s="220">
        <f>SUM($AT53:AZ53)</f>
        <v>0</v>
      </c>
      <c r="BO53" s="220">
        <f>SUM($AT53:BA53)</f>
        <v>0</v>
      </c>
      <c r="BP53" s="220">
        <f>SUM($AT53:BB53)</f>
        <v>12538.589999999998</v>
      </c>
      <c r="BQ53" s="220">
        <f>SUM($AT53:BC53)</f>
        <v>12538.589999999998</v>
      </c>
      <c r="BR53" s="220">
        <f>SUM($AT53:BD53)</f>
        <v>12538.589999999998</v>
      </c>
      <c r="BS53" s="220">
        <f>SUM($AT53:BE53)</f>
        <v>12538.589999999998</v>
      </c>
      <c r="BT53" s="222">
        <f t="shared" si="39"/>
        <v>3657.0887499999994</v>
      </c>
      <c r="BU53" s="82"/>
      <c r="BV53" s="220">
        <f t="shared" si="40"/>
        <v>0</v>
      </c>
      <c r="BW53" s="220">
        <f t="shared" si="41"/>
        <v>0</v>
      </c>
      <c r="BX53" s="220">
        <f t="shared" si="42"/>
        <v>0</v>
      </c>
      <c r="BY53" s="220">
        <f t="shared" si="42"/>
        <v>0</v>
      </c>
      <c r="BZ53" s="220">
        <f t="shared" si="42"/>
        <v>0</v>
      </c>
      <c r="CA53" s="220">
        <f t="shared" si="42"/>
        <v>0</v>
      </c>
      <c r="CB53" s="220">
        <f t="shared" si="42"/>
        <v>0</v>
      </c>
      <c r="CC53" s="220">
        <f t="shared" si="42"/>
        <v>0</v>
      </c>
      <c r="CD53" s="220">
        <f t="shared" si="42"/>
        <v>0</v>
      </c>
      <c r="CE53" s="220">
        <f t="shared" si="42"/>
        <v>0</v>
      </c>
      <c r="CF53" s="220">
        <f t="shared" si="42"/>
        <v>0</v>
      </c>
      <c r="CG53" s="220">
        <f t="shared" si="42"/>
        <v>0</v>
      </c>
      <c r="CH53" s="220">
        <f t="shared" si="43"/>
        <v>0</v>
      </c>
      <c r="CI53" s="221"/>
      <c r="CJ53" s="220">
        <f>SUM($BV53:BV53)</f>
        <v>0</v>
      </c>
      <c r="CK53" s="220">
        <f>SUM($BV53:BW53)</f>
        <v>0</v>
      </c>
      <c r="CL53" s="220">
        <f>SUM($BV53:BX53)</f>
        <v>0</v>
      </c>
      <c r="CM53" s="220">
        <f>SUM($BV53:BY53)</f>
        <v>0</v>
      </c>
      <c r="CN53" s="220">
        <f>SUM($BV53:BZ53)</f>
        <v>0</v>
      </c>
      <c r="CO53" s="220">
        <f>SUM($BV53:CA53)</f>
        <v>0</v>
      </c>
      <c r="CP53" s="220">
        <f>SUM($BV53:CB53)</f>
        <v>0</v>
      </c>
      <c r="CQ53" s="220">
        <f>SUM($BV53:CC53)</f>
        <v>0</v>
      </c>
      <c r="CR53" s="220">
        <f>SUM($BV53:CD53)</f>
        <v>0</v>
      </c>
      <c r="CS53" s="220">
        <f>SUM($BV53:CE53)</f>
        <v>0</v>
      </c>
      <c r="CT53" s="220">
        <f>SUM($BV53:CF53)</f>
        <v>0</v>
      </c>
      <c r="CU53" s="220">
        <f>SUM($BV53:CG53)</f>
        <v>0</v>
      </c>
      <c r="CV53" s="222">
        <f t="shared" si="44"/>
        <v>0</v>
      </c>
    </row>
    <row r="54" spans="1:100" s="94" customFormat="1" ht="14.4">
      <c r="A54" s="129" t="s">
        <v>421</v>
      </c>
      <c r="B54" s="129" t="s">
        <v>211</v>
      </c>
      <c r="C54" s="129" t="s">
        <v>212</v>
      </c>
      <c r="D54" t="s">
        <v>636</v>
      </c>
      <c r="E54" s="217" t="s">
        <v>50</v>
      </c>
      <c r="F54" t="s">
        <v>214</v>
      </c>
      <c r="G54" t="s">
        <v>266</v>
      </c>
      <c r="H54" t="s">
        <v>267</v>
      </c>
      <c r="I54" t="s">
        <v>273</v>
      </c>
      <c r="J54" t="s">
        <v>553</v>
      </c>
      <c r="K54" s="129" t="s">
        <v>772</v>
      </c>
      <c r="L54" s="129" t="s">
        <v>416</v>
      </c>
      <c r="M54" s="218" t="str">
        <f t="shared" si="30"/>
        <v>ED.WA</v>
      </c>
      <c r="N54" s="173">
        <v>1</v>
      </c>
      <c r="O54" s="173">
        <v>0</v>
      </c>
      <c r="P54" s="219">
        <f t="shared" si="31"/>
        <v>1018145.5000000002</v>
      </c>
      <c r="Q54" s="219">
        <f t="shared" si="32"/>
        <v>0</v>
      </c>
      <c r="R54" s="220">
        <v>0</v>
      </c>
      <c r="S54" s="220">
        <v>0</v>
      </c>
      <c r="T54" s="220">
        <v>0</v>
      </c>
      <c r="U54" s="220">
        <v>0</v>
      </c>
      <c r="V54" s="220">
        <v>0</v>
      </c>
      <c r="W54" s="220">
        <v>0</v>
      </c>
      <c r="X54" s="220">
        <v>0</v>
      </c>
      <c r="Y54" s="220">
        <v>0</v>
      </c>
      <c r="Z54" s="220">
        <v>722597.2200000002</v>
      </c>
      <c r="AA54" s="220">
        <v>295548.28000000003</v>
      </c>
      <c r="AB54" s="220">
        <v>0</v>
      </c>
      <c r="AC54" s="220">
        <v>0</v>
      </c>
      <c r="AD54" s="220">
        <f t="shared" si="33"/>
        <v>1018145.5000000002</v>
      </c>
      <c r="AE54" s="221"/>
      <c r="AF54" s="220">
        <f>SUM($R54:R54)</f>
        <v>0</v>
      </c>
      <c r="AG54" s="220">
        <f>SUM($R54:S54)</f>
        <v>0</v>
      </c>
      <c r="AH54" s="220">
        <f>SUM($R54:T54)</f>
        <v>0</v>
      </c>
      <c r="AI54" s="220">
        <f>SUM($R54:U54)</f>
        <v>0</v>
      </c>
      <c r="AJ54" s="220">
        <f>SUM($R54:V54)</f>
        <v>0</v>
      </c>
      <c r="AK54" s="220">
        <f>SUM($R54:W54)</f>
        <v>0</v>
      </c>
      <c r="AL54" s="220">
        <f>SUM($R54:X54)</f>
        <v>0</v>
      </c>
      <c r="AM54" s="220">
        <f>SUM($R54:Y54)</f>
        <v>0</v>
      </c>
      <c r="AN54" s="220">
        <f>SUM($R54:Z54)</f>
        <v>722597.2200000002</v>
      </c>
      <c r="AO54" s="220">
        <f>SUM($R54:AA54)</f>
        <v>1018145.5000000002</v>
      </c>
      <c r="AP54" s="220">
        <f>SUM($R54:AB54)</f>
        <v>1018145.5000000002</v>
      </c>
      <c r="AQ54" s="220">
        <f>SUM($R54:AC54)</f>
        <v>1018145.5000000002</v>
      </c>
      <c r="AR54" s="222">
        <f t="shared" si="34"/>
        <v>272330.08083333337</v>
      </c>
      <c r="AS54" s="82"/>
      <c r="AT54" s="220">
        <f t="shared" si="35"/>
        <v>0</v>
      </c>
      <c r="AU54" s="220">
        <f t="shared" si="36"/>
        <v>0</v>
      </c>
      <c r="AV54" s="220">
        <f t="shared" si="37"/>
        <v>0</v>
      </c>
      <c r="AW54" s="220">
        <f t="shared" si="37"/>
        <v>0</v>
      </c>
      <c r="AX54" s="220">
        <f t="shared" si="37"/>
        <v>0</v>
      </c>
      <c r="AY54" s="220">
        <f t="shared" si="37"/>
        <v>0</v>
      </c>
      <c r="AZ54" s="220">
        <f t="shared" si="37"/>
        <v>0</v>
      </c>
      <c r="BA54" s="220">
        <f t="shared" si="37"/>
        <v>0</v>
      </c>
      <c r="BB54" s="220">
        <f t="shared" si="37"/>
        <v>722597.2200000002</v>
      </c>
      <c r="BC54" s="220">
        <f t="shared" si="37"/>
        <v>295548.28000000003</v>
      </c>
      <c r="BD54" s="220">
        <f t="shared" si="37"/>
        <v>0</v>
      </c>
      <c r="BE54" s="220">
        <f t="shared" si="37"/>
        <v>0</v>
      </c>
      <c r="BF54" s="220">
        <f t="shared" si="38"/>
        <v>1018145.5000000002</v>
      </c>
      <c r="BG54" s="221"/>
      <c r="BH54" s="220">
        <f>SUM($AT54:AT54)</f>
        <v>0</v>
      </c>
      <c r="BI54" s="220">
        <f>SUM($AT54:AU54)</f>
        <v>0</v>
      </c>
      <c r="BJ54" s="220">
        <f>SUM($AT54:AV54)</f>
        <v>0</v>
      </c>
      <c r="BK54" s="220">
        <f>SUM($AT54:AW54)</f>
        <v>0</v>
      </c>
      <c r="BL54" s="220">
        <f>SUM($AT54:AX54)</f>
        <v>0</v>
      </c>
      <c r="BM54" s="220">
        <f>SUM($AT54:AY54)</f>
        <v>0</v>
      </c>
      <c r="BN54" s="220">
        <f>SUM($AT54:AZ54)</f>
        <v>0</v>
      </c>
      <c r="BO54" s="220">
        <f>SUM($AT54:BA54)</f>
        <v>0</v>
      </c>
      <c r="BP54" s="220">
        <f>SUM($AT54:BB54)</f>
        <v>722597.2200000002</v>
      </c>
      <c r="BQ54" s="220">
        <f>SUM($AT54:BC54)</f>
        <v>1018145.5000000002</v>
      </c>
      <c r="BR54" s="220">
        <f>SUM($AT54:BD54)</f>
        <v>1018145.5000000002</v>
      </c>
      <c r="BS54" s="220">
        <f>SUM($AT54:BE54)</f>
        <v>1018145.5000000002</v>
      </c>
      <c r="BT54" s="222">
        <f t="shared" si="39"/>
        <v>272330.08083333337</v>
      </c>
      <c r="BU54" s="82"/>
      <c r="BV54" s="220">
        <f t="shared" si="40"/>
        <v>0</v>
      </c>
      <c r="BW54" s="220">
        <f t="shared" si="41"/>
        <v>0</v>
      </c>
      <c r="BX54" s="220">
        <f t="shared" si="42"/>
        <v>0</v>
      </c>
      <c r="BY54" s="220">
        <f t="shared" si="42"/>
        <v>0</v>
      </c>
      <c r="BZ54" s="220">
        <f t="shared" si="42"/>
        <v>0</v>
      </c>
      <c r="CA54" s="220">
        <f t="shared" si="42"/>
        <v>0</v>
      </c>
      <c r="CB54" s="220">
        <f t="shared" si="42"/>
        <v>0</v>
      </c>
      <c r="CC54" s="220">
        <f t="shared" si="42"/>
        <v>0</v>
      </c>
      <c r="CD54" s="220">
        <f t="shared" si="42"/>
        <v>0</v>
      </c>
      <c r="CE54" s="220">
        <f t="shared" si="42"/>
        <v>0</v>
      </c>
      <c r="CF54" s="220">
        <f t="shared" si="42"/>
        <v>0</v>
      </c>
      <c r="CG54" s="220">
        <f t="shared" si="42"/>
        <v>0</v>
      </c>
      <c r="CH54" s="220">
        <f t="shared" si="43"/>
        <v>0</v>
      </c>
      <c r="CI54" s="221"/>
      <c r="CJ54" s="220">
        <f>SUM($BV54:BV54)</f>
        <v>0</v>
      </c>
      <c r="CK54" s="220">
        <f>SUM($BV54:BW54)</f>
        <v>0</v>
      </c>
      <c r="CL54" s="220">
        <f>SUM($BV54:BX54)</f>
        <v>0</v>
      </c>
      <c r="CM54" s="220">
        <f>SUM($BV54:BY54)</f>
        <v>0</v>
      </c>
      <c r="CN54" s="220">
        <f>SUM($BV54:BZ54)</f>
        <v>0</v>
      </c>
      <c r="CO54" s="220">
        <f>SUM($BV54:CA54)</f>
        <v>0</v>
      </c>
      <c r="CP54" s="220">
        <f>SUM($BV54:CB54)</f>
        <v>0</v>
      </c>
      <c r="CQ54" s="220">
        <f>SUM($BV54:CC54)</f>
        <v>0</v>
      </c>
      <c r="CR54" s="220">
        <f>SUM($BV54:CD54)</f>
        <v>0</v>
      </c>
      <c r="CS54" s="220">
        <f>SUM($BV54:CE54)</f>
        <v>0</v>
      </c>
      <c r="CT54" s="220">
        <f>SUM($BV54:CF54)</f>
        <v>0</v>
      </c>
      <c r="CU54" s="220">
        <f>SUM($BV54:CG54)</f>
        <v>0</v>
      </c>
      <c r="CV54" s="222">
        <f t="shared" si="44"/>
        <v>0</v>
      </c>
    </row>
    <row r="55" spans="1:100" s="94" customFormat="1" ht="14.4">
      <c r="A55" s="129" t="s">
        <v>421</v>
      </c>
      <c r="B55" s="129" t="s">
        <v>211</v>
      </c>
      <c r="C55" s="129" t="s">
        <v>212</v>
      </c>
      <c r="D55" t="s">
        <v>636</v>
      </c>
      <c r="E55" s="217" t="s">
        <v>50</v>
      </c>
      <c r="F55" t="s">
        <v>214</v>
      </c>
      <c r="G55" t="s">
        <v>266</v>
      </c>
      <c r="H55" t="s">
        <v>267</v>
      </c>
      <c r="I55" t="s">
        <v>274</v>
      </c>
      <c r="J55" t="s">
        <v>549</v>
      </c>
      <c r="K55" s="129" t="s">
        <v>772</v>
      </c>
      <c r="L55" s="129" t="s">
        <v>416</v>
      </c>
      <c r="M55" s="218" t="str">
        <f t="shared" si="30"/>
        <v>ED.WA</v>
      </c>
      <c r="N55" s="173">
        <v>1</v>
      </c>
      <c r="O55" s="173">
        <v>0</v>
      </c>
      <c r="P55" s="219">
        <f t="shared" si="31"/>
        <v>17587.560000000001</v>
      </c>
      <c r="Q55" s="219">
        <f t="shared" si="32"/>
        <v>0</v>
      </c>
      <c r="R55" s="220">
        <v>0</v>
      </c>
      <c r="S55" s="220">
        <v>0</v>
      </c>
      <c r="T55" s="220">
        <v>0</v>
      </c>
      <c r="U55" s="220">
        <v>0</v>
      </c>
      <c r="V55" s="220">
        <v>0</v>
      </c>
      <c r="W55" s="220">
        <v>0</v>
      </c>
      <c r="X55" s="220">
        <v>0</v>
      </c>
      <c r="Y55" s="220">
        <v>0</v>
      </c>
      <c r="Z55" s="220">
        <v>17856.93</v>
      </c>
      <c r="AA55" s="220">
        <v>-269.37</v>
      </c>
      <c r="AB55" s="220">
        <v>0</v>
      </c>
      <c r="AC55" s="220">
        <v>0</v>
      </c>
      <c r="AD55" s="220">
        <f t="shared" si="33"/>
        <v>17587.560000000001</v>
      </c>
      <c r="AE55" s="221"/>
      <c r="AF55" s="220">
        <f>SUM($R55:R55)</f>
        <v>0</v>
      </c>
      <c r="AG55" s="220">
        <f>SUM($R55:S55)</f>
        <v>0</v>
      </c>
      <c r="AH55" s="220">
        <f>SUM($R55:T55)</f>
        <v>0</v>
      </c>
      <c r="AI55" s="220">
        <f>SUM($R55:U55)</f>
        <v>0</v>
      </c>
      <c r="AJ55" s="220">
        <f>SUM($R55:V55)</f>
        <v>0</v>
      </c>
      <c r="AK55" s="220">
        <f>SUM($R55:W55)</f>
        <v>0</v>
      </c>
      <c r="AL55" s="220">
        <f>SUM($R55:X55)</f>
        <v>0</v>
      </c>
      <c r="AM55" s="220">
        <f>SUM($R55:Y55)</f>
        <v>0</v>
      </c>
      <c r="AN55" s="220">
        <f>SUM($R55:Z55)</f>
        <v>17856.93</v>
      </c>
      <c r="AO55" s="220">
        <f>SUM($R55:AA55)</f>
        <v>17587.560000000001</v>
      </c>
      <c r="AP55" s="220">
        <f>SUM($R55:AB55)</f>
        <v>17587.560000000001</v>
      </c>
      <c r="AQ55" s="220">
        <f>SUM($R55:AC55)</f>
        <v>17587.560000000001</v>
      </c>
      <c r="AR55" s="222">
        <f t="shared" si="34"/>
        <v>5152.1525000000001</v>
      </c>
      <c r="AS55" s="82"/>
      <c r="AT55" s="220">
        <f t="shared" si="35"/>
        <v>0</v>
      </c>
      <c r="AU55" s="220">
        <f t="shared" si="36"/>
        <v>0</v>
      </c>
      <c r="AV55" s="220">
        <f t="shared" si="37"/>
        <v>0</v>
      </c>
      <c r="AW55" s="220">
        <f t="shared" si="37"/>
        <v>0</v>
      </c>
      <c r="AX55" s="220">
        <f t="shared" si="37"/>
        <v>0</v>
      </c>
      <c r="AY55" s="220">
        <f t="shared" si="37"/>
        <v>0</v>
      </c>
      <c r="AZ55" s="220">
        <f t="shared" si="37"/>
        <v>0</v>
      </c>
      <c r="BA55" s="220">
        <f t="shared" si="37"/>
        <v>0</v>
      </c>
      <c r="BB55" s="220">
        <f t="shared" si="37"/>
        <v>17856.93</v>
      </c>
      <c r="BC55" s="220">
        <f t="shared" si="37"/>
        <v>-269.37</v>
      </c>
      <c r="BD55" s="220">
        <f t="shared" si="37"/>
        <v>0</v>
      </c>
      <c r="BE55" s="220">
        <f t="shared" si="37"/>
        <v>0</v>
      </c>
      <c r="BF55" s="220">
        <f t="shared" si="38"/>
        <v>17587.560000000001</v>
      </c>
      <c r="BG55" s="221"/>
      <c r="BH55" s="220">
        <f>SUM($AT55:AT55)</f>
        <v>0</v>
      </c>
      <c r="BI55" s="220">
        <f>SUM($AT55:AU55)</f>
        <v>0</v>
      </c>
      <c r="BJ55" s="220">
        <f>SUM($AT55:AV55)</f>
        <v>0</v>
      </c>
      <c r="BK55" s="220">
        <f>SUM($AT55:AW55)</f>
        <v>0</v>
      </c>
      <c r="BL55" s="220">
        <f>SUM($AT55:AX55)</f>
        <v>0</v>
      </c>
      <c r="BM55" s="220">
        <f>SUM($AT55:AY55)</f>
        <v>0</v>
      </c>
      <c r="BN55" s="220">
        <f>SUM($AT55:AZ55)</f>
        <v>0</v>
      </c>
      <c r="BO55" s="220">
        <f>SUM($AT55:BA55)</f>
        <v>0</v>
      </c>
      <c r="BP55" s="220">
        <f>SUM($AT55:BB55)</f>
        <v>17856.93</v>
      </c>
      <c r="BQ55" s="220">
        <f>SUM($AT55:BC55)</f>
        <v>17587.560000000001</v>
      </c>
      <c r="BR55" s="220">
        <f>SUM($AT55:BD55)</f>
        <v>17587.560000000001</v>
      </c>
      <c r="BS55" s="220">
        <f>SUM($AT55:BE55)</f>
        <v>17587.560000000001</v>
      </c>
      <c r="BT55" s="222">
        <f t="shared" si="39"/>
        <v>5152.1525000000001</v>
      </c>
      <c r="BU55" s="82"/>
      <c r="BV55" s="220">
        <f t="shared" si="40"/>
        <v>0</v>
      </c>
      <c r="BW55" s="220">
        <f t="shared" si="41"/>
        <v>0</v>
      </c>
      <c r="BX55" s="220">
        <f t="shared" si="42"/>
        <v>0</v>
      </c>
      <c r="BY55" s="220">
        <f t="shared" si="42"/>
        <v>0</v>
      </c>
      <c r="BZ55" s="220">
        <f t="shared" si="42"/>
        <v>0</v>
      </c>
      <c r="CA55" s="220">
        <f t="shared" si="42"/>
        <v>0</v>
      </c>
      <c r="CB55" s="220">
        <f t="shared" si="42"/>
        <v>0</v>
      </c>
      <c r="CC55" s="220">
        <f t="shared" si="42"/>
        <v>0</v>
      </c>
      <c r="CD55" s="220">
        <f t="shared" si="42"/>
        <v>0</v>
      </c>
      <c r="CE55" s="220">
        <f t="shared" si="42"/>
        <v>0</v>
      </c>
      <c r="CF55" s="220">
        <f t="shared" si="42"/>
        <v>0</v>
      </c>
      <c r="CG55" s="220">
        <f t="shared" si="42"/>
        <v>0</v>
      </c>
      <c r="CH55" s="220">
        <f t="shared" si="43"/>
        <v>0</v>
      </c>
      <c r="CI55" s="221"/>
      <c r="CJ55" s="220">
        <f>SUM($BV55:BV55)</f>
        <v>0</v>
      </c>
      <c r="CK55" s="220">
        <f>SUM($BV55:BW55)</f>
        <v>0</v>
      </c>
      <c r="CL55" s="220">
        <f>SUM($BV55:BX55)</f>
        <v>0</v>
      </c>
      <c r="CM55" s="220">
        <f>SUM($BV55:BY55)</f>
        <v>0</v>
      </c>
      <c r="CN55" s="220">
        <f>SUM($BV55:BZ55)</f>
        <v>0</v>
      </c>
      <c r="CO55" s="220">
        <f>SUM($BV55:CA55)</f>
        <v>0</v>
      </c>
      <c r="CP55" s="220">
        <f>SUM($BV55:CB55)</f>
        <v>0</v>
      </c>
      <c r="CQ55" s="220">
        <f>SUM($BV55:CC55)</f>
        <v>0</v>
      </c>
      <c r="CR55" s="220">
        <f>SUM($BV55:CD55)</f>
        <v>0</v>
      </c>
      <c r="CS55" s="220">
        <f>SUM($BV55:CE55)</f>
        <v>0</v>
      </c>
      <c r="CT55" s="220">
        <f>SUM($BV55:CF55)</f>
        <v>0</v>
      </c>
      <c r="CU55" s="220">
        <f>SUM($BV55:CG55)</f>
        <v>0</v>
      </c>
      <c r="CV55" s="222">
        <f t="shared" si="44"/>
        <v>0</v>
      </c>
    </row>
    <row r="56" spans="1:100" s="94" customFormat="1" ht="14.4">
      <c r="A56" s="129" t="s">
        <v>421</v>
      </c>
      <c r="B56" s="129" t="s">
        <v>211</v>
      </c>
      <c r="C56" s="129" t="s">
        <v>212</v>
      </c>
      <c r="D56" t="s">
        <v>636</v>
      </c>
      <c r="E56" s="217" t="s">
        <v>50</v>
      </c>
      <c r="F56" t="s">
        <v>214</v>
      </c>
      <c r="G56" t="s">
        <v>266</v>
      </c>
      <c r="H56" t="s">
        <v>267</v>
      </c>
      <c r="I56" t="s">
        <v>268</v>
      </c>
      <c r="J56" t="s">
        <v>547</v>
      </c>
      <c r="K56" s="129" t="s">
        <v>772</v>
      </c>
      <c r="L56" s="129" t="s">
        <v>416</v>
      </c>
      <c r="M56" s="218" t="str">
        <f t="shared" si="30"/>
        <v>ED.WA</v>
      </c>
      <c r="N56" s="173">
        <v>1</v>
      </c>
      <c r="O56" s="173">
        <v>0</v>
      </c>
      <c r="P56" s="219">
        <f t="shared" si="31"/>
        <v>67308.819999999992</v>
      </c>
      <c r="Q56" s="219">
        <f t="shared" si="32"/>
        <v>0</v>
      </c>
      <c r="R56" s="220">
        <v>0</v>
      </c>
      <c r="S56" s="220">
        <v>0</v>
      </c>
      <c r="T56" s="220">
        <v>0</v>
      </c>
      <c r="U56" s="220">
        <v>0</v>
      </c>
      <c r="V56" s="220">
        <v>0</v>
      </c>
      <c r="W56" s="220">
        <v>0</v>
      </c>
      <c r="X56" s="220">
        <v>0</v>
      </c>
      <c r="Y56" s="220">
        <v>0</v>
      </c>
      <c r="Z56" s="220">
        <v>67308.819999999992</v>
      </c>
      <c r="AA56" s="220">
        <v>0</v>
      </c>
      <c r="AB56" s="220">
        <v>0</v>
      </c>
      <c r="AC56" s="220">
        <v>0</v>
      </c>
      <c r="AD56" s="220">
        <f t="shared" si="33"/>
        <v>67308.819999999992</v>
      </c>
      <c r="AE56" s="221"/>
      <c r="AF56" s="220">
        <f>SUM($R56:R56)</f>
        <v>0</v>
      </c>
      <c r="AG56" s="220">
        <f>SUM($R56:S56)</f>
        <v>0</v>
      </c>
      <c r="AH56" s="220">
        <f>SUM($R56:T56)</f>
        <v>0</v>
      </c>
      <c r="AI56" s="220">
        <f>SUM($R56:U56)</f>
        <v>0</v>
      </c>
      <c r="AJ56" s="220">
        <f>SUM($R56:V56)</f>
        <v>0</v>
      </c>
      <c r="AK56" s="220">
        <f>SUM($R56:W56)</f>
        <v>0</v>
      </c>
      <c r="AL56" s="220">
        <f>SUM($R56:X56)</f>
        <v>0</v>
      </c>
      <c r="AM56" s="220">
        <f>SUM($R56:Y56)</f>
        <v>0</v>
      </c>
      <c r="AN56" s="220">
        <f>SUM($R56:Z56)</f>
        <v>67308.819999999992</v>
      </c>
      <c r="AO56" s="220">
        <f>SUM($R56:AA56)</f>
        <v>67308.819999999992</v>
      </c>
      <c r="AP56" s="220">
        <f>SUM($R56:AB56)</f>
        <v>67308.819999999992</v>
      </c>
      <c r="AQ56" s="220">
        <f>SUM($R56:AC56)</f>
        <v>67308.819999999992</v>
      </c>
      <c r="AR56" s="222">
        <f t="shared" si="34"/>
        <v>19631.739166666663</v>
      </c>
      <c r="AS56" s="82"/>
      <c r="AT56" s="220">
        <f t="shared" si="35"/>
        <v>0</v>
      </c>
      <c r="AU56" s="220">
        <f t="shared" si="36"/>
        <v>0</v>
      </c>
      <c r="AV56" s="220">
        <f t="shared" si="37"/>
        <v>0</v>
      </c>
      <c r="AW56" s="220">
        <f t="shared" si="37"/>
        <v>0</v>
      </c>
      <c r="AX56" s="220">
        <f t="shared" si="37"/>
        <v>0</v>
      </c>
      <c r="AY56" s="220">
        <f t="shared" si="37"/>
        <v>0</v>
      </c>
      <c r="AZ56" s="220">
        <f t="shared" si="37"/>
        <v>0</v>
      </c>
      <c r="BA56" s="220">
        <f t="shared" si="37"/>
        <v>0</v>
      </c>
      <c r="BB56" s="220">
        <f t="shared" si="37"/>
        <v>67308.819999999992</v>
      </c>
      <c r="BC56" s="220">
        <f t="shared" si="37"/>
        <v>0</v>
      </c>
      <c r="BD56" s="220">
        <f t="shared" si="37"/>
        <v>0</v>
      </c>
      <c r="BE56" s="220">
        <f t="shared" si="37"/>
        <v>0</v>
      </c>
      <c r="BF56" s="220">
        <f t="shared" si="38"/>
        <v>67308.819999999992</v>
      </c>
      <c r="BG56" s="221"/>
      <c r="BH56" s="220">
        <f>SUM($AT56:AT56)</f>
        <v>0</v>
      </c>
      <c r="BI56" s="220">
        <f>SUM($AT56:AU56)</f>
        <v>0</v>
      </c>
      <c r="BJ56" s="220">
        <f>SUM($AT56:AV56)</f>
        <v>0</v>
      </c>
      <c r="BK56" s="220">
        <f>SUM($AT56:AW56)</f>
        <v>0</v>
      </c>
      <c r="BL56" s="220">
        <f>SUM($AT56:AX56)</f>
        <v>0</v>
      </c>
      <c r="BM56" s="220">
        <f>SUM($AT56:AY56)</f>
        <v>0</v>
      </c>
      <c r="BN56" s="220">
        <f>SUM($AT56:AZ56)</f>
        <v>0</v>
      </c>
      <c r="BO56" s="220">
        <f>SUM($AT56:BA56)</f>
        <v>0</v>
      </c>
      <c r="BP56" s="220">
        <f>SUM($AT56:BB56)</f>
        <v>67308.819999999992</v>
      </c>
      <c r="BQ56" s="220">
        <f>SUM($AT56:BC56)</f>
        <v>67308.819999999992</v>
      </c>
      <c r="BR56" s="220">
        <f>SUM($AT56:BD56)</f>
        <v>67308.819999999992</v>
      </c>
      <c r="BS56" s="220">
        <f>SUM($AT56:BE56)</f>
        <v>67308.819999999992</v>
      </c>
      <c r="BT56" s="222">
        <f t="shared" si="39"/>
        <v>19631.739166666663</v>
      </c>
      <c r="BU56" s="82"/>
      <c r="BV56" s="220">
        <f t="shared" si="40"/>
        <v>0</v>
      </c>
      <c r="BW56" s="220">
        <f t="shared" si="41"/>
        <v>0</v>
      </c>
      <c r="BX56" s="220">
        <f t="shared" si="42"/>
        <v>0</v>
      </c>
      <c r="BY56" s="220">
        <f t="shared" si="42"/>
        <v>0</v>
      </c>
      <c r="BZ56" s="220">
        <f t="shared" si="42"/>
        <v>0</v>
      </c>
      <c r="CA56" s="220">
        <f t="shared" si="42"/>
        <v>0</v>
      </c>
      <c r="CB56" s="220">
        <f t="shared" si="42"/>
        <v>0</v>
      </c>
      <c r="CC56" s="220">
        <f t="shared" si="42"/>
        <v>0</v>
      </c>
      <c r="CD56" s="220">
        <f t="shared" si="42"/>
        <v>0</v>
      </c>
      <c r="CE56" s="220">
        <f t="shared" si="42"/>
        <v>0</v>
      </c>
      <c r="CF56" s="220">
        <f t="shared" si="42"/>
        <v>0</v>
      </c>
      <c r="CG56" s="220">
        <f t="shared" si="42"/>
        <v>0</v>
      </c>
      <c r="CH56" s="220">
        <f t="shared" si="43"/>
        <v>0</v>
      </c>
      <c r="CI56" s="221"/>
      <c r="CJ56" s="220">
        <f>SUM($BV56:BV56)</f>
        <v>0</v>
      </c>
      <c r="CK56" s="220">
        <f>SUM($BV56:BW56)</f>
        <v>0</v>
      </c>
      <c r="CL56" s="220">
        <f>SUM($BV56:BX56)</f>
        <v>0</v>
      </c>
      <c r="CM56" s="220">
        <f>SUM($BV56:BY56)</f>
        <v>0</v>
      </c>
      <c r="CN56" s="220">
        <f>SUM($BV56:BZ56)</f>
        <v>0</v>
      </c>
      <c r="CO56" s="220">
        <f>SUM($BV56:CA56)</f>
        <v>0</v>
      </c>
      <c r="CP56" s="220">
        <f>SUM($BV56:CB56)</f>
        <v>0</v>
      </c>
      <c r="CQ56" s="220">
        <f>SUM($BV56:CC56)</f>
        <v>0</v>
      </c>
      <c r="CR56" s="220">
        <f>SUM($BV56:CD56)</f>
        <v>0</v>
      </c>
      <c r="CS56" s="220">
        <f>SUM($BV56:CE56)</f>
        <v>0</v>
      </c>
      <c r="CT56" s="220">
        <f>SUM($BV56:CF56)</f>
        <v>0</v>
      </c>
      <c r="CU56" s="220">
        <f>SUM($BV56:CG56)</f>
        <v>0</v>
      </c>
      <c r="CV56" s="222">
        <f t="shared" si="44"/>
        <v>0</v>
      </c>
    </row>
    <row r="57" spans="1:100" s="94" customFormat="1" ht="14.4">
      <c r="A57" s="129" t="s">
        <v>421</v>
      </c>
      <c r="B57" s="129" t="s">
        <v>211</v>
      </c>
      <c r="C57" s="129" t="s">
        <v>212</v>
      </c>
      <c r="D57" t="s">
        <v>636</v>
      </c>
      <c r="E57" s="217" t="s">
        <v>50</v>
      </c>
      <c r="F57" t="s">
        <v>214</v>
      </c>
      <c r="G57" t="s">
        <v>266</v>
      </c>
      <c r="H57" t="s">
        <v>267</v>
      </c>
      <c r="I57" t="s">
        <v>269</v>
      </c>
      <c r="J57" t="s">
        <v>550</v>
      </c>
      <c r="K57" s="129" t="s">
        <v>772</v>
      </c>
      <c r="L57" s="129" t="s">
        <v>416</v>
      </c>
      <c r="M57" s="218" t="str">
        <f t="shared" si="30"/>
        <v>ED.WA</v>
      </c>
      <c r="N57" s="173">
        <v>1</v>
      </c>
      <c r="O57" s="173">
        <v>0</v>
      </c>
      <c r="P57" s="219">
        <f t="shared" si="31"/>
        <v>1021406.1100000014</v>
      </c>
      <c r="Q57" s="219">
        <f t="shared" si="32"/>
        <v>0</v>
      </c>
      <c r="R57" s="220">
        <v>0</v>
      </c>
      <c r="S57" s="220">
        <v>0</v>
      </c>
      <c r="T57" s="220">
        <v>0</v>
      </c>
      <c r="U57" s="220">
        <v>0</v>
      </c>
      <c r="V57" s="220">
        <v>0</v>
      </c>
      <c r="W57" s="220">
        <v>0</v>
      </c>
      <c r="X57" s="220">
        <v>0</v>
      </c>
      <c r="Y57" s="220">
        <v>0</v>
      </c>
      <c r="Z57" s="220">
        <v>918215.2500000014</v>
      </c>
      <c r="AA57" s="220">
        <v>103190.86000000002</v>
      </c>
      <c r="AB57" s="220">
        <v>0</v>
      </c>
      <c r="AC57" s="220">
        <v>0</v>
      </c>
      <c r="AD57" s="220">
        <f t="shared" si="33"/>
        <v>1021406.1100000014</v>
      </c>
      <c r="AE57" s="221"/>
      <c r="AF57" s="220">
        <f>SUM($R57:R57)</f>
        <v>0</v>
      </c>
      <c r="AG57" s="220">
        <f>SUM($R57:S57)</f>
        <v>0</v>
      </c>
      <c r="AH57" s="220">
        <f>SUM($R57:T57)</f>
        <v>0</v>
      </c>
      <c r="AI57" s="220">
        <f>SUM($R57:U57)</f>
        <v>0</v>
      </c>
      <c r="AJ57" s="220">
        <f>SUM($R57:V57)</f>
        <v>0</v>
      </c>
      <c r="AK57" s="220">
        <f>SUM($R57:W57)</f>
        <v>0</v>
      </c>
      <c r="AL57" s="220">
        <f>SUM($R57:X57)</f>
        <v>0</v>
      </c>
      <c r="AM57" s="220">
        <f>SUM($R57:Y57)</f>
        <v>0</v>
      </c>
      <c r="AN57" s="220">
        <f>SUM($R57:Z57)</f>
        <v>918215.2500000014</v>
      </c>
      <c r="AO57" s="220">
        <f>SUM($R57:AA57)</f>
        <v>1021406.1100000014</v>
      </c>
      <c r="AP57" s="220">
        <f>SUM($R57:AB57)</f>
        <v>1021406.1100000014</v>
      </c>
      <c r="AQ57" s="220">
        <f>SUM($R57:AC57)</f>
        <v>1021406.1100000014</v>
      </c>
      <c r="AR57" s="222">
        <f t="shared" si="34"/>
        <v>289310.87708333373</v>
      </c>
      <c r="AS57" s="82"/>
      <c r="AT57" s="220">
        <f t="shared" si="35"/>
        <v>0</v>
      </c>
      <c r="AU57" s="220">
        <f t="shared" si="36"/>
        <v>0</v>
      </c>
      <c r="AV57" s="220">
        <f t="shared" si="37"/>
        <v>0</v>
      </c>
      <c r="AW57" s="220">
        <f t="shared" si="37"/>
        <v>0</v>
      </c>
      <c r="AX57" s="220">
        <f t="shared" si="37"/>
        <v>0</v>
      </c>
      <c r="AY57" s="220">
        <f t="shared" si="37"/>
        <v>0</v>
      </c>
      <c r="AZ57" s="220">
        <f t="shared" si="37"/>
        <v>0</v>
      </c>
      <c r="BA57" s="220">
        <f t="shared" si="37"/>
        <v>0</v>
      </c>
      <c r="BB57" s="220">
        <f t="shared" si="37"/>
        <v>918215.2500000014</v>
      </c>
      <c r="BC57" s="220">
        <f t="shared" si="37"/>
        <v>103190.86000000002</v>
      </c>
      <c r="BD57" s="220">
        <f t="shared" si="37"/>
        <v>0</v>
      </c>
      <c r="BE57" s="220">
        <f t="shared" si="37"/>
        <v>0</v>
      </c>
      <c r="BF57" s="220">
        <f t="shared" si="38"/>
        <v>1021406.1100000014</v>
      </c>
      <c r="BG57" s="221"/>
      <c r="BH57" s="220">
        <f>SUM($AT57:AT57)</f>
        <v>0</v>
      </c>
      <c r="BI57" s="220">
        <f>SUM($AT57:AU57)</f>
        <v>0</v>
      </c>
      <c r="BJ57" s="220">
        <f>SUM($AT57:AV57)</f>
        <v>0</v>
      </c>
      <c r="BK57" s="220">
        <f>SUM($AT57:AW57)</f>
        <v>0</v>
      </c>
      <c r="BL57" s="220">
        <f>SUM($AT57:AX57)</f>
        <v>0</v>
      </c>
      <c r="BM57" s="220">
        <f>SUM($AT57:AY57)</f>
        <v>0</v>
      </c>
      <c r="BN57" s="220">
        <f>SUM($AT57:AZ57)</f>
        <v>0</v>
      </c>
      <c r="BO57" s="220">
        <f>SUM($AT57:BA57)</f>
        <v>0</v>
      </c>
      <c r="BP57" s="220">
        <f>SUM($AT57:BB57)</f>
        <v>918215.2500000014</v>
      </c>
      <c r="BQ57" s="220">
        <f>SUM($AT57:BC57)</f>
        <v>1021406.1100000014</v>
      </c>
      <c r="BR57" s="220">
        <f>SUM($AT57:BD57)</f>
        <v>1021406.1100000014</v>
      </c>
      <c r="BS57" s="220">
        <f>SUM($AT57:BE57)</f>
        <v>1021406.1100000014</v>
      </c>
      <c r="BT57" s="222">
        <f t="shared" si="39"/>
        <v>289310.87708333373</v>
      </c>
      <c r="BU57" s="82"/>
      <c r="BV57" s="220">
        <f t="shared" si="40"/>
        <v>0</v>
      </c>
      <c r="BW57" s="220">
        <f t="shared" si="41"/>
        <v>0</v>
      </c>
      <c r="BX57" s="220">
        <f t="shared" si="42"/>
        <v>0</v>
      </c>
      <c r="BY57" s="220">
        <f t="shared" si="42"/>
        <v>0</v>
      </c>
      <c r="BZ57" s="220">
        <f t="shared" si="42"/>
        <v>0</v>
      </c>
      <c r="CA57" s="220">
        <f t="shared" si="42"/>
        <v>0</v>
      </c>
      <c r="CB57" s="220">
        <f t="shared" si="42"/>
        <v>0</v>
      </c>
      <c r="CC57" s="220">
        <f t="shared" si="42"/>
        <v>0</v>
      </c>
      <c r="CD57" s="220">
        <f t="shared" si="42"/>
        <v>0</v>
      </c>
      <c r="CE57" s="220">
        <f t="shared" si="42"/>
        <v>0</v>
      </c>
      <c r="CF57" s="220">
        <f t="shared" si="42"/>
        <v>0</v>
      </c>
      <c r="CG57" s="220">
        <f t="shared" si="42"/>
        <v>0</v>
      </c>
      <c r="CH57" s="220">
        <f t="shared" si="43"/>
        <v>0</v>
      </c>
      <c r="CI57" s="221"/>
      <c r="CJ57" s="220">
        <f>SUM($BV57:BV57)</f>
        <v>0</v>
      </c>
      <c r="CK57" s="220">
        <f>SUM($BV57:BW57)</f>
        <v>0</v>
      </c>
      <c r="CL57" s="220">
        <f>SUM($BV57:BX57)</f>
        <v>0</v>
      </c>
      <c r="CM57" s="220">
        <f>SUM($BV57:BY57)</f>
        <v>0</v>
      </c>
      <c r="CN57" s="220">
        <f>SUM($BV57:BZ57)</f>
        <v>0</v>
      </c>
      <c r="CO57" s="220">
        <f>SUM($BV57:CA57)</f>
        <v>0</v>
      </c>
      <c r="CP57" s="220">
        <f>SUM($BV57:CB57)</f>
        <v>0</v>
      </c>
      <c r="CQ57" s="220">
        <f>SUM($BV57:CC57)</f>
        <v>0</v>
      </c>
      <c r="CR57" s="220">
        <f>SUM($BV57:CD57)</f>
        <v>0</v>
      </c>
      <c r="CS57" s="220">
        <f>SUM($BV57:CE57)</f>
        <v>0</v>
      </c>
      <c r="CT57" s="220">
        <f>SUM($BV57:CF57)</f>
        <v>0</v>
      </c>
      <c r="CU57" s="220">
        <f>SUM($BV57:CG57)</f>
        <v>0</v>
      </c>
      <c r="CV57" s="222">
        <f t="shared" si="44"/>
        <v>0</v>
      </c>
    </row>
    <row r="58" spans="1:100" s="94" customFormat="1" ht="14.4">
      <c r="A58" s="129" t="s">
        <v>807</v>
      </c>
      <c r="B58" s="129" t="s">
        <v>211</v>
      </c>
      <c r="C58" s="129" t="s">
        <v>21</v>
      </c>
      <c r="D58" t="s">
        <v>494</v>
      </c>
      <c r="E58" s="217" t="s">
        <v>53</v>
      </c>
      <c r="F58" t="s">
        <v>218</v>
      </c>
      <c r="G58" t="s">
        <v>275</v>
      </c>
      <c r="H58" t="s">
        <v>276</v>
      </c>
      <c r="I58" t="s">
        <v>277</v>
      </c>
      <c r="J58" t="s">
        <v>554</v>
      </c>
      <c r="K58" s="129" t="s">
        <v>772</v>
      </c>
      <c r="L58" s="129" t="s">
        <v>417</v>
      </c>
      <c r="M58" s="218" t="str">
        <f t="shared" si="4"/>
        <v>ED.AN</v>
      </c>
      <c r="N58" s="173">
        <v>0.65639999999999998</v>
      </c>
      <c r="O58" s="173">
        <v>0</v>
      </c>
      <c r="P58" s="219">
        <f t="shared" si="5"/>
        <v>-1.6417288861703127E-12</v>
      </c>
      <c r="Q58" s="219">
        <f t="shared" si="6"/>
        <v>0</v>
      </c>
      <c r="R58" s="220">
        <v>-2.5011104298755527E-12</v>
      </c>
      <c r="S58" s="220">
        <v>0</v>
      </c>
      <c r="T58" s="220">
        <v>0</v>
      </c>
      <c r="U58" s="220">
        <v>0</v>
      </c>
      <c r="V58" s="220">
        <v>0</v>
      </c>
      <c r="W58" s="220">
        <v>0</v>
      </c>
      <c r="X58" s="220">
        <v>0</v>
      </c>
      <c r="Y58" s="220">
        <v>0</v>
      </c>
      <c r="Z58" s="220">
        <v>0</v>
      </c>
      <c r="AA58" s="220">
        <v>0</v>
      </c>
      <c r="AB58" s="220">
        <v>0</v>
      </c>
      <c r="AC58" s="220">
        <v>0</v>
      </c>
      <c r="AD58" s="220">
        <f t="shared" si="14"/>
        <v>-2.5011104298755527E-12</v>
      </c>
      <c r="AE58" s="221"/>
      <c r="AF58" s="220">
        <f>SUM($R58:R58)</f>
        <v>-2.5011104298755527E-12</v>
      </c>
      <c r="AG58" s="220">
        <f>SUM($R58:S58)</f>
        <v>-2.5011104298755527E-12</v>
      </c>
      <c r="AH58" s="220">
        <f>SUM($R58:T58)</f>
        <v>-2.5011104298755527E-12</v>
      </c>
      <c r="AI58" s="220">
        <f>SUM($R58:U58)</f>
        <v>-2.5011104298755527E-12</v>
      </c>
      <c r="AJ58" s="220">
        <f>SUM($R58:V58)</f>
        <v>-2.5011104298755527E-12</v>
      </c>
      <c r="AK58" s="220">
        <f>SUM($R58:W58)</f>
        <v>-2.5011104298755527E-12</v>
      </c>
      <c r="AL58" s="220">
        <f>SUM($R58:X58)</f>
        <v>-2.5011104298755527E-12</v>
      </c>
      <c r="AM58" s="220">
        <f>SUM($R58:Y58)</f>
        <v>-2.5011104298755527E-12</v>
      </c>
      <c r="AN58" s="220">
        <f>SUM($R58:Z58)</f>
        <v>-2.5011104298755527E-12</v>
      </c>
      <c r="AO58" s="220">
        <f>SUM($R58:AA58)</f>
        <v>-2.5011104298755527E-12</v>
      </c>
      <c r="AP58" s="220">
        <f>SUM($R58:AB58)</f>
        <v>-2.5011104298755527E-12</v>
      </c>
      <c r="AQ58" s="220">
        <f>SUM($R58:AC58)</f>
        <v>-2.5011104298755527E-12</v>
      </c>
      <c r="AR58" s="222">
        <f t="shared" si="7"/>
        <v>-2.3968974952974045E-12</v>
      </c>
      <c r="AS58" s="82"/>
      <c r="AT58" s="220">
        <f t="shared" si="28"/>
        <v>-1.6417288861703127E-12</v>
      </c>
      <c r="AU58" s="220">
        <f t="shared" si="28"/>
        <v>0</v>
      </c>
      <c r="AV58" s="220">
        <f t="shared" si="28"/>
        <v>0</v>
      </c>
      <c r="AW58" s="220">
        <f t="shared" si="26"/>
        <v>0</v>
      </c>
      <c r="AX58" s="220">
        <f t="shared" si="26"/>
        <v>0</v>
      </c>
      <c r="AY58" s="220">
        <f t="shared" si="26"/>
        <v>0</v>
      </c>
      <c r="AZ58" s="220">
        <f t="shared" si="26"/>
        <v>0</v>
      </c>
      <c r="BA58" s="220">
        <f t="shared" si="26"/>
        <v>0</v>
      </c>
      <c r="BB58" s="220">
        <f t="shared" si="26"/>
        <v>0</v>
      </c>
      <c r="BC58" s="220">
        <f t="shared" si="26"/>
        <v>0</v>
      </c>
      <c r="BD58" s="220">
        <f t="shared" si="26"/>
        <v>0</v>
      </c>
      <c r="BE58" s="220">
        <f t="shared" si="26"/>
        <v>0</v>
      </c>
      <c r="BF58" s="220">
        <f t="shared" si="9"/>
        <v>-1.6417288861703127E-12</v>
      </c>
      <c r="BG58" s="221"/>
      <c r="BH58" s="220">
        <f>SUM($AT58:AT58)</f>
        <v>-1.6417288861703127E-12</v>
      </c>
      <c r="BI58" s="220">
        <f>SUM($AT58:AU58)</f>
        <v>-1.6417288861703127E-12</v>
      </c>
      <c r="BJ58" s="220">
        <f>SUM($AT58:AV58)</f>
        <v>-1.6417288861703127E-12</v>
      </c>
      <c r="BK58" s="220">
        <f>SUM($AT58:AW58)</f>
        <v>-1.6417288861703127E-12</v>
      </c>
      <c r="BL58" s="220">
        <f>SUM($AT58:AX58)</f>
        <v>-1.6417288861703127E-12</v>
      </c>
      <c r="BM58" s="220">
        <f>SUM($AT58:AY58)</f>
        <v>-1.6417288861703127E-12</v>
      </c>
      <c r="BN58" s="220">
        <f>SUM($AT58:AZ58)</f>
        <v>-1.6417288861703127E-12</v>
      </c>
      <c r="BO58" s="220">
        <f>SUM($AT58:BA58)</f>
        <v>-1.6417288861703127E-12</v>
      </c>
      <c r="BP58" s="220">
        <f>SUM($AT58:BB58)</f>
        <v>-1.6417288861703127E-12</v>
      </c>
      <c r="BQ58" s="220">
        <f>SUM($AT58:BC58)</f>
        <v>-1.6417288861703127E-12</v>
      </c>
      <c r="BR58" s="220">
        <f>SUM($AT58:BD58)</f>
        <v>-1.6417288861703127E-12</v>
      </c>
      <c r="BS58" s="220">
        <f>SUM($AT58:BE58)</f>
        <v>-1.6417288861703127E-12</v>
      </c>
      <c r="BT58" s="222">
        <f t="shared" si="10"/>
        <v>-1.5733235159132164E-12</v>
      </c>
      <c r="BU58" s="82"/>
      <c r="BV58" s="220">
        <f t="shared" si="29"/>
        <v>0</v>
      </c>
      <c r="BW58" s="220">
        <f t="shared" si="29"/>
        <v>0</v>
      </c>
      <c r="BX58" s="220">
        <f t="shared" si="29"/>
        <v>0</v>
      </c>
      <c r="BY58" s="220">
        <f t="shared" si="27"/>
        <v>0</v>
      </c>
      <c r="BZ58" s="220">
        <f t="shared" si="27"/>
        <v>0</v>
      </c>
      <c r="CA58" s="220">
        <f t="shared" si="27"/>
        <v>0</v>
      </c>
      <c r="CB58" s="220">
        <f t="shared" si="27"/>
        <v>0</v>
      </c>
      <c r="CC58" s="220">
        <f t="shared" si="27"/>
        <v>0</v>
      </c>
      <c r="CD58" s="220">
        <f t="shared" si="27"/>
        <v>0</v>
      </c>
      <c r="CE58" s="220">
        <f t="shared" si="27"/>
        <v>0</v>
      </c>
      <c r="CF58" s="220">
        <f t="shared" si="27"/>
        <v>0</v>
      </c>
      <c r="CG58" s="220">
        <f t="shared" si="27"/>
        <v>0</v>
      </c>
      <c r="CH58" s="220">
        <f t="shared" si="12"/>
        <v>0</v>
      </c>
      <c r="CI58" s="221"/>
      <c r="CJ58" s="220">
        <f>SUM($BV58:BV58)</f>
        <v>0</v>
      </c>
      <c r="CK58" s="220">
        <f>SUM($BV58:BW58)</f>
        <v>0</v>
      </c>
      <c r="CL58" s="220">
        <f>SUM($BV58:BX58)</f>
        <v>0</v>
      </c>
      <c r="CM58" s="220">
        <f>SUM($BV58:BY58)</f>
        <v>0</v>
      </c>
      <c r="CN58" s="220">
        <f>SUM($BV58:BZ58)</f>
        <v>0</v>
      </c>
      <c r="CO58" s="220">
        <f>SUM($BV58:CA58)</f>
        <v>0</v>
      </c>
      <c r="CP58" s="220">
        <f>SUM($BV58:CB58)</f>
        <v>0</v>
      </c>
      <c r="CQ58" s="220">
        <f>SUM($BV58:CC58)</f>
        <v>0</v>
      </c>
      <c r="CR58" s="220">
        <f>SUM($BV58:CD58)</f>
        <v>0</v>
      </c>
      <c r="CS58" s="220">
        <f>SUM($BV58:CE58)</f>
        <v>0</v>
      </c>
      <c r="CT58" s="220">
        <f>SUM($BV58:CF58)</f>
        <v>0</v>
      </c>
      <c r="CU58" s="220">
        <f>SUM($BV58:CG58)</f>
        <v>0</v>
      </c>
      <c r="CV58" s="222">
        <f t="shared" si="13"/>
        <v>0</v>
      </c>
    </row>
    <row r="59" spans="1:100" s="94" customFormat="1" ht="14.4">
      <c r="A59" s="129" t="s">
        <v>807</v>
      </c>
      <c r="B59" s="129" t="s">
        <v>211</v>
      </c>
      <c r="C59" s="129" t="s">
        <v>212</v>
      </c>
      <c r="D59" t="s">
        <v>494</v>
      </c>
      <c r="E59" s="217" t="s">
        <v>53</v>
      </c>
      <c r="F59" t="s">
        <v>218</v>
      </c>
      <c r="G59" t="s">
        <v>275</v>
      </c>
      <c r="H59" t="s">
        <v>276</v>
      </c>
      <c r="I59" t="s">
        <v>277</v>
      </c>
      <c r="J59" t="s">
        <v>554</v>
      </c>
      <c r="K59" s="129" t="s">
        <v>772</v>
      </c>
      <c r="L59" s="129" t="s">
        <v>416</v>
      </c>
      <c r="M59" s="218" t="str">
        <f t="shared" si="4"/>
        <v>ED.WA</v>
      </c>
      <c r="N59" s="173">
        <v>1</v>
      </c>
      <c r="O59" s="173">
        <v>0</v>
      </c>
      <c r="P59" s="219">
        <f t="shared" si="5"/>
        <v>8006580.5199999996</v>
      </c>
      <c r="Q59" s="219">
        <f t="shared" si="6"/>
        <v>0</v>
      </c>
      <c r="R59" s="220">
        <v>755802.62999999989</v>
      </c>
      <c r="S59" s="220">
        <v>944139.78999999969</v>
      </c>
      <c r="T59" s="220">
        <v>1327924.3699999999</v>
      </c>
      <c r="U59" s="220">
        <v>464797.42</v>
      </c>
      <c r="V59" s="220">
        <v>578612.41999999993</v>
      </c>
      <c r="W59" s="220">
        <v>1489335.07</v>
      </c>
      <c r="X59" s="220">
        <v>370287.16000000003</v>
      </c>
      <c r="Y59" s="220">
        <v>729422.84000000008</v>
      </c>
      <c r="Z59" s="220">
        <v>671201.91</v>
      </c>
      <c r="AA59" s="220">
        <v>349759.32</v>
      </c>
      <c r="AB59" s="220">
        <v>63599.039999999986</v>
      </c>
      <c r="AC59" s="220">
        <v>261698.5500000001</v>
      </c>
      <c r="AD59" s="220">
        <f t="shared" si="14"/>
        <v>8006580.5199999996</v>
      </c>
      <c r="AE59" s="221"/>
      <c r="AF59" s="220">
        <f>SUM($R59:R59)</f>
        <v>755802.62999999989</v>
      </c>
      <c r="AG59" s="220">
        <f>SUM($R59:S59)</f>
        <v>1699942.4199999995</v>
      </c>
      <c r="AH59" s="220">
        <f>SUM($R59:T59)</f>
        <v>3027866.7899999991</v>
      </c>
      <c r="AI59" s="220">
        <f>SUM($R59:U59)</f>
        <v>3492664.209999999</v>
      </c>
      <c r="AJ59" s="220">
        <f>SUM($R59:V59)</f>
        <v>4071276.629999999</v>
      </c>
      <c r="AK59" s="220">
        <f>SUM($R59:W59)</f>
        <v>5560611.6999999993</v>
      </c>
      <c r="AL59" s="220">
        <f>SUM($R59:X59)</f>
        <v>5930898.8599999994</v>
      </c>
      <c r="AM59" s="220">
        <f>SUM($R59:Y59)</f>
        <v>6660321.6999999993</v>
      </c>
      <c r="AN59" s="220">
        <f>SUM($R59:Z59)</f>
        <v>7331523.6099999994</v>
      </c>
      <c r="AO59" s="220">
        <f>SUM($R59:AA59)</f>
        <v>7681282.9299999997</v>
      </c>
      <c r="AP59" s="220">
        <f>SUM($R59:AB59)</f>
        <v>7744881.9699999997</v>
      </c>
      <c r="AQ59" s="220">
        <f>SUM($R59:AC59)</f>
        <v>8006580.5199999996</v>
      </c>
      <c r="AR59" s="222">
        <f t="shared" si="7"/>
        <v>4830030.3091666661</v>
      </c>
      <c r="AS59" s="82"/>
      <c r="AT59" s="220">
        <f t="shared" si="28"/>
        <v>755802.62999999989</v>
      </c>
      <c r="AU59" s="220">
        <f t="shared" si="28"/>
        <v>944139.78999999969</v>
      </c>
      <c r="AV59" s="220">
        <f t="shared" si="28"/>
        <v>1327924.3699999999</v>
      </c>
      <c r="AW59" s="220">
        <f t="shared" si="26"/>
        <v>464797.42</v>
      </c>
      <c r="AX59" s="220">
        <f t="shared" si="26"/>
        <v>578612.41999999993</v>
      </c>
      <c r="AY59" s="220">
        <f t="shared" si="26"/>
        <v>1489335.07</v>
      </c>
      <c r="AZ59" s="220">
        <f t="shared" si="26"/>
        <v>370287.16000000003</v>
      </c>
      <c r="BA59" s="220">
        <f t="shared" si="26"/>
        <v>729422.84000000008</v>
      </c>
      <c r="BB59" s="220">
        <f t="shared" si="26"/>
        <v>671201.91</v>
      </c>
      <c r="BC59" s="220">
        <f t="shared" si="26"/>
        <v>349759.32</v>
      </c>
      <c r="BD59" s="220">
        <f t="shared" si="26"/>
        <v>63599.039999999986</v>
      </c>
      <c r="BE59" s="220">
        <f t="shared" si="26"/>
        <v>261698.5500000001</v>
      </c>
      <c r="BF59" s="220">
        <f t="shared" si="9"/>
        <v>8006580.5199999996</v>
      </c>
      <c r="BG59" s="221"/>
      <c r="BH59" s="220">
        <f>SUM($AT59:AT59)</f>
        <v>755802.62999999989</v>
      </c>
      <c r="BI59" s="220">
        <f>SUM($AT59:AU59)</f>
        <v>1699942.4199999995</v>
      </c>
      <c r="BJ59" s="220">
        <f>SUM($AT59:AV59)</f>
        <v>3027866.7899999991</v>
      </c>
      <c r="BK59" s="220">
        <f>SUM($AT59:AW59)</f>
        <v>3492664.209999999</v>
      </c>
      <c r="BL59" s="220">
        <f>SUM($AT59:AX59)</f>
        <v>4071276.629999999</v>
      </c>
      <c r="BM59" s="220">
        <f>SUM($AT59:AY59)</f>
        <v>5560611.6999999993</v>
      </c>
      <c r="BN59" s="220">
        <f>SUM($AT59:AZ59)</f>
        <v>5930898.8599999994</v>
      </c>
      <c r="BO59" s="220">
        <f>SUM($AT59:BA59)</f>
        <v>6660321.6999999993</v>
      </c>
      <c r="BP59" s="220">
        <f>SUM($AT59:BB59)</f>
        <v>7331523.6099999994</v>
      </c>
      <c r="BQ59" s="220">
        <f>SUM($AT59:BC59)</f>
        <v>7681282.9299999997</v>
      </c>
      <c r="BR59" s="220">
        <f>SUM($AT59:BD59)</f>
        <v>7744881.9699999997</v>
      </c>
      <c r="BS59" s="220">
        <f>SUM($AT59:BE59)</f>
        <v>8006580.5199999996</v>
      </c>
      <c r="BT59" s="222">
        <f t="shared" si="10"/>
        <v>4830030.3091666661</v>
      </c>
      <c r="BU59" s="82"/>
      <c r="BV59" s="220">
        <f t="shared" si="29"/>
        <v>0</v>
      </c>
      <c r="BW59" s="220">
        <f t="shared" si="29"/>
        <v>0</v>
      </c>
      <c r="BX59" s="220">
        <f t="shared" si="29"/>
        <v>0</v>
      </c>
      <c r="BY59" s="220">
        <f t="shared" si="27"/>
        <v>0</v>
      </c>
      <c r="BZ59" s="220">
        <f t="shared" si="27"/>
        <v>0</v>
      </c>
      <c r="CA59" s="220">
        <f t="shared" si="27"/>
        <v>0</v>
      </c>
      <c r="CB59" s="220">
        <f t="shared" si="27"/>
        <v>0</v>
      </c>
      <c r="CC59" s="220">
        <f t="shared" si="27"/>
        <v>0</v>
      </c>
      <c r="CD59" s="220">
        <f t="shared" si="27"/>
        <v>0</v>
      </c>
      <c r="CE59" s="220">
        <f t="shared" si="27"/>
        <v>0</v>
      </c>
      <c r="CF59" s="220">
        <f t="shared" si="27"/>
        <v>0</v>
      </c>
      <c r="CG59" s="220">
        <f t="shared" si="27"/>
        <v>0</v>
      </c>
      <c r="CH59" s="220">
        <f t="shared" si="12"/>
        <v>0</v>
      </c>
      <c r="CI59" s="221"/>
      <c r="CJ59" s="220">
        <f>SUM($BV59:BV59)</f>
        <v>0</v>
      </c>
      <c r="CK59" s="220">
        <f>SUM($BV59:BW59)</f>
        <v>0</v>
      </c>
      <c r="CL59" s="220">
        <f>SUM($BV59:BX59)</f>
        <v>0</v>
      </c>
      <c r="CM59" s="220">
        <f>SUM($BV59:BY59)</f>
        <v>0</v>
      </c>
      <c r="CN59" s="220">
        <f>SUM($BV59:BZ59)</f>
        <v>0</v>
      </c>
      <c r="CO59" s="220">
        <f>SUM($BV59:CA59)</f>
        <v>0</v>
      </c>
      <c r="CP59" s="220">
        <f>SUM($BV59:CB59)</f>
        <v>0</v>
      </c>
      <c r="CQ59" s="220">
        <f>SUM($BV59:CC59)</f>
        <v>0</v>
      </c>
      <c r="CR59" s="220">
        <f>SUM($BV59:CD59)</f>
        <v>0</v>
      </c>
      <c r="CS59" s="220">
        <f>SUM($BV59:CE59)</f>
        <v>0</v>
      </c>
      <c r="CT59" s="220">
        <f>SUM($BV59:CF59)</f>
        <v>0</v>
      </c>
      <c r="CU59" s="220">
        <f>SUM($BV59:CG59)</f>
        <v>0</v>
      </c>
      <c r="CV59" s="222">
        <f t="shared" si="13"/>
        <v>0</v>
      </c>
    </row>
    <row r="60" spans="1:100" s="94" customFormat="1" ht="14.4">
      <c r="A60" s="129" t="s">
        <v>807</v>
      </c>
      <c r="B60" s="129" t="s">
        <v>211</v>
      </c>
      <c r="C60" s="129" t="s">
        <v>212</v>
      </c>
      <c r="D60" t="s">
        <v>494</v>
      </c>
      <c r="E60" s="217" t="s">
        <v>53</v>
      </c>
      <c r="F60" t="s">
        <v>219</v>
      </c>
      <c r="G60" t="s">
        <v>278</v>
      </c>
      <c r="H60" t="s">
        <v>279</v>
      </c>
      <c r="I60" t="s">
        <v>280</v>
      </c>
      <c r="J60" t="s">
        <v>558</v>
      </c>
      <c r="K60" s="129" t="s">
        <v>776</v>
      </c>
      <c r="L60" s="129" t="s">
        <v>416</v>
      </c>
      <c r="M60" s="218" t="str">
        <f t="shared" si="4"/>
        <v>ED.WA</v>
      </c>
      <c r="N60" s="173">
        <v>1</v>
      </c>
      <c r="O60" s="173">
        <v>0</v>
      </c>
      <c r="P60" s="219">
        <f t="shared" si="5"/>
        <v>25010.579999999998</v>
      </c>
      <c r="Q60" s="219">
        <f t="shared" si="6"/>
        <v>0</v>
      </c>
      <c r="R60" s="220">
        <v>0</v>
      </c>
      <c r="S60" s="220">
        <v>2838.56</v>
      </c>
      <c r="T60" s="220">
        <v>13328.12</v>
      </c>
      <c r="U60" s="220">
        <v>0</v>
      </c>
      <c r="V60" s="220">
        <v>0</v>
      </c>
      <c r="W60" s="220">
        <v>973.42</v>
      </c>
      <c r="X60" s="220">
        <v>0</v>
      </c>
      <c r="Y60" s="220">
        <v>1487.42</v>
      </c>
      <c r="Z60" s="220">
        <v>0</v>
      </c>
      <c r="AA60" s="220">
        <v>3620.54</v>
      </c>
      <c r="AB60" s="220">
        <v>2762.52</v>
      </c>
      <c r="AC60" s="220">
        <v>0</v>
      </c>
      <c r="AD60" s="220">
        <f t="shared" si="14"/>
        <v>25010.579999999998</v>
      </c>
      <c r="AE60" s="221"/>
      <c r="AF60" s="220">
        <f>SUM($R60:R60)</f>
        <v>0</v>
      </c>
      <c r="AG60" s="220">
        <f>SUM($R60:S60)</f>
        <v>2838.56</v>
      </c>
      <c r="AH60" s="220">
        <f>SUM($R60:T60)</f>
        <v>16166.68</v>
      </c>
      <c r="AI60" s="220">
        <f>SUM($R60:U60)</f>
        <v>16166.68</v>
      </c>
      <c r="AJ60" s="220">
        <f>SUM($R60:V60)</f>
        <v>16166.68</v>
      </c>
      <c r="AK60" s="220">
        <f>SUM($R60:W60)</f>
        <v>17140.099999999999</v>
      </c>
      <c r="AL60" s="220">
        <f>SUM($R60:X60)</f>
        <v>17140.099999999999</v>
      </c>
      <c r="AM60" s="220">
        <f>SUM($R60:Y60)</f>
        <v>18627.519999999997</v>
      </c>
      <c r="AN60" s="220">
        <f>SUM($R60:Z60)</f>
        <v>18627.519999999997</v>
      </c>
      <c r="AO60" s="220">
        <f>SUM($R60:AA60)</f>
        <v>22248.059999999998</v>
      </c>
      <c r="AP60" s="220">
        <f>SUM($R60:AB60)</f>
        <v>25010.579999999998</v>
      </c>
      <c r="AQ60" s="220">
        <f>SUM($R60:AC60)</f>
        <v>25010.579999999998</v>
      </c>
      <c r="AR60" s="222">
        <f t="shared" si="7"/>
        <v>15219.814166666663</v>
      </c>
      <c r="AS60" s="82"/>
      <c r="AT60" s="220">
        <f t="shared" si="28"/>
        <v>0</v>
      </c>
      <c r="AU60" s="220">
        <f t="shared" si="28"/>
        <v>2838.56</v>
      </c>
      <c r="AV60" s="220">
        <f t="shared" si="28"/>
        <v>13328.12</v>
      </c>
      <c r="AW60" s="220">
        <f t="shared" si="26"/>
        <v>0</v>
      </c>
      <c r="AX60" s="220">
        <f t="shared" si="26"/>
        <v>0</v>
      </c>
      <c r="AY60" s="220">
        <f t="shared" si="26"/>
        <v>973.42</v>
      </c>
      <c r="AZ60" s="220">
        <f t="shared" si="26"/>
        <v>0</v>
      </c>
      <c r="BA60" s="220">
        <f t="shared" si="26"/>
        <v>1487.42</v>
      </c>
      <c r="BB60" s="220">
        <f t="shared" si="26"/>
        <v>0</v>
      </c>
      <c r="BC60" s="220">
        <f t="shared" si="26"/>
        <v>3620.54</v>
      </c>
      <c r="BD60" s="220">
        <f t="shared" si="26"/>
        <v>2762.52</v>
      </c>
      <c r="BE60" s="220">
        <f t="shared" si="26"/>
        <v>0</v>
      </c>
      <c r="BF60" s="220">
        <f t="shared" si="9"/>
        <v>25010.579999999998</v>
      </c>
      <c r="BG60" s="221"/>
      <c r="BH60" s="220">
        <f>SUM($AT60:AT60)</f>
        <v>0</v>
      </c>
      <c r="BI60" s="220">
        <f>SUM($AT60:AU60)</f>
        <v>2838.56</v>
      </c>
      <c r="BJ60" s="220">
        <f>SUM($AT60:AV60)</f>
        <v>16166.68</v>
      </c>
      <c r="BK60" s="220">
        <f>SUM($AT60:AW60)</f>
        <v>16166.68</v>
      </c>
      <c r="BL60" s="220">
        <f>SUM($AT60:AX60)</f>
        <v>16166.68</v>
      </c>
      <c r="BM60" s="220">
        <f>SUM($AT60:AY60)</f>
        <v>17140.099999999999</v>
      </c>
      <c r="BN60" s="220">
        <f>SUM($AT60:AZ60)</f>
        <v>17140.099999999999</v>
      </c>
      <c r="BO60" s="220">
        <f>SUM($AT60:BA60)</f>
        <v>18627.519999999997</v>
      </c>
      <c r="BP60" s="220">
        <f>SUM($AT60:BB60)</f>
        <v>18627.519999999997</v>
      </c>
      <c r="BQ60" s="220">
        <f>SUM($AT60:BC60)</f>
        <v>22248.059999999998</v>
      </c>
      <c r="BR60" s="220">
        <f>SUM($AT60:BD60)</f>
        <v>25010.579999999998</v>
      </c>
      <c r="BS60" s="220">
        <f>SUM($AT60:BE60)</f>
        <v>25010.579999999998</v>
      </c>
      <c r="BT60" s="222">
        <f t="shared" si="10"/>
        <v>15219.814166666663</v>
      </c>
      <c r="BU60" s="82"/>
      <c r="BV60" s="220">
        <f t="shared" si="29"/>
        <v>0</v>
      </c>
      <c r="BW60" s="220">
        <f t="shared" si="29"/>
        <v>0</v>
      </c>
      <c r="BX60" s="220">
        <f t="shared" si="29"/>
        <v>0</v>
      </c>
      <c r="BY60" s="220">
        <f t="shared" si="27"/>
        <v>0</v>
      </c>
      <c r="BZ60" s="220">
        <f t="shared" si="27"/>
        <v>0</v>
      </c>
      <c r="CA60" s="220">
        <f t="shared" si="27"/>
        <v>0</v>
      </c>
      <c r="CB60" s="220">
        <f t="shared" si="27"/>
        <v>0</v>
      </c>
      <c r="CC60" s="220">
        <f t="shared" si="27"/>
        <v>0</v>
      </c>
      <c r="CD60" s="220">
        <f t="shared" si="27"/>
        <v>0</v>
      </c>
      <c r="CE60" s="220">
        <f t="shared" si="27"/>
        <v>0</v>
      </c>
      <c r="CF60" s="220">
        <f t="shared" si="27"/>
        <v>0</v>
      </c>
      <c r="CG60" s="220">
        <f t="shared" si="27"/>
        <v>0</v>
      </c>
      <c r="CH60" s="220">
        <f t="shared" si="12"/>
        <v>0</v>
      </c>
      <c r="CI60" s="221"/>
      <c r="CJ60" s="220">
        <f>SUM($BV60:BV60)</f>
        <v>0</v>
      </c>
      <c r="CK60" s="220">
        <f>SUM($BV60:BW60)</f>
        <v>0</v>
      </c>
      <c r="CL60" s="220">
        <f>SUM($BV60:BX60)</f>
        <v>0</v>
      </c>
      <c r="CM60" s="220">
        <f>SUM($BV60:BY60)</f>
        <v>0</v>
      </c>
      <c r="CN60" s="220">
        <f>SUM($BV60:BZ60)</f>
        <v>0</v>
      </c>
      <c r="CO60" s="220">
        <f>SUM($BV60:CA60)</f>
        <v>0</v>
      </c>
      <c r="CP60" s="220">
        <f>SUM($BV60:CB60)</f>
        <v>0</v>
      </c>
      <c r="CQ60" s="220">
        <f>SUM($BV60:CC60)</f>
        <v>0</v>
      </c>
      <c r="CR60" s="220">
        <f>SUM($BV60:CD60)</f>
        <v>0</v>
      </c>
      <c r="CS60" s="220">
        <f>SUM($BV60:CE60)</f>
        <v>0</v>
      </c>
      <c r="CT60" s="220">
        <f>SUM($BV60:CF60)</f>
        <v>0</v>
      </c>
      <c r="CU60" s="220">
        <f>SUM($BV60:CG60)</f>
        <v>0</v>
      </c>
      <c r="CV60" s="222">
        <f t="shared" si="13"/>
        <v>0</v>
      </c>
    </row>
    <row r="61" spans="1:100" s="94" customFormat="1" ht="14.4">
      <c r="A61" s="129" t="s">
        <v>807</v>
      </c>
      <c r="B61" s="129" t="s">
        <v>211</v>
      </c>
      <c r="C61" s="129" t="s">
        <v>212</v>
      </c>
      <c r="D61" t="s">
        <v>494</v>
      </c>
      <c r="E61" s="217" t="s">
        <v>53</v>
      </c>
      <c r="F61" t="s">
        <v>219</v>
      </c>
      <c r="G61" t="s">
        <v>278</v>
      </c>
      <c r="H61" t="s">
        <v>279</v>
      </c>
      <c r="I61" t="s">
        <v>281</v>
      </c>
      <c r="J61" t="s">
        <v>559</v>
      </c>
      <c r="K61" s="129" t="s">
        <v>776</v>
      </c>
      <c r="L61" s="129" t="s">
        <v>416</v>
      </c>
      <c r="M61" s="218" t="str">
        <f t="shared" si="4"/>
        <v>ED.WA</v>
      </c>
      <c r="N61" s="173">
        <v>1</v>
      </c>
      <c r="O61" s="173">
        <v>0</v>
      </c>
      <c r="P61" s="219">
        <f t="shared" si="5"/>
        <v>238999.27000000002</v>
      </c>
      <c r="Q61" s="219">
        <f t="shared" si="6"/>
        <v>0</v>
      </c>
      <c r="R61" s="220">
        <v>35377.480000000003</v>
      </c>
      <c r="S61" s="220">
        <v>19533.53</v>
      </c>
      <c r="T61" s="220">
        <v>44051.19</v>
      </c>
      <c r="U61" s="220">
        <v>34385.18</v>
      </c>
      <c r="V61" s="220">
        <v>1526.22</v>
      </c>
      <c r="W61" s="220">
        <v>7931.83</v>
      </c>
      <c r="X61" s="220">
        <v>4891.1899999999996</v>
      </c>
      <c r="Y61" s="220">
        <v>14658.16</v>
      </c>
      <c r="Z61" s="220">
        <v>11968.85</v>
      </c>
      <c r="AA61" s="220">
        <v>25417.200000000001</v>
      </c>
      <c r="AB61" s="220">
        <v>16967.59</v>
      </c>
      <c r="AC61" s="220">
        <v>22290.85</v>
      </c>
      <c r="AD61" s="220">
        <f t="shared" si="14"/>
        <v>238999.27000000002</v>
      </c>
      <c r="AE61" s="221"/>
      <c r="AF61" s="220">
        <f>SUM($R61:R61)</f>
        <v>35377.480000000003</v>
      </c>
      <c r="AG61" s="220">
        <f>SUM($R61:S61)</f>
        <v>54911.01</v>
      </c>
      <c r="AH61" s="220">
        <f>SUM($R61:T61)</f>
        <v>98962.200000000012</v>
      </c>
      <c r="AI61" s="220">
        <f>SUM($R61:U61)</f>
        <v>133347.38</v>
      </c>
      <c r="AJ61" s="220">
        <f>SUM($R61:V61)</f>
        <v>134873.60000000001</v>
      </c>
      <c r="AK61" s="220">
        <f>SUM($R61:W61)</f>
        <v>142805.43</v>
      </c>
      <c r="AL61" s="220">
        <f>SUM($R61:X61)</f>
        <v>147696.62</v>
      </c>
      <c r="AM61" s="220">
        <f>SUM($R61:Y61)</f>
        <v>162354.78</v>
      </c>
      <c r="AN61" s="220">
        <f>SUM($R61:Z61)</f>
        <v>174323.63</v>
      </c>
      <c r="AO61" s="220">
        <f>SUM($R61:AA61)</f>
        <v>199740.83000000002</v>
      </c>
      <c r="AP61" s="220">
        <f>SUM($R61:AB61)</f>
        <v>216708.42</v>
      </c>
      <c r="AQ61" s="220">
        <f>SUM($R61:AC61)</f>
        <v>238999.27000000002</v>
      </c>
      <c r="AR61" s="222">
        <f t="shared" si="7"/>
        <v>135050.08458333334</v>
      </c>
      <c r="AS61" s="82"/>
      <c r="AT61" s="220">
        <f t="shared" si="28"/>
        <v>35377.480000000003</v>
      </c>
      <c r="AU61" s="220">
        <f t="shared" si="28"/>
        <v>19533.53</v>
      </c>
      <c r="AV61" s="220">
        <f t="shared" si="28"/>
        <v>44051.19</v>
      </c>
      <c r="AW61" s="220">
        <f t="shared" si="26"/>
        <v>34385.18</v>
      </c>
      <c r="AX61" s="220">
        <f t="shared" si="26"/>
        <v>1526.22</v>
      </c>
      <c r="AY61" s="220">
        <f t="shared" si="26"/>
        <v>7931.83</v>
      </c>
      <c r="AZ61" s="220">
        <f t="shared" si="26"/>
        <v>4891.1899999999996</v>
      </c>
      <c r="BA61" s="220">
        <f t="shared" si="26"/>
        <v>14658.16</v>
      </c>
      <c r="BB61" s="220">
        <f t="shared" si="26"/>
        <v>11968.85</v>
      </c>
      <c r="BC61" s="220">
        <f t="shared" si="26"/>
        <v>25417.200000000001</v>
      </c>
      <c r="BD61" s="220">
        <f t="shared" si="26"/>
        <v>16967.59</v>
      </c>
      <c r="BE61" s="220">
        <f t="shared" si="26"/>
        <v>22290.85</v>
      </c>
      <c r="BF61" s="220">
        <f t="shared" si="9"/>
        <v>238999.27000000002</v>
      </c>
      <c r="BG61" s="221"/>
      <c r="BH61" s="220">
        <f>SUM($AT61:AT61)</f>
        <v>35377.480000000003</v>
      </c>
      <c r="BI61" s="220">
        <f>SUM($AT61:AU61)</f>
        <v>54911.01</v>
      </c>
      <c r="BJ61" s="220">
        <f>SUM($AT61:AV61)</f>
        <v>98962.200000000012</v>
      </c>
      <c r="BK61" s="220">
        <f>SUM($AT61:AW61)</f>
        <v>133347.38</v>
      </c>
      <c r="BL61" s="220">
        <f>SUM($AT61:AX61)</f>
        <v>134873.60000000001</v>
      </c>
      <c r="BM61" s="220">
        <f>SUM($AT61:AY61)</f>
        <v>142805.43</v>
      </c>
      <c r="BN61" s="220">
        <f>SUM($AT61:AZ61)</f>
        <v>147696.62</v>
      </c>
      <c r="BO61" s="220">
        <f>SUM($AT61:BA61)</f>
        <v>162354.78</v>
      </c>
      <c r="BP61" s="220">
        <f>SUM($AT61:BB61)</f>
        <v>174323.63</v>
      </c>
      <c r="BQ61" s="220">
        <f>SUM($AT61:BC61)</f>
        <v>199740.83000000002</v>
      </c>
      <c r="BR61" s="220">
        <f>SUM($AT61:BD61)</f>
        <v>216708.42</v>
      </c>
      <c r="BS61" s="220">
        <f>SUM($AT61:BE61)</f>
        <v>238999.27000000002</v>
      </c>
      <c r="BT61" s="222">
        <f t="shared" si="10"/>
        <v>135050.08458333334</v>
      </c>
      <c r="BU61" s="82"/>
      <c r="BV61" s="220">
        <f t="shared" si="29"/>
        <v>0</v>
      </c>
      <c r="BW61" s="220">
        <f t="shared" si="29"/>
        <v>0</v>
      </c>
      <c r="BX61" s="220">
        <f t="shared" si="29"/>
        <v>0</v>
      </c>
      <c r="BY61" s="220">
        <f t="shared" si="27"/>
        <v>0</v>
      </c>
      <c r="BZ61" s="220">
        <f t="shared" si="27"/>
        <v>0</v>
      </c>
      <c r="CA61" s="220">
        <f t="shared" si="27"/>
        <v>0</v>
      </c>
      <c r="CB61" s="220">
        <f t="shared" si="27"/>
        <v>0</v>
      </c>
      <c r="CC61" s="220">
        <f t="shared" si="27"/>
        <v>0</v>
      </c>
      <c r="CD61" s="220">
        <f t="shared" si="27"/>
        <v>0</v>
      </c>
      <c r="CE61" s="220">
        <f t="shared" si="27"/>
        <v>0</v>
      </c>
      <c r="CF61" s="220">
        <f t="shared" si="27"/>
        <v>0</v>
      </c>
      <c r="CG61" s="220">
        <f t="shared" si="27"/>
        <v>0</v>
      </c>
      <c r="CH61" s="220">
        <f t="shared" si="12"/>
        <v>0</v>
      </c>
      <c r="CI61" s="221"/>
      <c r="CJ61" s="220">
        <f>SUM($BV61:BV61)</f>
        <v>0</v>
      </c>
      <c r="CK61" s="220">
        <f>SUM($BV61:BW61)</f>
        <v>0</v>
      </c>
      <c r="CL61" s="220">
        <f>SUM($BV61:BX61)</f>
        <v>0</v>
      </c>
      <c r="CM61" s="220">
        <f>SUM($BV61:BY61)</f>
        <v>0</v>
      </c>
      <c r="CN61" s="220">
        <f>SUM($BV61:BZ61)</f>
        <v>0</v>
      </c>
      <c r="CO61" s="220">
        <f>SUM($BV61:CA61)</f>
        <v>0</v>
      </c>
      <c r="CP61" s="220">
        <f>SUM($BV61:CB61)</f>
        <v>0</v>
      </c>
      <c r="CQ61" s="220">
        <f>SUM($BV61:CC61)</f>
        <v>0</v>
      </c>
      <c r="CR61" s="220">
        <f>SUM($BV61:CD61)</f>
        <v>0</v>
      </c>
      <c r="CS61" s="220">
        <f>SUM($BV61:CE61)</f>
        <v>0</v>
      </c>
      <c r="CT61" s="220">
        <f>SUM($BV61:CF61)</f>
        <v>0</v>
      </c>
      <c r="CU61" s="220">
        <f>SUM($BV61:CG61)</f>
        <v>0</v>
      </c>
      <c r="CV61" s="222">
        <f t="shared" si="13"/>
        <v>0</v>
      </c>
    </row>
    <row r="62" spans="1:100" s="94" customFormat="1" ht="14.4">
      <c r="A62" s="129" t="s">
        <v>807</v>
      </c>
      <c r="B62" s="129" t="s">
        <v>211</v>
      </c>
      <c r="C62" s="129" t="s">
        <v>212</v>
      </c>
      <c r="D62" t="s">
        <v>494</v>
      </c>
      <c r="E62" s="217" t="s">
        <v>53</v>
      </c>
      <c r="F62" t="s">
        <v>219</v>
      </c>
      <c r="G62" t="s">
        <v>278</v>
      </c>
      <c r="H62" t="s">
        <v>279</v>
      </c>
      <c r="I62" t="s">
        <v>282</v>
      </c>
      <c r="J62" t="s">
        <v>555</v>
      </c>
      <c r="K62" s="129" t="s">
        <v>776</v>
      </c>
      <c r="L62" s="129" t="s">
        <v>416</v>
      </c>
      <c r="M62" s="218" t="str">
        <f t="shared" si="4"/>
        <v>ED.WA</v>
      </c>
      <c r="N62" s="173">
        <v>1</v>
      </c>
      <c r="O62" s="173">
        <v>0</v>
      </c>
      <c r="P62" s="219">
        <f t="shared" si="5"/>
        <v>93475.310000000012</v>
      </c>
      <c r="Q62" s="219">
        <f t="shared" si="6"/>
        <v>0</v>
      </c>
      <c r="R62" s="220">
        <v>0</v>
      </c>
      <c r="S62" s="220">
        <v>0</v>
      </c>
      <c r="T62" s="220">
        <v>0</v>
      </c>
      <c r="U62" s="220">
        <v>0</v>
      </c>
      <c r="V62" s="220">
        <v>0</v>
      </c>
      <c r="W62" s="220">
        <v>0</v>
      </c>
      <c r="X62" s="220">
        <v>3566.21</v>
      </c>
      <c r="Y62" s="220">
        <v>82973.39</v>
      </c>
      <c r="Z62" s="220">
        <v>3220.21</v>
      </c>
      <c r="AA62" s="220">
        <v>1751.82</v>
      </c>
      <c r="AB62" s="220">
        <v>1963.68</v>
      </c>
      <c r="AC62" s="220">
        <v>0</v>
      </c>
      <c r="AD62" s="220">
        <f t="shared" si="14"/>
        <v>93475.310000000012</v>
      </c>
      <c r="AE62" s="221"/>
      <c r="AF62" s="220">
        <f>SUM($R62:R62)</f>
        <v>0</v>
      </c>
      <c r="AG62" s="220">
        <f>SUM($R62:S62)</f>
        <v>0</v>
      </c>
      <c r="AH62" s="220">
        <f>SUM($R62:T62)</f>
        <v>0</v>
      </c>
      <c r="AI62" s="220">
        <f>SUM($R62:U62)</f>
        <v>0</v>
      </c>
      <c r="AJ62" s="220">
        <f>SUM($R62:V62)</f>
        <v>0</v>
      </c>
      <c r="AK62" s="220">
        <f>SUM($R62:W62)</f>
        <v>0</v>
      </c>
      <c r="AL62" s="220">
        <f>SUM($R62:X62)</f>
        <v>3566.21</v>
      </c>
      <c r="AM62" s="220">
        <f>SUM($R62:Y62)</f>
        <v>86539.6</v>
      </c>
      <c r="AN62" s="220">
        <f>SUM($R62:Z62)</f>
        <v>89759.810000000012</v>
      </c>
      <c r="AO62" s="220">
        <f>SUM($R62:AA62)</f>
        <v>91511.630000000019</v>
      </c>
      <c r="AP62" s="220">
        <f>SUM($R62:AB62)</f>
        <v>93475.310000000012</v>
      </c>
      <c r="AQ62" s="220">
        <f>SUM($R62:AC62)</f>
        <v>93475.310000000012</v>
      </c>
      <c r="AR62" s="222">
        <f t="shared" si="7"/>
        <v>34299.184583333343</v>
      </c>
      <c r="AS62" s="82"/>
      <c r="AT62" s="220">
        <f t="shared" si="28"/>
        <v>0</v>
      </c>
      <c r="AU62" s="220">
        <f t="shared" si="28"/>
        <v>0</v>
      </c>
      <c r="AV62" s="220">
        <f t="shared" si="28"/>
        <v>0</v>
      </c>
      <c r="AW62" s="220">
        <f t="shared" si="26"/>
        <v>0</v>
      </c>
      <c r="AX62" s="220">
        <f t="shared" si="26"/>
        <v>0</v>
      </c>
      <c r="AY62" s="220">
        <f t="shared" si="26"/>
        <v>0</v>
      </c>
      <c r="AZ62" s="220">
        <f t="shared" si="26"/>
        <v>3566.21</v>
      </c>
      <c r="BA62" s="220">
        <f t="shared" si="26"/>
        <v>82973.39</v>
      </c>
      <c r="BB62" s="220">
        <f t="shared" si="26"/>
        <v>3220.21</v>
      </c>
      <c r="BC62" s="220">
        <f t="shared" si="26"/>
        <v>1751.82</v>
      </c>
      <c r="BD62" s="220">
        <f t="shared" si="26"/>
        <v>1963.68</v>
      </c>
      <c r="BE62" s="220">
        <f t="shared" si="26"/>
        <v>0</v>
      </c>
      <c r="BF62" s="220">
        <f t="shared" si="9"/>
        <v>93475.310000000012</v>
      </c>
      <c r="BG62" s="221"/>
      <c r="BH62" s="220">
        <f>SUM($AT62:AT62)</f>
        <v>0</v>
      </c>
      <c r="BI62" s="220">
        <f>SUM($AT62:AU62)</f>
        <v>0</v>
      </c>
      <c r="BJ62" s="220">
        <f>SUM($AT62:AV62)</f>
        <v>0</v>
      </c>
      <c r="BK62" s="220">
        <f>SUM($AT62:AW62)</f>
        <v>0</v>
      </c>
      <c r="BL62" s="220">
        <f>SUM($AT62:AX62)</f>
        <v>0</v>
      </c>
      <c r="BM62" s="220">
        <f>SUM($AT62:AY62)</f>
        <v>0</v>
      </c>
      <c r="BN62" s="220">
        <f>SUM($AT62:AZ62)</f>
        <v>3566.21</v>
      </c>
      <c r="BO62" s="220">
        <f>SUM($AT62:BA62)</f>
        <v>86539.6</v>
      </c>
      <c r="BP62" s="220">
        <f>SUM($AT62:BB62)</f>
        <v>89759.810000000012</v>
      </c>
      <c r="BQ62" s="220">
        <f>SUM($AT62:BC62)</f>
        <v>91511.630000000019</v>
      </c>
      <c r="BR62" s="220">
        <f>SUM($AT62:BD62)</f>
        <v>93475.310000000012</v>
      </c>
      <c r="BS62" s="220">
        <f>SUM($AT62:BE62)</f>
        <v>93475.310000000012</v>
      </c>
      <c r="BT62" s="222">
        <f t="shared" si="10"/>
        <v>34299.184583333343</v>
      </c>
      <c r="BU62" s="82"/>
      <c r="BV62" s="220">
        <f t="shared" si="29"/>
        <v>0</v>
      </c>
      <c r="BW62" s="220">
        <f t="shared" si="29"/>
        <v>0</v>
      </c>
      <c r="BX62" s="220">
        <f t="shared" si="29"/>
        <v>0</v>
      </c>
      <c r="BY62" s="220">
        <f t="shared" si="27"/>
        <v>0</v>
      </c>
      <c r="BZ62" s="220">
        <f t="shared" si="27"/>
        <v>0</v>
      </c>
      <c r="CA62" s="220">
        <f t="shared" si="27"/>
        <v>0</v>
      </c>
      <c r="CB62" s="220">
        <f t="shared" si="27"/>
        <v>0</v>
      </c>
      <c r="CC62" s="220">
        <f t="shared" si="27"/>
        <v>0</v>
      </c>
      <c r="CD62" s="220">
        <f t="shared" si="27"/>
        <v>0</v>
      </c>
      <c r="CE62" s="220">
        <f t="shared" si="27"/>
        <v>0</v>
      </c>
      <c r="CF62" s="220">
        <f t="shared" si="27"/>
        <v>0</v>
      </c>
      <c r="CG62" s="220">
        <f t="shared" si="27"/>
        <v>0</v>
      </c>
      <c r="CH62" s="220">
        <f t="shared" si="12"/>
        <v>0</v>
      </c>
      <c r="CI62" s="221"/>
      <c r="CJ62" s="220">
        <f>SUM($BV62:BV62)</f>
        <v>0</v>
      </c>
      <c r="CK62" s="220">
        <f>SUM($BV62:BW62)</f>
        <v>0</v>
      </c>
      <c r="CL62" s="220">
        <f>SUM($BV62:BX62)</f>
        <v>0</v>
      </c>
      <c r="CM62" s="220">
        <f>SUM($BV62:BY62)</f>
        <v>0</v>
      </c>
      <c r="CN62" s="220">
        <f>SUM($BV62:BZ62)</f>
        <v>0</v>
      </c>
      <c r="CO62" s="220">
        <f>SUM($BV62:CA62)</f>
        <v>0</v>
      </c>
      <c r="CP62" s="220">
        <f>SUM($BV62:CB62)</f>
        <v>0</v>
      </c>
      <c r="CQ62" s="220">
        <f>SUM($BV62:CC62)</f>
        <v>0</v>
      </c>
      <c r="CR62" s="220">
        <f>SUM($BV62:CD62)</f>
        <v>0</v>
      </c>
      <c r="CS62" s="220">
        <f>SUM($BV62:CE62)</f>
        <v>0</v>
      </c>
      <c r="CT62" s="220">
        <f>SUM($BV62:CF62)</f>
        <v>0</v>
      </c>
      <c r="CU62" s="220">
        <f>SUM($BV62:CG62)</f>
        <v>0</v>
      </c>
      <c r="CV62" s="222">
        <f t="shared" si="13"/>
        <v>0</v>
      </c>
    </row>
    <row r="63" spans="1:100" s="94" customFormat="1" ht="14.4">
      <c r="A63" s="129" t="s">
        <v>807</v>
      </c>
      <c r="B63" s="129" t="s">
        <v>211</v>
      </c>
      <c r="C63" s="129" t="s">
        <v>212</v>
      </c>
      <c r="D63" t="s">
        <v>494</v>
      </c>
      <c r="E63" s="217" t="s">
        <v>53</v>
      </c>
      <c r="F63" t="s">
        <v>219</v>
      </c>
      <c r="G63" t="s">
        <v>278</v>
      </c>
      <c r="H63" t="s">
        <v>279</v>
      </c>
      <c r="I63" t="s">
        <v>283</v>
      </c>
      <c r="J63" t="s">
        <v>560</v>
      </c>
      <c r="K63" s="129" t="s">
        <v>776</v>
      </c>
      <c r="L63" s="129" t="s">
        <v>416</v>
      </c>
      <c r="M63" s="218" t="str">
        <f t="shared" si="4"/>
        <v>ED.WA</v>
      </c>
      <c r="N63" s="173">
        <v>1</v>
      </c>
      <c r="O63" s="173">
        <v>0</v>
      </c>
      <c r="P63" s="219">
        <f t="shared" si="5"/>
        <v>1477783.0200000003</v>
      </c>
      <c r="Q63" s="219">
        <f t="shared" si="6"/>
        <v>0</v>
      </c>
      <c r="R63" s="220">
        <v>34581.18</v>
      </c>
      <c r="S63" s="220">
        <v>49325.539999999994</v>
      </c>
      <c r="T63" s="220">
        <v>16838.18</v>
      </c>
      <c r="U63" s="220">
        <v>13036.78</v>
      </c>
      <c r="V63" s="220">
        <v>51846.619999999995</v>
      </c>
      <c r="W63" s="220">
        <v>63439.24</v>
      </c>
      <c r="X63" s="220">
        <v>186488.97</v>
      </c>
      <c r="Y63" s="220">
        <v>235452.44</v>
      </c>
      <c r="Z63" s="220">
        <v>317979.07</v>
      </c>
      <c r="AA63" s="220">
        <v>320675.14</v>
      </c>
      <c r="AB63" s="220">
        <v>179064.14</v>
      </c>
      <c r="AC63" s="220">
        <v>9055.7199999999993</v>
      </c>
      <c r="AD63" s="220">
        <f t="shared" si="14"/>
        <v>1477783.0200000003</v>
      </c>
      <c r="AE63" s="221"/>
      <c r="AF63" s="220">
        <f>SUM($R63:R63)</f>
        <v>34581.18</v>
      </c>
      <c r="AG63" s="220">
        <f>SUM($R63:S63)</f>
        <v>83906.72</v>
      </c>
      <c r="AH63" s="220">
        <f>SUM($R63:T63)</f>
        <v>100744.9</v>
      </c>
      <c r="AI63" s="220">
        <f>SUM($R63:U63)</f>
        <v>113781.68</v>
      </c>
      <c r="AJ63" s="220">
        <f>SUM($R63:V63)</f>
        <v>165628.29999999999</v>
      </c>
      <c r="AK63" s="220">
        <f>SUM($R63:W63)</f>
        <v>229067.53999999998</v>
      </c>
      <c r="AL63" s="220">
        <f>SUM($R63:X63)</f>
        <v>415556.51</v>
      </c>
      <c r="AM63" s="220">
        <f>SUM($R63:Y63)</f>
        <v>651008.94999999995</v>
      </c>
      <c r="AN63" s="220">
        <f>SUM($R63:Z63)</f>
        <v>968988.02</v>
      </c>
      <c r="AO63" s="220">
        <f>SUM($R63:AA63)</f>
        <v>1289663.1600000001</v>
      </c>
      <c r="AP63" s="220">
        <f>SUM($R63:AB63)</f>
        <v>1468727.3000000003</v>
      </c>
      <c r="AQ63" s="220">
        <f>SUM($R63:AC63)</f>
        <v>1477783.0200000003</v>
      </c>
      <c r="AR63" s="222">
        <f t="shared" si="7"/>
        <v>521712.14749999996</v>
      </c>
      <c r="AS63" s="82"/>
      <c r="AT63" s="220">
        <f t="shared" si="28"/>
        <v>34581.18</v>
      </c>
      <c r="AU63" s="220">
        <f t="shared" si="28"/>
        <v>49325.539999999994</v>
      </c>
      <c r="AV63" s="220">
        <f t="shared" si="28"/>
        <v>16838.18</v>
      </c>
      <c r="AW63" s="220">
        <f t="shared" si="26"/>
        <v>13036.78</v>
      </c>
      <c r="AX63" s="220">
        <f t="shared" si="26"/>
        <v>51846.619999999995</v>
      </c>
      <c r="AY63" s="220">
        <f t="shared" si="26"/>
        <v>63439.24</v>
      </c>
      <c r="AZ63" s="220">
        <f t="shared" ref="AZ63:BE94" si="45">X63*$N63</f>
        <v>186488.97</v>
      </c>
      <c r="BA63" s="220">
        <f t="shared" si="45"/>
        <v>235452.44</v>
      </c>
      <c r="BB63" s="220">
        <f t="shared" si="45"/>
        <v>317979.07</v>
      </c>
      <c r="BC63" s="220">
        <f t="shared" si="45"/>
        <v>320675.14</v>
      </c>
      <c r="BD63" s="220">
        <f t="shared" si="45"/>
        <v>179064.14</v>
      </c>
      <c r="BE63" s="220">
        <f t="shared" si="45"/>
        <v>9055.7199999999993</v>
      </c>
      <c r="BF63" s="220">
        <f t="shared" si="9"/>
        <v>1477783.0200000003</v>
      </c>
      <c r="BG63" s="221"/>
      <c r="BH63" s="220">
        <f>SUM($AT63:AT63)</f>
        <v>34581.18</v>
      </c>
      <c r="BI63" s="220">
        <f>SUM($AT63:AU63)</f>
        <v>83906.72</v>
      </c>
      <c r="BJ63" s="220">
        <f>SUM($AT63:AV63)</f>
        <v>100744.9</v>
      </c>
      <c r="BK63" s="220">
        <f>SUM($AT63:AW63)</f>
        <v>113781.68</v>
      </c>
      <c r="BL63" s="220">
        <f>SUM($AT63:AX63)</f>
        <v>165628.29999999999</v>
      </c>
      <c r="BM63" s="220">
        <f>SUM($AT63:AY63)</f>
        <v>229067.53999999998</v>
      </c>
      <c r="BN63" s="220">
        <f>SUM($AT63:AZ63)</f>
        <v>415556.51</v>
      </c>
      <c r="BO63" s="220">
        <f>SUM($AT63:BA63)</f>
        <v>651008.94999999995</v>
      </c>
      <c r="BP63" s="220">
        <f>SUM($AT63:BB63)</f>
        <v>968988.02</v>
      </c>
      <c r="BQ63" s="220">
        <f>SUM($AT63:BC63)</f>
        <v>1289663.1600000001</v>
      </c>
      <c r="BR63" s="220">
        <f>SUM($AT63:BD63)</f>
        <v>1468727.3000000003</v>
      </c>
      <c r="BS63" s="220">
        <f>SUM($AT63:BE63)</f>
        <v>1477783.0200000003</v>
      </c>
      <c r="BT63" s="222">
        <f t="shared" si="10"/>
        <v>521712.14749999996</v>
      </c>
      <c r="BU63" s="82"/>
      <c r="BV63" s="220">
        <f t="shared" si="29"/>
        <v>0</v>
      </c>
      <c r="BW63" s="220">
        <f t="shared" si="29"/>
        <v>0</v>
      </c>
      <c r="BX63" s="220">
        <f t="shared" si="29"/>
        <v>0</v>
      </c>
      <c r="BY63" s="220">
        <f t="shared" si="27"/>
        <v>0</v>
      </c>
      <c r="BZ63" s="220">
        <f t="shared" si="27"/>
        <v>0</v>
      </c>
      <c r="CA63" s="220">
        <f t="shared" si="27"/>
        <v>0</v>
      </c>
      <c r="CB63" s="220">
        <f t="shared" ref="CB63:CG94" si="46">$O63*X63</f>
        <v>0</v>
      </c>
      <c r="CC63" s="220">
        <f t="shared" si="46"/>
        <v>0</v>
      </c>
      <c r="CD63" s="220">
        <f t="shared" si="46"/>
        <v>0</v>
      </c>
      <c r="CE63" s="220">
        <f t="shared" si="46"/>
        <v>0</v>
      </c>
      <c r="CF63" s="220">
        <f t="shared" si="46"/>
        <v>0</v>
      </c>
      <c r="CG63" s="220">
        <f t="shared" si="46"/>
        <v>0</v>
      </c>
      <c r="CH63" s="220">
        <f t="shared" si="12"/>
        <v>0</v>
      </c>
      <c r="CI63" s="221"/>
      <c r="CJ63" s="220">
        <f>SUM($BV63:BV63)</f>
        <v>0</v>
      </c>
      <c r="CK63" s="220">
        <f>SUM($BV63:BW63)</f>
        <v>0</v>
      </c>
      <c r="CL63" s="220">
        <f>SUM($BV63:BX63)</f>
        <v>0</v>
      </c>
      <c r="CM63" s="220">
        <f>SUM($BV63:BY63)</f>
        <v>0</v>
      </c>
      <c r="CN63" s="220">
        <f>SUM($BV63:BZ63)</f>
        <v>0</v>
      </c>
      <c r="CO63" s="220">
        <f>SUM($BV63:CA63)</f>
        <v>0</v>
      </c>
      <c r="CP63" s="220">
        <f>SUM($BV63:CB63)</f>
        <v>0</v>
      </c>
      <c r="CQ63" s="220">
        <f>SUM($BV63:CC63)</f>
        <v>0</v>
      </c>
      <c r="CR63" s="220">
        <f>SUM($BV63:CD63)</f>
        <v>0</v>
      </c>
      <c r="CS63" s="220">
        <f>SUM($BV63:CE63)</f>
        <v>0</v>
      </c>
      <c r="CT63" s="220">
        <f>SUM($BV63:CF63)</f>
        <v>0</v>
      </c>
      <c r="CU63" s="220">
        <f>SUM($BV63:CG63)</f>
        <v>0</v>
      </c>
      <c r="CV63" s="222">
        <f t="shared" si="13"/>
        <v>0</v>
      </c>
    </row>
    <row r="64" spans="1:100" s="94" customFormat="1" ht="14.4">
      <c r="A64" s="129" t="s">
        <v>807</v>
      </c>
      <c r="B64" s="129" t="s">
        <v>211</v>
      </c>
      <c r="C64" s="129" t="s">
        <v>212</v>
      </c>
      <c r="D64" t="s">
        <v>494</v>
      </c>
      <c r="E64" s="217" t="s">
        <v>53</v>
      </c>
      <c r="F64" t="s">
        <v>219</v>
      </c>
      <c r="G64" t="s">
        <v>278</v>
      </c>
      <c r="H64" t="s">
        <v>279</v>
      </c>
      <c r="I64" t="s">
        <v>556</v>
      </c>
      <c r="J64" t="s">
        <v>557</v>
      </c>
      <c r="K64" s="129" t="s">
        <v>776</v>
      </c>
      <c r="L64" s="129" t="s">
        <v>416</v>
      </c>
      <c r="M64" s="218" t="str">
        <f t="shared" si="4"/>
        <v>ED.WA</v>
      </c>
      <c r="N64" s="173">
        <v>1</v>
      </c>
      <c r="O64" s="173">
        <v>0</v>
      </c>
      <c r="P64" s="219">
        <f t="shared" si="5"/>
        <v>80311.58</v>
      </c>
      <c r="Q64" s="219">
        <f t="shared" si="6"/>
        <v>0</v>
      </c>
      <c r="R64" s="220">
        <v>0</v>
      </c>
      <c r="S64" s="220">
        <v>0</v>
      </c>
      <c r="T64" s="220">
        <v>2937.7</v>
      </c>
      <c r="U64" s="220">
        <v>0</v>
      </c>
      <c r="V64" s="220">
        <v>0</v>
      </c>
      <c r="W64" s="220">
        <v>0</v>
      </c>
      <c r="X64" s="220">
        <v>785.51</v>
      </c>
      <c r="Y64" s="220">
        <v>3519.55</v>
      </c>
      <c r="Z64" s="220">
        <v>7932.57</v>
      </c>
      <c r="AA64" s="220">
        <v>2663.5699999999997</v>
      </c>
      <c r="AB64" s="220">
        <v>47832.729999999996</v>
      </c>
      <c r="AC64" s="220">
        <v>14639.95</v>
      </c>
      <c r="AD64" s="220">
        <f t="shared" si="14"/>
        <v>80311.58</v>
      </c>
      <c r="AE64" s="221"/>
      <c r="AF64" s="220">
        <f>SUM($R64:R64)</f>
        <v>0</v>
      </c>
      <c r="AG64" s="220">
        <f>SUM($R64:S64)</f>
        <v>0</v>
      </c>
      <c r="AH64" s="220">
        <f>SUM($R64:T64)</f>
        <v>2937.7</v>
      </c>
      <c r="AI64" s="220">
        <f>SUM($R64:U64)</f>
        <v>2937.7</v>
      </c>
      <c r="AJ64" s="220">
        <f>SUM($R64:V64)</f>
        <v>2937.7</v>
      </c>
      <c r="AK64" s="220">
        <f>SUM($R64:W64)</f>
        <v>2937.7</v>
      </c>
      <c r="AL64" s="220">
        <f>SUM($R64:X64)</f>
        <v>3723.21</v>
      </c>
      <c r="AM64" s="220">
        <f>SUM($R64:Y64)</f>
        <v>7242.76</v>
      </c>
      <c r="AN64" s="220">
        <f>SUM($R64:Z64)</f>
        <v>15175.33</v>
      </c>
      <c r="AO64" s="220">
        <f>SUM($R64:AA64)</f>
        <v>17838.900000000001</v>
      </c>
      <c r="AP64" s="220">
        <f>SUM($R64:AB64)</f>
        <v>65671.63</v>
      </c>
      <c r="AQ64" s="220">
        <f>SUM($R64:AC64)</f>
        <v>80311.58</v>
      </c>
      <c r="AR64" s="222">
        <f t="shared" si="7"/>
        <v>13463.201666666668</v>
      </c>
      <c r="AS64" s="82"/>
      <c r="AT64" s="220">
        <f t="shared" si="28"/>
        <v>0</v>
      </c>
      <c r="AU64" s="220">
        <f t="shared" si="28"/>
        <v>0</v>
      </c>
      <c r="AV64" s="220">
        <f t="shared" si="28"/>
        <v>2937.7</v>
      </c>
      <c r="AW64" s="220">
        <f t="shared" si="28"/>
        <v>0</v>
      </c>
      <c r="AX64" s="220">
        <f t="shared" si="28"/>
        <v>0</v>
      </c>
      <c r="AY64" s="220">
        <f t="shared" si="28"/>
        <v>0</v>
      </c>
      <c r="AZ64" s="220">
        <f t="shared" si="45"/>
        <v>785.51</v>
      </c>
      <c r="BA64" s="220">
        <f t="shared" si="45"/>
        <v>3519.55</v>
      </c>
      <c r="BB64" s="220">
        <f t="shared" si="45"/>
        <v>7932.57</v>
      </c>
      <c r="BC64" s="220">
        <f t="shared" si="45"/>
        <v>2663.5699999999997</v>
      </c>
      <c r="BD64" s="220">
        <f t="shared" si="45"/>
        <v>47832.729999999996</v>
      </c>
      <c r="BE64" s="220">
        <f t="shared" si="45"/>
        <v>14639.95</v>
      </c>
      <c r="BF64" s="220">
        <f t="shared" si="9"/>
        <v>80311.58</v>
      </c>
      <c r="BG64" s="221"/>
      <c r="BH64" s="220">
        <f>SUM($AT64:AT64)</f>
        <v>0</v>
      </c>
      <c r="BI64" s="220">
        <f>SUM($AT64:AU64)</f>
        <v>0</v>
      </c>
      <c r="BJ64" s="220">
        <f>SUM($AT64:AV64)</f>
        <v>2937.7</v>
      </c>
      <c r="BK64" s="220">
        <f>SUM($AT64:AW64)</f>
        <v>2937.7</v>
      </c>
      <c r="BL64" s="220">
        <f>SUM($AT64:AX64)</f>
        <v>2937.7</v>
      </c>
      <c r="BM64" s="220">
        <f>SUM($AT64:AY64)</f>
        <v>2937.7</v>
      </c>
      <c r="BN64" s="220">
        <f>SUM($AT64:AZ64)</f>
        <v>3723.21</v>
      </c>
      <c r="BO64" s="220">
        <f>SUM($AT64:BA64)</f>
        <v>7242.76</v>
      </c>
      <c r="BP64" s="220">
        <f>SUM($AT64:BB64)</f>
        <v>15175.33</v>
      </c>
      <c r="BQ64" s="220">
        <f>SUM($AT64:BC64)</f>
        <v>17838.900000000001</v>
      </c>
      <c r="BR64" s="220">
        <f>SUM($AT64:BD64)</f>
        <v>65671.63</v>
      </c>
      <c r="BS64" s="220">
        <f>SUM($AT64:BE64)</f>
        <v>80311.58</v>
      </c>
      <c r="BT64" s="222">
        <f t="shared" si="10"/>
        <v>13463.201666666668</v>
      </c>
      <c r="BU64" s="82"/>
      <c r="BV64" s="220">
        <f t="shared" si="29"/>
        <v>0</v>
      </c>
      <c r="BW64" s="220">
        <f t="shared" si="29"/>
        <v>0</v>
      </c>
      <c r="BX64" s="220">
        <f t="shared" si="29"/>
        <v>0</v>
      </c>
      <c r="BY64" s="220">
        <f t="shared" si="29"/>
        <v>0</v>
      </c>
      <c r="BZ64" s="220">
        <f t="shared" si="29"/>
        <v>0</v>
      </c>
      <c r="CA64" s="220">
        <f t="shared" si="29"/>
        <v>0</v>
      </c>
      <c r="CB64" s="220">
        <f t="shared" si="46"/>
        <v>0</v>
      </c>
      <c r="CC64" s="220">
        <f t="shared" si="46"/>
        <v>0</v>
      </c>
      <c r="CD64" s="220">
        <f t="shared" si="46"/>
        <v>0</v>
      </c>
      <c r="CE64" s="220">
        <f t="shared" si="46"/>
        <v>0</v>
      </c>
      <c r="CF64" s="220">
        <f t="shared" si="46"/>
        <v>0</v>
      </c>
      <c r="CG64" s="220">
        <f t="shared" si="46"/>
        <v>0</v>
      </c>
      <c r="CH64" s="220">
        <f t="shared" si="12"/>
        <v>0</v>
      </c>
      <c r="CI64" s="221"/>
      <c r="CJ64" s="220">
        <f>SUM($BV64:BV64)</f>
        <v>0</v>
      </c>
      <c r="CK64" s="220">
        <f>SUM($BV64:BW64)</f>
        <v>0</v>
      </c>
      <c r="CL64" s="220">
        <f>SUM($BV64:BX64)</f>
        <v>0</v>
      </c>
      <c r="CM64" s="220">
        <f>SUM($BV64:BY64)</f>
        <v>0</v>
      </c>
      <c r="CN64" s="220">
        <f>SUM($BV64:BZ64)</f>
        <v>0</v>
      </c>
      <c r="CO64" s="220">
        <f>SUM($BV64:CA64)</f>
        <v>0</v>
      </c>
      <c r="CP64" s="220">
        <f>SUM($BV64:CB64)</f>
        <v>0</v>
      </c>
      <c r="CQ64" s="220">
        <f>SUM($BV64:CC64)</f>
        <v>0</v>
      </c>
      <c r="CR64" s="220">
        <f>SUM($BV64:CD64)</f>
        <v>0</v>
      </c>
      <c r="CS64" s="220">
        <f>SUM($BV64:CE64)</f>
        <v>0</v>
      </c>
      <c r="CT64" s="220">
        <f>SUM($BV64:CF64)</f>
        <v>0</v>
      </c>
      <c r="CU64" s="220">
        <f>SUM($BV64:CG64)</f>
        <v>0</v>
      </c>
      <c r="CV64" s="222">
        <f t="shared" si="13"/>
        <v>0</v>
      </c>
    </row>
    <row r="65" spans="1:100" s="94" customFormat="1" ht="14.4">
      <c r="A65" s="129" t="s">
        <v>807</v>
      </c>
      <c r="B65" s="129" t="s">
        <v>211</v>
      </c>
      <c r="C65" s="129" t="s">
        <v>212</v>
      </c>
      <c r="D65" t="s">
        <v>494</v>
      </c>
      <c r="E65" s="217" t="s">
        <v>48</v>
      </c>
      <c r="F65" t="s">
        <v>220</v>
      </c>
      <c r="G65" t="s">
        <v>284</v>
      </c>
      <c r="H65" t="s">
        <v>285</v>
      </c>
      <c r="I65" t="s">
        <v>286</v>
      </c>
      <c r="J65" t="s">
        <v>564</v>
      </c>
      <c r="K65" s="129" t="s">
        <v>776</v>
      </c>
      <c r="L65" s="129" t="s">
        <v>775</v>
      </c>
      <c r="M65" s="218" t="str">
        <f t="shared" si="4"/>
        <v>ED.WA</v>
      </c>
      <c r="N65" s="173">
        <v>1</v>
      </c>
      <c r="O65" s="173">
        <v>0</v>
      </c>
      <c r="P65" s="219">
        <f t="shared" si="5"/>
        <v>1599950.8599999999</v>
      </c>
      <c r="Q65" s="219">
        <f t="shared" si="6"/>
        <v>0</v>
      </c>
      <c r="R65" s="220">
        <v>1744900.9</v>
      </c>
      <c r="S65" s="220">
        <v>-191388.53</v>
      </c>
      <c r="T65" s="220">
        <v>15639.73</v>
      </c>
      <c r="U65" s="220">
        <v>4801.8900000000003</v>
      </c>
      <c r="V65" s="220">
        <v>41669.19</v>
      </c>
      <c r="W65" s="220">
        <v>40961.01</v>
      </c>
      <c r="X65" s="220">
        <v>20213.59</v>
      </c>
      <c r="Y65" s="220">
        <v>-76846.92</v>
      </c>
      <c r="Z65" s="220">
        <v>0</v>
      </c>
      <c r="AA65" s="220">
        <v>0</v>
      </c>
      <c r="AB65" s="220">
        <v>0</v>
      </c>
      <c r="AC65" s="220">
        <v>0</v>
      </c>
      <c r="AD65" s="220">
        <f t="shared" si="14"/>
        <v>1599950.8599999999</v>
      </c>
      <c r="AE65" s="221"/>
      <c r="AF65" s="220">
        <f>SUM($R65:R65)</f>
        <v>1744900.9</v>
      </c>
      <c r="AG65" s="220">
        <f>SUM($R65:S65)</f>
        <v>1553512.3699999999</v>
      </c>
      <c r="AH65" s="220">
        <f>SUM($R65:T65)</f>
        <v>1569152.0999999999</v>
      </c>
      <c r="AI65" s="220">
        <f>SUM($R65:U65)</f>
        <v>1573953.9899999998</v>
      </c>
      <c r="AJ65" s="220">
        <f>SUM($R65:V65)</f>
        <v>1615623.1799999997</v>
      </c>
      <c r="AK65" s="220">
        <f>SUM($R65:W65)</f>
        <v>1656584.1899999997</v>
      </c>
      <c r="AL65" s="220">
        <f>SUM($R65:X65)</f>
        <v>1676797.7799999998</v>
      </c>
      <c r="AM65" s="220">
        <f>SUM($R65:Y65)</f>
        <v>1599950.8599999999</v>
      </c>
      <c r="AN65" s="220">
        <f>SUM($R65:Z65)</f>
        <v>1599950.8599999999</v>
      </c>
      <c r="AO65" s="220">
        <f>SUM($R65:AA65)</f>
        <v>1599950.8599999999</v>
      </c>
      <c r="AP65" s="220">
        <f>SUM($R65:AB65)</f>
        <v>1599950.8599999999</v>
      </c>
      <c r="AQ65" s="220">
        <f>SUM($R65:AC65)</f>
        <v>1599950.8599999999</v>
      </c>
      <c r="AR65" s="222">
        <f t="shared" si="7"/>
        <v>1549191.948333333</v>
      </c>
      <c r="AS65" s="82"/>
      <c r="AT65" s="220">
        <f t="shared" si="28"/>
        <v>1744900.9</v>
      </c>
      <c r="AU65" s="220">
        <f t="shared" si="28"/>
        <v>-191388.53</v>
      </c>
      <c r="AV65" s="220">
        <f t="shared" si="28"/>
        <v>15639.73</v>
      </c>
      <c r="AW65" s="220">
        <f t="shared" si="28"/>
        <v>4801.8900000000003</v>
      </c>
      <c r="AX65" s="220">
        <f t="shared" si="28"/>
        <v>41669.19</v>
      </c>
      <c r="AY65" s="220">
        <f t="shared" si="28"/>
        <v>40961.01</v>
      </c>
      <c r="AZ65" s="220">
        <f t="shared" si="45"/>
        <v>20213.59</v>
      </c>
      <c r="BA65" s="220">
        <f t="shared" si="45"/>
        <v>-76846.92</v>
      </c>
      <c r="BB65" s="220">
        <f t="shared" si="45"/>
        <v>0</v>
      </c>
      <c r="BC65" s="220">
        <f t="shared" si="45"/>
        <v>0</v>
      </c>
      <c r="BD65" s="220">
        <f t="shared" si="45"/>
        <v>0</v>
      </c>
      <c r="BE65" s="220">
        <f t="shared" si="45"/>
        <v>0</v>
      </c>
      <c r="BF65" s="220">
        <f t="shared" si="9"/>
        <v>1599950.8599999999</v>
      </c>
      <c r="BG65" s="221"/>
      <c r="BH65" s="220">
        <f>SUM($AT65:AT65)</f>
        <v>1744900.9</v>
      </c>
      <c r="BI65" s="220">
        <f>SUM($AT65:AU65)</f>
        <v>1553512.3699999999</v>
      </c>
      <c r="BJ65" s="220">
        <f>SUM($AT65:AV65)</f>
        <v>1569152.0999999999</v>
      </c>
      <c r="BK65" s="220">
        <f>SUM($AT65:AW65)</f>
        <v>1573953.9899999998</v>
      </c>
      <c r="BL65" s="220">
        <f>SUM($AT65:AX65)</f>
        <v>1615623.1799999997</v>
      </c>
      <c r="BM65" s="220">
        <f>SUM($AT65:AY65)</f>
        <v>1656584.1899999997</v>
      </c>
      <c r="BN65" s="220">
        <f>SUM($AT65:AZ65)</f>
        <v>1676797.7799999998</v>
      </c>
      <c r="BO65" s="220">
        <f>SUM($AT65:BA65)</f>
        <v>1599950.8599999999</v>
      </c>
      <c r="BP65" s="220">
        <f>SUM($AT65:BB65)</f>
        <v>1599950.8599999999</v>
      </c>
      <c r="BQ65" s="220">
        <f>SUM($AT65:BC65)</f>
        <v>1599950.8599999999</v>
      </c>
      <c r="BR65" s="220">
        <f>SUM($AT65:BD65)</f>
        <v>1599950.8599999999</v>
      </c>
      <c r="BS65" s="220">
        <f>SUM($AT65:BE65)</f>
        <v>1599950.8599999999</v>
      </c>
      <c r="BT65" s="222">
        <f t="shared" si="10"/>
        <v>1549191.948333333</v>
      </c>
      <c r="BU65" s="82"/>
      <c r="BV65" s="220">
        <f t="shared" si="29"/>
        <v>0</v>
      </c>
      <c r="BW65" s="220">
        <f t="shared" si="29"/>
        <v>0</v>
      </c>
      <c r="BX65" s="220">
        <f t="shared" si="29"/>
        <v>0</v>
      </c>
      <c r="BY65" s="220">
        <f t="shared" si="29"/>
        <v>0</v>
      </c>
      <c r="BZ65" s="220">
        <f t="shared" si="29"/>
        <v>0</v>
      </c>
      <c r="CA65" s="220">
        <f t="shared" si="29"/>
        <v>0</v>
      </c>
      <c r="CB65" s="220">
        <f t="shared" si="46"/>
        <v>0</v>
      </c>
      <c r="CC65" s="220">
        <f t="shared" si="46"/>
        <v>0</v>
      </c>
      <c r="CD65" s="220">
        <f t="shared" si="46"/>
        <v>0</v>
      </c>
      <c r="CE65" s="220">
        <f t="shared" si="46"/>
        <v>0</v>
      </c>
      <c r="CF65" s="220">
        <f t="shared" si="46"/>
        <v>0</v>
      </c>
      <c r="CG65" s="220">
        <f t="shared" si="46"/>
        <v>0</v>
      </c>
      <c r="CH65" s="220">
        <f t="shared" si="12"/>
        <v>0</v>
      </c>
      <c r="CI65" s="221"/>
      <c r="CJ65" s="220">
        <f>SUM($BV65:BV65)</f>
        <v>0</v>
      </c>
      <c r="CK65" s="220">
        <f>SUM($BV65:BW65)</f>
        <v>0</v>
      </c>
      <c r="CL65" s="220">
        <f>SUM($BV65:BX65)</f>
        <v>0</v>
      </c>
      <c r="CM65" s="220">
        <f>SUM($BV65:BY65)</f>
        <v>0</v>
      </c>
      <c r="CN65" s="220">
        <f>SUM($BV65:BZ65)</f>
        <v>0</v>
      </c>
      <c r="CO65" s="220">
        <f>SUM($BV65:CA65)</f>
        <v>0</v>
      </c>
      <c r="CP65" s="220">
        <f>SUM($BV65:CB65)</f>
        <v>0</v>
      </c>
      <c r="CQ65" s="220">
        <f>SUM($BV65:CC65)</f>
        <v>0</v>
      </c>
      <c r="CR65" s="220">
        <f>SUM($BV65:CD65)</f>
        <v>0</v>
      </c>
      <c r="CS65" s="220">
        <f>SUM($BV65:CE65)</f>
        <v>0</v>
      </c>
      <c r="CT65" s="220">
        <f>SUM($BV65:CF65)</f>
        <v>0</v>
      </c>
      <c r="CU65" s="220">
        <f>SUM($BV65:CG65)</f>
        <v>0</v>
      </c>
      <c r="CV65" s="222">
        <f t="shared" si="13"/>
        <v>0</v>
      </c>
    </row>
    <row r="66" spans="1:100" s="94" customFormat="1" ht="14.4">
      <c r="A66" s="129" t="s">
        <v>807</v>
      </c>
      <c r="B66" s="129" t="s">
        <v>211</v>
      </c>
      <c r="C66" s="129" t="s">
        <v>212</v>
      </c>
      <c r="D66" t="s">
        <v>494</v>
      </c>
      <c r="E66" s="217" t="s">
        <v>48</v>
      </c>
      <c r="F66" t="s">
        <v>220</v>
      </c>
      <c r="G66" t="s">
        <v>284</v>
      </c>
      <c r="H66" t="s">
        <v>285</v>
      </c>
      <c r="I66" t="s">
        <v>287</v>
      </c>
      <c r="J66" t="s">
        <v>561</v>
      </c>
      <c r="K66" s="129" t="s">
        <v>776</v>
      </c>
      <c r="L66" s="129" t="s">
        <v>416</v>
      </c>
      <c r="M66" s="218" t="str">
        <f t="shared" si="4"/>
        <v>ED.WA</v>
      </c>
      <c r="N66" s="173">
        <v>1</v>
      </c>
      <c r="O66" s="173">
        <v>0</v>
      </c>
      <c r="P66" s="219">
        <f t="shared" si="5"/>
        <v>117975.47000000002</v>
      </c>
      <c r="Q66" s="219">
        <f t="shared" si="6"/>
        <v>0</v>
      </c>
      <c r="R66" s="220">
        <v>41236.51</v>
      </c>
      <c r="S66" s="220">
        <v>45084.66</v>
      </c>
      <c r="T66" s="220">
        <v>30651.43</v>
      </c>
      <c r="U66" s="220">
        <v>0</v>
      </c>
      <c r="V66" s="220">
        <v>560.77</v>
      </c>
      <c r="W66" s="220">
        <v>0</v>
      </c>
      <c r="X66" s="220">
        <v>42.22</v>
      </c>
      <c r="Y66" s="220">
        <v>16.25</v>
      </c>
      <c r="Z66" s="220">
        <v>28.85</v>
      </c>
      <c r="AA66" s="220">
        <v>0</v>
      </c>
      <c r="AB66" s="220">
        <v>0</v>
      </c>
      <c r="AC66" s="220">
        <v>354.78</v>
      </c>
      <c r="AD66" s="220">
        <f t="shared" si="14"/>
        <v>117975.47000000002</v>
      </c>
      <c r="AE66" s="221"/>
      <c r="AF66" s="220">
        <f>SUM($R66:R66)</f>
        <v>41236.51</v>
      </c>
      <c r="AG66" s="220">
        <f>SUM($R66:S66)</f>
        <v>86321.170000000013</v>
      </c>
      <c r="AH66" s="220">
        <f>SUM($R66:T66)</f>
        <v>116972.6</v>
      </c>
      <c r="AI66" s="220">
        <f>SUM($R66:U66)</f>
        <v>116972.6</v>
      </c>
      <c r="AJ66" s="220">
        <f>SUM($R66:V66)</f>
        <v>117533.37000000001</v>
      </c>
      <c r="AK66" s="220">
        <f>SUM($R66:W66)</f>
        <v>117533.37000000001</v>
      </c>
      <c r="AL66" s="220">
        <f>SUM($R66:X66)</f>
        <v>117575.59000000001</v>
      </c>
      <c r="AM66" s="220">
        <f>SUM($R66:Y66)</f>
        <v>117591.84000000001</v>
      </c>
      <c r="AN66" s="220">
        <f>SUM($R66:Z66)</f>
        <v>117620.69000000002</v>
      </c>
      <c r="AO66" s="220">
        <f>SUM($R66:AA66)</f>
        <v>117620.69000000002</v>
      </c>
      <c r="AP66" s="220">
        <f>SUM($R66:AB66)</f>
        <v>117620.69000000002</v>
      </c>
      <c r="AQ66" s="220">
        <f>SUM($R66:AC66)</f>
        <v>117975.47000000002</v>
      </c>
      <c r="AR66" s="222">
        <f t="shared" si="7"/>
        <v>103632.23791666667</v>
      </c>
      <c r="AS66" s="82"/>
      <c r="AT66" s="220">
        <f t="shared" si="28"/>
        <v>41236.51</v>
      </c>
      <c r="AU66" s="220">
        <f t="shared" si="28"/>
        <v>45084.66</v>
      </c>
      <c r="AV66" s="220">
        <f t="shared" si="28"/>
        <v>30651.43</v>
      </c>
      <c r="AW66" s="220">
        <f t="shared" si="28"/>
        <v>0</v>
      </c>
      <c r="AX66" s="220">
        <f t="shared" si="28"/>
        <v>560.77</v>
      </c>
      <c r="AY66" s="220">
        <f t="shared" si="28"/>
        <v>0</v>
      </c>
      <c r="AZ66" s="220">
        <f t="shared" si="45"/>
        <v>42.22</v>
      </c>
      <c r="BA66" s="220">
        <f t="shared" si="45"/>
        <v>16.25</v>
      </c>
      <c r="BB66" s="220">
        <f t="shared" si="45"/>
        <v>28.85</v>
      </c>
      <c r="BC66" s="220">
        <f t="shared" si="45"/>
        <v>0</v>
      </c>
      <c r="BD66" s="220">
        <f t="shared" si="45"/>
        <v>0</v>
      </c>
      <c r="BE66" s="220">
        <f t="shared" si="45"/>
        <v>354.78</v>
      </c>
      <c r="BF66" s="220">
        <f t="shared" si="9"/>
        <v>117975.47000000002</v>
      </c>
      <c r="BG66" s="221"/>
      <c r="BH66" s="220">
        <f>SUM($AT66:AT66)</f>
        <v>41236.51</v>
      </c>
      <c r="BI66" s="220">
        <f>SUM($AT66:AU66)</f>
        <v>86321.170000000013</v>
      </c>
      <c r="BJ66" s="220">
        <f>SUM($AT66:AV66)</f>
        <v>116972.6</v>
      </c>
      <c r="BK66" s="220">
        <f>SUM($AT66:AW66)</f>
        <v>116972.6</v>
      </c>
      <c r="BL66" s="220">
        <f>SUM($AT66:AX66)</f>
        <v>117533.37000000001</v>
      </c>
      <c r="BM66" s="220">
        <f>SUM($AT66:AY66)</f>
        <v>117533.37000000001</v>
      </c>
      <c r="BN66" s="220">
        <f>SUM($AT66:AZ66)</f>
        <v>117575.59000000001</v>
      </c>
      <c r="BO66" s="220">
        <f>SUM($AT66:BA66)</f>
        <v>117591.84000000001</v>
      </c>
      <c r="BP66" s="220">
        <f>SUM($AT66:BB66)</f>
        <v>117620.69000000002</v>
      </c>
      <c r="BQ66" s="220">
        <f>SUM($AT66:BC66)</f>
        <v>117620.69000000002</v>
      </c>
      <c r="BR66" s="220">
        <f>SUM($AT66:BD66)</f>
        <v>117620.69000000002</v>
      </c>
      <c r="BS66" s="220">
        <f>SUM($AT66:BE66)</f>
        <v>117975.47000000002</v>
      </c>
      <c r="BT66" s="222">
        <f t="shared" si="10"/>
        <v>103632.23791666667</v>
      </c>
      <c r="BU66" s="82"/>
      <c r="BV66" s="220">
        <f t="shared" si="29"/>
        <v>0</v>
      </c>
      <c r="BW66" s="220">
        <f t="shared" si="29"/>
        <v>0</v>
      </c>
      <c r="BX66" s="220">
        <f t="shared" si="29"/>
        <v>0</v>
      </c>
      <c r="BY66" s="220">
        <f t="shared" si="29"/>
        <v>0</v>
      </c>
      <c r="BZ66" s="220">
        <f t="shared" si="29"/>
        <v>0</v>
      </c>
      <c r="CA66" s="220">
        <f t="shared" si="29"/>
        <v>0</v>
      </c>
      <c r="CB66" s="220">
        <f t="shared" si="46"/>
        <v>0</v>
      </c>
      <c r="CC66" s="220">
        <f t="shared" si="46"/>
        <v>0</v>
      </c>
      <c r="CD66" s="220">
        <f t="shared" si="46"/>
        <v>0</v>
      </c>
      <c r="CE66" s="220">
        <f t="shared" si="46"/>
        <v>0</v>
      </c>
      <c r="CF66" s="220">
        <f t="shared" si="46"/>
        <v>0</v>
      </c>
      <c r="CG66" s="220">
        <f t="shared" si="46"/>
        <v>0</v>
      </c>
      <c r="CH66" s="220">
        <f t="shared" si="12"/>
        <v>0</v>
      </c>
      <c r="CI66" s="221"/>
      <c r="CJ66" s="220">
        <f>SUM($BV66:BV66)</f>
        <v>0</v>
      </c>
      <c r="CK66" s="220">
        <f>SUM($BV66:BW66)</f>
        <v>0</v>
      </c>
      <c r="CL66" s="220">
        <f>SUM($BV66:BX66)</f>
        <v>0</v>
      </c>
      <c r="CM66" s="220">
        <f>SUM($BV66:BY66)</f>
        <v>0</v>
      </c>
      <c r="CN66" s="220">
        <f>SUM($BV66:BZ66)</f>
        <v>0</v>
      </c>
      <c r="CO66" s="220">
        <f>SUM($BV66:CA66)</f>
        <v>0</v>
      </c>
      <c r="CP66" s="220">
        <f>SUM($BV66:CB66)</f>
        <v>0</v>
      </c>
      <c r="CQ66" s="220">
        <f>SUM($BV66:CC66)</f>
        <v>0</v>
      </c>
      <c r="CR66" s="220">
        <f>SUM($BV66:CD66)</f>
        <v>0</v>
      </c>
      <c r="CS66" s="220">
        <f>SUM($BV66:CE66)</f>
        <v>0</v>
      </c>
      <c r="CT66" s="220">
        <f>SUM($BV66:CF66)</f>
        <v>0</v>
      </c>
      <c r="CU66" s="220">
        <f>SUM($BV66:CG66)</f>
        <v>0</v>
      </c>
      <c r="CV66" s="222">
        <f t="shared" si="13"/>
        <v>0</v>
      </c>
    </row>
    <row r="67" spans="1:100" s="94" customFormat="1" ht="14.4">
      <c r="A67" s="129" t="s">
        <v>807</v>
      </c>
      <c r="B67" s="129" t="s">
        <v>211</v>
      </c>
      <c r="C67" s="129" t="s">
        <v>212</v>
      </c>
      <c r="D67" t="s">
        <v>494</v>
      </c>
      <c r="E67" s="217" t="s">
        <v>48</v>
      </c>
      <c r="F67" t="s">
        <v>220</v>
      </c>
      <c r="G67" t="s">
        <v>284</v>
      </c>
      <c r="H67" t="s">
        <v>285</v>
      </c>
      <c r="I67" t="s">
        <v>562</v>
      </c>
      <c r="J67" t="s">
        <v>563</v>
      </c>
      <c r="K67" s="129" t="s">
        <v>776</v>
      </c>
      <c r="L67" s="129" t="s">
        <v>416</v>
      </c>
      <c r="M67" s="218" t="str">
        <f t="shared" si="4"/>
        <v>ED.WA</v>
      </c>
      <c r="N67" s="173">
        <v>1</v>
      </c>
      <c r="O67" s="173">
        <v>0</v>
      </c>
      <c r="P67" s="219">
        <f t="shared" si="5"/>
        <v>229234.13</v>
      </c>
      <c r="Q67" s="219">
        <f t="shared" si="6"/>
        <v>0</v>
      </c>
      <c r="R67" s="220">
        <v>9733.9500000000007</v>
      </c>
      <c r="S67" s="220">
        <v>12737.32</v>
      </c>
      <c r="T67" s="220">
        <v>11713.49</v>
      </c>
      <c r="U67" s="220">
        <v>6456.76</v>
      </c>
      <c r="V67" s="220">
        <v>0</v>
      </c>
      <c r="W67" s="220">
        <v>10372.86</v>
      </c>
      <c r="X67" s="220">
        <v>0</v>
      </c>
      <c r="Y67" s="220">
        <v>0</v>
      </c>
      <c r="Z67" s="220">
        <v>0</v>
      </c>
      <c r="AA67" s="220">
        <v>170022.6</v>
      </c>
      <c r="AB67" s="220">
        <v>4241.54</v>
      </c>
      <c r="AC67" s="220">
        <v>3955.61</v>
      </c>
      <c r="AD67" s="220">
        <f t="shared" si="14"/>
        <v>229234.13</v>
      </c>
      <c r="AE67" s="221"/>
      <c r="AF67" s="220">
        <f>SUM($R67:R67)</f>
        <v>9733.9500000000007</v>
      </c>
      <c r="AG67" s="220">
        <f>SUM($R67:S67)</f>
        <v>22471.27</v>
      </c>
      <c r="AH67" s="220">
        <f>SUM($R67:T67)</f>
        <v>34184.76</v>
      </c>
      <c r="AI67" s="220">
        <f>SUM($R67:U67)</f>
        <v>40641.520000000004</v>
      </c>
      <c r="AJ67" s="220">
        <f>SUM($R67:V67)</f>
        <v>40641.520000000004</v>
      </c>
      <c r="AK67" s="220">
        <f>SUM($R67:W67)</f>
        <v>51014.380000000005</v>
      </c>
      <c r="AL67" s="220">
        <f>SUM($R67:X67)</f>
        <v>51014.380000000005</v>
      </c>
      <c r="AM67" s="220">
        <f>SUM($R67:Y67)</f>
        <v>51014.380000000005</v>
      </c>
      <c r="AN67" s="220">
        <f>SUM($R67:Z67)</f>
        <v>51014.380000000005</v>
      </c>
      <c r="AO67" s="220">
        <f>SUM($R67:AA67)</f>
        <v>221036.98</v>
      </c>
      <c r="AP67" s="220">
        <f>SUM($R67:AB67)</f>
        <v>225278.52000000002</v>
      </c>
      <c r="AQ67" s="220">
        <f>SUM($R67:AC67)</f>
        <v>229234.13</v>
      </c>
      <c r="AR67" s="222">
        <f t="shared" si="7"/>
        <v>76055.258749999994</v>
      </c>
      <c r="AS67" s="82"/>
      <c r="AT67" s="220">
        <f t="shared" si="28"/>
        <v>9733.9500000000007</v>
      </c>
      <c r="AU67" s="220">
        <f t="shared" si="28"/>
        <v>12737.32</v>
      </c>
      <c r="AV67" s="220">
        <f t="shared" si="28"/>
        <v>11713.49</v>
      </c>
      <c r="AW67" s="220">
        <f t="shared" si="28"/>
        <v>6456.76</v>
      </c>
      <c r="AX67" s="220">
        <f t="shared" si="28"/>
        <v>0</v>
      </c>
      <c r="AY67" s="220">
        <f t="shared" si="28"/>
        <v>10372.86</v>
      </c>
      <c r="AZ67" s="220">
        <f t="shared" si="45"/>
        <v>0</v>
      </c>
      <c r="BA67" s="220">
        <f t="shared" si="45"/>
        <v>0</v>
      </c>
      <c r="BB67" s="220">
        <f t="shared" si="45"/>
        <v>0</v>
      </c>
      <c r="BC67" s="220">
        <f t="shared" si="45"/>
        <v>170022.6</v>
      </c>
      <c r="BD67" s="220">
        <f t="shared" si="45"/>
        <v>4241.54</v>
      </c>
      <c r="BE67" s="220">
        <f t="shared" si="45"/>
        <v>3955.61</v>
      </c>
      <c r="BF67" s="220">
        <f t="shared" si="9"/>
        <v>229234.13</v>
      </c>
      <c r="BG67" s="221"/>
      <c r="BH67" s="220">
        <f>SUM($AT67:AT67)</f>
        <v>9733.9500000000007</v>
      </c>
      <c r="BI67" s="220">
        <f>SUM($AT67:AU67)</f>
        <v>22471.27</v>
      </c>
      <c r="BJ67" s="220">
        <f>SUM($AT67:AV67)</f>
        <v>34184.76</v>
      </c>
      <c r="BK67" s="220">
        <f>SUM($AT67:AW67)</f>
        <v>40641.520000000004</v>
      </c>
      <c r="BL67" s="220">
        <f>SUM($AT67:AX67)</f>
        <v>40641.520000000004</v>
      </c>
      <c r="BM67" s="220">
        <f>SUM($AT67:AY67)</f>
        <v>51014.380000000005</v>
      </c>
      <c r="BN67" s="220">
        <f>SUM($AT67:AZ67)</f>
        <v>51014.380000000005</v>
      </c>
      <c r="BO67" s="220">
        <f>SUM($AT67:BA67)</f>
        <v>51014.380000000005</v>
      </c>
      <c r="BP67" s="220">
        <f>SUM($AT67:BB67)</f>
        <v>51014.380000000005</v>
      </c>
      <c r="BQ67" s="220">
        <f>SUM($AT67:BC67)</f>
        <v>221036.98</v>
      </c>
      <c r="BR67" s="220">
        <f>SUM($AT67:BD67)</f>
        <v>225278.52000000002</v>
      </c>
      <c r="BS67" s="220">
        <f>SUM($AT67:BE67)</f>
        <v>229234.13</v>
      </c>
      <c r="BT67" s="222">
        <f t="shared" si="10"/>
        <v>76055.258749999994</v>
      </c>
      <c r="BU67" s="82"/>
      <c r="BV67" s="220">
        <f t="shared" si="29"/>
        <v>0</v>
      </c>
      <c r="BW67" s="220">
        <f t="shared" si="29"/>
        <v>0</v>
      </c>
      <c r="BX67" s="220">
        <f t="shared" si="29"/>
        <v>0</v>
      </c>
      <c r="BY67" s="220">
        <f t="shared" si="29"/>
        <v>0</v>
      </c>
      <c r="BZ67" s="220">
        <f t="shared" si="29"/>
        <v>0</v>
      </c>
      <c r="CA67" s="220">
        <f t="shared" si="29"/>
        <v>0</v>
      </c>
      <c r="CB67" s="220">
        <f t="shared" si="46"/>
        <v>0</v>
      </c>
      <c r="CC67" s="220">
        <f t="shared" si="46"/>
        <v>0</v>
      </c>
      <c r="CD67" s="220">
        <f t="shared" si="46"/>
        <v>0</v>
      </c>
      <c r="CE67" s="220">
        <f t="shared" si="46"/>
        <v>0</v>
      </c>
      <c r="CF67" s="220">
        <f t="shared" si="46"/>
        <v>0</v>
      </c>
      <c r="CG67" s="220">
        <f t="shared" si="46"/>
        <v>0</v>
      </c>
      <c r="CH67" s="220">
        <f t="shared" si="12"/>
        <v>0</v>
      </c>
      <c r="CI67" s="221"/>
      <c r="CJ67" s="220">
        <f>SUM($BV67:BV67)</f>
        <v>0</v>
      </c>
      <c r="CK67" s="220">
        <f>SUM($BV67:BW67)</f>
        <v>0</v>
      </c>
      <c r="CL67" s="220">
        <f>SUM($BV67:BX67)</f>
        <v>0</v>
      </c>
      <c r="CM67" s="220">
        <f>SUM($BV67:BY67)</f>
        <v>0</v>
      </c>
      <c r="CN67" s="220">
        <f>SUM($BV67:BZ67)</f>
        <v>0</v>
      </c>
      <c r="CO67" s="220">
        <f>SUM($BV67:CA67)</f>
        <v>0</v>
      </c>
      <c r="CP67" s="220">
        <f>SUM($BV67:CB67)</f>
        <v>0</v>
      </c>
      <c r="CQ67" s="220">
        <f>SUM($BV67:CC67)</f>
        <v>0</v>
      </c>
      <c r="CR67" s="220">
        <f>SUM($BV67:CD67)</f>
        <v>0</v>
      </c>
      <c r="CS67" s="220">
        <f>SUM($BV67:CE67)</f>
        <v>0</v>
      </c>
      <c r="CT67" s="220">
        <f>SUM($BV67:CF67)</f>
        <v>0</v>
      </c>
      <c r="CU67" s="220">
        <f>SUM($BV67:CG67)</f>
        <v>0</v>
      </c>
      <c r="CV67" s="222">
        <f t="shared" si="13"/>
        <v>0</v>
      </c>
    </row>
    <row r="68" spans="1:100" s="94" customFormat="1" ht="14.4">
      <c r="A68" s="129" t="s">
        <v>807</v>
      </c>
      <c r="B68" s="129" t="s">
        <v>211</v>
      </c>
      <c r="C68" s="129" t="s">
        <v>212</v>
      </c>
      <c r="D68" t="s">
        <v>49</v>
      </c>
      <c r="E68" s="217" t="s">
        <v>49</v>
      </c>
      <c r="F68" t="s">
        <v>221</v>
      </c>
      <c r="G68" t="s">
        <v>288</v>
      </c>
      <c r="H68" t="s">
        <v>289</v>
      </c>
      <c r="I68" t="s">
        <v>290</v>
      </c>
      <c r="J68" t="s">
        <v>565</v>
      </c>
      <c r="K68" s="129" t="s">
        <v>772</v>
      </c>
      <c r="L68" s="129" t="s">
        <v>416</v>
      </c>
      <c r="M68" s="218" t="str">
        <f t="shared" si="4"/>
        <v>ED.WA</v>
      </c>
      <c r="N68" s="173">
        <v>1</v>
      </c>
      <c r="O68" s="173">
        <v>0</v>
      </c>
      <c r="P68" s="219">
        <f t="shared" si="5"/>
        <v>2422178.8000000007</v>
      </c>
      <c r="Q68" s="219">
        <f t="shared" si="6"/>
        <v>0</v>
      </c>
      <c r="R68" s="220">
        <v>0</v>
      </c>
      <c r="S68" s="220">
        <v>706354.20000000019</v>
      </c>
      <c r="T68" s="220">
        <v>141878.46</v>
      </c>
      <c r="U68" s="220">
        <v>140963.01000000007</v>
      </c>
      <c r="V68" s="220">
        <v>241200.71</v>
      </c>
      <c r="W68" s="220">
        <v>405320.07000000007</v>
      </c>
      <c r="X68" s="220">
        <v>664644.24999999988</v>
      </c>
      <c r="Y68" s="220">
        <v>-228498.01999999996</v>
      </c>
      <c r="Z68" s="220">
        <v>42212.810000000005</v>
      </c>
      <c r="AA68" s="220">
        <v>-43667.370000000017</v>
      </c>
      <c r="AB68" s="220">
        <v>542914.27000000025</v>
      </c>
      <c r="AC68" s="220">
        <v>-191143.59000000003</v>
      </c>
      <c r="AD68" s="220">
        <f t="shared" si="14"/>
        <v>2422178.8000000007</v>
      </c>
      <c r="AE68" s="221"/>
      <c r="AF68" s="220">
        <f>SUM($R68:R68)</f>
        <v>0</v>
      </c>
      <c r="AG68" s="220">
        <f>SUM($R68:S68)</f>
        <v>706354.20000000019</v>
      </c>
      <c r="AH68" s="220">
        <f>SUM($R68:T68)</f>
        <v>848232.66000000015</v>
      </c>
      <c r="AI68" s="220">
        <f>SUM($R68:U68)</f>
        <v>989195.67000000016</v>
      </c>
      <c r="AJ68" s="220">
        <f>SUM($R68:V68)</f>
        <v>1230396.3800000001</v>
      </c>
      <c r="AK68" s="220">
        <f>SUM($R68:W68)</f>
        <v>1635716.4500000002</v>
      </c>
      <c r="AL68" s="220">
        <f>SUM($R68:X68)</f>
        <v>2300360.7000000002</v>
      </c>
      <c r="AM68" s="220">
        <f>SUM($R68:Y68)</f>
        <v>2071862.6800000002</v>
      </c>
      <c r="AN68" s="220">
        <f>SUM($R68:Z68)</f>
        <v>2114075.4900000002</v>
      </c>
      <c r="AO68" s="220">
        <f>SUM($R68:AA68)</f>
        <v>2070408.12</v>
      </c>
      <c r="AP68" s="220">
        <f>SUM($R68:AB68)</f>
        <v>2613322.3900000006</v>
      </c>
      <c r="AQ68" s="220">
        <f>SUM($R68:AC68)</f>
        <v>2422178.8000000007</v>
      </c>
      <c r="AR68" s="222">
        <f t="shared" si="7"/>
        <v>1482584.5116666667</v>
      </c>
      <c r="AS68" s="82"/>
      <c r="AT68" s="220">
        <f t="shared" ref="AT68:BE99" si="47">R68*$N68</f>
        <v>0</v>
      </c>
      <c r="AU68" s="220">
        <f t="shared" si="47"/>
        <v>706354.20000000019</v>
      </c>
      <c r="AV68" s="220">
        <f t="shared" si="47"/>
        <v>141878.46</v>
      </c>
      <c r="AW68" s="220">
        <f t="shared" si="47"/>
        <v>140963.01000000007</v>
      </c>
      <c r="AX68" s="220">
        <f t="shared" si="47"/>
        <v>241200.71</v>
      </c>
      <c r="AY68" s="220">
        <f t="shared" si="47"/>
        <v>405320.07000000007</v>
      </c>
      <c r="AZ68" s="220">
        <f t="shared" si="45"/>
        <v>664644.24999999988</v>
      </c>
      <c r="BA68" s="220">
        <f t="shared" si="45"/>
        <v>-228498.01999999996</v>
      </c>
      <c r="BB68" s="220">
        <f t="shared" si="45"/>
        <v>42212.810000000005</v>
      </c>
      <c r="BC68" s="220">
        <f t="shared" si="45"/>
        <v>-43667.370000000017</v>
      </c>
      <c r="BD68" s="220">
        <f t="shared" si="45"/>
        <v>542914.27000000025</v>
      </c>
      <c r="BE68" s="220">
        <f t="shared" si="45"/>
        <v>-191143.59000000003</v>
      </c>
      <c r="BF68" s="220">
        <f t="shared" si="9"/>
        <v>2422178.8000000007</v>
      </c>
      <c r="BG68" s="221"/>
      <c r="BH68" s="220">
        <f>SUM($AT68:AT68)</f>
        <v>0</v>
      </c>
      <c r="BI68" s="220">
        <f>SUM($AT68:AU68)</f>
        <v>706354.20000000019</v>
      </c>
      <c r="BJ68" s="220">
        <f>SUM($AT68:AV68)</f>
        <v>848232.66000000015</v>
      </c>
      <c r="BK68" s="220">
        <f>SUM($AT68:AW68)</f>
        <v>989195.67000000016</v>
      </c>
      <c r="BL68" s="220">
        <f>SUM($AT68:AX68)</f>
        <v>1230396.3800000001</v>
      </c>
      <c r="BM68" s="220">
        <f>SUM($AT68:AY68)</f>
        <v>1635716.4500000002</v>
      </c>
      <c r="BN68" s="220">
        <f>SUM($AT68:AZ68)</f>
        <v>2300360.7000000002</v>
      </c>
      <c r="BO68" s="220">
        <f>SUM($AT68:BA68)</f>
        <v>2071862.6800000002</v>
      </c>
      <c r="BP68" s="220">
        <f>SUM($AT68:BB68)</f>
        <v>2114075.4900000002</v>
      </c>
      <c r="BQ68" s="220">
        <f>SUM($AT68:BC68)</f>
        <v>2070408.12</v>
      </c>
      <c r="BR68" s="220">
        <f>SUM($AT68:BD68)</f>
        <v>2613322.3900000006</v>
      </c>
      <c r="BS68" s="220">
        <f>SUM($AT68:BE68)</f>
        <v>2422178.8000000007</v>
      </c>
      <c r="BT68" s="222">
        <f t="shared" si="10"/>
        <v>1482584.5116666667</v>
      </c>
      <c r="BU68" s="82"/>
      <c r="BV68" s="220">
        <f t="shared" ref="BV68:CG99" si="48">$O68*R68</f>
        <v>0</v>
      </c>
      <c r="BW68" s="220">
        <f t="shared" si="48"/>
        <v>0</v>
      </c>
      <c r="BX68" s="220">
        <f t="shared" si="48"/>
        <v>0</v>
      </c>
      <c r="BY68" s="220">
        <f t="shared" si="48"/>
        <v>0</v>
      </c>
      <c r="BZ68" s="220">
        <f t="shared" si="48"/>
        <v>0</v>
      </c>
      <c r="CA68" s="220">
        <f t="shared" si="48"/>
        <v>0</v>
      </c>
      <c r="CB68" s="220">
        <f t="shared" si="46"/>
        <v>0</v>
      </c>
      <c r="CC68" s="220">
        <f t="shared" si="46"/>
        <v>0</v>
      </c>
      <c r="CD68" s="220">
        <f t="shared" si="46"/>
        <v>0</v>
      </c>
      <c r="CE68" s="220">
        <f t="shared" si="46"/>
        <v>0</v>
      </c>
      <c r="CF68" s="220">
        <f t="shared" si="46"/>
        <v>0</v>
      </c>
      <c r="CG68" s="220">
        <f t="shared" si="46"/>
        <v>0</v>
      </c>
      <c r="CH68" s="220">
        <f t="shared" si="12"/>
        <v>0</v>
      </c>
      <c r="CI68" s="221"/>
      <c r="CJ68" s="220">
        <f>SUM($BV68:BV68)</f>
        <v>0</v>
      </c>
      <c r="CK68" s="220">
        <f>SUM($BV68:BW68)</f>
        <v>0</v>
      </c>
      <c r="CL68" s="220">
        <f>SUM($BV68:BX68)</f>
        <v>0</v>
      </c>
      <c r="CM68" s="220">
        <f>SUM($BV68:BY68)</f>
        <v>0</v>
      </c>
      <c r="CN68" s="220">
        <f>SUM($BV68:BZ68)</f>
        <v>0</v>
      </c>
      <c r="CO68" s="220">
        <f>SUM($BV68:CA68)</f>
        <v>0</v>
      </c>
      <c r="CP68" s="220">
        <f>SUM($BV68:CB68)</f>
        <v>0</v>
      </c>
      <c r="CQ68" s="220">
        <f>SUM($BV68:CC68)</f>
        <v>0</v>
      </c>
      <c r="CR68" s="220">
        <f>SUM($BV68:CD68)</f>
        <v>0</v>
      </c>
      <c r="CS68" s="220">
        <f>SUM($BV68:CE68)</f>
        <v>0</v>
      </c>
      <c r="CT68" s="220">
        <f>SUM($BV68:CF68)</f>
        <v>0</v>
      </c>
      <c r="CU68" s="220">
        <f>SUM($BV68:CG68)</f>
        <v>0</v>
      </c>
      <c r="CV68" s="222">
        <f t="shared" si="13"/>
        <v>0</v>
      </c>
    </row>
    <row r="69" spans="1:100" s="94" customFormat="1" ht="14.4">
      <c r="A69" s="129" t="s">
        <v>807</v>
      </c>
      <c r="B69" s="129" t="s">
        <v>56</v>
      </c>
      <c r="C69" s="129" t="s">
        <v>20</v>
      </c>
      <c r="D69" t="s">
        <v>494</v>
      </c>
      <c r="E69" s="217" t="s">
        <v>53</v>
      </c>
      <c r="F69" t="s">
        <v>213</v>
      </c>
      <c r="G69" t="s">
        <v>291</v>
      </c>
      <c r="H69" t="s">
        <v>292</v>
      </c>
      <c r="I69" t="s">
        <v>296</v>
      </c>
      <c r="J69" t="s">
        <v>579</v>
      </c>
      <c r="K69" s="129" t="s">
        <v>771</v>
      </c>
      <c r="L69" s="129" t="s">
        <v>775</v>
      </c>
      <c r="M69" s="218" t="str">
        <f t="shared" si="4"/>
        <v>CD.AA</v>
      </c>
      <c r="N69" s="173">
        <v>0.48309143579999997</v>
      </c>
      <c r="O69" s="173">
        <v>0.15158870260000001</v>
      </c>
      <c r="P69" s="219">
        <f t="shared" si="5"/>
        <v>75227.215773922115</v>
      </c>
      <c r="Q69" s="219">
        <f t="shared" si="6"/>
        <v>23605.460983788173</v>
      </c>
      <c r="R69" s="220">
        <v>0</v>
      </c>
      <c r="S69" s="220">
        <v>0</v>
      </c>
      <c r="T69" s="220">
        <v>0</v>
      </c>
      <c r="U69" s="220">
        <v>0</v>
      </c>
      <c r="V69" s="220">
        <v>0</v>
      </c>
      <c r="W69" s="220">
        <v>0</v>
      </c>
      <c r="X69" s="220">
        <v>0</v>
      </c>
      <c r="Y69" s="220">
        <v>0</v>
      </c>
      <c r="Z69" s="220">
        <v>0</v>
      </c>
      <c r="AA69" s="220">
        <v>0</v>
      </c>
      <c r="AB69" s="220">
        <v>155720.45000000001</v>
      </c>
      <c r="AC69" s="220">
        <v>0</v>
      </c>
      <c r="AD69" s="220">
        <f t="shared" si="14"/>
        <v>155720.45000000001</v>
      </c>
      <c r="AE69" s="221"/>
      <c r="AF69" s="220">
        <f>SUM($R69:R69)</f>
        <v>0</v>
      </c>
      <c r="AG69" s="220">
        <f>SUM($R69:S69)</f>
        <v>0</v>
      </c>
      <c r="AH69" s="220">
        <f>SUM($R69:T69)</f>
        <v>0</v>
      </c>
      <c r="AI69" s="220">
        <f>SUM($R69:U69)</f>
        <v>0</v>
      </c>
      <c r="AJ69" s="220">
        <f>SUM($R69:V69)</f>
        <v>0</v>
      </c>
      <c r="AK69" s="220">
        <f>SUM($R69:W69)</f>
        <v>0</v>
      </c>
      <c r="AL69" s="220">
        <f>SUM($R69:X69)</f>
        <v>0</v>
      </c>
      <c r="AM69" s="220">
        <f>SUM($R69:Y69)</f>
        <v>0</v>
      </c>
      <c r="AN69" s="220">
        <f>SUM($R69:Z69)</f>
        <v>0</v>
      </c>
      <c r="AO69" s="220">
        <f>SUM($R69:AA69)</f>
        <v>0</v>
      </c>
      <c r="AP69" s="220">
        <f>SUM($R69:AB69)</f>
        <v>155720.45000000001</v>
      </c>
      <c r="AQ69" s="220">
        <f>SUM($R69:AC69)</f>
        <v>155720.45000000001</v>
      </c>
      <c r="AR69" s="222">
        <f t="shared" si="7"/>
        <v>19465.056250000001</v>
      </c>
      <c r="AS69" s="82"/>
      <c r="AT69" s="220">
        <f t="shared" si="47"/>
        <v>0</v>
      </c>
      <c r="AU69" s="220">
        <f t="shared" si="47"/>
        <v>0</v>
      </c>
      <c r="AV69" s="220">
        <f t="shared" si="47"/>
        <v>0</v>
      </c>
      <c r="AW69" s="220">
        <f t="shared" si="47"/>
        <v>0</v>
      </c>
      <c r="AX69" s="220">
        <f t="shared" si="47"/>
        <v>0</v>
      </c>
      <c r="AY69" s="220">
        <f t="shared" si="47"/>
        <v>0</v>
      </c>
      <c r="AZ69" s="220">
        <f t="shared" si="45"/>
        <v>0</v>
      </c>
      <c r="BA69" s="220">
        <f t="shared" si="45"/>
        <v>0</v>
      </c>
      <c r="BB69" s="220">
        <f t="shared" si="45"/>
        <v>0</v>
      </c>
      <c r="BC69" s="220">
        <f t="shared" si="45"/>
        <v>0</v>
      </c>
      <c r="BD69" s="220">
        <f t="shared" si="45"/>
        <v>75227.215773922115</v>
      </c>
      <c r="BE69" s="220">
        <f t="shared" si="45"/>
        <v>0</v>
      </c>
      <c r="BF69" s="220">
        <f t="shared" si="9"/>
        <v>75227.215773922115</v>
      </c>
      <c r="BG69" s="221"/>
      <c r="BH69" s="220">
        <f>SUM($AT69:AT69)</f>
        <v>0</v>
      </c>
      <c r="BI69" s="220">
        <f>SUM($AT69:AU69)</f>
        <v>0</v>
      </c>
      <c r="BJ69" s="220">
        <f>SUM($AT69:AV69)</f>
        <v>0</v>
      </c>
      <c r="BK69" s="220">
        <f>SUM($AT69:AW69)</f>
        <v>0</v>
      </c>
      <c r="BL69" s="220">
        <f>SUM($AT69:AX69)</f>
        <v>0</v>
      </c>
      <c r="BM69" s="220">
        <f>SUM($AT69:AY69)</f>
        <v>0</v>
      </c>
      <c r="BN69" s="220">
        <f>SUM($AT69:AZ69)</f>
        <v>0</v>
      </c>
      <c r="BO69" s="220">
        <f>SUM($AT69:BA69)</f>
        <v>0</v>
      </c>
      <c r="BP69" s="220">
        <f>SUM($AT69:BB69)</f>
        <v>0</v>
      </c>
      <c r="BQ69" s="220">
        <f>SUM($AT69:BC69)</f>
        <v>0</v>
      </c>
      <c r="BR69" s="220">
        <f>SUM($AT69:BD69)</f>
        <v>75227.215773922115</v>
      </c>
      <c r="BS69" s="220">
        <f>SUM($AT69:BE69)</f>
        <v>75227.215773922115</v>
      </c>
      <c r="BT69" s="222">
        <f t="shared" si="10"/>
        <v>9403.4019717402643</v>
      </c>
      <c r="BU69" s="82"/>
      <c r="BV69" s="220">
        <f t="shared" si="48"/>
        <v>0</v>
      </c>
      <c r="BW69" s="220">
        <f t="shared" si="48"/>
        <v>0</v>
      </c>
      <c r="BX69" s="220">
        <f t="shared" si="48"/>
        <v>0</v>
      </c>
      <c r="BY69" s="220">
        <f t="shared" si="48"/>
        <v>0</v>
      </c>
      <c r="BZ69" s="220">
        <f t="shared" si="48"/>
        <v>0</v>
      </c>
      <c r="CA69" s="220">
        <f t="shared" si="48"/>
        <v>0</v>
      </c>
      <c r="CB69" s="220">
        <f t="shared" si="46"/>
        <v>0</v>
      </c>
      <c r="CC69" s="220">
        <f t="shared" si="46"/>
        <v>0</v>
      </c>
      <c r="CD69" s="220">
        <f t="shared" si="46"/>
        <v>0</v>
      </c>
      <c r="CE69" s="220">
        <f t="shared" si="46"/>
        <v>0</v>
      </c>
      <c r="CF69" s="220">
        <f t="shared" si="46"/>
        <v>23605.460983788173</v>
      </c>
      <c r="CG69" s="220">
        <f t="shared" si="46"/>
        <v>0</v>
      </c>
      <c r="CH69" s="220">
        <f t="shared" si="12"/>
        <v>23605.460983788173</v>
      </c>
      <c r="CI69" s="221"/>
      <c r="CJ69" s="220">
        <f>SUM($BV69:BV69)</f>
        <v>0</v>
      </c>
      <c r="CK69" s="220">
        <f>SUM($BV69:BW69)</f>
        <v>0</v>
      </c>
      <c r="CL69" s="220">
        <f>SUM($BV69:BX69)</f>
        <v>0</v>
      </c>
      <c r="CM69" s="220">
        <f>SUM($BV69:BY69)</f>
        <v>0</v>
      </c>
      <c r="CN69" s="220">
        <f>SUM($BV69:BZ69)</f>
        <v>0</v>
      </c>
      <c r="CO69" s="220">
        <f>SUM($BV69:CA69)</f>
        <v>0</v>
      </c>
      <c r="CP69" s="220">
        <f>SUM($BV69:CB69)</f>
        <v>0</v>
      </c>
      <c r="CQ69" s="220">
        <f>SUM($BV69:CC69)</f>
        <v>0</v>
      </c>
      <c r="CR69" s="220">
        <f>SUM($BV69:CD69)</f>
        <v>0</v>
      </c>
      <c r="CS69" s="220">
        <f>SUM($BV69:CE69)</f>
        <v>0</v>
      </c>
      <c r="CT69" s="220">
        <f>SUM($BV69:CF69)</f>
        <v>23605.460983788173</v>
      </c>
      <c r="CU69" s="220">
        <f>SUM($BV69:CG69)</f>
        <v>23605.460983788173</v>
      </c>
      <c r="CV69" s="222">
        <f t="shared" si="13"/>
        <v>2950.6826229735216</v>
      </c>
    </row>
    <row r="70" spans="1:100" s="94" customFormat="1" ht="14.4">
      <c r="A70" s="129" t="s">
        <v>807</v>
      </c>
      <c r="B70" s="129" t="s">
        <v>211</v>
      </c>
      <c r="C70" s="129" t="s">
        <v>21</v>
      </c>
      <c r="D70" t="s">
        <v>494</v>
      </c>
      <c r="E70" s="217" t="s">
        <v>53</v>
      </c>
      <c r="F70" t="s">
        <v>213</v>
      </c>
      <c r="G70" t="s">
        <v>291</v>
      </c>
      <c r="H70" t="s">
        <v>292</v>
      </c>
      <c r="I70" t="s">
        <v>296</v>
      </c>
      <c r="J70" t="s">
        <v>579</v>
      </c>
      <c r="K70" s="129" t="s">
        <v>771</v>
      </c>
      <c r="L70" s="129" t="s">
        <v>417</v>
      </c>
      <c r="M70" s="218" t="str">
        <f t="shared" si="4"/>
        <v>ED.AN</v>
      </c>
      <c r="N70" s="173">
        <v>0.65639999999999998</v>
      </c>
      <c r="O70" s="173">
        <v>0</v>
      </c>
      <c r="P70" s="219">
        <f t="shared" si="5"/>
        <v>447655.00651200005</v>
      </c>
      <c r="Q70" s="219">
        <f t="shared" si="6"/>
        <v>0</v>
      </c>
      <c r="R70" s="220">
        <v>0</v>
      </c>
      <c r="S70" s="220">
        <v>0</v>
      </c>
      <c r="T70" s="220">
        <v>0</v>
      </c>
      <c r="U70" s="220">
        <v>874948.28</v>
      </c>
      <c r="V70" s="220">
        <v>0</v>
      </c>
      <c r="W70" s="220">
        <v>-192963.20000000001</v>
      </c>
      <c r="X70" s="220">
        <v>0</v>
      </c>
      <c r="Y70" s="220">
        <v>0</v>
      </c>
      <c r="Z70" s="220">
        <v>0</v>
      </c>
      <c r="AA70" s="220">
        <v>-2.9103830456733704E-11</v>
      </c>
      <c r="AB70" s="220">
        <v>0</v>
      </c>
      <c r="AC70" s="220">
        <v>0</v>
      </c>
      <c r="AD70" s="220">
        <f t="shared" si="14"/>
        <v>681985.08000000007</v>
      </c>
      <c r="AE70" s="221"/>
      <c r="AF70" s="220">
        <f>SUM($R70:R70)</f>
        <v>0</v>
      </c>
      <c r="AG70" s="220">
        <f>SUM($R70:S70)</f>
        <v>0</v>
      </c>
      <c r="AH70" s="220">
        <f>SUM($R70:T70)</f>
        <v>0</v>
      </c>
      <c r="AI70" s="220">
        <f>SUM($R70:U70)</f>
        <v>874948.28</v>
      </c>
      <c r="AJ70" s="220">
        <f>SUM($R70:V70)</f>
        <v>874948.28</v>
      </c>
      <c r="AK70" s="220">
        <f>SUM($R70:W70)</f>
        <v>681985.08000000007</v>
      </c>
      <c r="AL70" s="220">
        <f>SUM($R70:X70)</f>
        <v>681985.08000000007</v>
      </c>
      <c r="AM70" s="220">
        <f>SUM($R70:Y70)</f>
        <v>681985.08000000007</v>
      </c>
      <c r="AN70" s="220">
        <f>SUM($R70:Z70)</f>
        <v>681985.08000000007</v>
      </c>
      <c r="AO70" s="220">
        <f>SUM($R70:AA70)</f>
        <v>681985.08000000007</v>
      </c>
      <c r="AP70" s="220">
        <f>SUM($R70:AB70)</f>
        <v>681985.08000000007</v>
      </c>
      <c r="AQ70" s="220">
        <f>SUM($R70:AC70)</f>
        <v>681985.08000000007</v>
      </c>
      <c r="AR70" s="222">
        <f t="shared" si="7"/>
        <v>515233.2983333334</v>
      </c>
      <c r="AS70" s="82"/>
      <c r="AT70" s="220">
        <f t="shared" si="47"/>
        <v>0</v>
      </c>
      <c r="AU70" s="220">
        <f t="shared" si="47"/>
        <v>0</v>
      </c>
      <c r="AV70" s="220">
        <f t="shared" si="47"/>
        <v>0</v>
      </c>
      <c r="AW70" s="220">
        <f t="shared" si="47"/>
        <v>574316.05099200003</v>
      </c>
      <c r="AX70" s="220">
        <f t="shared" si="47"/>
        <v>0</v>
      </c>
      <c r="AY70" s="220">
        <f t="shared" si="47"/>
        <v>-126661.04448000001</v>
      </c>
      <c r="AZ70" s="220">
        <f t="shared" si="45"/>
        <v>0</v>
      </c>
      <c r="BA70" s="220">
        <f t="shared" si="45"/>
        <v>0</v>
      </c>
      <c r="BB70" s="220">
        <f t="shared" si="45"/>
        <v>0</v>
      </c>
      <c r="BC70" s="220">
        <f t="shared" si="45"/>
        <v>-1.9103754311800003E-11</v>
      </c>
      <c r="BD70" s="220">
        <f t="shared" si="45"/>
        <v>0</v>
      </c>
      <c r="BE70" s="220">
        <f t="shared" si="45"/>
        <v>0</v>
      </c>
      <c r="BF70" s="220">
        <f t="shared" si="9"/>
        <v>447655.00651199999</v>
      </c>
      <c r="BG70" s="221"/>
      <c r="BH70" s="220">
        <f>SUM($AT70:AT70)</f>
        <v>0</v>
      </c>
      <c r="BI70" s="220">
        <f>SUM($AT70:AU70)</f>
        <v>0</v>
      </c>
      <c r="BJ70" s="220">
        <f>SUM($AT70:AV70)</f>
        <v>0</v>
      </c>
      <c r="BK70" s="220">
        <f>SUM($AT70:AW70)</f>
        <v>574316.05099200003</v>
      </c>
      <c r="BL70" s="220">
        <f>SUM($AT70:AX70)</f>
        <v>574316.05099200003</v>
      </c>
      <c r="BM70" s="220">
        <f>SUM($AT70:AY70)</f>
        <v>447655.00651199999</v>
      </c>
      <c r="BN70" s="220">
        <f>SUM($AT70:AZ70)</f>
        <v>447655.00651199999</v>
      </c>
      <c r="BO70" s="220">
        <f>SUM($AT70:BA70)</f>
        <v>447655.00651199999</v>
      </c>
      <c r="BP70" s="220">
        <f>SUM($AT70:BB70)</f>
        <v>447655.00651199999</v>
      </c>
      <c r="BQ70" s="220">
        <f>SUM($AT70:BC70)</f>
        <v>447655.00651199999</v>
      </c>
      <c r="BR70" s="220">
        <f>SUM($AT70:BD70)</f>
        <v>447655.00651199999</v>
      </c>
      <c r="BS70" s="220">
        <f>SUM($AT70:BE70)</f>
        <v>447655.00651199999</v>
      </c>
      <c r="BT70" s="222">
        <f t="shared" si="10"/>
        <v>338199.13702600001</v>
      </c>
      <c r="BU70" s="82"/>
      <c r="BV70" s="220">
        <f t="shared" si="48"/>
        <v>0</v>
      </c>
      <c r="BW70" s="220">
        <f t="shared" si="48"/>
        <v>0</v>
      </c>
      <c r="BX70" s="220">
        <f t="shared" si="48"/>
        <v>0</v>
      </c>
      <c r="BY70" s="220">
        <f t="shared" si="48"/>
        <v>0</v>
      </c>
      <c r="BZ70" s="220">
        <f t="shared" si="48"/>
        <v>0</v>
      </c>
      <c r="CA70" s="220">
        <f t="shared" si="48"/>
        <v>0</v>
      </c>
      <c r="CB70" s="220">
        <f t="shared" si="46"/>
        <v>0</v>
      </c>
      <c r="CC70" s="220">
        <f t="shared" si="46"/>
        <v>0</v>
      </c>
      <c r="CD70" s="220">
        <f t="shared" si="46"/>
        <v>0</v>
      </c>
      <c r="CE70" s="220">
        <f t="shared" si="46"/>
        <v>0</v>
      </c>
      <c r="CF70" s="220">
        <f t="shared" si="46"/>
        <v>0</v>
      </c>
      <c r="CG70" s="220">
        <f t="shared" si="46"/>
        <v>0</v>
      </c>
      <c r="CH70" s="220">
        <f t="shared" si="12"/>
        <v>0</v>
      </c>
      <c r="CI70" s="221"/>
      <c r="CJ70" s="220">
        <f>SUM($BV70:BV70)</f>
        <v>0</v>
      </c>
      <c r="CK70" s="220">
        <f>SUM($BV70:BW70)</f>
        <v>0</v>
      </c>
      <c r="CL70" s="220">
        <f>SUM($BV70:BX70)</f>
        <v>0</v>
      </c>
      <c r="CM70" s="220">
        <f>SUM($BV70:BY70)</f>
        <v>0</v>
      </c>
      <c r="CN70" s="220">
        <f>SUM($BV70:BZ70)</f>
        <v>0</v>
      </c>
      <c r="CO70" s="220">
        <f>SUM($BV70:CA70)</f>
        <v>0</v>
      </c>
      <c r="CP70" s="220">
        <f>SUM($BV70:CB70)</f>
        <v>0</v>
      </c>
      <c r="CQ70" s="220">
        <f>SUM($BV70:CC70)</f>
        <v>0</v>
      </c>
      <c r="CR70" s="220">
        <f>SUM($BV70:CD70)</f>
        <v>0</v>
      </c>
      <c r="CS70" s="220">
        <f>SUM($BV70:CE70)</f>
        <v>0</v>
      </c>
      <c r="CT70" s="220">
        <f>SUM($BV70:CF70)</f>
        <v>0</v>
      </c>
      <c r="CU70" s="220">
        <f>SUM($BV70:CG70)</f>
        <v>0</v>
      </c>
      <c r="CV70" s="222">
        <f t="shared" si="13"/>
        <v>0</v>
      </c>
    </row>
    <row r="71" spans="1:100" s="94" customFormat="1" ht="14.4">
      <c r="A71" s="129" t="s">
        <v>807</v>
      </c>
      <c r="B71" s="129" t="s">
        <v>211</v>
      </c>
      <c r="C71" s="129" t="s">
        <v>212</v>
      </c>
      <c r="D71" t="s">
        <v>494</v>
      </c>
      <c r="E71" s="217" t="s">
        <v>53</v>
      </c>
      <c r="F71" t="s">
        <v>213</v>
      </c>
      <c r="G71" t="s">
        <v>291</v>
      </c>
      <c r="H71" t="s">
        <v>292</v>
      </c>
      <c r="I71" t="s">
        <v>296</v>
      </c>
      <c r="J71" t="s">
        <v>579</v>
      </c>
      <c r="K71" s="129" t="s">
        <v>771</v>
      </c>
      <c r="L71" s="129" t="s">
        <v>416</v>
      </c>
      <c r="M71" s="218" t="str">
        <f t="shared" si="4"/>
        <v>ED.WA</v>
      </c>
      <c r="N71" s="173">
        <v>1</v>
      </c>
      <c r="O71" s="173">
        <v>0</v>
      </c>
      <c r="P71" s="219">
        <f t="shared" si="5"/>
        <v>1524315.21</v>
      </c>
      <c r="Q71" s="219">
        <f t="shared" si="6"/>
        <v>0</v>
      </c>
      <c r="R71" s="220">
        <v>0</v>
      </c>
      <c r="S71" s="220">
        <v>0</v>
      </c>
      <c r="T71" s="220">
        <v>0</v>
      </c>
      <c r="U71" s="220">
        <v>1329325.97</v>
      </c>
      <c r="V71" s="220">
        <v>443.29</v>
      </c>
      <c r="W71" s="220">
        <v>194376.27000000002</v>
      </c>
      <c r="X71" s="220">
        <v>169.68</v>
      </c>
      <c r="Y71" s="220">
        <v>0</v>
      </c>
      <c r="Z71" s="220">
        <v>0</v>
      </c>
      <c r="AA71" s="220">
        <v>-1.1641532182693481E-10</v>
      </c>
      <c r="AB71" s="220">
        <v>0</v>
      </c>
      <c r="AC71" s="220">
        <v>0</v>
      </c>
      <c r="AD71" s="220">
        <f t="shared" si="14"/>
        <v>1524315.21</v>
      </c>
      <c r="AE71" s="221"/>
      <c r="AF71" s="220">
        <f>SUM($R71:R71)</f>
        <v>0</v>
      </c>
      <c r="AG71" s="220">
        <f>SUM($R71:S71)</f>
        <v>0</v>
      </c>
      <c r="AH71" s="220">
        <f>SUM($R71:T71)</f>
        <v>0</v>
      </c>
      <c r="AI71" s="220">
        <f>SUM($R71:U71)</f>
        <v>1329325.97</v>
      </c>
      <c r="AJ71" s="220">
        <f>SUM($R71:V71)</f>
        <v>1329769.26</v>
      </c>
      <c r="AK71" s="220">
        <f>SUM($R71:W71)</f>
        <v>1524145.53</v>
      </c>
      <c r="AL71" s="220">
        <f>SUM($R71:X71)</f>
        <v>1524315.21</v>
      </c>
      <c r="AM71" s="220">
        <f>SUM($R71:Y71)</f>
        <v>1524315.21</v>
      </c>
      <c r="AN71" s="220">
        <f>SUM($R71:Z71)</f>
        <v>1524315.21</v>
      </c>
      <c r="AO71" s="220">
        <f>SUM($R71:AA71)</f>
        <v>1524315.21</v>
      </c>
      <c r="AP71" s="220">
        <f>SUM($R71:AB71)</f>
        <v>1524315.21</v>
      </c>
      <c r="AQ71" s="220">
        <f>SUM($R71:AC71)</f>
        <v>1524315.21</v>
      </c>
      <c r="AR71" s="222">
        <f t="shared" si="7"/>
        <v>1047247.8679166669</v>
      </c>
      <c r="AS71" s="82"/>
      <c r="AT71" s="220">
        <f t="shared" si="47"/>
        <v>0</v>
      </c>
      <c r="AU71" s="220">
        <f t="shared" si="47"/>
        <v>0</v>
      </c>
      <c r="AV71" s="220">
        <f t="shared" si="47"/>
        <v>0</v>
      </c>
      <c r="AW71" s="220">
        <f t="shared" si="47"/>
        <v>1329325.97</v>
      </c>
      <c r="AX71" s="220">
        <f t="shared" si="47"/>
        <v>443.29</v>
      </c>
      <c r="AY71" s="220">
        <f t="shared" si="47"/>
        <v>194376.27000000002</v>
      </c>
      <c r="AZ71" s="220">
        <f t="shared" si="45"/>
        <v>169.68</v>
      </c>
      <c r="BA71" s="220">
        <f t="shared" si="45"/>
        <v>0</v>
      </c>
      <c r="BB71" s="220">
        <f t="shared" si="45"/>
        <v>0</v>
      </c>
      <c r="BC71" s="220">
        <f t="shared" si="45"/>
        <v>-1.1641532182693481E-10</v>
      </c>
      <c r="BD71" s="220">
        <f t="shared" si="45"/>
        <v>0</v>
      </c>
      <c r="BE71" s="220">
        <f t="shared" si="45"/>
        <v>0</v>
      </c>
      <c r="BF71" s="220">
        <f t="shared" si="9"/>
        <v>1524315.21</v>
      </c>
      <c r="BG71" s="221"/>
      <c r="BH71" s="220">
        <f>SUM($AT71:AT71)</f>
        <v>0</v>
      </c>
      <c r="BI71" s="220">
        <f>SUM($AT71:AU71)</f>
        <v>0</v>
      </c>
      <c r="BJ71" s="220">
        <f>SUM($AT71:AV71)</f>
        <v>0</v>
      </c>
      <c r="BK71" s="220">
        <f>SUM($AT71:AW71)</f>
        <v>1329325.97</v>
      </c>
      <c r="BL71" s="220">
        <f>SUM($AT71:AX71)</f>
        <v>1329769.26</v>
      </c>
      <c r="BM71" s="220">
        <f>SUM($AT71:AY71)</f>
        <v>1524145.53</v>
      </c>
      <c r="BN71" s="220">
        <f>SUM($AT71:AZ71)</f>
        <v>1524315.21</v>
      </c>
      <c r="BO71" s="220">
        <f>SUM($AT71:BA71)</f>
        <v>1524315.21</v>
      </c>
      <c r="BP71" s="220">
        <f>SUM($AT71:BB71)</f>
        <v>1524315.21</v>
      </c>
      <c r="BQ71" s="220">
        <f>SUM($AT71:BC71)</f>
        <v>1524315.21</v>
      </c>
      <c r="BR71" s="220">
        <f>SUM($AT71:BD71)</f>
        <v>1524315.21</v>
      </c>
      <c r="BS71" s="220">
        <f>SUM($AT71:BE71)</f>
        <v>1524315.21</v>
      </c>
      <c r="BT71" s="222">
        <f t="shared" si="10"/>
        <v>1047247.8679166669</v>
      </c>
      <c r="BU71" s="82"/>
      <c r="BV71" s="220">
        <f t="shared" si="48"/>
        <v>0</v>
      </c>
      <c r="BW71" s="220">
        <f t="shared" si="48"/>
        <v>0</v>
      </c>
      <c r="BX71" s="220">
        <f t="shared" si="48"/>
        <v>0</v>
      </c>
      <c r="BY71" s="220">
        <f t="shared" si="48"/>
        <v>0</v>
      </c>
      <c r="BZ71" s="220">
        <f t="shared" si="48"/>
        <v>0</v>
      </c>
      <c r="CA71" s="220">
        <f t="shared" si="48"/>
        <v>0</v>
      </c>
      <c r="CB71" s="220">
        <f t="shared" si="46"/>
        <v>0</v>
      </c>
      <c r="CC71" s="220">
        <f t="shared" si="46"/>
        <v>0</v>
      </c>
      <c r="CD71" s="220">
        <f t="shared" si="46"/>
        <v>0</v>
      </c>
      <c r="CE71" s="220">
        <f t="shared" si="46"/>
        <v>0</v>
      </c>
      <c r="CF71" s="220">
        <f t="shared" si="46"/>
        <v>0</v>
      </c>
      <c r="CG71" s="220">
        <f t="shared" si="46"/>
        <v>0</v>
      </c>
      <c r="CH71" s="220">
        <f t="shared" si="12"/>
        <v>0</v>
      </c>
      <c r="CI71" s="221"/>
      <c r="CJ71" s="220">
        <f>SUM($BV71:BV71)</f>
        <v>0</v>
      </c>
      <c r="CK71" s="220">
        <f>SUM($BV71:BW71)</f>
        <v>0</v>
      </c>
      <c r="CL71" s="220">
        <f>SUM($BV71:BX71)</f>
        <v>0</v>
      </c>
      <c r="CM71" s="220">
        <f>SUM($BV71:BY71)</f>
        <v>0</v>
      </c>
      <c r="CN71" s="220">
        <f>SUM($BV71:BZ71)</f>
        <v>0</v>
      </c>
      <c r="CO71" s="220">
        <f>SUM($BV71:CA71)</f>
        <v>0</v>
      </c>
      <c r="CP71" s="220">
        <f>SUM($BV71:CB71)</f>
        <v>0</v>
      </c>
      <c r="CQ71" s="220">
        <f>SUM($BV71:CC71)</f>
        <v>0</v>
      </c>
      <c r="CR71" s="220">
        <f>SUM($BV71:CD71)</f>
        <v>0</v>
      </c>
      <c r="CS71" s="220">
        <f>SUM($BV71:CE71)</f>
        <v>0</v>
      </c>
      <c r="CT71" s="220">
        <f>SUM($BV71:CF71)</f>
        <v>0</v>
      </c>
      <c r="CU71" s="220">
        <f>SUM($BV71:CG71)</f>
        <v>0</v>
      </c>
      <c r="CV71" s="222">
        <f t="shared" si="13"/>
        <v>0</v>
      </c>
    </row>
    <row r="72" spans="1:100" s="94" customFormat="1" ht="14.4">
      <c r="A72" s="129" t="s">
        <v>807</v>
      </c>
      <c r="B72" s="129" t="s">
        <v>211</v>
      </c>
      <c r="C72" s="129" t="s">
        <v>212</v>
      </c>
      <c r="D72" t="s">
        <v>494</v>
      </c>
      <c r="E72" s="217" t="s">
        <v>53</v>
      </c>
      <c r="F72" t="s">
        <v>213</v>
      </c>
      <c r="G72" t="s">
        <v>291</v>
      </c>
      <c r="H72" t="s">
        <v>292</v>
      </c>
      <c r="I72" t="s">
        <v>296</v>
      </c>
      <c r="J72" t="s">
        <v>579</v>
      </c>
      <c r="K72" s="129" t="s">
        <v>771</v>
      </c>
      <c r="L72" s="129" t="s">
        <v>775</v>
      </c>
      <c r="M72" s="218" t="str">
        <f t="shared" si="4"/>
        <v>ED.WA</v>
      </c>
      <c r="N72" s="173">
        <v>1</v>
      </c>
      <c r="O72" s="173">
        <v>0</v>
      </c>
      <c r="P72" s="219">
        <f t="shared" si="5"/>
        <v>58902.659999999974</v>
      </c>
      <c r="Q72" s="219">
        <f t="shared" si="6"/>
        <v>0</v>
      </c>
      <c r="R72" s="220">
        <v>133273.07999999999</v>
      </c>
      <c r="S72" s="220">
        <v>19722.39</v>
      </c>
      <c r="T72" s="220">
        <v>6224.12</v>
      </c>
      <c r="U72" s="220">
        <v>58162.81</v>
      </c>
      <c r="V72" s="220">
        <v>436.07</v>
      </c>
      <c r="W72" s="220">
        <v>894.56</v>
      </c>
      <c r="X72" s="220">
        <v>0</v>
      </c>
      <c r="Y72" s="220">
        <v>365.84</v>
      </c>
      <c r="Z72" s="220">
        <v>0</v>
      </c>
      <c r="AA72" s="220">
        <v>0</v>
      </c>
      <c r="AB72" s="220">
        <v>-160176.21</v>
      </c>
      <c r="AC72" s="220">
        <v>0</v>
      </c>
      <c r="AD72" s="220">
        <f t="shared" si="14"/>
        <v>58902.659999999974</v>
      </c>
      <c r="AE72" s="221"/>
      <c r="AF72" s="220">
        <f>SUM($R72:R72)</f>
        <v>133273.07999999999</v>
      </c>
      <c r="AG72" s="220">
        <f>SUM($R72:S72)</f>
        <v>152995.46999999997</v>
      </c>
      <c r="AH72" s="220">
        <f>SUM($R72:T72)</f>
        <v>159219.58999999997</v>
      </c>
      <c r="AI72" s="220">
        <f>SUM($R72:U72)</f>
        <v>217382.39999999997</v>
      </c>
      <c r="AJ72" s="220">
        <f>SUM($R72:V72)</f>
        <v>217818.46999999997</v>
      </c>
      <c r="AK72" s="220">
        <f>SUM($R72:W72)</f>
        <v>218713.02999999997</v>
      </c>
      <c r="AL72" s="220">
        <f>SUM($R72:X72)</f>
        <v>218713.02999999997</v>
      </c>
      <c r="AM72" s="220">
        <f>SUM($R72:Y72)</f>
        <v>219078.86999999997</v>
      </c>
      <c r="AN72" s="220">
        <f>SUM($R72:Z72)</f>
        <v>219078.86999999997</v>
      </c>
      <c r="AO72" s="220">
        <f>SUM($R72:AA72)</f>
        <v>219078.86999999997</v>
      </c>
      <c r="AP72" s="220">
        <f>SUM($R72:AB72)</f>
        <v>58902.659999999974</v>
      </c>
      <c r="AQ72" s="220">
        <f>SUM($R72:AC72)</f>
        <v>58902.659999999974</v>
      </c>
      <c r="AR72" s="222">
        <f t="shared" si="7"/>
        <v>171975.47249999995</v>
      </c>
      <c r="AS72" s="82"/>
      <c r="AT72" s="220">
        <f t="shared" si="47"/>
        <v>133273.07999999999</v>
      </c>
      <c r="AU72" s="220">
        <f t="shared" si="47"/>
        <v>19722.39</v>
      </c>
      <c r="AV72" s="220">
        <f t="shared" si="47"/>
        <v>6224.12</v>
      </c>
      <c r="AW72" s="220">
        <f t="shared" si="47"/>
        <v>58162.81</v>
      </c>
      <c r="AX72" s="220">
        <f t="shared" si="47"/>
        <v>436.07</v>
      </c>
      <c r="AY72" s="220">
        <f t="shared" si="47"/>
        <v>894.56</v>
      </c>
      <c r="AZ72" s="220">
        <f t="shared" si="45"/>
        <v>0</v>
      </c>
      <c r="BA72" s="220">
        <f t="shared" si="45"/>
        <v>365.84</v>
      </c>
      <c r="BB72" s="220">
        <f t="shared" si="45"/>
        <v>0</v>
      </c>
      <c r="BC72" s="220">
        <f t="shared" si="45"/>
        <v>0</v>
      </c>
      <c r="BD72" s="220">
        <f t="shared" si="45"/>
        <v>-160176.21</v>
      </c>
      <c r="BE72" s="220">
        <f t="shared" si="45"/>
        <v>0</v>
      </c>
      <c r="BF72" s="220">
        <f t="shared" si="9"/>
        <v>58902.659999999974</v>
      </c>
      <c r="BG72" s="221"/>
      <c r="BH72" s="220">
        <f>SUM($AT72:AT72)</f>
        <v>133273.07999999999</v>
      </c>
      <c r="BI72" s="220">
        <f>SUM($AT72:AU72)</f>
        <v>152995.46999999997</v>
      </c>
      <c r="BJ72" s="220">
        <f>SUM($AT72:AV72)</f>
        <v>159219.58999999997</v>
      </c>
      <c r="BK72" s="220">
        <f>SUM($AT72:AW72)</f>
        <v>217382.39999999997</v>
      </c>
      <c r="BL72" s="220">
        <f>SUM($AT72:AX72)</f>
        <v>217818.46999999997</v>
      </c>
      <c r="BM72" s="220">
        <f>SUM($AT72:AY72)</f>
        <v>218713.02999999997</v>
      </c>
      <c r="BN72" s="220">
        <f>SUM($AT72:AZ72)</f>
        <v>218713.02999999997</v>
      </c>
      <c r="BO72" s="220">
        <f>SUM($AT72:BA72)</f>
        <v>219078.86999999997</v>
      </c>
      <c r="BP72" s="220">
        <f>SUM($AT72:BB72)</f>
        <v>219078.86999999997</v>
      </c>
      <c r="BQ72" s="220">
        <f>SUM($AT72:BC72)</f>
        <v>219078.86999999997</v>
      </c>
      <c r="BR72" s="220">
        <f>SUM($AT72:BD72)</f>
        <v>58902.659999999974</v>
      </c>
      <c r="BS72" s="220">
        <f>SUM($AT72:BE72)</f>
        <v>58902.659999999974</v>
      </c>
      <c r="BT72" s="222">
        <f t="shared" si="10"/>
        <v>171975.47249999995</v>
      </c>
      <c r="BU72" s="82"/>
      <c r="BV72" s="220">
        <f t="shared" si="48"/>
        <v>0</v>
      </c>
      <c r="BW72" s="220">
        <f t="shared" si="48"/>
        <v>0</v>
      </c>
      <c r="BX72" s="220">
        <f t="shared" si="48"/>
        <v>0</v>
      </c>
      <c r="BY72" s="220">
        <f t="shared" si="48"/>
        <v>0</v>
      </c>
      <c r="BZ72" s="220">
        <f t="shared" si="48"/>
        <v>0</v>
      </c>
      <c r="CA72" s="220">
        <f t="shared" si="48"/>
        <v>0</v>
      </c>
      <c r="CB72" s="220">
        <f t="shared" si="46"/>
        <v>0</v>
      </c>
      <c r="CC72" s="220">
        <f t="shared" si="46"/>
        <v>0</v>
      </c>
      <c r="CD72" s="220">
        <f t="shared" si="46"/>
        <v>0</v>
      </c>
      <c r="CE72" s="220">
        <f t="shared" si="46"/>
        <v>0</v>
      </c>
      <c r="CF72" s="220">
        <f t="shared" si="46"/>
        <v>0</v>
      </c>
      <c r="CG72" s="220">
        <f t="shared" si="46"/>
        <v>0</v>
      </c>
      <c r="CH72" s="220">
        <f t="shared" si="12"/>
        <v>0</v>
      </c>
      <c r="CI72" s="221"/>
      <c r="CJ72" s="220">
        <f>SUM($BV72:BV72)</f>
        <v>0</v>
      </c>
      <c r="CK72" s="220">
        <f>SUM($BV72:BW72)</f>
        <v>0</v>
      </c>
      <c r="CL72" s="220">
        <f>SUM($BV72:BX72)</f>
        <v>0</v>
      </c>
      <c r="CM72" s="220">
        <f>SUM($BV72:BY72)</f>
        <v>0</v>
      </c>
      <c r="CN72" s="220">
        <f>SUM($BV72:BZ72)</f>
        <v>0</v>
      </c>
      <c r="CO72" s="220">
        <f>SUM($BV72:CA72)</f>
        <v>0</v>
      </c>
      <c r="CP72" s="220">
        <f>SUM($BV72:CB72)</f>
        <v>0</v>
      </c>
      <c r="CQ72" s="220">
        <f>SUM($BV72:CC72)</f>
        <v>0</v>
      </c>
      <c r="CR72" s="220">
        <f>SUM($BV72:CD72)</f>
        <v>0</v>
      </c>
      <c r="CS72" s="220">
        <f>SUM($BV72:CE72)</f>
        <v>0</v>
      </c>
      <c r="CT72" s="220">
        <f>SUM($BV72:CF72)</f>
        <v>0</v>
      </c>
      <c r="CU72" s="220">
        <f>SUM($BV72:CG72)</f>
        <v>0</v>
      </c>
      <c r="CV72" s="222">
        <f t="shared" si="13"/>
        <v>0</v>
      </c>
    </row>
    <row r="73" spans="1:100" s="94" customFormat="1" ht="14.4">
      <c r="A73" s="129" t="s">
        <v>807</v>
      </c>
      <c r="B73" s="129" t="s">
        <v>211</v>
      </c>
      <c r="C73" s="129" t="s">
        <v>212</v>
      </c>
      <c r="D73" t="s">
        <v>494</v>
      </c>
      <c r="E73" s="217" t="s">
        <v>53</v>
      </c>
      <c r="F73" t="s">
        <v>213</v>
      </c>
      <c r="G73" t="s">
        <v>291</v>
      </c>
      <c r="H73" t="s">
        <v>292</v>
      </c>
      <c r="I73" t="s">
        <v>297</v>
      </c>
      <c r="J73" t="s">
        <v>578</v>
      </c>
      <c r="K73" s="129" t="s">
        <v>771</v>
      </c>
      <c r="L73" s="129" t="s">
        <v>416</v>
      </c>
      <c r="M73" s="218" t="str">
        <f t="shared" si="4"/>
        <v>ED.WA</v>
      </c>
      <c r="N73" s="173">
        <v>1</v>
      </c>
      <c r="O73" s="173">
        <v>0</v>
      </c>
      <c r="P73" s="219">
        <f t="shared" si="5"/>
        <v>640243.25</v>
      </c>
      <c r="Q73" s="219">
        <f t="shared" si="6"/>
        <v>0</v>
      </c>
      <c r="R73" s="220">
        <v>638285.93999999994</v>
      </c>
      <c r="S73" s="220">
        <v>1957.31</v>
      </c>
      <c r="T73" s="220">
        <v>0</v>
      </c>
      <c r="U73" s="220">
        <v>0</v>
      </c>
      <c r="V73" s="220">
        <v>0</v>
      </c>
      <c r="W73" s="220">
        <v>0</v>
      </c>
      <c r="X73" s="220">
        <v>0</v>
      </c>
      <c r="Y73" s="220">
        <v>0</v>
      </c>
      <c r="Z73" s="220">
        <v>0</v>
      </c>
      <c r="AA73" s="220">
        <v>0</v>
      </c>
      <c r="AB73" s="220">
        <v>0</v>
      </c>
      <c r="AC73" s="220">
        <v>0</v>
      </c>
      <c r="AD73" s="220">
        <f t="shared" si="14"/>
        <v>640243.25</v>
      </c>
      <c r="AE73" s="221"/>
      <c r="AF73" s="220">
        <f>SUM($R73:R73)</f>
        <v>638285.93999999994</v>
      </c>
      <c r="AG73" s="220">
        <f>SUM($R73:S73)</f>
        <v>640243.25</v>
      </c>
      <c r="AH73" s="220">
        <f>SUM($R73:T73)</f>
        <v>640243.25</v>
      </c>
      <c r="AI73" s="220">
        <f>SUM($R73:U73)</f>
        <v>640243.25</v>
      </c>
      <c r="AJ73" s="220">
        <f>SUM($R73:V73)</f>
        <v>640243.25</v>
      </c>
      <c r="AK73" s="220">
        <f>SUM($R73:W73)</f>
        <v>640243.25</v>
      </c>
      <c r="AL73" s="220">
        <f>SUM($R73:X73)</f>
        <v>640243.25</v>
      </c>
      <c r="AM73" s="220">
        <f>SUM($R73:Y73)</f>
        <v>640243.25</v>
      </c>
      <c r="AN73" s="220">
        <f>SUM($R73:Z73)</f>
        <v>640243.25</v>
      </c>
      <c r="AO73" s="220">
        <f>SUM($R73:AA73)</f>
        <v>640243.25</v>
      </c>
      <c r="AP73" s="220">
        <f>SUM($R73:AB73)</f>
        <v>640243.25</v>
      </c>
      <c r="AQ73" s="220">
        <f>SUM($R73:AC73)</f>
        <v>640243.25</v>
      </c>
      <c r="AR73" s="222">
        <f t="shared" si="7"/>
        <v>613403.33875</v>
      </c>
      <c r="AS73" s="82"/>
      <c r="AT73" s="220">
        <f t="shared" si="47"/>
        <v>638285.93999999994</v>
      </c>
      <c r="AU73" s="220">
        <f t="shared" si="47"/>
        <v>1957.31</v>
      </c>
      <c r="AV73" s="220">
        <f t="shared" si="47"/>
        <v>0</v>
      </c>
      <c r="AW73" s="220">
        <f t="shared" si="47"/>
        <v>0</v>
      </c>
      <c r="AX73" s="220">
        <f t="shared" si="47"/>
        <v>0</v>
      </c>
      <c r="AY73" s="220">
        <f t="shared" si="47"/>
        <v>0</v>
      </c>
      <c r="AZ73" s="220">
        <f t="shared" si="45"/>
        <v>0</v>
      </c>
      <c r="BA73" s="220">
        <f t="shared" si="45"/>
        <v>0</v>
      </c>
      <c r="BB73" s="220">
        <f t="shared" si="45"/>
        <v>0</v>
      </c>
      <c r="BC73" s="220">
        <f t="shared" si="45"/>
        <v>0</v>
      </c>
      <c r="BD73" s="220">
        <f t="shared" si="45"/>
        <v>0</v>
      </c>
      <c r="BE73" s="220">
        <f t="shared" si="45"/>
        <v>0</v>
      </c>
      <c r="BF73" s="220">
        <f t="shared" si="9"/>
        <v>640243.25</v>
      </c>
      <c r="BG73" s="221"/>
      <c r="BH73" s="220">
        <f>SUM($AT73:AT73)</f>
        <v>638285.93999999994</v>
      </c>
      <c r="BI73" s="220">
        <f>SUM($AT73:AU73)</f>
        <v>640243.25</v>
      </c>
      <c r="BJ73" s="220">
        <f>SUM($AT73:AV73)</f>
        <v>640243.25</v>
      </c>
      <c r="BK73" s="220">
        <f>SUM($AT73:AW73)</f>
        <v>640243.25</v>
      </c>
      <c r="BL73" s="220">
        <f>SUM($AT73:AX73)</f>
        <v>640243.25</v>
      </c>
      <c r="BM73" s="220">
        <f>SUM($AT73:AY73)</f>
        <v>640243.25</v>
      </c>
      <c r="BN73" s="220">
        <f>SUM($AT73:AZ73)</f>
        <v>640243.25</v>
      </c>
      <c r="BO73" s="220">
        <f>SUM($AT73:BA73)</f>
        <v>640243.25</v>
      </c>
      <c r="BP73" s="220">
        <f>SUM($AT73:BB73)</f>
        <v>640243.25</v>
      </c>
      <c r="BQ73" s="220">
        <f>SUM($AT73:BC73)</f>
        <v>640243.25</v>
      </c>
      <c r="BR73" s="220">
        <f>SUM($AT73:BD73)</f>
        <v>640243.25</v>
      </c>
      <c r="BS73" s="220">
        <f>SUM($AT73:BE73)</f>
        <v>640243.25</v>
      </c>
      <c r="BT73" s="222">
        <f t="shared" si="10"/>
        <v>613403.33875</v>
      </c>
      <c r="BU73" s="82"/>
      <c r="BV73" s="220">
        <f t="shared" si="48"/>
        <v>0</v>
      </c>
      <c r="BW73" s="220">
        <f t="shared" si="48"/>
        <v>0</v>
      </c>
      <c r="BX73" s="220">
        <f t="shared" si="48"/>
        <v>0</v>
      </c>
      <c r="BY73" s="220">
        <f t="shared" si="48"/>
        <v>0</v>
      </c>
      <c r="BZ73" s="220">
        <f t="shared" si="48"/>
        <v>0</v>
      </c>
      <c r="CA73" s="220">
        <f t="shared" si="48"/>
        <v>0</v>
      </c>
      <c r="CB73" s="220">
        <f t="shared" si="46"/>
        <v>0</v>
      </c>
      <c r="CC73" s="220">
        <f t="shared" si="46"/>
        <v>0</v>
      </c>
      <c r="CD73" s="220">
        <f t="shared" si="46"/>
        <v>0</v>
      </c>
      <c r="CE73" s="220">
        <f t="shared" si="46"/>
        <v>0</v>
      </c>
      <c r="CF73" s="220">
        <f t="shared" si="46"/>
        <v>0</v>
      </c>
      <c r="CG73" s="220">
        <f t="shared" si="46"/>
        <v>0</v>
      </c>
      <c r="CH73" s="220">
        <f t="shared" si="12"/>
        <v>0</v>
      </c>
      <c r="CI73" s="221"/>
      <c r="CJ73" s="220">
        <f>SUM($BV73:BV73)</f>
        <v>0</v>
      </c>
      <c r="CK73" s="220">
        <f>SUM($BV73:BW73)</f>
        <v>0</v>
      </c>
      <c r="CL73" s="220">
        <f>SUM($BV73:BX73)</f>
        <v>0</v>
      </c>
      <c r="CM73" s="220">
        <f>SUM($BV73:BY73)</f>
        <v>0</v>
      </c>
      <c r="CN73" s="220">
        <f>SUM($BV73:BZ73)</f>
        <v>0</v>
      </c>
      <c r="CO73" s="220">
        <f>SUM($BV73:CA73)</f>
        <v>0</v>
      </c>
      <c r="CP73" s="220">
        <f>SUM($BV73:CB73)</f>
        <v>0</v>
      </c>
      <c r="CQ73" s="220">
        <f>SUM($BV73:CC73)</f>
        <v>0</v>
      </c>
      <c r="CR73" s="220">
        <f>SUM($BV73:CD73)</f>
        <v>0</v>
      </c>
      <c r="CS73" s="220">
        <f>SUM($BV73:CE73)</f>
        <v>0</v>
      </c>
      <c r="CT73" s="220">
        <f>SUM($BV73:CF73)</f>
        <v>0</v>
      </c>
      <c r="CU73" s="220">
        <f>SUM($BV73:CG73)</f>
        <v>0</v>
      </c>
      <c r="CV73" s="222">
        <f t="shared" si="13"/>
        <v>0</v>
      </c>
    </row>
    <row r="74" spans="1:100" s="94" customFormat="1" ht="14.4">
      <c r="A74" s="129" t="s">
        <v>807</v>
      </c>
      <c r="B74" s="129" t="s">
        <v>211</v>
      </c>
      <c r="C74" s="129" t="s">
        <v>21</v>
      </c>
      <c r="D74" t="s">
        <v>494</v>
      </c>
      <c r="E74" s="217" t="s">
        <v>53</v>
      </c>
      <c r="F74" t="s">
        <v>213</v>
      </c>
      <c r="G74" t="s">
        <v>291</v>
      </c>
      <c r="H74" t="s">
        <v>292</v>
      </c>
      <c r="I74" t="s">
        <v>294</v>
      </c>
      <c r="J74" t="s">
        <v>574</v>
      </c>
      <c r="K74" s="129" t="s">
        <v>771</v>
      </c>
      <c r="L74" s="129" t="s">
        <v>417</v>
      </c>
      <c r="M74" s="218" t="str">
        <f t="shared" si="4"/>
        <v>ED.AN</v>
      </c>
      <c r="N74" s="173">
        <v>0.65639999999999998</v>
      </c>
      <c r="O74" s="173">
        <v>0</v>
      </c>
      <c r="P74" s="219">
        <f t="shared" si="5"/>
        <v>88107.442991999997</v>
      </c>
      <c r="Q74" s="219">
        <f t="shared" si="6"/>
        <v>0</v>
      </c>
      <c r="R74" s="220">
        <v>0</v>
      </c>
      <c r="S74" s="220">
        <v>0</v>
      </c>
      <c r="T74" s="220">
        <v>117963.96</v>
      </c>
      <c r="U74" s="220">
        <v>0</v>
      </c>
      <c r="V74" s="220">
        <v>0</v>
      </c>
      <c r="W74" s="220">
        <v>0</v>
      </c>
      <c r="X74" s="220">
        <v>16264.320000000002</v>
      </c>
      <c r="Y74" s="220">
        <v>0</v>
      </c>
      <c r="Z74" s="220">
        <v>0</v>
      </c>
      <c r="AA74" s="220">
        <v>0</v>
      </c>
      <c r="AB74" s="220">
        <v>0</v>
      </c>
      <c r="AC74" s="220">
        <v>0</v>
      </c>
      <c r="AD74" s="220">
        <f t="shared" si="14"/>
        <v>134228.28</v>
      </c>
      <c r="AE74" s="221"/>
      <c r="AF74" s="220">
        <f>SUM($R74:R74)</f>
        <v>0</v>
      </c>
      <c r="AG74" s="220">
        <f>SUM($R74:S74)</f>
        <v>0</v>
      </c>
      <c r="AH74" s="220">
        <f>SUM($R74:T74)</f>
        <v>117963.96</v>
      </c>
      <c r="AI74" s="220">
        <f>SUM($R74:U74)</f>
        <v>117963.96</v>
      </c>
      <c r="AJ74" s="220">
        <f>SUM($R74:V74)</f>
        <v>117963.96</v>
      </c>
      <c r="AK74" s="220">
        <f>SUM($R74:W74)</f>
        <v>117963.96</v>
      </c>
      <c r="AL74" s="220">
        <f>SUM($R74:X74)</f>
        <v>134228.28</v>
      </c>
      <c r="AM74" s="220">
        <f>SUM($R74:Y74)</f>
        <v>134228.28</v>
      </c>
      <c r="AN74" s="220">
        <f>SUM($R74:Z74)</f>
        <v>134228.28</v>
      </c>
      <c r="AO74" s="220">
        <f>SUM($R74:AA74)</f>
        <v>134228.28</v>
      </c>
      <c r="AP74" s="220">
        <f>SUM($R74:AB74)</f>
        <v>134228.28</v>
      </c>
      <c r="AQ74" s="220">
        <f>SUM($R74:AC74)</f>
        <v>134228.28</v>
      </c>
      <c r="AR74" s="222">
        <f t="shared" si="7"/>
        <v>100842.61499999999</v>
      </c>
      <c r="AS74" s="82"/>
      <c r="AT74" s="220">
        <f t="shared" si="47"/>
        <v>0</v>
      </c>
      <c r="AU74" s="220">
        <f t="shared" si="47"/>
        <v>0</v>
      </c>
      <c r="AV74" s="220">
        <f t="shared" si="47"/>
        <v>77431.543344000005</v>
      </c>
      <c r="AW74" s="220">
        <f t="shared" si="47"/>
        <v>0</v>
      </c>
      <c r="AX74" s="220">
        <f t="shared" si="47"/>
        <v>0</v>
      </c>
      <c r="AY74" s="220">
        <f t="shared" si="47"/>
        <v>0</v>
      </c>
      <c r="AZ74" s="220">
        <f t="shared" si="45"/>
        <v>10675.899648000001</v>
      </c>
      <c r="BA74" s="220">
        <f t="shared" si="45"/>
        <v>0</v>
      </c>
      <c r="BB74" s="220">
        <f t="shared" si="45"/>
        <v>0</v>
      </c>
      <c r="BC74" s="220">
        <f t="shared" si="45"/>
        <v>0</v>
      </c>
      <c r="BD74" s="220">
        <f t="shared" si="45"/>
        <v>0</v>
      </c>
      <c r="BE74" s="220">
        <f t="shared" si="45"/>
        <v>0</v>
      </c>
      <c r="BF74" s="220">
        <f t="shared" si="9"/>
        <v>88107.442992000011</v>
      </c>
      <c r="BG74" s="221"/>
      <c r="BH74" s="220">
        <f>SUM($AT74:AT74)</f>
        <v>0</v>
      </c>
      <c r="BI74" s="220">
        <f>SUM($AT74:AU74)</f>
        <v>0</v>
      </c>
      <c r="BJ74" s="220">
        <f>SUM($AT74:AV74)</f>
        <v>77431.543344000005</v>
      </c>
      <c r="BK74" s="220">
        <f>SUM($AT74:AW74)</f>
        <v>77431.543344000005</v>
      </c>
      <c r="BL74" s="220">
        <f>SUM($AT74:AX74)</f>
        <v>77431.543344000005</v>
      </c>
      <c r="BM74" s="220">
        <f>SUM($AT74:AY74)</f>
        <v>77431.543344000005</v>
      </c>
      <c r="BN74" s="220">
        <f>SUM($AT74:AZ74)</f>
        <v>88107.442992000011</v>
      </c>
      <c r="BO74" s="220">
        <f>SUM($AT74:BA74)</f>
        <v>88107.442992000011</v>
      </c>
      <c r="BP74" s="220">
        <f>SUM($AT74:BB74)</f>
        <v>88107.442992000011</v>
      </c>
      <c r="BQ74" s="220">
        <f>SUM($AT74:BC74)</f>
        <v>88107.442992000011</v>
      </c>
      <c r="BR74" s="220">
        <f>SUM($AT74:BD74)</f>
        <v>88107.442992000011</v>
      </c>
      <c r="BS74" s="220">
        <f>SUM($AT74:BE74)</f>
        <v>88107.442992000011</v>
      </c>
      <c r="BT74" s="222">
        <f t="shared" si="10"/>
        <v>66193.092486000009</v>
      </c>
      <c r="BU74" s="82"/>
      <c r="BV74" s="220">
        <f t="shared" si="48"/>
        <v>0</v>
      </c>
      <c r="BW74" s="220">
        <f t="shared" si="48"/>
        <v>0</v>
      </c>
      <c r="BX74" s="220">
        <f t="shared" si="48"/>
        <v>0</v>
      </c>
      <c r="BY74" s="220">
        <f t="shared" si="48"/>
        <v>0</v>
      </c>
      <c r="BZ74" s="220">
        <f t="shared" si="48"/>
        <v>0</v>
      </c>
      <c r="CA74" s="220">
        <f t="shared" si="48"/>
        <v>0</v>
      </c>
      <c r="CB74" s="220">
        <f t="shared" si="46"/>
        <v>0</v>
      </c>
      <c r="CC74" s="220">
        <f t="shared" si="46"/>
        <v>0</v>
      </c>
      <c r="CD74" s="220">
        <f t="shared" si="46"/>
        <v>0</v>
      </c>
      <c r="CE74" s="220">
        <f t="shared" si="46"/>
        <v>0</v>
      </c>
      <c r="CF74" s="220">
        <f t="shared" si="46"/>
        <v>0</v>
      </c>
      <c r="CG74" s="220">
        <f t="shared" si="46"/>
        <v>0</v>
      </c>
      <c r="CH74" s="220">
        <f t="shared" si="12"/>
        <v>0</v>
      </c>
      <c r="CI74" s="221"/>
      <c r="CJ74" s="220">
        <f>SUM($BV74:BV74)</f>
        <v>0</v>
      </c>
      <c r="CK74" s="220">
        <f>SUM($BV74:BW74)</f>
        <v>0</v>
      </c>
      <c r="CL74" s="220">
        <f>SUM($BV74:BX74)</f>
        <v>0</v>
      </c>
      <c r="CM74" s="220">
        <f>SUM($BV74:BY74)</f>
        <v>0</v>
      </c>
      <c r="CN74" s="220">
        <f>SUM($BV74:BZ74)</f>
        <v>0</v>
      </c>
      <c r="CO74" s="220">
        <f>SUM($BV74:CA74)</f>
        <v>0</v>
      </c>
      <c r="CP74" s="220">
        <f>SUM($BV74:CB74)</f>
        <v>0</v>
      </c>
      <c r="CQ74" s="220">
        <f>SUM($BV74:CC74)</f>
        <v>0</v>
      </c>
      <c r="CR74" s="220">
        <f>SUM($BV74:CD74)</f>
        <v>0</v>
      </c>
      <c r="CS74" s="220">
        <f>SUM($BV74:CE74)</f>
        <v>0</v>
      </c>
      <c r="CT74" s="220">
        <f>SUM($BV74:CF74)</f>
        <v>0</v>
      </c>
      <c r="CU74" s="220">
        <f>SUM($BV74:CG74)</f>
        <v>0</v>
      </c>
      <c r="CV74" s="222">
        <f t="shared" si="13"/>
        <v>0</v>
      </c>
    </row>
    <row r="75" spans="1:100" s="94" customFormat="1" ht="14.4">
      <c r="A75" s="129" t="s">
        <v>807</v>
      </c>
      <c r="B75" s="129" t="s">
        <v>211</v>
      </c>
      <c r="C75" s="129" t="s">
        <v>21</v>
      </c>
      <c r="D75" t="s">
        <v>494</v>
      </c>
      <c r="E75" s="217" t="s">
        <v>53</v>
      </c>
      <c r="F75" t="s">
        <v>213</v>
      </c>
      <c r="G75" t="s">
        <v>291</v>
      </c>
      <c r="H75" t="s">
        <v>292</v>
      </c>
      <c r="I75" t="s">
        <v>575</v>
      </c>
      <c r="J75" t="s">
        <v>576</v>
      </c>
      <c r="K75" s="129" t="s">
        <v>771</v>
      </c>
      <c r="L75" s="129" t="s">
        <v>417</v>
      </c>
      <c r="M75" s="218" t="str">
        <f t="shared" si="4"/>
        <v>ED.AN</v>
      </c>
      <c r="N75" s="173">
        <v>0.65639999999999998</v>
      </c>
      <c r="O75" s="173">
        <v>0</v>
      </c>
      <c r="P75" s="219">
        <f t="shared" si="5"/>
        <v>80516.492063999991</v>
      </c>
      <c r="Q75" s="219">
        <f t="shared" si="6"/>
        <v>0</v>
      </c>
      <c r="R75" s="220">
        <v>0</v>
      </c>
      <c r="S75" s="220">
        <v>0</v>
      </c>
      <c r="T75" s="220">
        <v>0</v>
      </c>
      <c r="U75" s="220">
        <v>0</v>
      </c>
      <c r="V75" s="220">
        <v>0</v>
      </c>
      <c r="W75" s="220">
        <v>123704.57</v>
      </c>
      <c r="X75" s="220">
        <v>469.54</v>
      </c>
      <c r="Y75" s="220">
        <v>346.55</v>
      </c>
      <c r="Z75" s="220">
        <v>430.26</v>
      </c>
      <c r="AA75" s="220">
        <v>-2287.16</v>
      </c>
      <c r="AB75" s="220">
        <v>0</v>
      </c>
      <c r="AC75" s="220">
        <v>0</v>
      </c>
      <c r="AD75" s="220">
        <f t="shared" si="14"/>
        <v>122663.76</v>
      </c>
      <c r="AE75" s="221"/>
      <c r="AF75" s="220">
        <f>SUM($R75:R75)</f>
        <v>0</v>
      </c>
      <c r="AG75" s="220">
        <f>SUM($R75:S75)</f>
        <v>0</v>
      </c>
      <c r="AH75" s="220">
        <f>SUM($R75:T75)</f>
        <v>0</v>
      </c>
      <c r="AI75" s="220">
        <f>SUM($R75:U75)</f>
        <v>0</v>
      </c>
      <c r="AJ75" s="220">
        <f>SUM($R75:V75)</f>
        <v>0</v>
      </c>
      <c r="AK75" s="220">
        <f>SUM($R75:W75)</f>
        <v>123704.57</v>
      </c>
      <c r="AL75" s="220">
        <f>SUM($R75:X75)</f>
        <v>124174.11</v>
      </c>
      <c r="AM75" s="220">
        <f>SUM($R75:Y75)</f>
        <v>124520.66</v>
      </c>
      <c r="AN75" s="220">
        <f>SUM($R75:Z75)</f>
        <v>124950.92</v>
      </c>
      <c r="AO75" s="220">
        <f>SUM($R75:AA75)</f>
        <v>122663.76</v>
      </c>
      <c r="AP75" s="220">
        <f>SUM($R75:AB75)</f>
        <v>122663.76</v>
      </c>
      <c r="AQ75" s="220">
        <f>SUM($R75:AC75)</f>
        <v>122663.76</v>
      </c>
      <c r="AR75" s="222">
        <f t="shared" si="7"/>
        <v>67000.804999999993</v>
      </c>
      <c r="AS75" s="82"/>
      <c r="AT75" s="220">
        <f t="shared" si="47"/>
        <v>0</v>
      </c>
      <c r="AU75" s="220">
        <f t="shared" si="47"/>
        <v>0</v>
      </c>
      <c r="AV75" s="220">
        <f t="shared" si="47"/>
        <v>0</v>
      </c>
      <c r="AW75" s="220">
        <f t="shared" si="47"/>
        <v>0</v>
      </c>
      <c r="AX75" s="220">
        <f t="shared" si="47"/>
        <v>0</v>
      </c>
      <c r="AY75" s="220">
        <f t="shared" si="47"/>
        <v>81199.67974800001</v>
      </c>
      <c r="AZ75" s="220">
        <f t="shared" si="45"/>
        <v>308.20605599999999</v>
      </c>
      <c r="BA75" s="220">
        <f t="shared" si="45"/>
        <v>227.47542000000001</v>
      </c>
      <c r="BB75" s="220">
        <f t="shared" si="45"/>
        <v>282.422664</v>
      </c>
      <c r="BC75" s="220">
        <f t="shared" si="45"/>
        <v>-1501.2918239999999</v>
      </c>
      <c r="BD75" s="220">
        <f t="shared" si="45"/>
        <v>0</v>
      </c>
      <c r="BE75" s="220">
        <f t="shared" si="45"/>
        <v>0</v>
      </c>
      <c r="BF75" s="220">
        <f t="shared" si="9"/>
        <v>80516.492064000005</v>
      </c>
      <c r="BG75" s="221"/>
      <c r="BH75" s="220">
        <f>SUM($AT75:AT75)</f>
        <v>0</v>
      </c>
      <c r="BI75" s="220">
        <f>SUM($AT75:AU75)</f>
        <v>0</v>
      </c>
      <c r="BJ75" s="220">
        <f>SUM($AT75:AV75)</f>
        <v>0</v>
      </c>
      <c r="BK75" s="220">
        <f>SUM($AT75:AW75)</f>
        <v>0</v>
      </c>
      <c r="BL75" s="220">
        <f>SUM($AT75:AX75)</f>
        <v>0</v>
      </c>
      <c r="BM75" s="220">
        <f>SUM($AT75:AY75)</f>
        <v>81199.67974800001</v>
      </c>
      <c r="BN75" s="220">
        <f>SUM($AT75:AZ75)</f>
        <v>81507.885804000005</v>
      </c>
      <c r="BO75" s="220">
        <f>SUM($AT75:BA75)</f>
        <v>81735.361224000007</v>
      </c>
      <c r="BP75" s="220">
        <f>SUM($AT75:BB75)</f>
        <v>82017.783888000005</v>
      </c>
      <c r="BQ75" s="220">
        <f>SUM($AT75:BC75)</f>
        <v>80516.492064000005</v>
      </c>
      <c r="BR75" s="220">
        <f>SUM($AT75:BD75)</f>
        <v>80516.492064000005</v>
      </c>
      <c r="BS75" s="220">
        <f>SUM($AT75:BE75)</f>
        <v>80516.492064000005</v>
      </c>
      <c r="BT75" s="222">
        <f t="shared" si="10"/>
        <v>43979.328402000006</v>
      </c>
      <c r="BU75" s="82"/>
      <c r="BV75" s="220">
        <f t="shared" si="48"/>
        <v>0</v>
      </c>
      <c r="BW75" s="220">
        <f t="shared" si="48"/>
        <v>0</v>
      </c>
      <c r="BX75" s="220">
        <f t="shared" si="48"/>
        <v>0</v>
      </c>
      <c r="BY75" s="220">
        <f t="shared" si="48"/>
        <v>0</v>
      </c>
      <c r="BZ75" s="220">
        <f t="shared" si="48"/>
        <v>0</v>
      </c>
      <c r="CA75" s="220">
        <f t="shared" si="48"/>
        <v>0</v>
      </c>
      <c r="CB75" s="220">
        <f t="shared" si="46"/>
        <v>0</v>
      </c>
      <c r="CC75" s="220">
        <f t="shared" si="46"/>
        <v>0</v>
      </c>
      <c r="CD75" s="220">
        <f t="shared" si="46"/>
        <v>0</v>
      </c>
      <c r="CE75" s="220">
        <f t="shared" si="46"/>
        <v>0</v>
      </c>
      <c r="CF75" s="220">
        <f t="shared" si="46"/>
        <v>0</v>
      </c>
      <c r="CG75" s="220">
        <f t="shared" si="46"/>
        <v>0</v>
      </c>
      <c r="CH75" s="220">
        <f t="shared" si="12"/>
        <v>0</v>
      </c>
      <c r="CI75" s="221"/>
      <c r="CJ75" s="220">
        <f>SUM($BV75:BV75)</f>
        <v>0</v>
      </c>
      <c r="CK75" s="220">
        <f>SUM($BV75:BW75)</f>
        <v>0</v>
      </c>
      <c r="CL75" s="220">
        <f>SUM($BV75:BX75)</f>
        <v>0</v>
      </c>
      <c r="CM75" s="220">
        <f>SUM($BV75:BY75)</f>
        <v>0</v>
      </c>
      <c r="CN75" s="220">
        <f>SUM($BV75:BZ75)</f>
        <v>0</v>
      </c>
      <c r="CO75" s="220">
        <f>SUM($BV75:CA75)</f>
        <v>0</v>
      </c>
      <c r="CP75" s="220">
        <f>SUM($BV75:CB75)</f>
        <v>0</v>
      </c>
      <c r="CQ75" s="220">
        <f>SUM($BV75:CC75)</f>
        <v>0</v>
      </c>
      <c r="CR75" s="220">
        <f>SUM($BV75:CD75)</f>
        <v>0</v>
      </c>
      <c r="CS75" s="220">
        <f>SUM($BV75:CE75)</f>
        <v>0</v>
      </c>
      <c r="CT75" s="220">
        <f>SUM($BV75:CF75)</f>
        <v>0</v>
      </c>
      <c r="CU75" s="220">
        <f>SUM($BV75:CG75)</f>
        <v>0</v>
      </c>
      <c r="CV75" s="222">
        <f t="shared" si="13"/>
        <v>0</v>
      </c>
    </row>
    <row r="76" spans="1:100" s="94" customFormat="1" ht="14.4">
      <c r="A76" s="129" t="s">
        <v>807</v>
      </c>
      <c r="B76" s="129" t="s">
        <v>211</v>
      </c>
      <c r="C76" s="129" t="s">
        <v>21</v>
      </c>
      <c r="D76" t="s">
        <v>494</v>
      </c>
      <c r="E76" s="217" t="s">
        <v>53</v>
      </c>
      <c r="F76" t="s">
        <v>213</v>
      </c>
      <c r="G76" t="s">
        <v>291</v>
      </c>
      <c r="H76" t="s">
        <v>292</v>
      </c>
      <c r="I76" t="s">
        <v>317</v>
      </c>
      <c r="J76" t="s">
        <v>606</v>
      </c>
      <c r="K76" s="129" t="s">
        <v>771</v>
      </c>
      <c r="L76" s="129" t="s">
        <v>417</v>
      </c>
      <c r="M76" s="218" t="str">
        <f t="shared" si="4"/>
        <v>ED.AN</v>
      </c>
      <c r="N76" s="173">
        <v>0.65639999999999998</v>
      </c>
      <c r="O76" s="173">
        <v>0</v>
      </c>
      <c r="P76" s="219">
        <f t="shared" si="5"/>
        <v>174359.70266400001</v>
      </c>
      <c r="Q76" s="219">
        <f t="shared" si="6"/>
        <v>0</v>
      </c>
      <c r="R76" s="220">
        <v>0</v>
      </c>
      <c r="S76" s="220">
        <v>0</v>
      </c>
      <c r="T76" s="220">
        <v>0</v>
      </c>
      <c r="U76" s="220">
        <v>0</v>
      </c>
      <c r="V76" s="220">
        <v>0</v>
      </c>
      <c r="W76" s="220">
        <v>0</v>
      </c>
      <c r="X76" s="220">
        <v>0</v>
      </c>
      <c r="Y76" s="220">
        <v>0</v>
      </c>
      <c r="Z76" s="220">
        <v>0</v>
      </c>
      <c r="AA76" s="220">
        <v>0</v>
      </c>
      <c r="AB76" s="220">
        <v>265630.26</v>
      </c>
      <c r="AC76" s="220">
        <v>0</v>
      </c>
      <c r="AD76" s="220">
        <f t="shared" si="14"/>
        <v>265630.26</v>
      </c>
      <c r="AE76" s="221"/>
      <c r="AF76" s="220">
        <f>SUM($R76:R76)</f>
        <v>0</v>
      </c>
      <c r="AG76" s="220">
        <f>SUM($R76:S76)</f>
        <v>0</v>
      </c>
      <c r="AH76" s="220">
        <f>SUM($R76:T76)</f>
        <v>0</v>
      </c>
      <c r="AI76" s="220">
        <f>SUM($R76:U76)</f>
        <v>0</v>
      </c>
      <c r="AJ76" s="220">
        <f>SUM($R76:V76)</f>
        <v>0</v>
      </c>
      <c r="AK76" s="220">
        <f>SUM($R76:W76)</f>
        <v>0</v>
      </c>
      <c r="AL76" s="220">
        <f>SUM($R76:X76)</f>
        <v>0</v>
      </c>
      <c r="AM76" s="220">
        <f>SUM($R76:Y76)</f>
        <v>0</v>
      </c>
      <c r="AN76" s="220">
        <f>SUM($R76:Z76)</f>
        <v>0</v>
      </c>
      <c r="AO76" s="220">
        <f>SUM($R76:AA76)</f>
        <v>0</v>
      </c>
      <c r="AP76" s="220">
        <f>SUM($R76:AB76)</f>
        <v>265630.26</v>
      </c>
      <c r="AQ76" s="220">
        <f>SUM($R76:AC76)</f>
        <v>265630.26</v>
      </c>
      <c r="AR76" s="222">
        <f t="shared" si="7"/>
        <v>33203.782500000001</v>
      </c>
      <c r="AS76" s="82"/>
      <c r="AT76" s="220">
        <f t="shared" si="47"/>
        <v>0</v>
      </c>
      <c r="AU76" s="220">
        <f t="shared" si="47"/>
        <v>0</v>
      </c>
      <c r="AV76" s="220">
        <f t="shared" si="47"/>
        <v>0</v>
      </c>
      <c r="AW76" s="220">
        <f t="shared" si="47"/>
        <v>0</v>
      </c>
      <c r="AX76" s="220">
        <f t="shared" si="47"/>
        <v>0</v>
      </c>
      <c r="AY76" s="220">
        <f t="shared" si="47"/>
        <v>0</v>
      </c>
      <c r="AZ76" s="220">
        <f t="shared" si="45"/>
        <v>0</v>
      </c>
      <c r="BA76" s="220">
        <f t="shared" si="45"/>
        <v>0</v>
      </c>
      <c r="BB76" s="220">
        <f t="shared" si="45"/>
        <v>0</v>
      </c>
      <c r="BC76" s="220">
        <f t="shared" si="45"/>
        <v>0</v>
      </c>
      <c r="BD76" s="220">
        <f t="shared" si="45"/>
        <v>174359.70266400001</v>
      </c>
      <c r="BE76" s="220">
        <f t="shared" si="45"/>
        <v>0</v>
      </c>
      <c r="BF76" s="220">
        <f t="shared" si="9"/>
        <v>174359.70266400001</v>
      </c>
      <c r="BG76" s="221"/>
      <c r="BH76" s="220">
        <f>SUM($AT76:AT76)</f>
        <v>0</v>
      </c>
      <c r="BI76" s="220">
        <f>SUM($AT76:AU76)</f>
        <v>0</v>
      </c>
      <c r="BJ76" s="220">
        <f>SUM($AT76:AV76)</f>
        <v>0</v>
      </c>
      <c r="BK76" s="220">
        <f>SUM($AT76:AW76)</f>
        <v>0</v>
      </c>
      <c r="BL76" s="220">
        <f>SUM($AT76:AX76)</f>
        <v>0</v>
      </c>
      <c r="BM76" s="220">
        <f>SUM($AT76:AY76)</f>
        <v>0</v>
      </c>
      <c r="BN76" s="220">
        <f>SUM($AT76:AZ76)</f>
        <v>0</v>
      </c>
      <c r="BO76" s="220">
        <f>SUM($AT76:BA76)</f>
        <v>0</v>
      </c>
      <c r="BP76" s="220">
        <f>SUM($AT76:BB76)</f>
        <v>0</v>
      </c>
      <c r="BQ76" s="220">
        <f>SUM($AT76:BC76)</f>
        <v>0</v>
      </c>
      <c r="BR76" s="220">
        <f>SUM($AT76:BD76)</f>
        <v>174359.70266400001</v>
      </c>
      <c r="BS76" s="220">
        <f>SUM($AT76:BE76)</f>
        <v>174359.70266400001</v>
      </c>
      <c r="BT76" s="222">
        <f t="shared" si="10"/>
        <v>21794.962833000001</v>
      </c>
      <c r="BU76" s="82"/>
      <c r="BV76" s="220">
        <f t="shared" si="48"/>
        <v>0</v>
      </c>
      <c r="BW76" s="220">
        <f t="shared" si="48"/>
        <v>0</v>
      </c>
      <c r="BX76" s="220">
        <f t="shared" si="48"/>
        <v>0</v>
      </c>
      <c r="BY76" s="220">
        <f t="shared" si="48"/>
        <v>0</v>
      </c>
      <c r="BZ76" s="220">
        <f t="shared" si="48"/>
        <v>0</v>
      </c>
      <c r="CA76" s="220">
        <f t="shared" si="48"/>
        <v>0</v>
      </c>
      <c r="CB76" s="220">
        <f t="shared" si="46"/>
        <v>0</v>
      </c>
      <c r="CC76" s="220">
        <f t="shared" si="46"/>
        <v>0</v>
      </c>
      <c r="CD76" s="220">
        <f t="shared" si="46"/>
        <v>0</v>
      </c>
      <c r="CE76" s="220">
        <f t="shared" si="46"/>
        <v>0</v>
      </c>
      <c r="CF76" s="220">
        <f t="shared" si="46"/>
        <v>0</v>
      </c>
      <c r="CG76" s="220">
        <f t="shared" si="46"/>
        <v>0</v>
      </c>
      <c r="CH76" s="220">
        <f t="shared" si="12"/>
        <v>0</v>
      </c>
      <c r="CI76" s="221"/>
      <c r="CJ76" s="220">
        <f>SUM($BV76:BV76)</f>
        <v>0</v>
      </c>
      <c r="CK76" s="220">
        <f>SUM($BV76:BW76)</f>
        <v>0</v>
      </c>
      <c r="CL76" s="220">
        <f>SUM($BV76:BX76)</f>
        <v>0</v>
      </c>
      <c r="CM76" s="220">
        <f>SUM($BV76:BY76)</f>
        <v>0</v>
      </c>
      <c r="CN76" s="220">
        <f>SUM($BV76:BZ76)</f>
        <v>0</v>
      </c>
      <c r="CO76" s="220">
        <f>SUM($BV76:CA76)</f>
        <v>0</v>
      </c>
      <c r="CP76" s="220">
        <f>SUM($BV76:CB76)</f>
        <v>0</v>
      </c>
      <c r="CQ76" s="220">
        <f>SUM($BV76:CC76)</f>
        <v>0</v>
      </c>
      <c r="CR76" s="220">
        <f>SUM($BV76:CD76)</f>
        <v>0</v>
      </c>
      <c r="CS76" s="220">
        <f>SUM($BV76:CE76)</f>
        <v>0</v>
      </c>
      <c r="CT76" s="220">
        <f>SUM($BV76:CF76)</f>
        <v>0</v>
      </c>
      <c r="CU76" s="220">
        <f>SUM($BV76:CG76)</f>
        <v>0</v>
      </c>
      <c r="CV76" s="222">
        <f t="shared" si="13"/>
        <v>0</v>
      </c>
    </row>
    <row r="77" spans="1:100" s="94" customFormat="1" ht="14.4">
      <c r="A77" s="129" t="s">
        <v>807</v>
      </c>
      <c r="B77" s="129" t="s">
        <v>211</v>
      </c>
      <c r="C77" s="129" t="s">
        <v>212</v>
      </c>
      <c r="D77" t="s">
        <v>494</v>
      </c>
      <c r="E77" s="217" t="s">
        <v>53</v>
      </c>
      <c r="F77" t="s">
        <v>213</v>
      </c>
      <c r="G77" t="s">
        <v>291</v>
      </c>
      <c r="H77" t="s">
        <v>292</v>
      </c>
      <c r="I77" t="s">
        <v>298</v>
      </c>
      <c r="J77" t="s">
        <v>577</v>
      </c>
      <c r="K77" s="129" t="s">
        <v>771</v>
      </c>
      <c r="L77" s="129" t="s">
        <v>416</v>
      </c>
      <c r="M77" s="218" t="str">
        <f t="shared" si="4"/>
        <v>ED.WA</v>
      </c>
      <c r="N77" s="173">
        <v>1</v>
      </c>
      <c r="O77" s="173">
        <v>0</v>
      </c>
      <c r="P77" s="219">
        <f t="shared" si="5"/>
        <v>238265.06</v>
      </c>
      <c r="Q77" s="219">
        <f t="shared" si="6"/>
        <v>0</v>
      </c>
      <c r="R77" s="220">
        <v>0</v>
      </c>
      <c r="S77" s="220">
        <v>0</v>
      </c>
      <c r="T77" s="220">
        <v>0</v>
      </c>
      <c r="U77" s="220">
        <v>238265.06</v>
      </c>
      <c r="V77" s="220">
        <v>0</v>
      </c>
      <c r="W77" s="220">
        <v>0</v>
      </c>
      <c r="X77" s="220">
        <v>0</v>
      </c>
      <c r="Y77" s="220">
        <v>0</v>
      </c>
      <c r="Z77" s="220">
        <v>0</v>
      </c>
      <c r="AA77" s="220">
        <v>0</v>
      </c>
      <c r="AB77" s="220">
        <v>1.4551915228366852E-11</v>
      </c>
      <c r="AC77" s="220">
        <v>0</v>
      </c>
      <c r="AD77" s="220">
        <f t="shared" si="14"/>
        <v>238265.06</v>
      </c>
      <c r="AE77" s="221"/>
      <c r="AF77" s="220">
        <f>SUM($R77:R77)</f>
        <v>0</v>
      </c>
      <c r="AG77" s="220">
        <f>SUM($R77:S77)</f>
        <v>0</v>
      </c>
      <c r="AH77" s="220">
        <f>SUM($R77:T77)</f>
        <v>0</v>
      </c>
      <c r="AI77" s="220">
        <f>SUM($R77:U77)</f>
        <v>238265.06</v>
      </c>
      <c r="AJ77" s="220">
        <f>SUM($R77:V77)</f>
        <v>238265.06</v>
      </c>
      <c r="AK77" s="220">
        <f>SUM($R77:W77)</f>
        <v>238265.06</v>
      </c>
      <c r="AL77" s="220">
        <f>SUM($R77:X77)</f>
        <v>238265.06</v>
      </c>
      <c r="AM77" s="220">
        <f>SUM($R77:Y77)</f>
        <v>238265.06</v>
      </c>
      <c r="AN77" s="220">
        <f>SUM($R77:Z77)</f>
        <v>238265.06</v>
      </c>
      <c r="AO77" s="220">
        <f>SUM($R77:AA77)</f>
        <v>238265.06</v>
      </c>
      <c r="AP77" s="220">
        <f>SUM($R77:AB77)</f>
        <v>238265.06</v>
      </c>
      <c r="AQ77" s="220">
        <f>SUM($R77:AC77)</f>
        <v>238265.06</v>
      </c>
      <c r="AR77" s="222">
        <f t="shared" si="7"/>
        <v>168771.0841666667</v>
      </c>
      <c r="AS77" s="82"/>
      <c r="AT77" s="220">
        <f t="shared" si="47"/>
        <v>0</v>
      </c>
      <c r="AU77" s="220">
        <f t="shared" si="47"/>
        <v>0</v>
      </c>
      <c r="AV77" s="220">
        <f t="shared" si="47"/>
        <v>0</v>
      </c>
      <c r="AW77" s="220">
        <f t="shared" si="47"/>
        <v>238265.06</v>
      </c>
      <c r="AX77" s="220">
        <f t="shared" si="47"/>
        <v>0</v>
      </c>
      <c r="AY77" s="220">
        <f t="shared" si="47"/>
        <v>0</v>
      </c>
      <c r="AZ77" s="220">
        <f t="shared" si="45"/>
        <v>0</v>
      </c>
      <c r="BA77" s="220">
        <f t="shared" si="45"/>
        <v>0</v>
      </c>
      <c r="BB77" s="220">
        <f t="shared" si="45"/>
        <v>0</v>
      </c>
      <c r="BC77" s="220">
        <f t="shared" si="45"/>
        <v>0</v>
      </c>
      <c r="BD77" s="220">
        <f t="shared" si="45"/>
        <v>1.4551915228366852E-11</v>
      </c>
      <c r="BE77" s="220">
        <f t="shared" si="45"/>
        <v>0</v>
      </c>
      <c r="BF77" s="220">
        <f t="shared" si="9"/>
        <v>238265.06</v>
      </c>
      <c r="BG77" s="221"/>
      <c r="BH77" s="220">
        <f>SUM($AT77:AT77)</f>
        <v>0</v>
      </c>
      <c r="BI77" s="220">
        <f>SUM($AT77:AU77)</f>
        <v>0</v>
      </c>
      <c r="BJ77" s="220">
        <f>SUM($AT77:AV77)</f>
        <v>0</v>
      </c>
      <c r="BK77" s="220">
        <f>SUM($AT77:AW77)</f>
        <v>238265.06</v>
      </c>
      <c r="BL77" s="220">
        <f>SUM($AT77:AX77)</f>
        <v>238265.06</v>
      </c>
      <c r="BM77" s="220">
        <f>SUM($AT77:AY77)</f>
        <v>238265.06</v>
      </c>
      <c r="BN77" s="220">
        <f>SUM($AT77:AZ77)</f>
        <v>238265.06</v>
      </c>
      <c r="BO77" s="220">
        <f>SUM($AT77:BA77)</f>
        <v>238265.06</v>
      </c>
      <c r="BP77" s="220">
        <f>SUM($AT77:BB77)</f>
        <v>238265.06</v>
      </c>
      <c r="BQ77" s="220">
        <f>SUM($AT77:BC77)</f>
        <v>238265.06</v>
      </c>
      <c r="BR77" s="220">
        <f>SUM($AT77:BD77)</f>
        <v>238265.06</v>
      </c>
      <c r="BS77" s="220">
        <f>SUM($AT77:BE77)</f>
        <v>238265.06</v>
      </c>
      <c r="BT77" s="222">
        <f t="shared" si="10"/>
        <v>168771.0841666667</v>
      </c>
      <c r="BU77" s="82"/>
      <c r="BV77" s="220">
        <f t="shared" si="48"/>
        <v>0</v>
      </c>
      <c r="BW77" s="220">
        <f t="shared" si="48"/>
        <v>0</v>
      </c>
      <c r="BX77" s="220">
        <f t="shared" si="48"/>
        <v>0</v>
      </c>
      <c r="BY77" s="220">
        <f t="shared" si="48"/>
        <v>0</v>
      </c>
      <c r="BZ77" s="220">
        <f t="shared" si="48"/>
        <v>0</v>
      </c>
      <c r="CA77" s="220">
        <f t="shared" si="48"/>
        <v>0</v>
      </c>
      <c r="CB77" s="220">
        <f t="shared" si="46"/>
        <v>0</v>
      </c>
      <c r="CC77" s="220">
        <f t="shared" si="46"/>
        <v>0</v>
      </c>
      <c r="CD77" s="220">
        <f t="shared" si="46"/>
        <v>0</v>
      </c>
      <c r="CE77" s="220">
        <f t="shared" si="46"/>
        <v>0</v>
      </c>
      <c r="CF77" s="220">
        <f t="shared" si="46"/>
        <v>0</v>
      </c>
      <c r="CG77" s="220">
        <f t="shared" si="46"/>
        <v>0</v>
      </c>
      <c r="CH77" s="220">
        <f t="shared" si="12"/>
        <v>0</v>
      </c>
      <c r="CI77" s="221"/>
      <c r="CJ77" s="220">
        <f>SUM($BV77:BV77)</f>
        <v>0</v>
      </c>
      <c r="CK77" s="220">
        <f>SUM($BV77:BW77)</f>
        <v>0</v>
      </c>
      <c r="CL77" s="220">
        <f>SUM($BV77:BX77)</f>
        <v>0</v>
      </c>
      <c r="CM77" s="220">
        <f>SUM($BV77:BY77)</f>
        <v>0</v>
      </c>
      <c r="CN77" s="220">
        <f>SUM($BV77:BZ77)</f>
        <v>0</v>
      </c>
      <c r="CO77" s="220">
        <f>SUM($BV77:CA77)</f>
        <v>0</v>
      </c>
      <c r="CP77" s="220">
        <f>SUM($BV77:CB77)</f>
        <v>0</v>
      </c>
      <c r="CQ77" s="220">
        <f>SUM($BV77:CC77)</f>
        <v>0</v>
      </c>
      <c r="CR77" s="220">
        <f>SUM($BV77:CD77)</f>
        <v>0</v>
      </c>
      <c r="CS77" s="220">
        <f>SUM($BV77:CE77)</f>
        <v>0</v>
      </c>
      <c r="CT77" s="220">
        <f>SUM($BV77:CF77)</f>
        <v>0</v>
      </c>
      <c r="CU77" s="220">
        <f>SUM($BV77:CG77)</f>
        <v>0</v>
      </c>
      <c r="CV77" s="222">
        <f t="shared" si="13"/>
        <v>0</v>
      </c>
    </row>
    <row r="78" spans="1:100" s="94" customFormat="1" ht="14.4">
      <c r="A78" s="129" t="s">
        <v>807</v>
      </c>
      <c r="B78" s="129" t="s">
        <v>211</v>
      </c>
      <c r="C78" s="129" t="s">
        <v>21</v>
      </c>
      <c r="D78" t="s">
        <v>494</v>
      </c>
      <c r="E78" s="217" t="s">
        <v>53</v>
      </c>
      <c r="F78" t="s">
        <v>213</v>
      </c>
      <c r="G78" t="s">
        <v>291</v>
      </c>
      <c r="H78" t="s">
        <v>292</v>
      </c>
      <c r="I78" t="s">
        <v>570</v>
      </c>
      <c r="J78" t="s">
        <v>571</v>
      </c>
      <c r="K78" s="129" t="s">
        <v>771</v>
      </c>
      <c r="L78" s="129" t="s">
        <v>417</v>
      </c>
      <c r="M78" s="218" t="str">
        <f t="shared" ref="M78:M141" si="49">B78&amp;"."&amp;C78</f>
        <v>ED.AN</v>
      </c>
      <c r="N78" s="173">
        <v>0.65639999999999998</v>
      </c>
      <c r="O78" s="173">
        <v>0</v>
      </c>
      <c r="P78" s="219">
        <f t="shared" ref="P78:P141" si="50">AD78*N78</f>
        <v>-23982.040043999998</v>
      </c>
      <c r="Q78" s="219">
        <f t="shared" ref="Q78:Q141" si="51">AD78*O78</f>
        <v>0</v>
      </c>
      <c r="R78" s="220">
        <v>593.96</v>
      </c>
      <c r="S78" s="220">
        <v>-37202.089999999997</v>
      </c>
      <c r="T78" s="220">
        <v>72.42</v>
      </c>
      <c r="U78" s="220">
        <v>0</v>
      </c>
      <c r="V78" s="220">
        <v>0</v>
      </c>
      <c r="W78" s="220">
        <v>0</v>
      </c>
      <c r="X78" s="220">
        <v>0</v>
      </c>
      <c r="Y78" s="220">
        <v>0</v>
      </c>
      <c r="Z78" s="220">
        <v>0</v>
      </c>
      <c r="AA78" s="220">
        <v>0</v>
      </c>
      <c r="AB78" s="220">
        <v>0</v>
      </c>
      <c r="AC78" s="220">
        <v>0</v>
      </c>
      <c r="AD78" s="220">
        <f t="shared" si="14"/>
        <v>-36535.71</v>
      </c>
      <c r="AE78" s="221"/>
      <c r="AF78" s="220">
        <f>SUM($R78:R78)</f>
        <v>593.96</v>
      </c>
      <c r="AG78" s="220">
        <f>SUM($R78:S78)</f>
        <v>-36608.129999999997</v>
      </c>
      <c r="AH78" s="220">
        <f>SUM($R78:T78)</f>
        <v>-36535.71</v>
      </c>
      <c r="AI78" s="220">
        <f>SUM($R78:U78)</f>
        <v>-36535.71</v>
      </c>
      <c r="AJ78" s="220">
        <f>SUM($R78:V78)</f>
        <v>-36535.71</v>
      </c>
      <c r="AK78" s="220">
        <f>SUM($R78:W78)</f>
        <v>-36535.71</v>
      </c>
      <c r="AL78" s="220">
        <f>SUM($R78:X78)</f>
        <v>-36535.71</v>
      </c>
      <c r="AM78" s="220">
        <f>SUM($R78:Y78)</f>
        <v>-36535.71</v>
      </c>
      <c r="AN78" s="220">
        <f>SUM($R78:Z78)</f>
        <v>-36535.71</v>
      </c>
      <c r="AO78" s="220">
        <f>SUM($R78:AA78)</f>
        <v>-36535.71</v>
      </c>
      <c r="AP78" s="220">
        <f>SUM($R78:AB78)</f>
        <v>-36535.71</v>
      </c>
      <c r="AQ78" s="220">
        <f>SUM($R78:AC78)</f>
        <v>-36535.71</v>
      </c>
      <c r="AR78" s="222">
        <f t="shared" ref="AR78:AR141" si="52">(((0+AQ78)/2)+SUM(AF78:AP78))/12</f>
        <v>-31925.28458333333</v>
      </c>
      <c r="AS78" s="82"/>
      <c r="AT78" s="220">
        <f t="shared" si="47"/>
        <v>389.87534400000004</v>
      </c>
      <c r="AU78" s="220">
        <f t="shared" si="47"/>
        <v>-24419.451875999996</v>
      </c>
      <c r="AV78" s="220">
        <f t="shared" si="47"/>
        <v>47.536487999999999</v>
      </c>
      <c r="AW78" s="220">
        <f t="shared" si="47"/>
        <v>0</v>
      </c>
      <c r="AX78" s="220">
        <f t="shared" si="47"/>
        <v>0</v>
      </c>
      <c r="AY78" s="220">
        <f t="shared" si="47"/>
        <v>0</v>
      </c>
      <c r="AZ78" s="220">
        <f t="shared" si="45"/>
        <v>0</v>
      </c>
      <c r="BA78" s="220">
        <f t="shared" si="45"/>
        <v>0</v>
      </c>
      <c r="BB78" s="220">
        <f t="shared" si="45"/>
        <v>0</v>
      </c>
      <c r="BC78" s="220">
        <f t="shared" si="45"/>
        <v>0</v>
      </c>
      <c r="BD78" s="220">
        <f t="shared" si="45"/>
        <v>0</v>
      </c>
      <c r="BE78" s="220">
        <f t="shared" si="45"/>
        <v>0</v>
      </c>
      <c r="BF78" s="220">
        <f t="shared" ref="BF78:BF141" si="53">SUM(AT78:BE78)</f>
        <v>-23982.040043999994</v>
      </c>
      <c r="BG78" s="221"/>
      <c r="BH78" s="220">
        <f>SUM($AT78:AT78)</f>
        <v>389.87534400000004</v>
      </c>
      <c r="BI78" s="220">
        <f>SUM($AT78:AU78)</f>
        <v>-24029.576531999995</v>
      </c>
      <c r="BJ78" s="220">
        <f>SUM($AT78:AV78)</f>
        <v>-23982.040043999994</v>
      </c>
      <c r="BK78" s="220">
        <f>SUM($AT78:AW78)</f>
        <v>-23982.040043999994</v>
      </c>
      <c r="BL78" s="220">
        <f>SUM($AT78:AX78)</f>
        <v>-23982.040043999994</v>
      </c>
      <c r="BM78" s="220">
        <f>SUM($AT78:AY78)</f>
        <v>-23982.040043999994</v>
      </c>
      <c r="BN78" s="220">
        <f>SUM($AT78:AZ78)</f>
        <v>-23982.040043999994</v>
      </c>
      <c r="BO78" s="220">
        <f>SUM($AT78:BA78)</f>
        <v>-23982.040043999994</v>
      </c>
      <c r="BP78" s="220">
        <f>SUM($AT78:BB78)</f>
        <v>-23982.040043999994</v>
      </c>
      <c r="BQ78" s="220">
        <f>SUM($AT78:BC78)</f>
        <v>-23982.040043999994</v>
      </c>
      <c r="BR78" s="220">
        <f>SUM($AT78:BD78)</f>
        <v>-23982.040043999994</v>
      </c>
      <c r="BS78" s="220">
        <f>SUM($AT78:BE78)</f>
        <v>-23982.040043999994</v>
      </c>
      <c r="BT78" s="222">
        <f t="shared" ref="BT78:BT141" si="54">(((0+BS78)/2)+SUM(BH78:BR78))/12</f>
        <v>-20955.756800499996</v>
      </c>
      <c r="BU78" s="82"/>
      <c r="BV78" s="220">
        <f t="shared" si="48"/>
        <v>0</v>
      </c>
      <c r="BW78" s="220">
        <f t="shared" si="48"/>
        <v>0</v>
      </c>
      <c r="BX78" s="220">
        <f t="shared" si="48"/>
        <v>0</v>
      </c>
      <c r="BY78" s="220">
        <f t="shared" si="48"/>
        <v>0</v>
      </c>
      <c r="BZ78" s="220">
        <f t="shared" si="48"/>
        <v>0</v>
      </c>
      <c r="CA78" s="220">
        <f t="shared" si="48"/>
        <v>0</v>
      </c>
      <c r="CB78" s="220">
        <f t="shared" si="46"/>
        <v>0</v>
      </c>
      <c r="CC78" s="220">
        <f t="shared" si="46"/>
        <v>0</v>
      </c>
      <c r="CD78" s="220">
        <f t="shared" si="46"/>
        <v>0</v>
      </c>
      <c r="CE78" s="220">
        <f t="shared" si="46"/>
        <v>0</v>
      </c>
      <c r="CF78" s="220">
        <f t="shared" si="46"/>
        <v>0</v>
      </c>
      <c r="CG78" s="220">
        <f t="shared" si="46"/>
        <v>0</v>
      </c>
      <c r="CH78" s="220">
        <f t="shared" ref="CH78:CH141" si="55">SUM(BV78:CG78)</f>
        <v>0</v>
      </c>
      <c r="CI78" s="221"/>
      <c r="CJ78" s="220">
        <f>SUM($BV78:BV78)</f>
        <v>0</v>
      </c>
      <c r="CK78" s="220">
        <f>SUM($BV78:BW78)</f>
        <v>0</v>
      </c>
      <c r="CL78" s="220">
        <f>SUM($BV78:BX78)</f>
        <v>0</v>
      </c>
      <c r="CM78" s="220">
        <f>SUM($BV78:BY78)</f>
        <v>0</v>
      </c>
      <c r="CN78" s="220">
        <f>SUM($BV78:BZ78)</f>
        <v>0</v>
      </c>
      <c r="CO78" s="220">
        <f>SUM($BV78:CA78)</f>
        <v>0</v>
      </c>
      <c r="CP78" s="220">
        <f>SUM($BV78:CB78)</f>
        <v>0</v>
      </c>
      <c r="CQ78" s="220">
        <f>SUM($BV78:CC78)</f>
        <v>0</v>
      </c>
      <c r="CR78" s="220">
        <f>SUM($BV78:CD78)</f>
        <v>0</v>
      </c>
      <c r="CS78" s="220">
        <f>SUM($BV78:CE78)</f>
        <v>0</v>
      </c>
      <c r="CT78" s="220">
        <f>SUM($BV78:CF78)</f>
        <v>0</v>
      </c>
      <c r="CU78" s="220">
        <f>SUM($BV78:CG78)</f>
        <v>0</v>
      </c>
      <c r="CV78" s="222">
        <f t="shared" ref="CV78:CV141" si="56">(((0+CU78)/2)+SUM(CJ78:CT78))/12</f>
        <v>0</v>
      </c>
    </row>
    <row r="79" spans="1:100" s="94" customFormat="1" ht="14.4">
      <c r="A79" s="129" t="s">
        <v>807</v>
      </c>
      <c r="B79" s="129" t="s">
        <v>211</v>
      </c>
      <c r="C79" s="129" t="s">
        <v>212</v>
      </c>
      <c r="D79" t="s">
        <v>494</v>
      </c>
      <c r="E79" s="217" t="s">
        <v>53</v>
      </c>
      <c r="F79" t="s">
        <v>213</v>
      </c>
      <c r="G79" t="s">
        <v>291</v>
      </c>
      <c r="H79" t="s">
        <v>292</v>
      </c>
      <c r="I79" t="s">
        <v>570</v>
      </c>
      <c r="J79" t="s">
        <v>571</v>
      </c>
      <c r="K79" s="129" t="s">
        <v>771</v>
      </c>
      <c r="L79" s="129" t="s">
        <v>416</v>
      </c>
      <c r="M79" s="218" t="str">
        <f t="shared" si="49"/>
        <v>ED.WA</v>
      </c>
      <c r="N79" s="173">
        <v>1</v>
      </c>
      <c r="O79" s="173">
        <v>0</v>
      </c>
      <c r="P79" s="219">
        <f t="shared" si="50"/>
        <v>5317.5100000002276</v>
      </c>
      <c r="Q79" s="219">
        <f t="shared" si="51"/>
        <v>0</v>
      </c>
      <c r="R79" s="220">
        <v>593.96</v>
      </c>
      <c r="S79" s="220">
        <v>48334.049999999996</v>
      </c>
      <c r="T79" s="220">
        <v>72.41</v>
      </c>
      <c r="U79" s="220">
        <v>-43682.91</v>
      </c>
      <c r="V79" s="220">
        <v>0</v>
      </c>
      <c r="W79" s="220">
        <v>2.3283064365386963E-10</v>
      </c>
      <c r="X79" s="220">
        <v>0</v>
      </c>
      <c r="Y79" s="220">
        <v>0</v>
      </c>
      <c r="Z79" s="220">
        <v>0</v>
      </c>
      <c r="AA79" s="220">
        <v>0</v>
      </c>
      <c r="AB79" s="220">
        <v>0</v>
      </c>
      <c r="AC79" s="220">
        <v>0</v>
      </c>
      <c r="AD79" s="220">
        <f t="shared" ref="AD79:AD142" si="57">SUM(R79:AC79)</f>
        <v>5317.5100000002276</v>
      </c>
      <c r="AE79" s="221"/>
      <c r="AF79" s="220">
        <f>SUM($R79:R79)</f>
        <v>593.96</v>
      </c>
      <c r="AG79" s="220">
        <f>SUM($R79:S79)</f>
        <v>48928.009999999995</v>
      </c>
      <c r="AH79" s="220">
        <f>SUM($R79:T79)</f>
        <v>49000.42</v>
      </c>
      <c r="AI79" s="220">
        <f>SUM($R79:U79)</f>
        <v>5317.5099999999948</v>
      </c>
      <c r="AJ79" s="220">
        <f>SUM($R79:V79)</f>
        <v>5317.5099999999948</v>
      </c>
      <c r="AK79" s="220">
        <f>SUM($R79:W79)</f>
        <v>5317.5100000002276</v>
      </c>
      <c r="AL79" s="220">
        <f>SUM($R79:X79)</f>
        <v>5317.5100000002276</v>
      </c>
      <c r="AM79" s="220">
        <f>SUM($R79:Y79)</f>
        <v>5317.5100000002276</v>
      </c>
      <c r="AN79" s="220">
        <f>SUM($R79:Z79)</f>
        <v>5317.5100000002276</v>
      </c>
      <c r="AO79" s="220">
        <f>SUM($R79:AA79)</f>
        <v>5317.5100000002276</v>
      </c>
      <c r="AP79" s="220">
        <f>SUM($R79:AB79)</f>
        <v>5317.5100000002276</v>
      </c>
      <c r="AQ79" s="220">
        <f>SUM($R79:AC79)</f>
        <v>5317.5100000002276</v>
      </c>
      <c r="AR79" s="222">
        <f t="shared" si="52"/>
        <v>11976.768750000125</v>
      </c>
      <c r="AS79" s="82"/>
      <c r="AT79" s="220">
        <f t="shared" si="47"/>
        <v>593.96</v>
      </c>
      <c r="AU79" s="220">
        <f t="shared" si="47"/>
        <v>48334.049999999996</v>
      </c>
      <c r="AV79" s="220">
        <f t="shared" si="47"/>
        <v>72.41</v>
      </c>
      <c r="AW79" s="220">
        <f t="shared" si="47"/>
        <v>-43682.91</v>
      </c>
      <c r="AX79" s="220">
        <f t="shared" si="47"/>
        <v>0</v>
      </c>
      <c r="AY79" s="220">
        <f t="shared" si="47"/>
        <v>2.3283064365386963E-10</v>
      </c>
      <c r="AZ79" s="220">
        <f t="shared" si="45"/>
        <v>0</v>
      </c>
      <c r="BA79" s="220">
        <f t="shared" si="45"/>
        <v>0</v>
      </c>
      <c r="BB79" s="220">
        <f t="shared" si="45"/>
        <v>0</v>
      </c>
      <c r="BC79" s="220">
        <f t="shared" si="45"/>
        <v>0</v>
      </c>
      <c r="BD79" s="220">
        <f t="shared" si="45"/>
        <v>0</v>
      </c>
      <c r="BE79" s="220">
        <f t="shared" si="45"/>
        <v>0</v>
      </c>
      <c r="BF79" s="220">
        <f t="shared" si="53"/>
        <v>5317.5100000002276</v>
      </c>
      <c r="BG79" s="221"/>
      <c r="BH79" s="220">
        <f>SUM($AT79:AT79)</f>
        <v>593.96</v>
      </c>
      <c r="BI79" s="220">
        <f>SUM($AT79:AU79)</f>
        <v>48928.009999999995</v>
      </c>
      <c r="BJ79" s="220">
        <f>SUM($AT79:AV79)</f>
        <v>49000.42</v>
      </c>
      <c r="BK79" s="220">
        <f>SUM($AT79:AW79)</f>
        <v>5317.5099999999948</v>
      </c>
      <c r="BL79" s="220">
        <f>SUM($AT79:AX79)</f>
        <v>5317.5099999999948</v>
      </c>
      <c r="BM79" s="220">
        <f>SUM($AT79:AY79)</f>
        <v>5317.5100000002276</v>
      </c>
      <c r="BN79" s="220">
        <f>SUM($AT79:AZ79)</f>
        <v>5317.5100000002276</v>
      </c>
      <c r="BO79" s="220">
        <f>SUM($AT79:BA79)</f>
        <v>5317.5100000002276</v>
      </c>
      <c r="BP79" s="220">
        <f>SUM($AT79:BB79)</f>
        <v>5317.5100000002276</v>
      </c>
      <c r="BQ79" s="220">
        <f>SUM($AT79:BC79)</f>
        <v>5317.5100000002276</v>
      </c>
      <c r="BR79" s="220">
        <f>SUM($AT79:BD79)</f>
        <v>5317.5100000002276</v>
      </c>
      <c r="BS79" s="220">
        <f>SUM($AT79:BE79)</f>
        <v>5317.5100000002276</v>
      </c>
      <c r="BT79" s="222">
        <f t="shared" si="54"/>
        <v>11976.768750000125</v>
      </c>
      <c r="BU79" s="82"/>
      <c r="BV79" s="220">
        <f t="shared" si="48"/>
        <v>0</v>
      </c>
      <c r="BW79" s="220">
        <f t="shared" si="48"/>
        <v>0</v>
      </c>
      <c r="BX79" s="220">
        <f t="shared" si="48"/>
        <v>0</v>
      </c>
      <c r="BY79" s="220">
        <f t="shared" si="48"/>
        <v>0</v>
      </c>
      <c r="BZ79" s="220">
        <f t="shared" si="48"/>
        <v>0</v>
      </c>
      <c r="CA79" s="220">
        <f t="shared" si="48"/>
        <v>0</v>
      </c>
      <c r="CB79" s="220">
        <f t="shared" si="46"/>
        <v>0</v>
      </c>
      <c r="CC79" s="220">
        <f t="shared" si="46"/>
        <v>0</v>
      </c>
      <c r="CD79" s="220">
        <f t="shared" si="46"/>
        <v>0</v>
      </c>
      <c r="CE79" s="220">
        <f t="shared" si="46"/>
        <v>0</v>
      </c>
      <c r="CF79" s="220">
        <f t="shared" si="46"/>
        <v>0</v>
      </c>
      <c r="CG79" s="220">
        <f t="shared" si="46"/>
        <v>0</v>
      </c>
      <c r="CH79" s="220">
        <f t="shared" si="55"/>
        <v>0</v>
      </c>
      <c r="CI79" s="221"/>
      <c r="CJ79" s="220">
        <f>SUM($BV79:BV79)</f>
        <v>0</v>
      </c>
      <c r="CK79" s="220">
        <f>SUM($BV79:BW79)</f>
        <v>0</v>
      </c>
      <c r="CL79" s="220">
        <f>SUM($BV79:BX79)</f>
        <v>0</v>
      </c>
      <c r="CM79" s="220">
        <f>SUM($BV79:BY79)</f>
        <v>0</v>
      </c>
      <c r="CN79" s="220">
        <f>SUM($BV79:BZ79)</f>
        <v>0</v>
      </c>
      <c r="CO79" s="220">
        <f>SUM($BV79:CA79)</f>
        <v>0</v>
      </c>
      <c r="CP79" s="220">
        <f>SUM($BV79:CB79)</f>
        <v>0</v>
      </c>
      <c r="CQ79" s="220">
        <f>SUM($BV79:CC79)</f>
        <v>0</v>
      </c>
      <c r="CR79" s="220">
        <f>SUM($BV79:CD79)</f>
        <v>0</v>
      </c>
      <c r="CS79" s="220">
        <f>SUM($BV79:CE79)</f>
        <v>0</v>
      </c>
      <c r="CT79" s="220">
        <f>SUM($BV79:CF79)</f>
        <v>0</v>
      </c>
      <c r="CU79" s="220">
        <f>SUM($BV79:CG79)</f>
        <v>0</v>
      </c>
      <c r="CV79" s="222">
        <f t="shared" si="56"/>
        <v>0</v>
      </c>
    </row>
    <row r="80" spans="1:100" s="94" customFormat="1" ht="14.4">
      <c r="A80" s="129" t="s">
        <v>807</v>
      </c>
      <c r="B80" s="129" t="s">
        <v>211</v>
      </c>
      <c r="C80" s="129" t="s">
        <v>212</v>
      </c>
      <c r="D80" t="s">
        <v>494</v>
      </c>
      <c r="E80" s="217" t="s">
        <v>53</v>
      </c>
      <c r="F80" t="s">
        <v>213</v>
      </c>
      <c r="G80" t="s">
        <v>291</v>
      </c>
      <c r="H80" t="s">
        <v>292</v>
      </c>
      <c r="I80" t="s">
        <v>570</v>
      </c>
      <c r="J80" t="s">
        <v>571</v>
      </c>
      <c r="K80" s="129" t="s">
        <v>771</v>
      </c>
      <c r="L80" s="129" t="s">
        <v>775</v>
      </c>
      <c r="M80" s="218" t="str">
        <f t="shared" si="49"/>
        <v>ED.WA</v>
      </c>
      <c r="N80" s="173">
        <v>1</v>
      </c>
      <c r="O80" s="173">
        <v>0</v>
      </c>
      <c r="P80" s="219">
        <f t="shared" si="50"/>
        <v>41365.549999999996</v>
      </c>
      <c r="Q80" s="219">
        <f t="shared" si="51"/>
        <v>0</v>
      </c>
      <c r="R80" s="220">
        <v>539.16999999999996</v>
      </c>
      <c r="S80" s="220">
        <v>53.42</v>
      </c>
      <c r="T80" s="220">
        <v>0</v>
      </c>
      <c r="U80" s="220">
        <v>40772.959999999999</v>
      </c>
      <c r="V80" s="220">
        <v>0</v>
      </c>
      <c r="W80" s="220">
        <v>0</v>
      </c>
      <c r="X80" s="220">
        <v>0</v>
      </c>
      <c r="Y80" s="220">
        <v>0</v>
      </c>
      <c r="Z80" s="220">
        <v>0</v>
      </c>
      <c r="AA80" s="220">
        <v>0</v>
      </c>
      <c r="AB80" s="220">
        <v>0</v>
      </c>
      <c r="AC80" s="220">
        <v>0</v>
      </c>
      <c r="AD80" s="220">
        <f t="shared" si="57"/>
        <v>41365.549999999996</v>
      </c>
      <c r="AE80" s="221"/>
      <c r="AF80" s="220">
        <f>SUM($R80:R80)</f>
        <v>539.16999999999996</v>
      </c>
      <c r="AG80" s="220">
        <f>SUM($R80:S80)</f>
        <v>592.58999999999992</v>
      </c>
      <c r="AH80" s="220">
        <f>SUM($R80:T80)</f>
        <v>592.58999999999992</v>
      </c>
      <c r="AI80" s="220">
        <f>SUM($R80:U80)</f>
        <v>41365.549999999996</v>
      </c>
      <c r="AJ80" s="220">
        <f>SUM($R80:V80)</f>
        <v>41365.549999999996</v>
      </c>
      <c r="AK80" s="220">
        <f>SUM($R80:W80)</f>
        <v>41365.549999999996</v>
      </c>
      <c r="AL80" s="220">
        <f>SUM($R80:X80)</f>
        <v>41365.549999999996</v>
      </c>
      <c r="AM80" s="220">
        <f>SUM($R80:Y80)</f>
        <v>41365.549999999996</v>
      </c>
      <c r="AN80" s="220">
        <f>SUM($R80:Z80)</f>
        <v>41365.549999999996</v>
      </c>
      <c r="AO80" s="220">
        <f>SUM($R80:AA80)</f>
        <v>41365.549999999996</v>
      </c>
      <c r="AP80" s="220">
        <f>SUM($R80:AB80)</f>
        <v>41365.549999999996</v>
      </c>
      <c r="AQ80" s="220">
        <f>SUM($R80:AC80)</f>
        <v>41365.549999999996</v>
      </c>
      <c r="AR80" s="222">
        <f t="shared" si="52"/>
        <v>29444.293749999997</v>
      </c>
      <c r="AS80" s="82"/>
      <c r="AT80" s="220">
        <f t="shared" si="47"/>
        <v>539.16999999999996</v>
      </c>
      <c r="AU80" s="220">
        <f t="shared" si="47"/>
        <v>53.42</v>
      </c>
      <c r="AV80" s="220">
        <f t="shared" si="47"/>
        <v>0</v>
      </c>
      <c r="AW80" s="220">
        <f t="shared" si="47"/>
        <v>40772.959999999999</v>
      </c>
      <c r="AX80" s="220">
        <f t="shared" si="47"/>
        <v>0</v>
      </c>
      <c r="AY80" s="220">
        <f t="shared" si="47"/>
        <v>0</v>
      </c>
      <c r="AZ80" s="220">
        <f t="shared" si="45"/>
        <v>0</v>
      </c>
      <c r="BA80" s="220">
        <f t="shared" si="45"/>
        <v>0</v>
      </c>
      <c r="BB80" s="220">
        <f t="shared" si="45"/>
        <v>0</v>
      </c>
      <c r="BC80" s="220">
        <f t="shared" si="45"/>
        <v>0</v>
      </c>
      <c r="BD80" s="220">
        <f t="shared" si="45"/>
        <v>0</v>
      </c>
      <c r="BE80" s="220">
        <f t="shared" si="45"/>
        <v>0</v>
      </c>
      <c r="BF80" s="220">
        <f t="shared" si="53"/>
        <v>41365.549999999996</v>
      </c>
      <c r="BG80" s="221"/>
      <c r="BH80" s="220">
        <f>SUM($AT80:AT80)</f>
        <v>539.16999999999996</v>
      </c>
      <c r="BI80" s="220">
        <f>SUM($AT80:AU80)</f>
        <v>592.58999999999992</v>
      </c>
      <c r="BJ80" s="220">
        <f>SUM($AT80:AV80)</f>
        <v>592.58999999999992</v>
      </c>
      <c r="BK80" s="220">
        <f>SUM($AT80:AW80)</f>
        <v>41365.549999999996</v>
      </c>
      <c r="BL80" s="220">
        <f>SUM($AT80:AX80)</f>
        <v>41365.549999999996</v>
      </c>
      <c r="BM80" s="220">
        <f>SUM($AT80:AY80)</f>
        <v>41365.549999999996</v>
      </c>
      <c r="BN80" s="220">
        <f>SUM($AT80:AZ80)</f>
        <v>41365.549999999996</v>
      </c>
      <c r="BO80" s="220">
        <f>SUM($AT80:BA80)</f>
        <v>41365.549999999996</v>
      </c>
      <c r="BP80" s="220">
        <f>SUM($AT80:BB80)</f>
        <v>41365.549999999996</v>
      </c>
      <c r="BQ80" s="220">
        <f>SUM($AT80:BC80)</f>
        <v>41365.549999999996</v>
      </c>
      <c r="BR80" s="220">
        <f>SUM($AT80:BD80)</f>
        <v>41365.549999999996</v>
      </c>
      <c r="BS80" s="220">
        <f>SUM($AT80:BE80)</f>
        <v>41365.549999999996</v>
      </c>
      <c r="BT80" s="222">
        <f t="shared" si="54"/>
        <v>29444.293749999997</v>
      </c>
      <c r="BU80" s="82"/>
      <c r="BV80" s="220">
        <f t="shared" si="48"/>
        <v>0</v>
      </c>
      <c r="BW80" s="220">
        <f t="shared" si="48"/>
        <v>0</v>
      </c>
      <c r="BX80" s="220">
        <f t="shared" si="48"/>
        <v>0</v>
      </c>
      <c r="BY80" s="220">
        <f t="shared" si="48"/>
        <v>0</v>
      </c>
      <c r="BZ80" s="220">
        <f t="shared" si="48"/>
        <v>0</v>
      </c>
      <c r="CA80" s="220">
        <f t="shared" si="48"/>
        <v>0</v>
      </c>
      <c r="CB80" s="220">
        <f t="shared" si="46"/>
        <v>0</v>
      </c>
      <c r="CC80" s="220">
        <f t="shared" si="46"/>
        <v>0</v>
      </c>
      <c r="CD80" s="220">
        <f t="shared" si="46"/>
        <v>0</v>
      </c>
      <c r="CE80" s="220">
        <f t="shared" si="46"/>
        <v>0</v>
      </c>
      <c r="CF80" s="220">
        <f t="shared" si="46"/>
        <v>0</v>
      </c>
      <c r="CG80" s="220">
        <f t="shared" si="46"/>
        <v>0</v>
      </c>
      <c r="CH80" s="220">
        <f t="shared" si="55"/>
        <v>0</v>
      </c>
      <c r="CI80" s="221"/>
      <c r="CJ80" s="220">
        <f>SUM($BV80:BV80)</f>
        <v>0</v>
      </c>
      <c r="CK80" s="220">
        <f>SUM($BV80:BW80)</f>
        <v>0</v>
      </c>
      <c r="CL80" s="220">
        <f>SUM($BV80:BX80)</f>
        <v>0</v>
      </c>
      <c r="CM80" s="220">
        <f>SUM($BV80:BY80)</f>
        <v>0</v>
      </c>
      <c r="CN80" s="220">
        <f>SUM($BV80:BZ80)</f>
        <v>0</v>
      </c>
      <c r="CO80" s="220">
        <f>SUM($BV80:CA80)</f>
        <v>0</v>
      </c>
      <c r="CP80" s="220">
        <f>SUM($BV80:CB80)</f>
        <v>0</v>
      </c>
      <c r="CQ80" s="220">
        <f>SUM($BV80:CC80)</f>
        <v>0</v>
      </c>
      <c r="CR80" s="220">
        <f>SUM($BV80:CD80)</f>
        <v>0</v>
      </c>
      <c r="CS80" s="220">
        <f>SUM($BV80:CE80)</f>
        <v>0</v>
      </c>
      <c r="CT80" s="220">
        <f>SUM($BV80:CF80)</f>
        <v>0</v>
      </c>
      <c r="CU80" s="220">
        <f>SUM($BV80:CG80)</f>
        <v>0</v>
      </c>
      <c r="CV80" s="222">
        <f t="shared" si="56"/>
        <v>0</v>
      </c>
    </row>
    <row r="81" spans="1:100" s="94" customFormat="1" ht="14.4">
      <c r="A81" s="129" t="s">
        <v>807</v>
      </c>
      <c r="B81" s="129" t="s">
        <v>211</v>
      </c>
      <c r="C81" s="129" t="s">
        <v>21</v>
      </c>
      <c r="D81" t="s">
        <v>494</v>
      </c>
      <c r="E81" s="217" t="s">
        <v>53</v>
      </c>
      <c r="F81" t="s">
        <v>213</v>
      </c>
      <c r="G81" t="s">
        <v>291</v>
      </c>
      <c r="H81" t="s">
        <v>292</v>
      </c>
      <c r="I81" t="s">
        <v>293</v>
      </c>
      <c r="J81" t="s">
        <v>777</v>
      </c>
      <c r="K81" s="129" t="s">
        <v>771</v>
      </c>
      <c r="L81" s="129" t="s">
        <v>775</v>
      </c>
      <c r="M81" s="218" t="str">
        <f t="shared" si="49"/>
        <v>ED.AN</v>
      </c>
      <c r="N81" s="173">
        <v>0.69189000000000001</v>
      </c>
      <c r="O81" s="173">
        <v>0</v>
      </c>
      <c r="P81" s="219">
        <f t="shared" si="50"/>
        <v>92997.239331600009</v>
      </c>
      <c r="Q81" s="219">
        <f t="shared" si="51"/>
        <v>0</v>
      </c>
      <c r="R81" s="220">
        <v>0</v>
      </c>
      <c r="S81" s="220">
        <v>0</v>
      </c>
      <c r="T81" s="220">
        <v>0</v>
      </c>
      <c r="U81" s="220">
        <v>0</v>
      </c>
      <c r="V81" s="220">
        <v>0</v>
      </c>
      <c r="W81" s="220">
        <v>0</v>
      </c>
      <c r="X81" s="220">
        <v>0</v>
      </c>
      <c r="Y81" s="220">
        <v>69346.070000000007</v>
      </c>
      <c r="Z81" s="220">
        <v>1432.65</v>
      </c>
      <c r="AA81" s="220">
        <v>384.47</v>
      </c>
      <c r="AB81" s="220">
        <v>63247.25</v>
      </c>
      <c r="AC81" s="220">
        <v>0</v>
      </c>
      <c r="AD81" s="220">
        <f t="shared" si="57"/>
        <v>134410.44</v>
      </c>
      <c r="AE81" s="221"/>
      <c r="AF81" s="220">
        <f>SUM($R81:R81)</f>
        <v>0</v>
      </c>
      <c r="AG81" s="220">
        <f>SUM($R81:S81)</f>
        <v>0</v>
      </c>
      <c r="AH81" s="220">
        <f>SUM($R81:T81)</f>
        <v>0</v>
      </c>
      <c r="AI81" s="220">
        <f>SUM($R81:U81)</f>
        <v>0</v>
      </c>
      <c r="AJ81" s="220">
        <f>SUM($R81:V81)</f>
        <v>0</v>
      </c>
      <c r="AK81" s="220">
        <f>SUM($R81:W81)</f>
        <v>0</v>
      </c>
      <c r="AL81" s="220">
        <f>SUM($R81:X81)</f>
        <v>0</v>
      </c>
      <c r="AM81" s="220">
        <f>SUM($R81:Y81)</f>
        <v>69346.070000000007</v>
      </c>
      <c r="AN81" s="220">
        <f>SUM($R81:Z81)</f>
        <v>70778.720000000001</v>
      </c>
      <c r="AO81" s="220">
        <f>SUM($R81:AA81)</f>
        <v>71163.19</v>
      </c>
      <c r="AP81" s="220">
        <f>SUM($R81:AB81)</f>
        <v>134410.44</v>
      </c>
      <c r="AQ81" s="220">
        <f>SUM($R81:AC81)</f>
        <v>134410.44</v>
      </c>
      <c r="AR81" s="222">
        <f t="shared" si="52"/>
        <v>34408.636666666665</v>
      </c>
      <c r="AS81" s="82"/>
      <c r="AT81" s="220">
        <f t="shared" si="47"/>
        <v>0</v>
      </c>
      <c r="AU81" s="220">
        <f t="shared" si="47"/>
        <v>0</v>
      </c>
      <c r="AV81" s="220">
        <f t="shared" si="47"/>
        <v>0</v>
      </c>
      <c r="AW81" s="220">
        <f t="shared" si="47"/>
        <v>0</v>
      </c>
      <c r="AX81" s="220">
        <f t="shared" si="47"/>
        <v>0</v>
      </c>
      <c r="AY81" s="220">
        <f t="shared" si="47"/>
        <v>0</v>
      </c>
      <c r="AZ81" s="220">
        <f t="shared" si="45"/>
        <v>0</v>
      </c>
      <c r="BA81" s="220">
        <f t="shared" si="45"/>
        <v>47979.852372300003</v>
      </c>
      <c r="BB81" s="220">
        <f t="shared" si="45"/>
        <v>991.23620850000009</v>
      </c>
      <c r="BC81" s="220">
        <f t="shared" si="45"/>
        <v>266.0109483</v>
      </c>
      <c r="BD81" s="220">
        <f t="shared" si="45"/>
        <v>43760.139802500002</v>
      </c>
      <c r="BE81" s="220">
        <f t="shared" si="45"/>
        <v>0</v>
      </c>
      <c r="BF81" s="220">
        <f t="shared" si="53"/>
        <v>92997.239331599994</v>
      </c>
      <c r="BG81" s="221"/>
      <c r="BH81" s="220">
        <f>SUM($AT81:AT81)</f>
        <v>0</v>
      </c>
      <c r="BI81" s="220">
        <f>SUM($AT81:AU81)</f>
        <v>0</v>
      </c>
      <c r="BJ81" s="220">
        <f>SUM($AT81:AV81)</f>
        <v>0</v>
      </c>
      <c r="BK81" s="220">
        <f>SUM($AT81:AW81)</f>
        <v>0</v>
      </c>
      <c r="BL81" s="220">
        <f>SUM($AT81:AX81)</f>
        <v>0</v>
      </c>
      <c r="BM81" s="220">
        <f>SUM($AT81:AY81)</f>
        <v>0</v>
      </c>
      <c r="BN81" s="220">
        <f>SUM($AT81:AZ81)</f>
        <v>0</v>
      </c>
      <c r="BO81" s="220">
        <f>SUM($AT81:BA81)</f>
        <v>47979.852372300003</v>
      </c>
      <c r="BP81" s="220">
        <f>SUM($AT81:BB81)</f>
        <v>48971.088580800002</v>
      </c>
      <c r="BQ81" s="220">
        <f>SUM($AT81:BC81)</f>
        <v>49237.0995291</v>
      </c>
      <c r="BR81" s="220">
        <f>SUM($AT81:BD81)</f>
        <v>92997.239331599994</v>
      </c>
      <c r="BS81" s="220">
        <f>SUM($AT81:BE81)</f>
        <v>92997.239331599994</v>
      </c>
      <c r="BT81" s="222">
        <f t="shared" si="54"/>
        <v>23806.9916233</v>
      </c>
      <c r="BU81" s="82"/>
      <c r="BV81" s="220">
        <f t="shared" si="48"/>
        <v>0</v>
      </c>
      <c r="BW81" s="220">
        <f t="shared" si="48"/>
        <v>0</v>
      </c>
      <c r="BX81" s="220">
        <f t="shared" si="48"/>
        <v>0</v>
      </c>
      <c r="BY81" s="220">
        <f t="shared" si="48"/>
        <v>0</v>
      </c>
      <c r="BZ81" s="220">
        <f t="shared" si="48"/>
        <v>0</v>
      </c>
      <c r="CA81" s="220">
        <f t="shared" si="48"/>
        <v>0</v>
      </c>
      <c r="CB81" s="220">
        <f t="shared" si="46"/>
        <v>0</v>
      </c>
      <c r="CC81" s="220">
        <f t="shared" si="46"/>
        <v>0</v>
      </c>
      <c r="CD81" s="220">
        <f t="shared" si="46"/>
        <v>0</v>
      </c>
      <c r="CE81" s="220">
        <f t="shared" si="46"/>
        <v>0</v>
      </c>
      <c r="CF81" s="220">
        <f t="shared" si="46"/>
        <v>0</v>
      </c>
      <c r="CG81" s="220">
        <f t="shared" si="46"/>
        <v>0</v>
      </c>
      <c r="CH81" s="220">
        <f t="shared" si="55"/>
        <v>0</v>
      </c>
      <c r="CI81" s="221"/>
      <c r="CJ81" s="220">
        <f>SUM($BV81:BV81)</f>
        <v>0</v>
      </c>
      <c r="CK81" s="220">
        <f>SUM($BV81:BW81)</f>
        <v>0</v>
      </c>
      <c r="CL81" s="220">
        <f>SUM($BV81:BX81)</f>
        <v>0</v>
      </c>
      <c r="CM81" s="220">
        <f>SUM($BV81:BY81)</f>
        <v>0</v>
      </c>
      <c r="CN81" s="220">
        <f>SUM($BV81:BZ81)</f>
        <v>0</v>
      </c>
      <c r="CO81" s="220">
        <f>SUM($BV81:CA81)</f>
        <v>0</v>
      </c>
      <c r="CP81" s="220">
        <f>SUM($BV81:CB81)</f>
        <v>0</v>
      </c>
      <c r="CQ81" s="220">
        <f>SUM($BV81:CC81)</f>
        <v>0</v>
      </c>
      <c r="CR81" s="220">
        <f>SUM($BV81:CD81)</f>
        <v>0</v>
      </c>
      <c r="CS81" s="220">
        <f>SUM($BV81:CE81)</f>
        <v>0</v>
      </c>
      <c r="CT81" s="220">
        <f>SUM($BV81:CF81)</f>
        <v>0</v>
      </c>
      <c r="CU81" s="220">
        <f>SUM($BV81:CG81)</f>
        <v>0</v>
      </c>
      <c r="CV81" s="222">
        <f t="shared" si="56"/>
        <v>0</v>
      </c>
    </row>
    <row r="82" spans="1:100" s="94" customFormat="1" ht="14.4">
      <c r="A82" s="129" t="s">
        <v>807</v>
      </c>
      <c r="B82" s="129" t="s">
        <v>211</v>
      </c>
      <c r="C82" s="129" t="s">
        <v>21</v>
      </c>
      <c r="D82" t="s">
        <v>494</v>
      </c>
      <c r="E82" s="217" t="s">
        <v>53</v>
      </c>
      <c r="F82" t="s">
        <v>213</v>
      </c>
      <c r="G82" t="s">
        <v>291</v>
      </c>
      <c r="H82" t="s">
        <v>292</v>
      </c>
      <c r="I82" t="s">
        <v>778</v>
      </c>
      <c r="J82" t="s">
        <v>779</v>
      </c>
      <c r="K82" s="129" t="s">
        <v>771</v>
      </c>
      <c r="L82" s="129" t="s">
        <v>417</v>
      </c>
      <c r="M82" s="218" t="str">
        <f t="shared" si="49"/>
        <v>ED.AN</v>
      </c>
      <c r="N82" s="173">
        <v>0.65639999999999998</v>
      </c>
      <c r="O82" s="173">
        <v>0</v>
      </c>
      <c r="P82" s="219">
        <f t="shared" si="50"/>
        <v>401520.40512000001</v>
      </c>
      <c r="Q82" s="219">
        <f t="shared" si="51"/>
        <v>0</v>
      </c>
      <c r="R82" s="220">
        <v>0</v>
      </c>
      <c r="S82" s="220">
        <v>0</v>
      </c>
      <c r="T82" s="220">
        <v>0</v>
      </c>
      <c r="U82" s="220">
        <v>0</v>
      </c>
      <c r="V82" s="220">
        <v>0</v>
      </c>
      <c r="W82" s="220">
        <v>0</v>
      </c>
      <c r="X82" s="220">
        <v>0</v>
      </c>
      <c r="Y82" s="220">
        <v>0</v>
      </c>
      <c r="Z82" s="220">
        <v>0</v>
      </c>
      <c r="AA82" s="220">
        <v>0</v>
      </c>
      <c r="AB82" s="220">
        <v>582773.27</v>
      </c>
      <c r="AC82" s="220">
        <v>28927.53</v>
      </c>
      <c r="AD82" s="220">
        <f t="shared" si="57"/>
        <v>611700.80000000005</v>
      </c>
      <c r="AE82" s="221"/>
      <c r="AF82" s="220">
        <f>SUM($R82:R82)</f>
        <v>0</v>
      </c>
      <c r="AG82" s="220">
        <f>SUM($R82:S82)</f>
        <v>0</v>
      </c>
      <c r="AH82" s="220">
        <f>SUM($R82:T82)</f>
        <v>0</v>
      </c>
      <c r="AI82" s="220">
        <f>SUM($R82:U82)</f>
        <v>0</v>
      </c>
      <c r="AJ82" s="220">
        <f>SUM($R82:V82)</f>
        <v>0</v>
      </c>
      <c r="AK82" s="220">
        <f>SUM($R82:W82)</f>
        <v>0</v>
      </c>
      <c r="AL82" s="220">
        <f>SUM($R82:X82)</f>
        <v>0</v>
      </c>
      <c r="AM82" s="220">
        <f>SUM($R82:Y82)</f>
        <v>0</v>
      </c>
      <c r="AN82" s="220">
        <f>SUM($R82:Z82)</f>
        <v>0</v>
      </c>
      <c r="AO82" s="220">
        <f>SUM($R82:AA82)</f>
        <v>0</v>
      </c>
      <c r="AP82" s="220">
        <f>SUM($R82:AB82)</f>
        <v>582773.27</v>
      </c>
      <c r="AQ82" s="220">
        <f>SUM($R82:AC82)</f>
        <v>611700.80000000005</v>
      </c>
      <c r="AR82" s="222">
        <f t="shared" si="52"/>
        <v>74051.972500000003</v>
      </c>
      <c r="AS82" s="82"/>
      <c r="AT82" s="220">
        <f t="shared" si="47"/>
        <v>0</v>
      </c>
      <c r="AU82" s="220">
        <f t="shared" si="47"/>
        <v>0</v>
      </c>
      <c r="AV82" s="220">
        <f t="shared" si="47"/>
        <v>0</v>
      </c>
      <c r="AW82" s="220">
        <f t="shared" si="47"/>
        <v>0</v>
      </c>
      <c r="AX82" s="220">
        <f t="shared" si="47"/>
        <v>0</v>
      </c>
      <c r="AY82" s="220">
        <f t="shared" si="47"/>
        <v>0</v>
      </c>
      <c r="AZ82" s="220">
        <f t="shared" si="45"/>
        <v>0</v>
      </c>
      <c r="BA82" s="220">
        <f t="shared" si="45"/>
        <v>0</v>
      </c>
      <c r="BB82" s="220">
        <f t="shared" si="45"/>
        <v>0</v>
      </c>
      <c r="BC82" s="220">
        <f t="shared" si="45"/>
        <v>0</v>
      </c>
      <c r="BD82" s="220">
        <f t="shared" si="45"/>
        <v>382532.37442800001</v>
      </c>
      <c r="BE82" s="220">
        <f t="shared" si="45"/>
        <v>18988.030692</v>
      </c>
      <c r="BF82" s="220">
        <f t="shared" si="53"/>
        <v>401520.40512000001</v>
      </c>
      <c r="BG82" s="221"/>
      <c r="BH82" s="220">
        <f>SUM($AT82:AT82)</f>
        <v>0</v>
      </c>
      <c r="BI82" s="220">
        <f>SUM($AT82:AU82)</f>
        <v>0</v>
      </c>
      <c r="BJ82" s="220">
        <f>SUM($AT82:AV82)</f>
        <v>0</v>
      </c>
      <c r="BK82" s="220">
        <f>SUM($AT82:AW82)</f>
        <v>0</v>
      </c>
      <c r="BL82" s="220">
        <f>SUM($AT82:AX82)</f>
        <v>0</v>
      </c>
      <c r="BM82" s="220">
        <f>SUM($AT82:AY82)</f>
        <v>0</v>
      </c>
      <c r="BN82" s="220">
        <f>SUM($AT82:AZ82)</f>
        <v>0</v>
      </c>
      <c r="BO82" s="220">
        <f>SUM($AT82:BA82)</f>
        <v>0</v>
      </c>
      <c r="BP82" s="220">
        <f>SUM($AT82:BB82)</f>
        <v>0</v>
      </c>
      <c r="BQ82" s="220">
        <f>SUM($AT82:BC82)</f>
        <v>0</v>
      </c>
      <c r="BR82" s="220">
        <f>SUM($AT82:BD82)</f>
        <v>382532.37442800001</v>
      </c>
      <c r="BS82" s="220">
        <f>SUM($AT82:BE82)</f>
        <v>401520.40512000001</v>
      </c>
      <c r="BT82" s="222">
        <f t="shared" si="54"/>
        <v>48607.714748999999</v>
      </c>
      <c r="BU82" s="82"/>
      <c r="BV82" s="220">
        <f t="shared" si="48"/>
        <v>0</v>
      </c>
      <c r="BW82" s="220">
        <f t="shared" si="48"/>
        <v>0</v>
      </c>
      <c r="BX82" s="220">
        <f t="shared" si="48"/>
        <v>0</v>
      </c>
      <c r="BY82" s="220">
        <f t="shared" si="48"/>
        <v>0</v>
      </c>
      <c r="BZ82" s="220">
        <f t="shared" si="48"/>
        <v>0</v>
      </c>
      <c r="CA82" s="220">
        <f t="shared" si="48"/>
        <v>0</v>
      </c>
      <c r="CB82" s="220">
        <f t="shared" si="46"/>
        <v>0</v>
      </c>
      <c r="CC82" s="220">
        <f t="shared" si="46"/>
        <v>0</v>
      </c>
      <c r="CD82" s="220">
        <f t="shared" si="46"/>
        <v>0</v>
      </c>
      <c r="CE82" s="220">
        <f t="shared" si="46"/>
        <v>0</v>
      </c>
      <c r="CF82" s="220">
        <f t="shared" si="46"/>
        <v>0</v>
      </c>
      <c r="CG82" s="220">
        <f t="shared" si="46"/>
        <v>0</v>
      </c>
      <c r="CH82" s="220">
        <f t="shared" si="55"/>
        <v>0</v>
      </c>
      <c r="CI82" s="221"/>
      <c r="CJ82" s="220">
        <f>SUM($BV82:BV82)</f>
        <v>0</v>
      </c>
      <c r="CK82" s="220">
        <f>SUM($BV82:BW82)</f>
        <v>0</v>
      </c>
      <c r="CL82" s="220">
        <f>SUM($BV82:BX82)</f>
        <v>0</v>
      </c>
      <c r="CM82" s="220">
        <f>SUM($BV82:BY82)</f>
        <v>0</v>
      </c>
      <c r="CN82" s="220">
        <f>SUM($BV82:BZ82)</f>
        <v>0</v>
      </c>
      <c r="CO82" s="220">
        <f>SUM($BV82:CA82)</f>
        <v>0</v>
      </c>
      <c r="CP82" s="220">
        <f>SUM($BV82:CB82)</f>
        <v>0</v>
      </c>
      <c r="CQ82" s="220">
        <f>SUM($BV82:CC82)</f>
        <v>0</v>
      </c>
      <c r="CR82" s="220">
        <f>SUM($BV82:CD82)</f>
        <v>0</v>
      </c>
      <c r="CS82" s="220">
        <f>SUM($BV82:CE82)</f>
        <v>0</v>
      </c>
      <c r="CT82" s="220">
        <f>SUM($BV82:CF82)</f>
        <v>0</v>
      </c>
      <c r="CU82" s="220">
        <f>SUM($BV82:CG82)</f>
        <v>0</v>
      </c>
      <c r="CV82" s="222">
        <f t="shared" si="56"/>
        <v>0</v>
      </c>
    </row>
    <row r="83" spans="1:100" s="94" customFormat="1" ht="14.4">
      <c r="A83" s="129" t="s">
        <v>807</v>
      </c>
      <c r="B83" s="129" t="s">
        <v>211</v>
      </c>
      <c r="C83" s="129" t="s">
        <v>212</v>
      </c>
      <c r="D83" t="s">
        <v>494</v>
      </c>
      <c r="E83" s="217" t="s">
        <v>53</v>
      </c>
      <c r="F83" t="s">
        <v>213</v>
      </c>
      <c r="G83" t="s">
        <v>291</v>
      </c>
      <c r="H83" t="s">
        <v>292</v>
      </c>
      <c r="I83" t="s">
        <v>778</v>
      </c>
      <c r="J83" t="s">
        <v>779</v>
      </c>
      <c r="K83" s="129" t="s">
        <v>771</v>
      </c>
      <c r="L83" s="129" t="s">
        <v>416</v>
      </c>
      <c r="M83" s="218" t="str">
        <f t="shared" si="49"/>
        <v>ED.WA</v>
      </c>
      <c r="N83" s="173">
        <v>1</v>
      </c>
      <c r="O83" s="173">
        <v>0</v>
      </c>
      <c r="P83" s="219">
        <f t="shared" si="50"/>
        <v>440996.67000000004</v>
      </c>
      <c r="Q83" s="219">
        <f t="shared" si="51"/>
        <v>0</v>
      </c>
      <c r="R83" s="220">
        <v>0</v>
      </c>
      <c r="S83" s="220">
        <v>0</v>
      </c>
      <c r="T83" s="220">
        <v>0</v>
      </c>
      <c r="U83" s="220">
        <v>0</v>
      </c>
      <c r="V83" s="220">
        <v>0</v>
      </c>
      <c r="W83" s="220">
        <v>0</v>
      </c>
      <c r="X83" s="220">
        <v>0</v>
      </c>
      <c r="Y83" s="220">
        <v>0</v>
      </c>
      <c r="Z83" s="220">
        <v>0</v>
      </c>
      <c r="AA83" s="220">
        <v>0</v>
      </c>
      <c r="AB83" s="220">
        <v>425541.17000000004</v>
      </c>
      <c r="AC83" s="220">
        <v>15455.5</v>
      </c>
      <c r="AD83" s="220">
        <f t="shared" si="57"/>
        <v>440996.67000000004</v>
      </c>
      <c r="AE83" s="221"/>
      <c r="AF83" s="220">
        <f>SUM($R83:R83)</f>
        <v>0</v>
      </c>
      <c r="AG83" s="220">
        <f>SUM($R83:S83)</f>
        <v>0</v>
      </c>
      <c r="AH83" s="220">
        <f>SUM($R83:T83)</f>
        <v>0</v>
      </c>
      <c r="AI83" s="220">
        <f>SUM($R83:U83)</f>
        <v>0</v>
      </c>
      <c r="AJ83" s="220">
        <f>SUM($R83:V83)</f>
        <v>0</v>
      </c>
      <c r="AK83" s="220">
        <f>SUM($R83:W83)</f>
        <v>0</v>
      </c>
      <c r="AL83" s="220">
        <f>SUM($R83:X83)</f>
        <v>0</v>
      </c>
      <c r="AM83" s="220">
        <f>SUM($R83:Y83)</f>
        <v>0</v>
      </c>
      <c r="AN83" s="220">
        <f>SUM($R83:Z83)</f>
        <v>0</v>
      </c>
      <c r="AO83" s="220">
        <f>SUM($R83:AA83)</f>
        <v>0</v>
      </c>
      <c r="AP83" s="220">
        <f>SUM($R83:AB83)</f>
        <v>425541.17000000004</v>
      </c>
      <c r="AQ83" s="220">
        <f>SUM($R83:AC83)</f>
        <v>440996.67000000004</v>
      </c>
      <c r="AR83" s="222">
        <f t="shared" si="52"/>
        <v>53836.625416666677</v>
      </c>
      <c r="AS83" s="82"/>
      <c r="AT83" s="220">
        <f t="shared" si="47"/>
        <v>0</v>
      </c>
      <c r="AU83" s="220">
        <f t="shared" si="47"/>
        <v>0</v>
      </c>
      <c r="AV83" s="220">
        <f t="shared" si="47"/>
        <v>0</v>
      </c>
      <c r="AW83" s="220">
        <f t="shared" si="47"/>
        <v>0</v>
      </c>
      <c r="AX83" s="220">
        <f t="shared" si="47"/>
        <v>0</v>
      </c>
      <c r="AY83" s="220">
        <f t="shared" si="47"/>
        <v>0</v>
      </c>
      <c r="AZ83" s="220">
        <f t="shared" si="45"/>
        <v>0</v>
      </c>
      <c r="BA83" s="220">
        <f t="shared" si="45"/>
        <v>0</v>
      </c>
      <c r="BB83" s="220">
        <f t="shared" si="45"/>
        <v>0</v>
      </c>
      <c r="BC83" s="220">
        <f t="shared" si="45"/>
        <v>0</v>
      </c>
      <c r="BD83" s="220">
        <f t="shared" si="45"/>
        <v>425541.17000000004</v>
      </c>
      <c r="BE83" s="220">
        <f t="shared" si="45"/>
        <v>15455.5</v>
      </c>
      <c r="BF83" s="220">
        <f t="shared" si="53"/>
        <v>440996.67000000004</v>
      </c>
      <c r="BG83" s="221"/>
      <c r="BH83" s="220">
        <f>SUM($AT83:AT83)</f>
        <v>0</v>
      </c>
      <c r="BI83" s="220">
        <f>SUM($AT83:AU83)</f>
        <v>0</v>
      </c>
      <c r="BJ83" s="220">
        <f>SUM($AT83:AV83)</f>
        <v>0</v>
      </c>
      <c r="BK83" s="220">
        <f>SUM($AT83:AW83)</f>
        <v>0</v>
      </c>
      <c r="BL83" s="220">
        <f>SUM($AT83:AX83)</f>
        <v>0</v>
      </c>
      <c r="BM83" s="220">
        <f>SUM($AT83:AY83)</f>
        <v>0</v>
      </c>
      <c r="BN83" s="220">
        <f>SUM($AT83:AZ83)</f>
        <v>0</v>
      </c>
      <c r="BO83" s="220">
        <f>SUM($AT83:BA83)</f>
        <v>0</v>
      </c>
      <c r="BP83" s="220">
        <f>SUM($AT83:BB83)</f>
        <v>0</v>
      </c>
      <c r="BQ83" s="220">
        <f>SUM($AT83:BC83)</f>
        <v>0</v>
      </c>
      <c r="BR83" s="220">
        <f>SUM($AT83:BD83)</f>
        <v>425541.17000000004</v>
      </c>
      <c r="BS83" s="220">
        <f>SUM($AT83:BE83)</f>
        <v>440996.67000000004</v>
      </c>
      <c r="BT83" s="222">
        <f t="shared" si="54"/>
        <v>53836.625416666677</v>
      </c>
      <c r="BU83" s="82"/>
      <c r="BV83" s="220">
        <f t="shared" si="48"/>
        <v>0</v>
      </c>
      <c r="BW83" s="220">
        <f t="shared" si="48"/>
        <v>0</v>
      </c>
      <c r="BX83" s="220">
        <f t="shared" si="48"/>
        <v>0</v>
      </c>
      <c r="BY83" s="220">
        <f t="shared" si="48"/>
        <v>0</v>
      </c>
      <c r="BZ83" s="220">
        <f t="shared" si="48"/>
        <v>0</v>
      </c>
      <c r="CA83" s="220">
        <f t="shared" si="48"/>
        <v>0</v>
      </c>
      <c r="CB83" s="220">
        <f t="shared" si="46"/>
        <v>0</v>
      </c>
      <c r="CC83" s="220">
        <f t="shared" si="46"/>
        <v>0</v>
      </c>
      <c r="CD83" s="220">
        <f t="shared" si="46"/>
        <v>0</v>
      </c>
      <c r="CE83" s="220">
        <f t="shared" si="46"/>
        <v>0</v>
      </c>
      <c r="CF83" s="220">
        <f t="shared" si="46"/>
        <v>0</v>
      </c>
      <c r="CG83" s="220">
        <f t="shared" si="46"/>
        <v>0</v>
      </c>
      <c r="CH83" s="220">
        <f t="shared" si="55"/>
        <v>0</v>
      </c>
      <c r="CI83" s="221"/>
      <c r="CJ83" s="220">
        <f>SUM($BV83:BV83)</f>
        <v>0</v>
      </c>
      <c r="CK83" s="220">
        <f>SUM($BV83:BW83)</f>
        <v>0</v>
      </c>
      <c r="CL83" s="220">
        <f>SUM($BV83:BX83)</f>
        <v>0</v>
      </c>
      <c r="CM83" s="220">
        <f>SUM($BV83:BY83)</f>
        <v>0</v>
      </c>
      <c r="CN83" s="220">
        <f>SUM($BV83:BZ83)</f>
        <v>0</v>
      </c>
      <c r="CO83" s="220">
        <f>SUM($BV83:CA83)</f>
        <v>0</v>
      </c>
      <c r="CP83" s="220">
        <f>SUM($BV83:CB83)</f>
        <v>0</v>
      </c>
      <c r="CQ83" s="220">
        <f>SUM($BV83:CC83)</f>
        <v>0</v>
      </c>
      <c r="CR83" s="220">
        <f>SUM($BV83:CD83)</f>
        <v>0</v>
      </c>
      <c r="CS83" s="220">
        <f>SUM($BV83:CE83)</f>
        <v>0</v>
      </c>
      <c r="CT83" s="220">
        <f>SUM($BV83:CF83)</f>
        <v>0</v>
      </c>
      <c r="CU83" s="220">
        <f>SUM($BV83:CG83)</f>
        <v>0</v>
      </c>
      <c r="CV83" s="222">
        <f t="shared" si="56"/>
        <v>0</v>
      </c>
    </row>
    <row r="84" spans="1:100" s="94" customFormat="1" ht="14.4">
      <c r="A84" s="129" t="s">
        <v>807</v>
      </c>
      <c r="B84" s="129" t="s">
        <v>211</v>
      </c>
      <c r="C84" s="129" t="s">
        <v>21</v>
      </c>
      <c r="D84" t="s">
        <v>494</v>
      </c>
      <c r="E84" s="217" t="s">
        <v>53</v>
      </c>
      <c r="F84" t="s">
        <v>213</v>
      </c>
      <c r="G84" t="s">
        <v>291</v>
      </c>
      <c r="H84" t="s">
        <v>292</v>
      </c>
      <c r="I84" t="s">
        <v>566</v>
      </c>
      <c r="J84" t="s">
        <v>567</v>
      </c>
      <c r="K84" s="129" t="s">
        <v>771</v>
      </c>
      <c r="L84" s="129" t="s">
        <v>417</v>
      </c>
      <c r="M84" s="218" t="str">
        <f t="shared" si="49"/>
        <v>ED.AN</v>
      </c>
      <c r="N84" s="173">
        <v>0.65639999999999998</v>
      </c>
      <c r="O84" s="173">
        <v>0</v>
      </c>
      <c r="P84" s="219">
        <f t="shared" si="50"/>
        <v>58.603391999999999</v>
      </c>
      <c r="Q84" s="219">
        <f t="shared" si="51"/>
        <v>0</v>
      </c>
      <c r="R84" s="220">
        <v>89.28</v>
      </c>
      <c r="S84" s="220">
        <v>0</v>
      </c>
      <c r="T84" s="220">
        <v>0</v>
      </c>
      <c r="U84" s="220">
        <v>0</v>
      </c>
      <c r="V84" s="220">
        <v>0</v>
      </c>
      <c r="W84" s="220">
        <v>0</v>
      </c>
      <c r="X84" s="220">
        <v>0</v>
      </c>
      <c r="Y84" s="220">
        <v>0</v>
      </c>
      <c r="Z84" s="220">
        <v>0</v>
      </c>
      <c r="AA84" s="220">
        <v>0</v>
      </c>
      <c r="AB84" s="220">
        <v>0</v>
      </c>
      <c r="AC84" s="220">
        <v>0</v>
      </c>
      <c r="AD84" s="220">
        <f t="shared" si="57"/>
        <v>89.28</v>
      </c>
      <c r="AE84" s="221"/>
      <c r="AF84" s="220">
        <f>SUM($R84:R84)</f>
        <v>89.28</v>
      </c>
      <c r="AG84" s="220">
        <f>SUM($R84:S84)</f>
        <v>89.28</v>
      </c>
      <c r="AH84" s="220">
        <f>SUM($R84:T84)</f>
        <v>89.28</v>
      </c>
      <c r="AI84" s="220">
        <f>SUM($R84:U84)</f>
        <v>89.28</v>
      </c>
      <c r="AJ84" s="220">
        <f>SUM($R84:V84)</f>
        <v>89.28</v>
      </c>
      <c r="AK84" s="220">
        <f>SUM($R84:W84)</f>
        <v>89.28</v>
      </c>
      <c r="AL84" s="220">
        <f>SUM($R84:X84)</f>
        <v>89.28</v>
      </c>
      <c r="AM84" s="220">
        <f>SUM($R84:Y84)</f>
        <v>89.28</v>
      </c>
      <c r="AN84" s="220">
        <f>SUM($R84:Z84)</f>
        <v>89.28</v>
      </c>
      <c r="AO84" s="220">
        <f>SUM($R84:AA84)</f>
        <v>89.28</v>
      </c>
      <c r="AP84" s="220">
        <f>SUM($R84:AB84)</f>
        <v>89.28</v>
      </c>
      <c r="AQ84" s="220">
        <f>SUM($R84:AC84)</f>
        <v>89.28</v>
      </c>
      <c r="AR84" s="222">
        <f t="shared" si="52"/>
        <v>85.559999999999988</v>
      </c>
      <c r="AS84" s="82"/>
      <c r="AT84" s="220">
        <f t="shared" si="47"/>
        <v>58.603391999999999</v>
      </c>
      <c r="AU84" s="220">
        <f t="shared" si="47"/>
        <v>0</v>
      </c>
      <c r="AV84" s="220">
        <f t="shared" si="47"/>
        <v>0</v>
      </c>
      <c r="AW84" s="220">
        <f t="shared" si="47"/>
        <v>0</v>
      </c>
      <c r="AX84" s="220">
        <f t="shared" si="47"/>
        <v>0</v>
      </c>
      <c r="AY84" s="220">
        <f t="shared" si="47"/>
        <v>0</v>
      </c>
      <c r="AZ84" s="220">
        <f t="shared" si="45"/>
        <v>0</v>
      </c>
      <c r="BA84" s="220">
        <f t="shared" si="45"/>
        <v>0</v>
      </c>
      <c r="BB84" s="220">
        <f t="shared" si="45"/>
        <v>0</v>
      </c>
      <c r="BC84" s="220">
        <f t="shared" si="45"/>
        <v>0</v>
      </c>
      <c r="BD84" s="220">
        <f t="shared" si="45"/>
        <v>0</v>
      </c>
      <c r="BE84" s="220">
        <f t="shared" si="45"/>
        <v>0</v>
      </c>
      <c r="BF84" s="220">
        <f t="shared" si="53"/>
        <v>58.603391999999999</v>
      </c>
      <c r="BG84" s="221"/>
      <c r="BH84" s="220">
        <f>SUM($AT84:AT84)</f>
        <v>58.603391999999999</v>
      </c>
      <c r="BI84" s="220">
        <f>SUM($AT84:AU84)</f>
        <v>58.603391999999999</v>
      </c>
      <c r="BJ84" s="220">
        <f>SUM($AT84:AV84)</f>
        <v>58.603391999999999</v>
      </c>
      <c r="BK84" s="220">
        <f>SUM($AT84:AW84)</f>
        <v>58.603391999999999</v>
      </c>
      <c r="BL84" s="220">
        <f>SUM($AT84:AX84)</f>
        <v>58.603391999999999</v>
      </c>
      <c r="BM84" s="220">
        <f>SUM($AT84:AY84)</f>
        <v>58.603391999999999</v>
      </c>
      <c r="BN84" s="220">
        <f>SUM($AT84:AZ84)</f>
        <v>58.603391999999999</v>
      </c>
      <c r="BO84" s="220">
        <f>SUM($AT84:BA84)</f>
        <v>58.603391999999999</v>
      </c>
      <c r="BP84" s="220">
        <f>SUM($AT84:BB84)</f>
        <v>58.603391999999999</v>
      </c>
      <c r="BQ84" s="220">
        <f>SUM($AT84:BC84)</f>
        <v>58.603391999999999</v>
      </c>
      <c r="BR84" s="220">
        <f>SUM($AT84:BD84)</f>
        <v>58.603391999999999</v>
      </c>
      <c r="BS84" s="220">
        <f>SUM($AT84:BE84)</f>
        <v>58.603391999999999</v>
      </c>
      <c r="BT84" s="222">
        <f t="shared" si="54"/>
        <v>56.161583999999998</v>
      </c>
      <c r="BU84" s="82"/>
      <c r="BV84" s="220">
        <f t="shared" si="48"/>
        <v>0</v>
      </c>
      <c r="BW84" s="220">
        <f t="shared" si="48"/>
        <v>0</v>
      </c>
      <c r="BX84" s="220">
        <f t="shared" si="48"/>
        <v>0</v>
      </c>
      <c r="BY84" s="220">
        <f t="shared" si="48"/>
        <v>0</v>
      </c>
      <c r="BZ84" s="220">
        <f t="shared" si="48"/>
        <v>0</v>
      </c>
      <c r="CA84" s="220">
        <f t="shared" si="48"/>
        <v>0</v>
      </c>
      <c r="CB84" s="220">
        <f t="shared" si="46"/>
        <v>0</v>
      </c>
      <c r="CC84" s="220">
        <f t="shared" si="46"/>
        <v>0</v>
      </c>
      <c r="CD84" s="220">
        <f t="shared" si="46"/>
        <v>0</v>
      </c>
      <c r="CE84" s="220">
        <f t="shared" si="46"/>
        <v>0</v>
      </c>
      <c r="CF84" s="220">
        <f t="shared" si="46"/>
        <v>0</v>
      </c>
      <c r="CG84" s="220">
        <f t="shared" si="46"/>
        <v>0</v>
      </c>
      <c r="CH84" s="220">
        <f t="shared" si="55"/>
        <v>0</v>
      </c>
      <c r="CI84" s="221"/>
      <c r="CJ84" s="220">
        <f>SUM($BV84:BV84)</f>
        <v>0</v>
      </c>
      <c r="CK84" s="220">
        <f>SUM($BV84:BW84)</f>
        <v>0</v>
      </c>
      <c r="CL84" s="220">
        <f>SUM($BV84:BX84)</f>
        <v>0</v>
      </c>
      <c r="CM84" s="220">
        <f>SUM($BV84:BY84)</f>
        <v>0</v>
      </c>
      <c r="CN84" s="220">
        <f>SUM($BV84:BZ84)</f>
        <v>0</v>
      </c>
      <c r="CO84" s="220">
        <f>SUM($BV84:CA84)</f>
        <v>0</v>
      </c>
      <c r="CP84" s="220">
        <f>SUM($BV84:CB84)</f>
        <v>0</v>
      </c>
      <c r="CQ84" s="220">
        <f>SUM($BV84:CC84)</f>
        <v>0</v>
      </c>
      <c r="CR84" s="220">
        <f>SUM($BV84:CD84)</f>
        <v>0</v>
      </c>
      <c r="CS84" s="220">
        <f>SUM($BV84:CE84)</f>
        <v>0</v>
      </c>
      <c r="CT84" s="220">
        <f>SUM($BV84:CF84)</f>
        <v>0</v>
      </c>
      <c r="CU84" s="220">
        <f>SUM($BV84:CG84)</f>
        <v>0</v>
      </c>
      <c r="CV84" s="222">
        <f t="shared" si="56"/>
        <v>0</v>
      </c>
    </row>
    <row r="85" spans="1:100" s="94" customFormat="1" ht="14.4">
      <c r="A85" s="129" t="s">
        <v>807</v>
      </c>
      <c r="B85" s="129" t="s">
        <v>211</v>
      </c>
      <c r="C85" s="129" t="s">
        <v>212</v>
      </c>
      <c r="D85" t="s">
        <v>494</v>
      </c>
      <c r="E85" s="217" t="s">
        <v>53</v>
      </c>
      <c r="F85" t="s">
        <v>213</v>
      </c>
      <c r="G85" t="s">
        <v>291</v>
      </c>
      <c r="H85" t="s">
        <v>292</v>
      </c>
      <c r="I85" t="s">
        <v>572</v>
      </c>
      <c r="J85" t="s">
        <v>573</v>
      </c>
      <c r="K85" s="129" t="s">
        <v>771</v>
      </c>
      <c r="L85" s="129" t="s">
        <v>416</v>
      </c>
      <c r="M85" s="218" t="str">
        <f t="shared" si="49"/>
        <v>ED.WA</v>
      </c>
      <c r="N85" s="173">
        <v>1</v>
      </c>
      <c r="O85" s="173">
        <v>0</v>
      </c>
      <c r="P85" s="219">
        <f t="shared" si="50"/>
        <v>-3785.8899999999849</v>
      </c>
      <c r="Q85" s="219">
        <f t="shared" si="51"/>
        <v>0</v>
      </c>
      <c r="R85" s="220">
        <v>6323.36</v>
      </c>
      <c r="S85" s="220">
        <v>9082.67</v>
      </c>
      <c r="T85" s="220">
        <v>-19191.919999999984</v>
      </c>
      <c r="U85" s="220">
        <v>0</v>
      </c>
      <c r="V85" s="220">
        <v>0</v>
      </c>
      <c r="W85" s="220">
        <v>0</v>
      </c>
      <c r="X85" s="220">
        <v>0</v>
      </c>
      <c r="Y85" s="220">
        <v>0</v>
      </c>
      <c r="Z85" s="220">
        <v>0</v>
      </c>
      <c r="AA85" s="220">
        <v>0</v>
      </c>
      <c r="AB85" s="220">
        <v>0</v>
      </c>
      <c r="AC85" s="220">
        <v>0</v>
      </c>
      <c r="AD85" s="220">
        <f t="shared" si="57"/>
        <v>-3785.8899999999849</v>
      </c>
      <c r="AE85" s="221"/>
      <c r="AF85" s="220">
        <f>SUM($R85:R85)</f>
        <v>6323.36</v>
      </c>
      <c r="AG85" s="220">
        <f>SUM($R85:S85)</f>
        <v>15406.029999999999</v>
      </c>
      <c r="AH85" s="220">
        <f>SUM($R85:T85)</f>
        <v>-3785.8899999999849</v>
      </c>
      <c r="AI85" s="220">
        <f>SUM($R85:U85)</f>
        <v>-3785.8899999999849</v>
      </c>
      <c r="AJ85" s="220">
        <f>SUM($R85:V85)</f>
        <v>-3785.8899999999849</v>
      </c>
      <c r="AK85" s="220">
        <f>SUM($R85:W85)</f>
        <v>-3785.8899999999849</v>
      </c>
      <c r="AL85" s="220">
        <f>SUM($R85:X85)</f>
        <v>-3785.8899999999849</v>
      </c>
      <c r="AM85" s="220">
        <f>SUM($R85:Y85)</f>
        <v>-3785.8899999999849</v>
      </c>
      <c r="AN85" s="220">
        <f>SUM($R85:Z85)</f>
        <v>-3785.8899999999849</v>
      </c>
      <c r="AO85" s="220">
        <f>SUM($R85:AA85)</f>
        <v>-3785.8899999999849</v>
      </c>
      <c r="AP85" s="220">
        <f>SUM($R85:AB85)</f>
        <v>-3785.8899999999849</v>
      </c>
      <c r="AQ85" s="220">
        <f>SUM($R85:AC85)</f>
        <v>-3785.8899999999849</v>
      </c>
      <c r="AR85" s="222">
        <f t="shared" si="52"/>
        <v>-1186.3804166666548</v>
      </c>
      <c r="AS85" s="82"/>
      <c r="AT85" s="220">
        <f t="shared" si="47"/>
        <v>6323.36</v>
      </c>
      <c r="AU85" s="220">
        <f t="shared" si="47"/>
        <v>9082.67</v>
      </c>
      <c r="AV85" s="220">
        <f t="shared" si="47"/>
        <v>-19191.919999999984</v>
      </c>
      <c r="AW85" s="220">
        <f t="shared" si="47"/>
        <v>0</v>
      </c>
      <c r="AX85" s="220">
        <f t="shared" si="47"/>
        <v>0</v>
      </c>
      <c r="AY85" s="220">
        <f t="shared" si="47"/>
        <v>0</v>
      </c>
      <c r="AZ85" s="220">
        <f t="shared" si="45"/>
        <v>0</v>
      </c>
      <c r="BA85" s="220">
        <f t="shared" si="45"/>
        <v>0</v>
      </c>
      <c r="BB85" s="220">
        <f t="shared" si="45"/>
        <v>0</v>
      </c>
      <c r="BC85" s="220">
        <f t="shared" si="45"/>
        <v>0</v>
      </c>
      <c r="BD85" s="220">
        <f t="shared" si="45"/>
        <v>0</v>
      </c>
      <c r="BE85" s="220">
        <f t="shared" si="45"/>
        <v>0</v>
      </c>
      <c r="BF85" s="220">
        <f t="shared" si="53"/>
        <v>-3785.8899999999849</v>
      </c>
      <c r="BG85" s="221"/>
      <c r="BH85" s="220">
        <f>SUM($AT85:AT85)</f>
        <v>6323.36</v>
      </c>
      <c r="BI85" s="220">
        <f>SUM($AT85:AU85)</f>
        <v>15406.029999999999</v>
      </c>
      <c r="BJ85" s="220">
        <f>SUM($AT85:AV85)</f>
        <v>-3785.8899999999849</v>
      </c>
      <c r="BK85" s="220">
        <f>SUM($AT85:AW85)</f>
        <v>-3785.8899999999849</v>
      </c>
      <c r="BL85" s="220">
        <f>SUM($AT85:AX85)</f>
        <v>-3785.8899999999849</v>
      </c>
      <c r="BM85" s="220">
        <f>SUM($AT85:AY85)</f>
        <v>-3785.8899999999849</v>
      </c>
      <c r="BN85" s="220">
        <f>SUM($AT85:AZ85)</f>
        <v>-3785.8899999999849</v>
      </c>
      <c r="BO85" s="220">
        <f>SUM($AT85:BA85)</f>
        <v>-3785.8899999999849</v>
      </c>
      <c r="BP85" s="220">
        <f>SUM($AT85:BB85)</f>
        <v>-3785.8899999999849</v>
      </c>
      <c r="BQ85" s="220">
        <f>SUM($AT85:BC85)</f>
        <v>-3785.8899999999849</v>
      </c>
      <c r="BR85" s="220">
        <f>SUM($AT85:BD85)</f>
        <v>-3785.8899999999849</v>
      </c>
      <c r="BS85" s="220">
        <f>SUM($AT85:BE85)</f>
        <v>-3785.8899999999849</v>
      </c>
      <c r="BT85" s="222">
        <f t="shared" si="54"/>
        <v>-1186.3804166666548</v>
      </c>
      <c r="BU85" s="82"/>
      <c r="BV85" s="220">
        <f t="shared" si="48"/>
        <v>0</v>
      </c>
      <c r="BW85" s="220">
        <f t="shared" si="48"/>
        <v>0</v>
      </c>
      <c r="BX85" s="220">
        <f t="shared" si="48"/>
        <v>0</v>
      </c>
      <c r="BY85" s="220">
        <f t="shared" si="48"/>
        <v>0</v>
      </c>
      <c r="BZ85" s="220">
        <f t="shared" si="48"/>
        <v>0</v>
      </c>
      <c r="CA85" s="220">
        <f t="shared" si="48"/>
        <v>0</v>
      </c>
      <c r="CB85" s="220">
        <f t="shared" si="46"/>
        <v>0</v>
      </c>
      <c r="CC85" s="220">
        <f t="shared" si="46"/>
        <v>0</v>
      </c>
      <c r="CD85" s="220">
        <f t="shared" si="46"/>
        <v>0</v>
      </c>
      <c r="CE85" s="220">
        <f t="shared" si="46"/>
        <v>0</v>
      </c>
      <c r="CF85" s="220">
        <f t="shared" si="46"/>
        <v>0</v>
      </c>
      <c r="CG85" s="220">
        <f t="shared" si="46"/>
        <v>0</v>
      </c>
      <c r="CH85" s="220">
        <f t="shared" si="55"/>
        <v>0</v>
      </c>
      <c r="CI85" s="221"/>
      <c r="CJ85" s="220">
        <f>SUM($BV85:BV85)</f>
        <v>0</v>
      </c>
      <c r="CK85" s="220">
        <f>SUM($BV85:BW85)</f>
        <v>0</v>
      </c>
      <c r="CL85" s="220">
        <f>SUM($BV85:BX85)</f>
        <v>0</v>
      </c>
      <c r="CM85" s="220">
        <f>SUM($BV85:BY85)</f>
        <v>0</v>
      </c>
      <c r="CN85" s="220">
        <f>SUM($BV85:BZ85)</f>
        <v>0</v>
      </c>
      <c r="CO85" s="220">
        <f>SUM($BV85:CA85)</f>
        <v>0</v>
      </c>
      <c r="CP85" s="220">
        <f>SUM($BV85:CB85)</f>
        <v>0</v>
      </c>
      <c r="CQ85" s="220">
        <f>SUM($BV85:CC85)</f>
        <v>0</v>
      </c>
      <c r="CR85" s="220">
        <f>SUM($BV85:CD85)</f>
        <v>0</v>
      </c>
      <c r="CS85" s="220">
        <f>SUM($BV85:CE85)</f>
        <v>0</v>
      </c>
      <c r="CT85" s="220">
        <f>SUM($BV85:CF85)</f>
        <v>0</v>
      </c>
      <c r="CU85" s="220">
        <f>SUM($BV85:CG85)</f>
        <v>0</v>
      </c>
      <c r="CV85" s="222">
        <f t="shared" si="56"/>
        <v>0</v>
      </c>
    </row>
    <row r="86" spans="1:100" s="94" customFormat="1" ht="14.4">
      <c r="A86" s="129" t="s">
        <v>807</v>
      </c>
      <c r="B86" s="129" t="s">
        <v>211</v>
      </c>
      <c r="C86" s="129" t="s">
        <v>212</v>
      </c>
      <c r="D86" t="s">
        <v>494</v>
      </c>
      <c r="E86" s="217" t="s">
        <v>53</v>
      </c>
      <c r="F86" t="s">
        <v>213</v>
      </c>
      <c r="G86" t="s">
        <v>291</v>
      </c>
      <c r="H86" t="s">
        <v>292</v>
      </c>
      <c r="I86" t="s">
        <v>572</v>
      </c>
      <c r="J86" t="s">
        <v>573</v>
      </c>
      <c r="K86" s="129" t="s">
        <v>771</v>
      </c>
      <c r="L86" s="129" t="s">
        <v>775</v>
      </c>
      <c r="M86" s="218" t="str">
        <f t="shared" si="49"/>
        <v>ED.WA</v>
      </c>
      <c r="N86" s="173">
        <v>1</v>
      </c>
      <c r="O86" s="173">
        <v>0</v>
      </c>
      <c r="P86" s="219">
        <f t="shared" si="50"/>
        <v>19191.919999999998</v>
      </c>
      <c r="Q86" s="219">
        <f t="shared" si="51"/>
        <v>0</v>
      </c>
      <c r="R86" s="220">
        <v>0</v>
      </c>
      <c r="S86" s="220">
        <v>0</v>
      </c>
      <c r="T86" s="220">
        <v>19191.919999999998</v>
      </c>
      <c r="U86" s="220">
        <v>0</v>
      </c>
      <c r="V86" s="220">
        <v>0</v>
      </c>
      <c r="W86" s="220">
        <v>0</v>
      </c>
      <c r="X86" s="220">
        <v>0</v>
      </c>
      <c r="Y86" s="220">
        <v>0</v>
      </c>
      <c r="Z86" s="220">
        <v>0</v>
      </c>
      <c r="AA86" s="220">
        <v>0</v>
      </c>
      <c r="AB86" s="220">
        <v>0</v>
      </c>
      <c r="AC86" s="220">
        <v>0</v>
      </c>
      <c r="AD86" s="220">
        <f t="shared" si="57"/>
        <v>19191.919999999998</v>
      </c>
      <c r="AE86" s="221"/>
      <c r="AF86" s="220">
        <f>SUM($R86:R86)</f>
        <v>0</v>
      </c>
      <c r="AG86" s="220">
        <f>SUM($R86:S86)</f>
        <v>0</v>
      </c>
      <c r="AH86" s="220">
        <f>SUM($R86:T86)</f>
        <v>19191.919999999998</v>
      </c>
      <c r="AI86" s="220">
        <f>SUM($R86:U86)</f>
        <v>19191.919999999998</v>
      </c>
      <c r="AJ86" s="220">
        <f>SUM($R86:V86)</f>
        <v>19191.919999999998</v>
      </c>
      <c r="AK86" s="220">
        <f>SUM($R86:W86)</f>
        <v>19191.919999999998</v>
      </c>
      <c r="AL86" s="220">
        <f>SUM($R86:X86)</f>
        <v>19191.919999999998</v>
      </c>
      <c r="AM86" s="220">
        <f>SUM($R86:Y86)</f>
        <v>19191.919999999998</v>
      </c>
      <c r="AN86" s="220">
        <f>SUM($R86:Z86)</f>
        <v>19191.919999999998</v>
      </c>
      <c r="AO86" s="220">
        <f>SUM($R86:AA86)</f>
        <v>19191.919999999998</v>
      </c>
      <c r="AP86" s="220">
        <f>SUM($R86:AB86)</f>
        <v>19191.919999999998</v>
      </c>
      <c r="AQ86" s="220">
        <f>SUM($R86:AC86)</f>
        <v>19191.919999999998</v>
      </c>
      <c r="AR86" s="222">
        <f t="shared" si="52"/>
        <v>15193.603333333331</v>
      </c>
      <c r="AS86" s="82"/>
      <c r="AT86" s="220">
        <f t="shared" si="47"/>
        <v>0</v>
      </c>
      <c r="AU86" s="220">
        <f t="shared" si="47"/>
        <v>0</v>
      </c>
      <c r="AV86" s="220">
        <f t="shared" si="47"/>
        <v>19191.919999999998</v>
      </c>
      <c r="AW86" s="220">
        <f t="shared" si="47"/>
        <v>0</v>
      </c>
      <c r="AX86" s="220">
        <f t="shared" si="47"/>
        <v>0</v>
      </c>
      <c r="AY86" s="220">
        <f t="shared" si="47"/>
        <v>0</v>
      </c>
      <c r="AZ86" s="220">
        <f t="shared" si="45"/>
        <v>0</v>
      </c>
      <c r="BA86" s="220">
        <f t="shared" si="45"/>
        <v>0</v>
      </c>
      <c r="BB86" s="220">
        <f t="shared" si="45"/>
        <v>0</v>
      </c>
      <c r="BC86" s="220">
        <f t="shared" si="45"/>
        <v>0</v>
      </c>
      <c r="BD86" s="220">
        <f t="shared" si="45"/>
        <v>0</v>
      </c>
      <c r="BE86" s="220">
        <f t="shared" si="45"/>
        <v>0</v>
      </c>
      <c r="BF86" s="220">
        <f t="shared" si="53"/>
        <v>19191.919999999998</v>
      </c>
      <c r="BG86" s="221"/>
      <c r="BH86" s="220">
        <f>SUM($AT86:AT86)</f>
        <v>0</v>
      </c>
      <c r="BI86" s="220">
        <f>SUM($AT86:AU86)</f>
        <v>0</v>
      </c>
      <c r="BJ86" s="220">
        <f>SUM($AT86:AV86)</f>
        <v>19191.919999999998</v>
      </c>
      <c r="BK86" s="220">
        <f>SUM($AT86:AW86)</f>
        <v>19191.919999999998</v>
      </c>
      <c r="BL86" s="220">
        <f>SUM($AT86:AX86)</f>
        <v>19191.919999999998</v>
      </c>
      <c r="BM86" s="220">
        <f>SUM($AT86:AY86)</f>
        <v>19191.919999999998</v>
      </c>
      <c r="BN86" s="220">
        <f>SUM($AT86:AZ86)</f>
        <v>19191.919999999998</v>
      </c>
      <c r="BO86" s="220">
        <f>SUM($AT86:BA86)</f>
        <v>19191.919999999998</v>
      </c>
      <c r="BP86" s="220">
        <f>SUM($AT86:BB86)</f>
        <v>19191.919999999998</v>
      </c>
      <c r="BQ86" s="220">
        <f>SUM($AT86:BC86)</f>
        <v>19191.919999999998</v>
      </c>
      <c r="BR86" s="220">
        <f>SUM($AT86:BD86)</f>
        <v>19191.919999999998</v>
      </c>
      <c r="BS86" s="220">
        <f>SUM($AT86:BE86)</f>
        <v>19191.919999999998</v>
      </c>
      <c r="BT86" s="222">
        <f t="shared" si="54"/>
        <v>15193.603333333331</v>
      </c>
      <c r="BU86" s="82"/>
      <c r="BV86" s="220">
        <f t="shared" si="48"/>
        <v>0</v>
      </c>
      <c r="BW86" s="220">
        <f t="shared" si="48"/>
        <v>0</v>
      </c>
      <c r="BX86" s="220">
        <f t="shared" si="48"/>
        <v>0</v>
      </c>
      <c r="BY86" s="220">
        <f t="shared" si="48"/>
        <v>0</v>
      </c>
      <c r="BZ86" s="220">
        <f t="shared" si="48"/>
        <v>0</v>
      </c>
      <c r="CA86" s="220">
        <f t="shared" si="48"/>
        <v>0</v>
      </c>
      <c r="CB86" s="220">
        <f t="shared" si="46"/>
        <v>0</v>
      </c>
      <c r="CC86" s="220">
        <f t="shared" si="46"/>
        <v>0</v>
      </c>
      <c r="CD86" s="220">
        <f t="shared" si="46"/>
        <v>0</v>
      </c>
      <c r="CE86" s="220">
        <f t="shared" si="46"/>
        <v>0</v>
      </c>
      <c r="CF86" s="220">
        <f t="shared" si="46"/>
        <v>0</v>
      </c>
      <c r="CG86" s="220">
        <f t="shared" si="46"/>
        <v>0</v>
      </c>
      <c r="CH86" s="220">
        <f t="shared" si="55"/>
        <v>0</v>
      </c>
      <c r="CI86" s="221"/>
      <c r="CJ86" s="220">
        <f>SUM($BV86:BV86)</f>
        <v>0</v>
      </c>
      <c r="CK86" s="220">
        <f>SUM($BV86:BW86)</f>
        <v>0</v>
      </c>
      <c r="CL86" s="220">
        <f>SUM($BV86:BX86)</f>
        <v>0</v>
      </c>
      <c r="CM86" s="220">
        <f>SUM($BV86:BY86)</f>
        <v>0</v>
      </c>
      <c r="CN86" s="220">
        <f>SUM($BV86:BZ86)</f>
        <v>0</v>
      </c>
      <c r="CO86" s="220">
        <f>SUM($BV86:CA86)</f>
        <v>0</v>
      </c>
      <c r="CP86" s="220">
        <f>SUM($BV86:CB86)</f>
        <v>0</v>
      </c>
      <c r="CQ86" s="220">
        <f>SUM($BV86:CC86)</f>
        <v>0</v>
      </c>
      <c r="CR86" s="220">
        <f>SUM($BV86:CD86)</f>
        <v>0</v>
      </c>
      <c r="CS86" s="220">
        <f>SUM($BV86:CE86)</f>
        <v>0</v>
      </c>
      <c r="CT86" s="220">
        <f>SUM($BV86:CF86)</f>
        <v>0</v>
      </c>
      <c r="CU86" s="220">
        <f>SUM($BV86:CG86)</f>
        <v>0</v>
      </c>
      <c r="CV86" s="222">
        <f t="shared" si="56"/>
        <v>0</v>
      </c>
    </row>
    <row r="87" spans="1:100" s="94" customFormat="1" ht="14.4">
      <c r="A87" s="129" t="s">
        <v>807</v>
      </c>
      <c r="B87" s="129" t="s">
        <v>211</v>
      </c>
      <c r="C87" s="129" t="s">
        <v>21</v>
      </c>
      <c r="D87" t="s">
        <v>494</v>
      </c>
      <c r="E87" s="217" t="s">
        <v>53</v>
      </c>
      <c r="F87" t="s">
        <v>213</v>
      </c>
      <c r="G87" t="s">
        <v>291</v>
      </c>
      <c r="H87" t="s">
        <v>292</v>
      </c>
      <c r="I87" t="s">
        <v>780</v>
      </c>
      <c r="J87" t="s">
        <v>781</v>
      </c>
      <c r="K87" s="129" t="s">
        <v>771</v>
      </c>
      <c r="L87" s="129" t="s">
        <v>417</v>
      </c>
      <c r="M87" s="218" t="str">
        <f t="shared" si="49"/>
        <v>ED.AN</v>
      </c>
      <c r="N87" s="173">
        <v>0.65639999999999998</v>
      </c>
      <c r="O87" s="173">
        <v>0</v>
      </c>
      <c r="P87" s="219">
        <f t="shared" si="50"/>
        <v>438034.827804</v>
      </c>
      <c r="Q87" s="219">
        <f t="shared" si="51"/>
        <v>0</v>
      </c>
      <c r="R87" s="220">
        <v>0</v>
      </c>
      <c r="S87" s="220">
        <v>0</v>
      </c>
      <c r="T87" s="220">
        <v>0</v>
      </c>
      <c r="U87" s="220">
        <v>0</v>
      </c>
      <c r="V87" s="220">
        <v>0</v>
      </c>
      <c r="W87" s="220">
        <v>0</v>
      </c>
      <c r="X87" s="220">
        <v>0</v>
      </c>
      <c r="Y87" s="220">
        <v>0</v>
      </c>
      <c r="Z87" s="220">
        <v>0</v>
      </c>
      <c r="AA87" s="220">
        <v>0</v>
      </c>
      <c r="AB87" s="220">
        <v>0</v>
      </c>
      <c r="AC87" s="220">
        <v>667329.11</v>
      </c>
      <c r="AD87" s="220">
        <f t="shared" si="57"/>
        <v>667329.11</v>
      </c>
      <c r="AE87" s="221"/>
      <c r="AF87" s="220">
        <f>SUM($R87:R87)</f>
        <v>0</v>
      </c>
      <c r="AG87" s="220">
        <f>SUM($R87:S87)</f>
        <v>0</v>
      </c>
      <c r="AH87" s="220">
        <f>SUM($R87:T87)</f>
        <v>0</v>
      </c>
      <c r="AI87" s="220">
        <f>SUM($R87:U87)</f>
        <v>0</v>
      </c>
      <c r="AJ87" s="220">
        <f>SUM($R87:V87)</f>
        <v>0</v>
      </c>
      <c r="AK87" s="220">
        <f>SUM($R87:W87)</f>
        <v>0</v>
      </c>
      <c r="AL87" s="220">
        <f>SUM($R87:X87)</f>
        <v>0</v>
      </c>
      <c r="AM87" s="220">
        <f>SUM($R87:Y87)</f>
        <v>0</v>
      </c>
      <c r="AN87" s="220">
        <f>SUM($R87:Z87)</f>
        <v>0</v>
      </c>
      <c r="AO87" s="220">
        <f>SUM($R87:AA87)</f>
        <v>0</v>
      </c>
      <c r="AP87" s="220">
        <f>SUM($R87:AB87)</f>
        <v>0</v>
      </c>
      <c r="AQ87" s="220">
        <f>SUM($R87:AC87)</f>
        <v>667329.11</v>
      </c>
      <c r="AR87" s="222">
        <f t="shared" si="52"/>
        <v>27805.379583333332</v>
      </c>
      <c r="AS87" s="82"/>
      <c r="AT87" s="220">
        <f t="shared" si="47"/>
        <v>0</v>
      </c>
      <c r="AU87" s="220">
        <f t="shared" si="47"/>
        <v>0</v>
      </c>
      <c r="AV87" s="220">
        <f t="shared" si="47"/>
        <v>0</v>
      </c>
      <c r="AW87" s="220">
        <f t="shared" si="47"/>
        <v>0</v>
      </c>
      <c r="AX87" s="220">
        <f t="shared" si="47"/>
        <v>0</v>
      </c>
      <c r="AY87" s="220">
        <f t="shared" si="47"/>
        <v>0</v>
      </c>
      <c r="AZ87" s="220">
        <f t="shared" si="45"/>
        <v>0</v>
      </c>
      <c r="BA87" s="220">
        <f t="shared" si="45"/>
        <v>0</v>
      </c>
      <c r="BB87" s="220">
        <f t="shared" si="45"/>
        <v>0</v>
      </c>
      <c r="BC87" s="220">
        <f t="shared" si="45"/>
        <v>0</v>
      </c>
      <c r="BD87" s="220">
        <f t="shared" si="45"/>
        <v>0</v>
      </c>
      <c r="BE87" s="220">
        <f t="shared" si="45"/>
        <v>438034.827804</v>
      </c>
      <c r="BF87" s="220">
        <f t="shared" si="53"/>
        <v>438034.827804</v>
      </c>
      <c r="BG87" s="221"/>
      <c r="BH87" s="220">
        <f>SUM($AT87:AT87)</f>
        <v>0</v>
      </c>
      <c r="BI87" s="220">
        <f>SUM($AT87:AU87)</f>
        <v>0</v>
      </c>
      <c r="BJ87" s="220">
        <f>SUM($AT87:AV87)</f>
        <v>0</v>
      </c>
      <c r="BK87" s="220">
        <f>SUM($AT87:AW87)</f>
        <v>0</v>
      </c>
      <c r="BL87" s="220">
        <f>SUM($AT87:AX87)</f>
        <v>0</v>
      </c>
      <c r="BM87" s="220">
        <f>SUM($AT87:AY87)</f>
        <v>0</v>
      </c>
      <c r="BN87" s="220">
        <f>SUM($AT87:AZ87)</f>
        <v>0</v>
      </c>
      <c r="BO87" s="220">
        <f>SUM($AT87:BA87)</f>
        <v>0</v>
      </c>
      <c r="BP87" s="220">
        <f>SUM($AT87:BB87)</f>
        <v>0</v>
      </c>
      <c r="BQ87" s="220">
        <f>SUM($AT87:BC87)</f>
        <v>0</v>
      </c>
      <c r="BR87" s="220">
        <f>SUM($AT87:BD87)</f>
        <v>0</v>
      </c>
      <c r="BS87" s="220">
        <f>SUM($AT87:BE87)</f>
        <v>438034.827804</v>
      </c>
      <c r="BT87" s="222">
        <f t="shared" si="54"/>
        <v>18251.4511585</v>
      </c>
      <c r="BU87" s="82"/>
      <c r="BV87" s="220">
        <f t="shared" si="48"/>
        <v>0</v>
      </c>
      <c r="BW87" s="220">
        <f t="shared" si="48"/>
        <v>0</v>
      </c>
      <c r="BX87" s="220">
        <f t="shared" si="48"/>
        <v>0</v>
      </c>
      <c r="BY87" s="220">
        <f t="shared" si="48"/>
        <v>0</v>
      </c>
      <c r="BZ87" s="220">
        <f t="shared" si="48"/>
        <v>0</v>
      </c>
      <c r="CA87" s="220">
        <f t="shared" si="48"/>
        <v>0</v>
      </c>
      <c r="CB87" s="220">
        <f t="shared" si="46"/>
        <v>0</v>
      </c>
      <c r="CC87" s="220">
        <f t="shared" si="46"/>
        <v>0</v>
      </c>
      <c r="CD87" s="220">
        <f t="shared" si="46"/>
        <v>0</v>
      </c>
      <c r="CE87" s="220">
        <f t="shared" si="46"/>
        <v>0</v>
      </c>
      <c r="CF87" s="220">
        <f t="shared" si="46"/>
        <v>0</v>
      </c>
      <c r="CG87" s="220">
        <f t="shared" si="46"/>
        <v>0</v>
      </c>
      <c r="CH87" s="220">
        <f t="shared" si="55"/>
        <v>0</v>
      </c>
      <c r="CI87" s="221"/>
      <c r="CJ87" s="220">
        <f>SUM($BV87:BV87)</f>
        <v>0</v>
      </c>
      <c r="CK87" s="220">
        <f>SUM($BV87:BW87)</f>
        <v>0</v>
      </c>
      <c r="CL87" s="220">
        <f>SUM($BV87:BX87)</f>
        <v>0</v>
      </c>
      <c r="CM87" s="220">
        <f>SUM($BV87:BY87)</f>
        <v>0</v>
      </c>
      <c r="CN87" s="220">
        <f>SUM($BV87:BZ87)</f>
        <v>0</v>
      </c>
      <c r="CO87" s="220">
        <f>SUM($BV87:CA87)</f>
        <v>0</v>
      </c>
      <c r="CP87" s="220">
        <f>SUM($BV87:CB87)</f>
        <v>0</v>
      </c>
      <c r="CQ87" s="220">
        <f>SUM($BV87:CC87)</f>
        <v>0</v>
      </c>
      <c r="CR87" s="220">
        <f>SUM($BV87:CD87)</f>
        <v>0</v>
      </c>
      <c r="CS87" s="220">
        <f>SUM($BV87:CE87)</f>
        <v>0</v>
      </c>
      <c r="CT87" s="220">
        <f>SUM($BV87:CF87)</f>
        <v>0</v>
      </c>
      <c r="CU87" s="220">
        <f>SUM($BV87:CG87)</f>
        <v>0</v>
      </c>
      <c r="CV87" s="222">
        <f t="shared" si="56"/>
        <v>0</v>
      </c>
    </row>
    <row r="88" spans="1:100" s="94" customFormat="1" ht="14.4">
      <c r="A88" s="129" t="s">
        <v>807</v>
      </c>
      <c r="B88" s="129" t="s">
        <v>211</v>
      </c>
      <c r="C88" s="129" t="s">
        <v>21</v>
      </c>
      <c r="D88" t="s">
        <v>494</v>
      </c>
      <c r="E88" s="217" t="s">
        <v>53</v>
      </c>
      <c r="F88" t="s">
        <v>213</v>
      </c>
      <c r="G88" t="s">
        <v>291</v>
      </c>
      <c r="H88" t="s">
        <v>292</v>
      </c>
      <c r="I88" t="s">
        <v>568</v>
      </c>
      <c r="J88" t="s">
        <v>569</v>
      </c>
      <c r="K88" s="129" t="s">
        <v>771</v>
      </c>
      <c r="L88" s="129" t="s">
        <v>417</v>
      </c>
      <c r="M88" s="218" t="str">
        <f t="shared" si="49"/>
        <v>ED.AN</v>
      </c>
      <c r="N88" s="173">
        <v>0.65639999999999998</v>
      </c>
      <c r="O88" s="173">
        <v>0</v>
      </c>
      <c r="P88" s="219">
        <f t="shared" si="50"/>
        <v>491.44668000000001</v>
      </c>
      <c r="Q88" s="219">
        <f t="shared" si="51"/>
        <v>0</v>
      </c>
      <c r="R88" s="220">
        <v>140</v>
      </c>
      <c r="S88" s="220">
        <v>0</v>
      </c>
      <c r="T88" s="220">
        <v>210</v>
      </c>
      <c r="U88" s="220">
        <v>0</v>
      </c>
      <c r="V88" s="220">
        <v>398.7</v>
      </c>
      <c r="W88" s="220">
        <v>0</v>
      </c>
      <c r="X88" s="220">
        <v>0</v>
      </c>
      <c r="Y88" s="220">
        <v>0</v>
      </c>
      <c r="Z88" s="220">
        <v>0</v>
      </c>
      <c r="AA88" s="220">
        <v>0</v>
      </c>
      <c r="AB88" s="220">
        <v>0</v>
      </c>
      <c r="AC88" s="220">
        <v>0</v>
      </c>
      <c r="AD88" s="220">
        <f t="shared" si="57"/>
        <v>748.7</v>
      </c>
      <c r="AE88" s="221"/>
      <c r="AF88" s="220">
        <f>SUM($R88:R88)</f>
        <v>140</v>
      </c>
      <c r="AG88" s="220">
        <f>SUM($R88:S88)</f>
        <v>140</v>
      </c>
      <c r="AH88" s="220">
        <f>SUM($R88:T88)</f>
        <v>350</v>
      </c>
      <c r="AI88" s="220">
        <f>SUM($R88:U88)</f>
        <v>350</v>
      </c>
      <c r="AJ88" s="220">
        <f>SUM($R88:V88)</f>
        <v>748.7</v>
      </c>
      <c r="AK88" s="220">
        <f>SUM($R88:W88)</f>
        <v>748.7</v>
      </c>
      <c r="AL88" s="220">
        <f>SUM($R88:X88)</f>
        <v>748.7</v>
      </c>
      <c r="AM88" s="220">
        <f>SUM($R88:Y88)</f>
        <v>748.7</v>
      </c>
      <c r="AN88" s="220">
        <f>SUM($R88:Z88)</f>
        <v>748.7</v>
      </c>
      <c r="AO88" s="220">
        <f>SUM($R88:AA88)</f>
        <v>748.7</v>
      </c>
      <c r="AP88" s="220">
        <f>SUM($R88:AB88)</f>
        <v>748.7</v>
      </c>
      <c r="AQ88" s="220">
        <f>SUM($R88:AC88)</f>
        <v>748.7</v>
      </c>
      <c r="AR88" s="222">
        <f t="shared" si="52"/>
        <v>549.60416666666663</v>
      </c>
      <c r="AS88" s="82"/>
      <c r="AT88" s="220">
        <f t="shared" si="47"/>
        <v>91.896000000000001</v>
      </c>
      <c r="AU88" s="220">
        <f t="shared" si="47"/>
        <v>0</v>
      </c>
      <c r="AV88" s="220">
        <f t="shared" si="47"/>
        <v>137.84399999999999</v>
      </c>
      <c r="AW88" s="220">
        <f t="shared" si="47"/>
        <v>0</v>
      </c>
      <c r="AX88" s="220">
        <f t="shared" si="47"/>
        <v>261.70668000000001</v>
      </c>
      <c r="AY88" s="220">
        <f t="shared" si="47"/>
        <v>0</v>
      </c>
      <c r="AZ88" s="220">
        <f t="shared" si="45"/>
        <v>0</v>
      </c>
      <c r="BA88" s="220">
        <f t="shared" si="45"/>
        <v>0</v>
      </c>
      <c r="BB88" s="220">
        <f t="shared" si="45"/>
        <v>0</v>
      </c>
      <c r="BC88" s="220">
        <f t="shared" si="45"/>
        <v>0</v>
      </c>
      <c r="BD88" s="220">
        <f t="shared" si="45"/>
        <v>0</v>
      </c>
      <c r="BE88" s="220">
        <f t="shared" si="45"/>
        <v>0</v>
      </c>
      <c r="BF88" s="220">
        <f t="shared" si="53"/>
        <v>491.44668000000001</v>
      </c>
      <c r="BG88" s="221"/>
      <c r="BH88" s="220">
        <f>SUM($AT88:AT88)</f>
        <v>91.896000000000001</v>
      </c>
      <c r="BI88" s="220">
        <f>SUM($AT88:AU88)</f>
        <v>91.896000000000001</v>
      </c>
      <c r="BJ88" s="220">
        <f>SUM($AT88:AV88)</f>
        <v>229.74</v>
      </c>
      <c r="BK88" s="220">
        <f>SUM($AT88:AW88)</f>
        <v>229.74</v>
      </c>
      <c r="BL88" s="220">
        <f>SUM($AT88:AX88)</f>
        <v>491.44668000000001</v>
      </c>
      <c r="BM88" s="220">
        <f>SUM($AT88:AY88)</f>
        <v>491.44668000000001</v>
      </c>
      <c r="BN88" s="220">
        <f>SUM($AT88:AZ88)</f>
        <v>491.44668000000001</v>
      </c>
      <c r="BO88" s="220">
        <f>SUM($AT88:BA88)</f>
        <v>491.44668000000001</v>
      </c>
      <c r="BP88" s="220">
        <f>SUM($AT88:BB88)</f>
        <v>491.44668000000001</v>
      </c>
      <c r="BQ88" s="220">
        <f>SUM($AT88:BC88)</f>
        <v>491.44668000000001</v>
      </c>
      <c r="BR88" s="220">
        <f>SUM($AT88:BD88)</f>
        <v>491.44668000000001</v>
      </c>
      <c r="BS88" s="220">
        <f>SUM($AT88:BE88)</f>
        <v>491.44668000000001</v>
      </c>
      <c r="BT88" s="222">
        <f t="shared" si="54"/>
        <v>360.76017500000006</v>
      </c>
      <c r="BU88" s="82"/>
      <c r="BV88" s="220">
        <f t="shared" si="48"/>
        <v>0</v>
      </c>
      <c r="BW88" s="220">
        <f t="shared" si="48"/>
        <v>0</v>
      </c>
      <c r="BX88" s="220">
        <f t="shared" si="48"/>
        <v>0</v>
      </c>
      <c r="BY88" s="220">
        <f t="shared" si="48"/>
        <v>0</v>
      </c>
      <c r="BZ88" s="220">
        <f t="shared" si="48"/>
        <v>0</v>
      </c>
      <c r="CA88" s="220">
        <f t="shared" si="48"/>
        <v>0</v>
      </c>
      <c r="CB88" s="220">
        <f t="shared" si="46"/>
        <v>0</v>
      </c>
      <c r="CC88" s="220">
        <f t="shared" si="46"/>
        <v>0</v>
      </c>
      <c r="CD88" s="220">
        <f t="shared" si="46"/>
        <v>0</v>
      </c>
      <c r="CE88" s="220">
        <f t="shared" si="46"/>
        <v>0</v>
      </c>
      <c r="CF88" s="220">
        <f t="shared" si="46"/>
        <v>0</v>
      </c>
      <c r="CG88" s="220">
        <f t="shared" si="46"/>
        <v>0</v>
      </c>
      <c r="CH88" s="220">
        <f t="shared" si="55"/>
        <v>0</v>
      </c>
      <c r="CI88" s="221"/>
      <c r="CJ88" s="220">
        <f>SUM($BV88:BV88)</f>
        <v>0</v>
      </c>
      <c r="CK88" s="220">
        <f>SUM($BV88:BW88)</f>
        <v>0</v>
      </c>
      <c r="CL88" s="220">
        <f>SUM($BV88:BX88)</f>
        <v>0</v>
      </c>
      <c r="CM88" s="220">
        <f>SUM($BV88:BY88)</f>
        <v>0</v>
      </c>
      <c r="CN88" s="220">
        <f>SUM($BV88:BZ88)</f>
        <v>0</v>
      </c>
      <c r="CO88" s="220">
        <f>SUM($BV88:CA88)</f>
        <v>0</v>
      </c>
      <c r="CP88" s="220">
        <f>SUM($BV88:CB88)</f>
        <v>0</v>
      </c>
      <c r="CQ88" s="220">
        <f>SUM($BV88:CC88)</f>
        <v>0</v>
      </c>
      <c r="CR88" s="220">
        <f>SUM($BV88:CD88)</f>
        <v>0</v>
      </c>
      <c r="CS88" s="220">
        <f>SUM($BV88:CE88)</f>
        <v>0</v>
      </c>
      <c r="CT88" s="220">
        <f>SUM($BV88:CF88)</f>
        <v>0</v>
      </c>
      <c r="CU88" s="220">
        <f>SUM($BV88:CG88)</f>
        <v>0</v>
      </c>
      <c r="CV88" s="222">
        <f t="shared" si="56"/>
        <v>0</v>
      </c>
    </row>
    <row r="89" spans="1:100" s="94" customFormat="1" ht="14.4">
      <c r="A89" s="129" t="s">
        <v>807</v>
      </c>
      <c r="B89" s="129" t="s">
        <v>211</v>
      </c>
      <c r="C89" s="129" t="s">
        <v>212</v>
      </c>
      <c r="D89" t="s">
        <v>494</v>
      </c>
      <c r="E89" s="217" t="s">
        <v>53</v>
      </c>
      <c r="F89" t="s">
        <v>213</v>
      </c>
      <c r="G89" t="s">
        <v>291</v>
      </c>
      <c r="H89" t="s">
        <v>292</v>
      </c>
      <c r="I89" t="s">
        <v>295</v>
      </c>
      <c r="J89" t="s">
        <v>580</v>
      </c>
      <c r="K89" s="129" t="s">
        <v>771</v>
      </c>
      <c r="L89" s="129" t="s">
        <v>416</v>
      </c>
      <c r="M89" s="218" t="str">
        <f t="shared" si="49"/>
        <v>ED.WA</v>
      </c>
      <c r="N89" s="173">
        <v>1</v>
      </c>
      <c r="O89" s="173">
        <v>0</v>
      </c>
      <c r="P89" s="219">
        <f t="shared" si="50"/>
        <v>441158.29</v>
      </c>
      <c r="Q89" s="219">
        <f t="shared" si="51"/>
        <v>0</v>
      </c>
      <c r="R89" s="220">
        <v>0</v>
      </c>
      <c r="S89" s="220">
        <v>0</v>
      </c>
      <c r="T89" s="220">
        <v>0</v>
      </c>
      <c r="U89" s="220">
        <v>0</v>
      </c>
      <c r="V89" s="220">
        <v>0</v>
      </c>
      <c r="W89" s="220">
        <v>0</v>
      </c>
      <c r="X89" s="220">
        <v>0</v>
      </c>
      <c r="Y89" s="220">
        <v>0</v>
      </c>
      <c r="Z89" s="220">
        <v>0</v>
      </c>
      <c r="AA89" s="220">
        <v>0</v>
      </c>
      <c r="AB89" s="220">
        <v>441158.29</v>
      </c>
      <c r="AC89" s="220">
        <v>0</v>
      </c>
      <c r="AD89" s="220">
        <f t="shared" si="57"/>
        <v>441158.29</v>
      </c>
      <c r="AE89" s="221"/>
      <c r="AF89" s="220">
        <f>SUM($R89:R89)</f>
        <v>0</v>
      </c>
      <c r="AG89" s="220">
        <f>SUM($R89:S89)</f>
        <v>0</v>
      </c>
      <c r="AH89" s="220">
        <f>SUM($R89:T89)</f>
        <v>0</v>
      </c>
      <c r="AI89" s="220">
        <f>SUM($R89:U89)</f>
        <v>0</v>
      </c>
      <c r="AJ89" s="220">
        <f>SUM($R89:V89)</f>
        <v>0</v>
      </c>
      <c r="AK89" s="220">
        <f>SUM($R89:W89)</f>
        <v>0</v>
      </c>
      <c r="AL89" s="220">
        <f>SUM($R89:X89)</f>
        <v>0</v>
      </c>
      <c r="AM89" s="220">
        <f>SUM($R89:Y89)</f>
        <v>0</v>
      </c>
      <c r="AN89" s="220">
        <f>SUM($R89:Z89)</f>
        <v>0</v>
      </c>
      <c r="AO89" s="220">
        <f>SUM($R89:AA89)</f>
        <v>0</v>
      </c>
      <c r="AP89" s="220">
        <f>SUM($R89:AB89)</f>
        <v>441158.29</v>
      </c>
      <c r="AQ89" s="220">
        <f>SUM($R89:AC89)</f>
        <v>441158.29</v>
      </c>
      <c r="AR89" s="222">
        <f t="shared" si="52"/>
        <v>55144.786249999997</v>
      </c>
      <c r="AS89" s="82"/>
      <c r="AT89" s="220">
        <f t="shared" si="47"/>
        <v>0</v>
      </c>
      <c r="AU89" s="220">
        <f t="shared" si="47"/>
        <v>0</v>
      </c>
      <c r="AV89" s="220">
        <f t="shared" si="47"/>
        <v>0</v>
      </c>
      <c r="AW89" s="220">
        <f t="shared" si="47"/>
        <v>0</v>
      </c>
      <c r="AX89" s="220">
        <f t="shared" si="47"/>
        <v>0</v>
      </c>
      <c r="AY89" s="220">
        <f t="shared" si="47"/>
        <v>0</v>
      </c>
      <c r="AZ89" s="220">
        <f t="shared" si="45"/>
        <v>0</v>
      </c>
      <c r="BA89" s="220">
        <f t="shared" si="45"/>
        <v>0</v>
      </c>
      <c r="BB89" s="220">
        <f t="shared" si="45"/>
        <v>0</v>
      </c>
      <c r="BC89" s="220">
        <f t="shared" si="45"/>
        <v>0</v>
      </c>
      <c r="BD89" s="220">
        <f t="shared" si="45"/>
        <v>441158.29</v>
      </c>
      <c r="BE89" s="220">
        <f t="shared" si="45"/>
        <v>0</v>
      </c>
      <c r="BF89" s="220">
        <f t="shared" si="53"/>
        <v>441158.29</v>
      </c>
      <c r="BG89" s="221"/>
      <c r="BH89" s="220">
        <f>SUM($AT89:AT89)</f>
        <v>0</v>
      </c>
      <c r="BI89" s="220">
        <f>SUM($AT89:AU89)</f>
        <v>0</v>
      </c>
      <c r="BJ89" s="220">
        <f>SUM($AT89:AV89)</f>
        <v>0</v>
      </c>
      <c r="BK89" s="220">
        <f>SUM($AT89:AW89)</f>
        <v>0</v>
      </c>
      <c r="BL89" s="220">
        <f>SUM($AT89:AX89)</f>
        <v>0</v>
      </c>
      <c r="BM89" s="220">
        <f>SUM($AT89:AY89)</f>
        <v>0</v>
      </c>
      <c r="BN89" s="220">
        <f>SUM($AT89:AZ89)</f>
        <v>0</v>
      </c>
      <c r="BO89" s="220">
        <f>SUM($AT89:BA89)</f>
        <v>0</v>
      </c>
      <c r="BP89" s="220">
        <f>SUM($AT89:BB89)</f>
        <v>0</v>
      </c>
      <c r="BQ89" s="220">
        <f>SUM($AT89:BC89)</f>
        <v>0</v>
      </c>
      <c r="BR89" s="220">
        <f>SUM($AT89:BD89)</f>
        <v>441158.29</v>
      </c>
      <c r="BS89" s="220">
        <f>SUM($AT89:BE89)</f>
        <v>441158.29</v>
      </c>
      <c r="BT89" s="222">
        <f t="shared" si="54"/>
        <v>55144.786249999997</v>
      </c>
      <c r="BU89" s="82"/>
      <c r="BV89" s="220">
        <f t="shared" si="48"/>
        <v>0</v>
      </c>
      <c r="BW89" s="220">
        <f t="shared" si="48"/>
        <v>0</v>
      </c>
      <c r="BX89" s="220">
        <f t="shared" si="48"/>
        <v>0</v>
      </c>
      <c r="BY89" s="220">
        <f t="shared" si="48"/>
        <v>0</v>
      </c>
      <c r="BZ89" s="220">
        <f t="shared" si="48"/>
        <v>0</v>
      </c>
      <c r="CA89" s="220">
        <f t="shared" si="48"/>
        <v>0</v>
      </c>
      <c r="CB89" s="220">
        <f t="shared" si="46"/>
        <v>0</v>
      </c>
      <c r="CC89" s="220">
        <f t="shared" si="46"/>
        <v>0</v>
      </c>
      <c r="CD89" s="220">
        <f t="shared" si="46"/>
        <v>0</v>
      </c>
      <c r="CE89" s="220">
        <f t="shared" si="46"/>
        <v>0</v>
      </c>
      <c r="CF89" s="220">
        <f t="shared" si="46"/>
        <v>0</v>
      </c>
      <c r="CG89" s="220">
        <f t="shared" si="46"/>
        <v>0</v>
      </c>
      <c r="CH89" s="220">
        <f t="shared" si="55"/>
        <v>0</v>
      </c>
      <c r="CI89" s="221"/>
      <c r="CJ89" s="220">
        <f>SUM($BV89:BV89)</f>
        <v>0</v>
      </c>
      <c r="CK89" s="220">
        <f>SUM($BV89:BW89)</f>
        <v>0</v>
      </c>
      <c r="CL89" s="220">
        <f>SUM($BV89:BX89)</f>
        <v>0</v>
      </c>
      <c r="CM89" s="220">
        <f>SUM($BV89:BY89)</f>
        <v>0</v>
      </c>
      <c r="CN89" s="220">
        <f>SUM($BV89:BZ89)</f>
        <v>0</v>
      </c>
      <c r="CO89" s="220">
        <f>SUM($BV89:CA89)</f>
        <v>0</v>
      </c>
      <c r="CP89" s="220">
        <f>SUM($BV89:CB89)</f>
        <v>0</v>
      </c>
      <c r="CQ89" s="220">
        <f>SUM($BV89:CC89)</f>
        <v>0</v>
      </c>
      <c r="CR89" s="220">
        <f>SUM($BV89:CD89)</f>
        <v>0</v>
      </c>
      <c r="CS89" s="220">
        <f>SUM($BV89:CE89)</f>
        <v>0</v>
      </c>
      <c r="CT89" s="220">
        <f>SUM($BV89:CF89)</f>
        <v>0</v>
      </c>
      <c r="CU89" s="220">
        <f>SUM($BV89:CG89)</f>
        <v>0</v>
      </c>
      <c r="CV89" s="222">
        <f t="shared" si="56"/>
        <v>0</v>
      </c>
    </row>
    <row r="90" spans="1:100" s="94" customFormat="1" ht="14.4">
      <c r="A90" s="129" t="s">
        <v>807</v>
      </c>
      <c r="B90" s="129" t="s">
        <v>211</v>
      </c>
      <c r="C90" s="129" t="s">
        <v>21</v>
      </c>
      <c r="D90" t="s">
        <v>494</v>
      </c>
      <c r="E90" s="217" t="s">
        <v>53</v>
      </c>
      <c r="F90" t="s">
        <v>213</v>
      </c>
      <c r="G90" t="s">
        <v>299</v>
      </c>
      <c r="H90" t="s">
        <v>300</v>
      </c>
      <c r="I90" t="s">
        <v>582</v>
      </c>
      <c r="J90" t="s">
        <v>583</v>
      </c>
      <c r="K90" s="129" t="s">
        <v>771</v>
      </c>
      <c r="L90" s="129" t="s">
        <v>417</v>
      </c>
      <c r="M90" s="218" t="str">
        <f t="shared" si="49"/>
        <v>ED.AN</v>
      </c>
      <c r="N90" s="173">
        <v>0.65639999999999998</v>
      </c>
      <c r="O90" s="173">
        <v>0</v>
      </c>
      <c r="P90" s="219">
        <f t="shared" si="50"/>
        <v>794.63783999999987</v>
      </c>
      <c r="Q90" s="219">
        <f t="shared" si="51"/>
        <v>0</v>
      </c>
      <c r="R90" s="220">
        <v>0</v>
      </c>
      <c r="S90" s="220">
        <v>0</v>
      </c>
      <c r="T90" s="220">
        <v>0</v>
      </c>
      <c r="U90" s="220">
        <v>0</v>
      </c>
      <c r="V90" s="220">
        <v>1210.5999999999999</v>
      </c>
      <c r="W90" s="220">
        <v>0</v>
      </c>
      <c r="X90" s="220">
        <v>0</v>
      </c>
      <c r="Y90" s="220">
        <v>0</v>
      </c>
      <c r="Z90" s="220">
        <v>0</v>
      </c>
      <c r="AA90" s="220">
        <v>0</v>
      </c>
      <c r="AB90" s="220">
        <v>0</v>
      </c>
      <c r="AC90" s="220">
        <v>0</v>
      </c>
      <c r="AD90" s="220">
        <f t="shared" si="57"/>
        <v>1210.5999999999999</v>
      </c>
      <c r="AE90" s="221"/>
      <c r="AF90" s="220">
        <f>SUM($R90:R90)</f>
        <v>0</v>
      </c>
      <c r="AG90" s="220">
        <f>SUM($R90:S90)</f>
        <v>0</v>
      </c>
      <c r="AH90" s="220">
        <f>SUM($R90:T90)</f>
        <v>0</v>
      </c>
      <c r="AI90" s="220">
        <f>SUM($R90:U90)</f>
        <v>0</v>
      </c>
      <c r="AJ90" s="220">
        <f>SUM($R90:V90)</f>
        <v>1210.5999999999999</v>
      </c>
      <c r="AK90" s="220">
        <f>SUM($R90:W90)</f>
        <v>1210.5999999999999</v>
      </c>
      <c r="AL90" s="220">
        <f>SUM($R90:X90)</f>
        <v>1210.5999999999999</v>
      </c>
      <c r="AM90" s="220">
        <f>SUM($R90:Y90)</f>
        <v>1210.5999999999999</v>
      </c>
      <c r="AN90" s="220">
        <f>SUM($R90:Z90)</f>
        <v>1210.5999999999999</v>
      </c>
      <c r="AO90" s="220">
        <f>SUM($R90:AA90)</f>
        <v>1210.5999999999999</v>
      </c>
      <c r="AP90" s="220">
        <f>SUM($R90:AB90)</f>
        <v>1210.5999999999999</v>
      </c>
      <c r="AQ90" s="220">
        <f>SUM($R90:AC90)</f>
        <v>1210.5999999999999</v>
      </c>
      <c r="AR90" s="222">
        <f t="shared" si="52"/>
        <v>756.625</v>
      </c>
      <c r="AS90" s="82"/>
      <c r="AT90" s="220">
        <f t="shared" si="47"/>
        <v>0</v>
      </c>
      <c r="AU90" s="220">
        <f t="shared" si="47"/>
        <v>0</v>
      </c>
      <c r="AV90" s="220">
        <f t="shared" si="47"/>
        <v>0</v>
      </c>
      <c r="AW90" s="220">
        <f t="shared" si="47"/>
        <v>0</v>
      </c>
      <c r="AX90" s="220">
        <f t="shared" si="47"/>
        <v>794.63783999999987</v>
      </c>
      <c r="AY90" s="220">
        <f t="shared" si="47"/>
        <v>0</v>
      </c>
      <c r="AZ90" s="220">
        <f t="shared" si="45"/>
        <v>0</v>
      </c>
      <c r="BA90" s="220">
        <f t="shared" si="45"/>
        <v>0</v>
      </c>
      <c r="BB90" s="220">
        <f t="shared" si="45"/>
        <v>0</v>
      </c>
      <c r="BC90" s="220">
        <f t="shared" si="45"/>
        <v>0</v>
      </c>
      <c r="BD90" s="220">
        <f t="shared" si="45"/>
        <v>0</v>
      </c>
      <c r="BE90" s="220">
        <f t="shared" si="45"/>
        <v>0</v>
      </c>
      <c r="BF90" s="220">
        <f t="shared" si="53"/>
        <v>794.63783999999987</v>
      </c>
      <c r="BG90" s="221"/>
      <c r="BH90" s="220">
        <f>SUM($AT90:AT90)</f>
        <v>0</v>
      </c>
      <c r="BI90" s="220">
        <f>SUM($AT90:AU90)</f>
        <v>0</v>
      </c>
      <c r="BJ90" s="220">
        <f>SUM($AT90:AV90)</f>
        <v>0</v>
      </c>
      <c r="BK90" s="220">
        <f>SUM($AT90:AW90)</f>
        <v>0</v>
      </c>
      <c r="BL90" s="220">
        <f>SUM($AT90:AX90)</f>
        <v>794.63783999999987</v>
      </c>
      <c r="BM90" s="220">
        <f>SUM($AT90:AY90)</f>
        <v>794.63783999999987</v>
      </c>
      <c r="BN90" s="220">
        <f>SUM($AT90:AZ90)</f>
        <v>794.63783999999987</v>
      </c>
      <c r="BO90" s="220">
        <f>SUM($AT90:BA90)</f>
        <v>794.63783999999987</v>
      </c>
      <c r="BP90" s="220">
        <f>SUM($AT90:BB90)</f>
        <v>794.63783999999987</v>
      </c>
      <c r="BQ90" s="220">
        <f>SUM($AT90:BC90)</f>
        <v>794.63783999999987</v>
      </c>
      <c r="BR90" s="220">
        <f>SUM($AT90:BD90)</f>
        <v>794.63783999999987</v>
      </c>
      <c r="BS90" s="220">
        <f>SUM($AT90:BE90)</f>
        <v>794.63783999999987</v>
      </c>
      <c r="BT90" s="222">
        <f t="shared" si="54"/>
        <v>496.64864999999992</v>
      </c>
      <c r="BU90" s="82"/>
      <c r="BV90" s="220">
        <f t="shared" si="48"/>
        <v>0</v>
      </c>
      <c r="BW90" s="220">
        <f t="shared" si="48"/>
        <v>0</v>
      </c>
      <c r="BX90" s="220">
        <f t="shared" si="48"/>
        <v>0</v>
      </c>
      <c r="BY90" s="220">
        <f t="shared" si="48"/>
        <v>0</v>
      </c>
      <c r="BZ90" s="220">
        <f t="shared" si="48"/>
        <v>0</v>
      </c>
      <c r="CA90" s="220">
        <f t="shared" si="48"/>
        <v>0</v>
      </c>
      <c r="CB90" s="220">
        <f t="shared" si="46"/>
        <v>0</v>
      </c>
      <c r="CC90" s="220">
        <f t="shared" si="46"/>
        <v>0</v>
      </c>
      <c r="CD90" s="220">
        <f t="shared" si="46"/>
        <v>0</v>
      </c>
      <c r="CE90" s="220">
        <f t="shared" si="46"/>
        <v>0</v>
      </c>
      <c r="CF90" s="220">
        <f t="shared" si="46"/>
        <v>0</v>
      </c>
      <c r="CG90" s="220">
        <f t="shared" si="46"/>
        <v>0</v>
      </c>
      <c r="CH90" s="220">
        <f t="shared" si="55"/>
        <v>0</v>
      </c>
      <c r="CI90" s="221"/>
      <c r="CJ90" s="220">
        <f>SUM($BV90:BV90)</f>
        <v>0</v>
      </c>
      <c r="CK90" s="220">
        <f>SUM($BV90:BW90)</f>
        <v>0</v>
      </c>
      <c r="CL90" s="220">
        <f>SUM($BV90:BX90)</f>
        <v>0</v>
      </c>
      <c r="CM90" s="220">
        <f>SUM($BV90:BY90)</f>
        <v>0</v>
      </c>
      <c r="CN90" s="220">
        <f>SUM($BV90:BZ90)</f>
        <v>0</v>
      </c>
      <c r="CO90" s="220">
        <f>SUM($BV90:CA90)</f>
        <v>0</v>
      </c>
      <c r="CP90" s="220">
        <f>SUM($BV90:CB90)</f>
        <v>0</v>
      </c>
      <c r="CQ90" s="220">
        <f>SUM($BV90:CC90)</f>
        <v>0</v>
      </c>
      <c r="CR90" s="220">
        <f>SUM($BV90:CD90)</f>
        <v>0</v>
      </c>
      <c r="CS90" s="220">
        <f>SUM($BV90:CE90)</f>
        <v>0</v>
      </c>
      <c r="CT90" s="220">
        <f>SUM($BV90:CF90)</f>
        <v>0</v>
      </c>
      <c r="CU90" s="220">
        <f>SUM($BV90:CG90)</f>
        <v>0</v>
      </c>
      <c r="CV90" s="222">
        <f t="shared" si="56"/>
        <v>0</v>
      </c>
    </row>
    <row r="91" spans="1:100" s="94" customFormat="1" ht="14.4">
      <c r="A91" s="129" t="s">
        <v>807</v>
      </c>
      <c r="B91" s="129" t="s">
        <v>211</v>
      </c>
      <c r="C91" s="129" t="s">
        <v>21</v>
      </c>
      <c r="D91" t="s">
        <v>494</v>
      </c>
      <c r="E91" s="217" t="s">
        <v>53</v>
      </c>
      <c r="F91" t="s">
        <v>213</v>
      </c>
      <c r="G91" t="s">
        <v>299</v>
      </c>
      <c r="H91" t="s">
        <v>300</v>
      </c>
      <c r="I91" t="s">
        <v>582</v>
      </c>
      <c r="J91" t="s">
        <v>583</v>
      </c>
      <c r="K91" s="129" t="s">
        <v>771</v>
      </c>
      <c r="L91" s="129" t="s">
        <v>775</v>
      </c>
      <c r="M91" s="218" t="str">
        <f t="shared" si="49"/>
        <v>ED.AN</v>
      </c>
      <c r="N91" s="173">
        <v>0.69189000000000001</v>
      </c>
      <c r="O91" s="173">
        <v>0</v>
      </c>
      <c r="P91" s="219">
        <f t="shared" si="50"/>
        <v>11670.6275475</v>
      </c>
      <c r="Q91" s="219">
        <f t="shared" si="51"/>
        <v>0</v>
      </c>
      <c r="R91" s="220">
        <v>0</v>
      </c>
      <c r="S91" s="220">
        <v>0</v>
      </c>
      <c r="T91" s="220">
        <v>0</v>
      </c>
      <c r="U91" s="220">
        <v>0</v>
      </c>
      <c r="V91" s="220">
        <v>16867.75</v>
      </c>
      <c r="W91" s="220">
        <v>0</v>
      </c>
      <c r="X91" s="220">
        <v>0</v>
      </c>
      <c r="Y91" s="220">
        <v>0</v>
      </c>
      <c r="Z91" s="220">
        <v>0</v>
      </c>
      <c r="AA91" s="220">
        <v>0</v>
      </c>
      <c r="AB91" s="220">
        <v>0</v>
      </c>
      <c r="AC91" s="220">
        <v>0</v>
      </c>
      <c r="AD91" s="220">
        <f t="shared" si="57"/>
        <v>16867.75</v>
      </c>
      <c r="AE91" s="221"/>
      <c r="AF91" s="220">
        <f>SUM($R91:R91)</f>
        <v>0</v>
      </c>
      <c r="AG91" s="220">
        <f>SUM($R91:S91)</f>
        <v>0</v>
      </c>
      <c r="AH91" s="220">
        <f>SUM($R91:T91)</f>
        <v>0</v>
      </c>
      <c r="AI91" s="220">
        <f>SUM($R91:U91)</f>
        <v>0</v>
      </c>
      <c r="AJ91" s="220">
        <f>SUM($R91:V91)</f>
        <v>16867.75</v>
      </c>
      <c r="AK91" s="220">
        <f>SUM($R91:W91)</f>
        <v>16867.75</v>
      </c>
      <c r="AL91" s="220">
        <f>SUM($R91:X91)</f>
        <v>16867.75</v>
      </c>
      <c r="AM91" s="220">
        <f>SUM($R91:Y91)</f>
        <v>16867.75</v>
      </c>
      <c r="AN91" s="220">
        <f>SUM($R91:Z91)</f>
        <v>16867.75</v>
      </c>
      <c r="AO91" s="220">
        <f>SUM($R91:AA91)</f>
        <v>16867.75</v>
      </c>
      <c r="AP91" s="220">
        <f>SUM($R91:AB91)</f>
        <v>16867.75</v>
      </c>
      <c r="AQ91" s="220">
        <f>SUM($R91:AC91)</f>
        <v>16867.75</v>
      </c>
      <c r="AR91" s="222">
        <f t="shared" si="52"/>
        <v>10542.34375</v>
      </c>
      <c r="AS91" s="82"/>
      <c r="AT91" s="220">
        <f t="shared" si="47"/>
        <v>0</v>
      </c>
      <c r="AU91" s="220">
        <f t="shared" si="47"/>
        <v>0</v>
      </c>
      <c r="AV91" s="220">
        <f t="shared" si="47"/>
        <v>0</v>
      </c>
      <c r="AW91" s="220">
        <f t="shared" si="47"/>
        <v>0</v>
      </c>
      <c r="AX91" s="220">
        <f t="shared" si="47"/>
        <v>11670.6275475</v>
      </c>
      <c r="AY91" s="220">
        <f t="shared" si="47"/>
        <v>0</v>
      </c>
      <c r="AZ91" s="220">
        <f t="shared" si="45"/>
        <v>0</v>
      </c>
      <c r="BA91" s="220">
        <f t="shared" si="45"/>
        <v>0</v>
      </c>
      <c r="BB91" s="220">
        <f t="shared" si="45"/>
        <v>0</v>
      </c>
      <c r="BC91" s="220">
        <f t="shared" si="45"/>
        <v>0</v>
      </c>
      <c r="BD91" s="220">
        <f t="shared" si="45"/>
        <v>0</v>
      </c>
      <c r="BE91" s="220">
        <f t="shared" si="45"/>
        <v>0</v>
      </c>
      <c r="BF91" s="220">
        <f t="shared" si="53"/>
        <v>11670.6275475</v>
      </c>
      <c r="BG91" s="221"/>
      <c r="BH91" s="220">
        <f>SUM($AT91:AT91)</f>
        <v>0</v>
      </c>
      <c r="BI91" s="220">
        <f>SUM($AT91:AU91)</f>
        <v>0</v>
      </c>
      <c r="BJ91" s="220">
        <f>SUM($AT91:AV91)</f>
        <v>0</v>
      </c>
      <c r="BK91" s="220">
        <f>SUM($AT91:AW91)</f>
        <v>0</v>
      </c>
      <c r="BL91" s="220">
        <f>SUM($AT91:AX91)</f>
        <v>11670.6275475</v>
      </c>
      <c r="BM91" s="220">
        <f>SUM($AT91:AY91)</f>
        <v>11670.6275475</v>
      </c>
      <c r="BN91" s="220">
        <f>SUM($AT91:AZ91)</f>
        <v>11670.6275475</v>
      </c>
      <c r="BO91" s="220">
        <f>SUM($AT91:BA91)</f>
        <v>11670.6275475</v>
      </c>
      <c r="BP91" s="220">
        <f>SUM($AT91:BB91)</f>
        <v>11670.6275475</v>
      </c>
      <c r="BQ91" s="220">
        <f>SUM($AT91:BC91)</f>
        <v>11670.6275475</v>
      </c>
      <c r="BR91" s="220">
        <f>SUM($AT91:BD91)</f>
        <v>11670.6275475</v>
      </c>
      <c r="BS91" s="220">
        <f>SUM($AT91:BE91)</f>
        <v>11670.6275475</v>
      </c>
      <c r="BT91" s="222">
        <f t="shared" si="54"/>
        <v>7294.1422171874992</v>
      </c>
      <c r="BU91" s="82"/>
      <c r="BV91" s="220">
        <f t="shared" si="48"/>
        <v>0</v>
      </c>
      <c r="BW91" s="220">
        <f t="shared" si="48"/>
        <v>0</v>
      </c>
      <c r="BX91" s="220">
        <f t="shared" si="48"/>
        <v>0</v>
      </c>
      <c r="BY91" s="220">
        <f t="shared" si="48"/>
        <v>0</v>
      </c>
      <c r="BZ91" s="220">
        <f t="shared" si="48"/>
        <v>0</v>
      </c>
      <c r="CA91" s="220">
        <f t="shared" si="48"/>
        <v>0</v>
      </c>
      <c r="CB91" s="220">
        <f t="shared" si="46"/>
        <v>0</v>
      </c>
      <c r="CC91" s="220">
        <f t="shared" si="46"/>
        <v>0</v>
      </c>
      <c r="CD91" s="220">
        <f t="shared" si="46"/>
        <v>0</v>
      </c>
      <c r="CE91" s="220">
        <f t="shared" si="46"/>
        <v>0</v>
      </c>
      <c r="CF91" s="220">
        <f t="shared" si="46"/>
        <v>0</v>
      </c>
      <c r="CG91" s="220">
        <f t="shared" si="46"/>
        <v>0</v>
      </c>
      <c r="CH91" s="220">
        <f t="shared" si="55"/>
        <v>0</v>
      </c>
      <c r="CI91" s="221"/>
      <c r="CJ91" s="220">
        <f>SUM($BV91:BV91)</f>
        <v>0</v>
      </c>
      <c r="CK91" s="220">
        <f>SUM($BV91:BW91)</f>
        <v>0</v>
      </c>
      <c r="CL91" s="220">
        <f>SUM($BV91:BX91)</f>
        <v>0</v>
      </c>
      <c r="CM91" s="220">
        <f>SUM($BV91:BY91)</f>
        <v>0</v>
      </c>
      <c r="CN91" s="220">
        <f>SUM($BV91:BZ91)</f>
        <v>0</v>
      </c>
      <c r="CO91" s="220">
        <f>SUM($BV91:CA91)</f>
        <v>0</v>
      </c>
      <c r="CP91" s="220">
        <f>SUM($BV91:CB91)</f>
        <v>0</v>
      </c>
      <c r="CQ91" s="220">
        <f>SUM($BV91:CC91)</f>
        <v>0</v>
      </c>
      <c r="CR91" s="220">
        <f>SUM($BV91:CD91)</f>
        <v>0</v>
      </c>
      <c r="CS91" s="220">
        <f>SUM($BV91:CE91)</f>
        <v>0</v>
      </c>
      <c r="CT91" s="220">
        <f>SUM($BV91:CF91)</f>
        <v>0</v>
      </c>
      <c r="CU91" s="220">
        <f>SUM($BV91:CG91)</f>
        <v>0</v>
      </c>
      <c r="CV91" s="222">
        <f t="shared" si="56"/>
        <v>0</v>
      </c>
    </row>
    <row r="92" spans="1:100" s="94" customFormat="1" ht="14.4">
      <c r="A92" s="129" t="s">
        <v>807</v>
      </c>
      <c r="B92" s="129" t="s">
        <v>211</v>
      </c>
      <c r="C92" s="129" t="s">
        <v>21</v>
      </c>
      <c r="D92" t="s">
        <v>494</v>
      </c>
      <c r="E92" s="217" t="s">
        <v>53</v>
      </c>
      <c r="F92" t="s">
        <v>213</v>
      </c>
      <c r="G92" t="s">
        <v>299</v>
      </c>
      <c r="H92" t="s">
        <v>300</v>
      </c>
      <c r="I92" t="s">
        <v>301</v>
      </c>
      <c r="J92" t="s">
        <v>588</v>
      </c>
      <c r="K92" s="129" t="s">
        <v>771</v>
      </c>
      <c r="L92" s="129" t="s">
        <v>416</v>
      </c>
      <c r="M92" s="218" t="str">
        <f t="shared" si="49"/>
        <v>ED.AN</v>
      </c>
      <c r="N92" s="173">
        <v>0.69381999999999999</v>
      </c>
      <c r="O92" s="173">
        <v>0</v>
      </c>
      <c r="P92" s="219">
        <f t="shared" si="50"/>
        <v>9698.5351171999991</v>
      </c>
      <c r="Q92" s="219">
        <f t="shared" si="51"/>
        <v>0</v>
      </c>
      <c r="R92" s="220">
        <v>0</v>
      </c>
      <c r="S92" s="220">
        <v>0</v>
      </c>
      <c r="T92" s="220">
        <v>0</v>
      </c>
      <c r="U92" s="220">
        <v>0</v>
      </c>
      <c r="V92" s="220">
        <v>0</v>
      </c>
      <c r="W92" s="220">
        <v>0</v>
      </c>
      <c r="X92" s="220">
        <v>0</v>
      </c>
      <c r="Y92" s="220">
        <v>13978.46</v>
      </c>
      <c r="Z92" s="220">
        <v>0</v>
      </c>
      <c r="AA92" s="220">
        <v>0</v>
      </c>
      <c r="AB92" s="220">
        <v>0</v>
      </c>
      <c r="AC92" s="220">
        <v>0</v>
      </c>
      <c r="AD92" s="220">
        <f t="shared" si="57"/>
        <v>13978.46</v>
      </c>
      <c r="AE92" s="221"/>
      <c r="AF92" s="220">
        <f>SUM($R92:R92)</f>
        <v>0</v>
      </c>
      <c r="AG92" s="220">
        <f>SUM($R92:S92)</f>
        <v>0</v>
      </c>
      <c r="AH92" s="220">
        <f>SUM($R92:T92)</f>
        <v>0</v>
      </c>
      <c r="AI92" s="220">
        <f>SUM($R92:U92)</f>
        <v>0</v>
      </c>
      <c r="AJ92" s="220">
        <f>SUM($R92:V92)</f>
        <v>0</v>
      </c>
      <c r="AK92" s="220">
        <f>SUM($R92:W92)</f>
        <v>0</v>
      </c>
      <c r="AL92" s="220">
        <f>SUM($R92:X92)</f>
        <v>0</v>
      </c>
      <c r="AM92" s="220">
        <f>SUM($R92:Y92)</f>
        <v>13978.46</v>
      </c>
      <c r="AN92" s="220">
        <f>SUM($R92:Z92)</f>
        <v>13978.46</v>
      </c>
      <c r="AO92" s="220">
        <f>SUM($R92:AA92)</f>
        <v>13978.46</v>
      </c>
      <c r="AP92" s="220">
        <f>SUM($R92:AB92)</f>
        <v>13978.46</v>
      </c>
      <c r="AQ92" s="220">
        <f>SUM($R92:AC92)</f>
        <v>13978.46</v>
      </c>
      <c r="AR92" s="222">
        <f t="shared" si="52"/>
        <v>5241.9224999999997</v>
      </c>
      <c r="AS92" s="82"/>
      <c r="AT92" s="220">
        <f t="shared" si="47"/>
        <v>0</v>
      </c>
      <c r="AU92" s="220">
        <f t="shared" si="47"/>
        <v>0</v>
      </c>
      <c r="AV92" s="220">
        <f t="shared" si="47"/>
        <v>0</v>
      </c>
      <c r="AW92" s="220">
        <f t="shared" si="47"/>
        <v>0</v>
      </c>
      <c r="AX92" s="220">
        <f t="shared" si="47"/>
        <v>0</v>
      </c>
      <c r="AY92" s="220">
        <f t="shared" si="47"/>
        <v>0</v>
      </c>
      <c r="AZ92" s="220">
        <f t="shared" si="45"/>
        <v>0</v>
      </c>
      <c r="BA92" s="220">
        <f t="shared" si="45"/>
        <v>9698.5351171999991</v>
      </c>
      <c r="BB92" s="220">
        <f t="shared" si="45"/>
        <v>0</v>
      </c>
      <c r="BC92" s="220">
        <f t="shared" si="45"/>
        <v>0</v>
      </c>
      <c r="BD92" s="220">
        <f t="shared" si="45"/>
        <v>0</v>
      </c>
      <c r="BE92" s="220">
        <f t="shared" si="45"/>
        <v>0</v>
      </c>
      <c r="BF92" s="220">
        <f t="shared" si="53"/>
        <v>9698.5351171999991</v>
      </c>
      <c r="BG92" s="221"/>
      <c r="BH92" s="220">
        <f>SUM($AT92:AT92)</f>
        <v>0</v>
      </c>
      <c r="BI92" s="220">
        <f>SUM($AT92:AU92)</f>
        <v>0</v>
      </c>
      <c r="BJ92" s="220">
        <f>SUM($AT92:AV92)</f>
        <v>0</v>
      </c>
      <c r="BK92" s="220">
        <f>SUM($AT92:AW92)</f>
        <v>0</v>
      </c>
      <c r="BL92" s="220">
        <f>SUM($AT92:AX92)</f>
        <v>0</v>
      </c>
      <c r="BM92" s="220">
        <f>SUM($AT92:AY92)</f>
        <v>0</v>
      </c>
      <c r="BN92" s="220">
        <f>SUM($AT92:AZ92)</f>
        <v>0</v>
      </c>
      <c r="BO92" s="220">
        <f>SUM($AT92:BA92)</f>
        <v>9698.5351171999991</v>
      </c>
      <c r="BP92" s="220">
        <f>SUM($AT92:BB92)</f>
        <v>9698.5351171999991</v>
      </c>
      <c r="BQ92" s="220">
        <f>SUM($AT92:BC92)</f>
        <v>9698.5351171999991</v>
      </c>
      <c r="BR92" s="220">
        <f>SUM($AT92:BD92)</f>
        <v>9698.5351171999991</v>
      </c>
      <c r="BS92" s="220">
        <f>SUM($AT92:BE92)</f>
        <v>9698.5351171999991</v>
      </c>
      <c r="BT92" s="222">
        <f t="shared" si="54"/>
        <v>3636.9506689499995</v>
      </c>
      <c r="BU92" s="82"/>
      <c r="BV92" s="220">
        <f t="shared" si="48"/>
        <v>0</v>
      </c>
      <c r="BW92" s="220">
        <f t="shared" si="48"/>
        <v>0</v>
      </c>
      <c r="BX92" s="220">
        <f t="shared" si="48"/>
        <v>0</v>
      </c>
      <c r="BY92" s="220">
        <f t="shared" si="48"/>
        <v>0</v>
      </c>
      <c r="BZ92" s="220">
        <f t="shared" si="48"/>
        <v>0</v>
      </c>
      <c r="CA92" s="220">
        <f t="shared" si="48"/>
        <v>0</v>
      </c>
      <c r="CB92" s="220">
        <f t="shared" si="46"/>
        <v>0</v>
      </c>
      <c r="CC92" s="220">
        <f t="shared" si="46"/>
        <v>0</v>
      </c>
      <c r="CD92" s="220">
        <f t="shared" si="46"/>
        <v>0</v>
      </c>
      <c r="CE92" s="220">
        <f t="shared" si="46"/>
        <v>0</v>
      </c>
      <c r="CF92" s="220">
        <f t="shared" si="46"/>
        <v>0</v>
      </c>
      <c r="CG92" s="220">
        <f t="shared" si="46"/>
        <v>0</v>
      </c>
      <c r="CH92" s="220">
        <f t="shared" si="55"/>
        <v>0</v>
      </c>
      <c r="CI92" s="221"/>
      <c r="CJ92" s="220">
        <f>SUM($BV92:BV92)</f>
        <v>0</v>
      </c>
      <c r="CK92" s="220">
        <f>SUM($BV92:BW92)</f>
        <v>0</v>
      </c>
      <c r="CL92" s="220">
        <f>SUM($BV92:BX92)</f>
        <v>0</v>
      </c>
      <c r="CM92" s="220">
        <f>SUM($BV92:BY92)</f>
        <v>0</v>
      </c>
      <c r="CN92" s="220">
        <f>SUM($BV92:BZ92)</f>
        <v>0</v>
      </c>
      <c r="CO92" s="220">
        <f>SUM($BV92:CA92)</f>
        <v>0</v>
      </c>
      <c r="CP92" s="220">
        <f>SUM($BV92:CB92)</f>
        <v>0</v>
      </c>
      <c r="CQ92" s="220">
        <f>SUM($BV92:CC92)</f>
        <v>0</v>
      </c>
      <c r="CR92" s="220">
        <f>SUM($BV92:CD92)</f>
        <v>0</v>
      </c>
      <c r="CS92" s="220">
        <f>SUM($BV92:CE92)</f>
        <v>0</v>
      </c>
      <c r="CT92" s="220">
        <f>SUM($BV92:CF92)</f>
        <v>0</v>
      </c>
      <c r="CU92" s="220">
        <f>SUM($BV92:CG92)</f>
        <v>0</v>
      </c>
      <c r="CV92" s="222">
        <f t="shared" si="56"/>
        <v>0</v>
      </c>
    </row>
    <row r="93" spans="1:100" s="94" customFormat="1" ht="14.4">
      <c r="A93" s="129" t="s">
        <v>807</v>
      </c>
      <c r="B93" s="129" t="s">
        <v>211</v>
      </c>
      <c r="C93" s="129" t="s">
        <v>21</v>
      </c>
      <c r="D93" t="s">
        <v>494</v>
      </c>
      <c r="E93" s="217" t="s">
        <v>53</v>
      </c>
      <c r="F93" t="s">
        <v>213</v>
      </c>
      <c r="G93" t="s">
        <v>299</v>
      </c>
      <c r="H93" t="s">
        <v>300</v>
      </c>
      <c r="I93" t="s">
        <v>301</v>
      </c>
      <c r="J93" t="s">
        <v>588</v>
      </c>
      <c r="K93" s="129" t="s">
        <v>771</v>
      </c>
      <c r="L93" s="129" t="s">
        <v>417</v>
      </c>
      <c r="M93" s="218" t="str">
        <f t="shared" si="49"/>
        <v>ED.AN</v>
      </c>
      <c r="N93" s="173">
        <v>0.65639999999999998</v>
      </c>
      <c r="O93" s="173">
        <v>0</v>
      </c>
      <c r="P93" s="219">
        <f t="shared" si="50"/>
        <v>24407.577600000001</v>
      </c>
      <c r="Q93" s="219">
        <f t="shared" si="51"/>
        <v>0</v>
      </c>
      <c r="R93" s="220">
        <v>0</v>
      </c>
      <c r="S93" s="220">
        <v>0</v>
      </c>
      <c r="T93" s="220">
        <v>0</v>
      </c>
      <c r="U93" s="220">
        <v>0</v>
      </c>
      <c r="V93" s="220">
        <v>0</v>
      </c>
      <c r="W93" s="220">
        <v>0</v>
      </c>
      <c r="X93" s="220">
        <v>0</v>
      </c>
      <c r="Y93" s="220">
        <v>0</v>
      </c>
      <c r="Z93" s="220">
        <v>0</v>
      </c>
      <c r="AA93" s="220">
        <v>0</v>
      </c>
      <c r="AB93" s="220">
        <v>37184</v>
      </c>
      <c r="AC93" s="220">
        <v>0</v>
      </c>
      <c r="AD93" s="220">
        <f t="shared" si="57"/>
        <v>37184</v>
      </c>
      <c r="AE93" s="221"/>
      <c r="AF93" s="220">
        <f>SUM($R93:R93)</f>
        <v>0</v>
      </c>
      <c r="AG93" s="220">
        <f>SUM($R93:S93)</f>
        <v>0</v>
      </c>
      <c r="AH93" s="220">
        <f>SUM($R93:T93)</f>
        <v>0</v>
      </c>
      <c r="AI93" s="220">
        <f>SUM($R93:U93)</f>
        <v>0</v>
      </c>
      <c r="AJ93" s="220">
        <f>SUM($R93:V93)</f>
        <v>0</v>
      </c>
      <c r="AK93" s="220">
        <f>SUM($R93:W93)</f>
        <v>0</v>
      </c>
      <c r="AL93" s="220">
        <f>SUM($R93:X93)</f>
        <v>0</v>
      </c>
      <c r="AM93" s="220">
        <f>SUM($R93:Y93)</f>
        <v>0</v>
      </c>
      <c r="AN93" s="220">
        <f>SUM($R93:Z93)</f>
        <v>0</v>
      </c>
      <c r="AO93" s="220">
        <f>SUM($R93:AA93)</f>
        <v>0</v>
      </c>
      <c r="AP93" s="220">
        <f>SUM($R93:AB93)</f>
        <v>37184</v>
      </c>
      <c r="AQ93" s="220">
        <f>SUM($R93:AC93)</f>
        <v>37184</v>
      </c>
      <c r="AR93" s="222">
        <f t="shared" si="52"/>
        <v>4648</v>
      </c>
      <c r="AS93" s="82"/>
      <c r="AT93" s="220">
        <f t="shared" si="47"/>
        <v>0</v>
      </c>
      <c r="AU93" s="220">
        <f t="shared" si="47"/>
        <v>0</v>
      </c>
      <c r="AV93" s="220">
        <f t="shared" si="47"/>
        <v>0</v>
      </c>
      <c r="AW93" s="220">
        <f t="shared" si="47"/>
        <v>0</v>
      </c>
      <c r="AX93" s="220">
        <f t="shared" si="47"/>
        <v>0</v>
      </c>
      <c r="AY93" s="220">
        <f t="shared" si="47"/>
        <v>0</v>
      </c>
      <c r="AZ93" s="220">
        <f t="shared" si="45"/>
        <v>0</v>
      </c>
      <c r="BA93" s="220">
        <f t="shared" si="45"/>
        <v>0</v>
      </c>
      <c r="BB93" s="220">
        <f t="shared" si="45"/>
        <v>0</v>
      </c>
      <c r="BC93" s="220">
        <f t="shared" si="45"/>
        <v>0</v>
      </c>
      <c r="BD93" s="220">
        <f t="shared" si="45"/>
        <v>24407.577600000001</v>
      </c>
      <c r="BE93" s="220">
        <f t="shared" si="45"/>
        <v>0</v>
      </c>
      <c r="BF93" s="220">
        <f t="shared" si="53"/>
        <v>24407.577600000001</v>
      </c>
      <c r="BG93" s="221"/>
      <c r="BH93" s="220">
        <f>SUM($AT93:AT93)</f>
        <v>0</v>
      </c>
      <c r="BI93" s="220">
        <f>SUM($AT93:AU93)</f>
        <v>0</v>
      </c>
      <c r="BJ93" s="220">
        <f>SUM($AT93:AV93)</f>
        <v>0</v>
      </c>
      <c r="BK93" s="220">
        <f>SUM($AT93:AW93)</f>
        <v>0</v>
      </c>
      <c r="BL93" s="220">
        <f>SUM($AT93:AX93)</f>
        <v>0</v>
      </c>
      <c r="BM93" s="220">
        <f>SUM($AT93:AY93)</f>
        <v>0</v>
      </c>
      <c r="BN93" s="220">
        <f>SUM($AT93:AZ93)</f>
        <v>0</v>
      </c>
      <c r="BO93" s="220">
        <f>SUM($AT93:BA93)</f>
        <v>0</v>
      </c>
      <c r="BP93" s="220">
        <f>SUM($AT93:BB93)</f>
        <v>0</v>
      </c>
      <c r="BQ93" s="220">
        <f>SUM($AT93:BC93)</f>
        <v>0</v>
      </c>
      <c r="BR93" s="220">
        <f>SUM($AT93:BD93)</f>
        <v>24407.577600000001</v>
      </c>
      <c r="BS93" s="220">
        <f>SUM($AT93:BE93)</f>
        <v>24407.577600000001</v>
      </c>
      <c r="BT93" s="222">
        <f t="shared" si="54"/>
        <v>3050.9472000000001</v>
      </c>
      <c r="BU93" s="82"/>
      <c r="BV93" s="220">
        <f t="shared" si="48"/>
        <v>0</v>
      </c>
      <c r="BW93" s="220">
        <f t="shared" si="48"/>
        <v>0</v>
      </c>
      <c r="BX93" s="220">
        <f t="shared" si="48"/>
        <v>0</v>
      </c>
      <c r="BY93" s="220">
        <f t="shared" si="48"/>
        <v>0</v>
      </c>
      <c r="BZ93" s="220">
        <f t="shared" si="48"/>
        <v>0</v>
      </c>
      <c r="CA93" s="220">
        <f t="shared" si="48"/>
        <v>0</v>
      </c>
      <c r="CB93" s="220">
        <f t="shared" si="46"/>
        <v>0</v>
      </c>
      <c r="CC93" s="220">
        <f t="shared" si="46"/>
        <v>0</v>
      </c>
      <c r="CD93" s="220">
        <f t="shared" si="46"/>
        <v>0</v>
      </c>
      <c r="CE93" s="220">
        <f t="shared" si="46"/>
        <v>0</v>
      </c>
      <c r="CF93" s="220">
        <f t="shared" si="46"/>
        <v>0</v>
      </c>
      <c r="CG93" s="220">
        <f t="shared" si="46"/>
        <v>0</v>
      </c>
      <c r="CH93" s="220">
        <f t="shared" si="55"/>
        <v>0</v>
      </c>
      <c r="CI93" s="221"/>
      <c r="CJ93" s="220">
        <f>SUM($BV93:BV93)</f>
        <v>0</v>
      </c>
      <c r="CK93" s="220">
        <f>SUM($BV93:BW93)</f>
        <v>0</v>
      </c>
      <c r="CL93" s="220">
        <f>SUM($BV93:BX93)</f>
        <v>0</v>
      </c>
      <c r="CM93" s="220">
        <f>SUM($BV93:BY93)</f>
        <v>0</v>
      </c>
      <c r="CN93" s="220">
        <f>SUM($BV93:BZ93)</f>
        <v>0</v>
      </c>
      <c r="CO93" s="220">
        <f>SUM($BV93:CA93)</f>
        <v>0</v>
      </c>
      <c r="CP93" s="220">
        <f>SUM($BV93:CB93)</f>
        <v>0</v>
      </c>
      <c r="CQ93" s="220">
        <f>SUM($BV93:CC93)</f>
        <v>0</v>
      </c>
      <c r="CR93" s="220">
        <f>SUM($BV93:CD93)</f>
        <v>0</v>
      </c>
      <c r="CS93" s="220">
        <f>SUM($BV93:CE93)</f>
        <v>0</v>
      </c>
      <c r="CT93" s="220">
        <f>SUM($BV93:CF93)</f>
        <v>0</v>
      </c>
      <c r="CU93" s="220">
        <f>SUM($BV93:CG93)</f>
        <v>0</v>
      </c>
      <c r="CV93" s="222">
        <f t="shared" si="56"/>
        <v>0</v>
      </c>
    </row>
    <row r="94" spans="1:100" s="94" customFormat="1" ht="14.4">
      <c r="A94" s="129" t="s">
        <v>807</v>
      </c>
      <c r="B94" s="129" t="s">
        <v>211</v>
      </c>
      <c r="C94" s="129" t="s">
        <v>212</v>
      </c>
      <c r="D94" t="s">
        <v>494</v>
      </c>
      <c r="E94" s="217" t="s">
        <v>53</v>
      </c>
      <c r="F94" t="s">
        <v>213</v>
      </c>
      <c r="G94" t="s">
        <v>299</v>
      </c>
      <c r="H94" t="s">
        <v>300</v>
      </c>
      <c r="I94" t="s">
        <v>301</v>
      </c>
      <c r="J94" t="s">
        <v>588</v>
      </c>
      <c r="K94" s="129" t="s">
        <v>771</v>
      </c>
      <c r="L94" s="129" t="s">
        <v>416</v>
      </c>
      <c r="M94" s="218" t="str">
        <f t="shared" si="49"/>
        <v>ED.WA</v>
      </c>
      <c r="N94" s="173">
        <v>1</v>
      </c>
      <c r="O94" s="173">
        <v>0</v>
      </c>
      <c r="P94" s="219">
        <f t="shared" si="50"/>
        <v>641.38</v>
      </c>
      <c r="Q94" s="219">
        <f t="shared" si="51"/>
        <v>0</v>
      </c>
      <c r="R94" s="220">
        <v>0</v>
      </c>
      <c r="S94" s="220">
        <v>0</v>
      </c>
      <c r="T94" s="220">
        <v>0</v>
      </c>
      <c r="U94" s="220">
        <v>0</v>
      </c>
      <c r="V94" s="220">
        <v>0</v>
      </c>
      <c r="W94" s="220">
        <v>0</v>
      </c>
      <c r="X94" s="220">
        <v>0</v>
      </c>
      <c r="Y94" s="220">
        <v>358.71</v>
      </c>
      <c r="Z94" s="220">
        <v>247.15</v>
      </c>
      <c r="AA94" s="220">
        <v>35.520000000000003</v>
      </c>
      <c r="AB94" s="220">
        <v>0</v>
      </c>
      <c r="AC94" s="220">
        <v>0</v>
      </c>
      <c r="AD94" s="220">
        <f t="shared" si="57"/>
        <v>641.38</v>
      </c>
      <c r="AE94" s="221"/>
      <c r="AF94" s="220">
        <f>SUM($R94:R94)</f>
        <v>0</v>
      </c>
      <c r="AG94" s="220">
        <f>SUM($R94:S94)</f>
        <v>0</v>
      </c>
      <c r="AH94" s="220">
        <f>SUM($R94:T94)</f>
        <v>0</v>
      </c>
      <c r="AI94" s="220">
        <f>SUM($R94:U94)</f>
        <v>0</v>
      </c>
      <c r="AJ94" s="220">
        <f>SUM($R94:V94)</f>
        <v>0</v>
      </c>
      <c r="AK94" s="220">
        <f>SUM($R94:W94)</f>
        <v>0</v>
      </c>
      <c r="AL94" s="220">
        <f>SUM($R94:X94)</f>
        <v>0</v>
      </c>
      <c r="AM94" s="220">
        <f>SUM($R94:Y94)</f>
        <v>358.71</v>
      </c>
      <c r="AN94" s="220">
        <f>SUM($R94:Z94)</f>
        <v>605.86</v>
      </c>
      <c r="AO94" s="220">
        <f>SUM($R94:AA94)</f>
        <v>641.38</v>
      </c>
      <c r="AP94" s="220">
        <f>SUM($R94:AB94)</f>
        <v>641.38</v>
      </c>
      <c r="AQ94" s="220">
        <f>SUM($R94:AC94)</f>
        <v>641.38</v>
      </c>
      <c r="AR94" s="222">
        <f t="shared" si="52"/>
        <v>214.00166666666667</v>
      </c>
      <c r="AS94" s="82"/>
      <c r="AT94" s="220">
        <f t="shared" si="47"/>
        <v>0</v>
      </c>
      <c r="AU94" s="220">
        <f t="shared" si="47"/>
        <v>0</v>
      </c>
      <c r="AV94" s="220">
        <f t="shared" si="47"/>
        <v>0</v>
      </c>
      <c r="AW94" s="220">
        <f t="shared" si="47"/>
        <v>0</v>
      </c>
      <c r="AX94" s="220">
        <f t="shared" si="47"/>
        <v>0</v>
      </c>
      <c r="AY94" s="220">
        <f t="shared" si="47"/>
        <v>0</v>
      </c>
      <c r="AZ94" s="220">
        <f t="shared" si="45"/>
        <v>0</v>
      </c>
      <c r="BA94" s="220">
        <f t="shared" si="45"/>
        <v>358.71</v>
      </c>
      <c r="BB94" s="220">
        <f t="shared" si="45"/>
        <v>247.15</v>
      </c>
      <c r="BC94" s="220">
        <f t="shared" si="45"/>
        <v>35.520000000000003</v>
      </c>
      <c r="BD94" s="220">
        <f t="shared" si="45"/>
        <v>0</v>
      </c>
      <c r="BE94" s="220">
        <f t="shared" si="45"/>
        <v>0</v>
      </c>
      <c r="BF94" s="220">
        <f t="shared" si="53"/>
        <v>641.38</v>
      </c>
      <c r="BG94" s="221"/>
      <c r="BH94" s="220">
        <f>SUM($AT94:AT94)</f>
        <v>0</v>
      </c>
      <c r="BI94" s="220">
        <f>SUM($AT94:AU94)</f>
        <v>0</v>
      </c>
      <c r="BJ94" s="220">
        <f>SUM($AT94:AV94)</f>
        <v>0</v>
      </c>
      <c r="BK94" s="220">
        <f>SUM($AT94:AW94)</f>
        <v>0</v>
      </c>
      <c r="BL94" s="220">
        <f>SUM($AT94:AX94)</f>
        <v>0</v>
      </c>
      <c r="BM94" s="220">
        <f>SUM($AT94:AY94)</f>
        <v>0</v>
      </c>
      <c r="BN94" s="220">
        <f>SUM($AT94:AZ94)</f>
        <v>0</v>
      </c>
      <c r="BO94" s="220">
        <f>SUM($AT94:BA94)</f>
        <v>358.71</v>
      </c>
      <c r="BP94" s="220">
        <f>SUM($AT94:BB94)</f>
        <v>605.86</v>
      </c>
      <c r="BQ94" s="220">
        <f>SUM($AT94:BC94)</f>
        <v>641.38</v>
      </c>
      <c r="BR94" s="220">
        <f>SUM($AT94:BD94)</f>
        <v>641.38</v>
      </c>
      <c r="BS94" s="220">
        <f>SUM($AT94:BE94)</f>
        <v>641.38</v>
      </c>
      <c r="BT94" s="222">
        <f t="shared" si="54"/>
        <v>214.00166666666667</v>
      </c>
      <c r="BU94" s="82"/>
      <c r="BV94" s="220">
        <f t="shared" si="48"/>
        <v>0</v>
      </c>
      <c r="BW94" s="220">
        <f t="shared" si="48"/>
        <v>0</v>
      </c>
      <c r="BX94" s="220">
        <f t="shared" si="48"/>
        <v>0</v>
      </c>
      <c r="BY94" s="220">
        <f t="shared" si="48"/>
        <v>0</v>
      </c>
      <c r="BZ94" s="220">
        <f t="shared" si="48"/>
        <v>0</v>
      </c>
      <c r="CA94" s="220">
        <f t="shared" si="48"/>
        <v>0</v>
      </c>
      <c r="CB94" s="220">
        <f t="shared" si="46"/>
        <v>0</v>
      </c>
      <c r="CC94" s="220">
        <f t="shared" si="46"/>
        <v>0</v>
      </c>
      <c r="CD94" s="220">
        <f t="shared" si="46"/>
        <v>0</v>
      </c>
      <c r="CE94" s="220">
        <f t="shared" si="46"/>
        <v>0</v>
      </c>
      <c r="CF94" s="220">
        <f t="shared" si="46"/>
        <v>0</v>
      </c>
      <c r="CG94" s="220">
        <f t="shared" si="46"/>
        <v>0</v>
      </c>
      <c r="CH94" s="220">
        <f t="shared" si="55"/>
        <v>0</v>
      </c>
      <c r="CI94" s="221"/>
      <c r="CJ94" s="220">
        <f>SUM($BV94:BV94)</f>
        <v>0</v>
      </c>
      <c r="CK94" s="220">
        <f>SUM($BV94:BW94)</f>
        <v>0</v>
      </c>
      <c r="CL94" s="220">
        <f>SUM($BV94:BX94)</f>
        <v>0</v>
      </c>
      <c r="CM94" s="220">
        <f>SUM($BV94:BY94)</f>
        <v>0</v>
      </c>
      <c r="CN94" s="220">
        <f>SUM($BV94:BZ94)</f>
        <v>0</v>
      </c>
      <c r="CO94" s="220">
        <f>SUM($BV94:CA94)</f>
        <v>0</v>
      </c>
      <c r="CP94" s="220">
        <f>SUM($BV94:CB94)</f>
        <v>0</v>
      </c>
      <c r="CQ94" s="220">
        <f>SUM($BV94:CC94)</f>
        <v>0</v>
      </c>
      <c r="CR94" s="220">
        <f>SUM($BV94:CD94)</f>
        <v>0</v>
      </c>
      <c r="CS94" s="220">
        <f>SUM($BV94:CE94)</f>
        <v>0</v>
      </c>
      <c r="CT94" s="220">
        <f>SUM($BV94:CF94)</f>
        <v>0</v>
      </c>
      <c r="CU94" s="220">
        <f>SUM($BV94:CG94)</f>
        <v>0</v>
      </c>
      <c r="CV94" s="222">
        <f t="shared" si="56"/>
        <v>0</v>
      </c>
    </row>
    <row r="95" spans="1:100" s="94" customFormat="1" ht="14.4">
      <c r="A95" s="129" t="s">
        <v>807</v>
      </c>
      <c r="B95" s="129" t="s">
        <v>211</v>
      </c>
      <c r="C95" s="129" t="s">
        <v>212</v>
      </c>
      <c r="D95" t="s">
        <v>494</v>
      </c>
      <c r="E95" s="217" t="s">
        <v>53</v>
      </c>
      <c r="F95" t="s">
        <v>213</v>
      </c>
      <c r="G95" t="s">
        <v>299</v>
      </c>
      <c r="H95" t="s">
        <v>300</v>
      </c>
      <c r="I95" t="s">
        <v>302</v>
      </c>
      <c r="J95" t="s">
        <v>596</v>
      </c>
      <c r="K95" s="129" t="s">
        <v>771</v>
      </c>
      <c r="L95" s="129" t="s">
        <v>416</v>
      </c>
      <c r="M95" s="218" t="str">
        <f t="shared" si="49"/>
        <v>ED.WA</v>
      </c>
      <c r="N95" s="173">
        <v>1</v>
      </c>
      <c r="O95" s="173">
        <v>0</v>
      </c>
      <c r="P95" s="219">
        <f t="shared" si="50"/>
        <v>120741.41</v>
      </c>
      <c r="Q95" s="219">
        <f t="shared" si="51"/>
        <v>0</v>
      </c>
      <c r="R95" s="220">
        <v>1232.78</v>
      </c>
      <c r="S95" s="220">
        <v>0</v>
      </c>
      <c r="T95" s="220">
        <v>29832</v>
      </c>
      <c r="U95" s="220">
        <v>0</v>
      </c>
      <c r="V95" s="220">
        <v>0</v>
      </c>
      <c r="W95" s="220">
        <v>0</v>
      </c>
      <c r="X95" s="220">
        <v>0</v>
      </c>
      <c r="Y95" s="220">
        <v>0</v>
      </c>
      <c r="Z95" s="220">
        <v>0</v>
      </c>
      <c r="AA95" s="220">
        <v>0</v>
      </c>
      <c r="AB95" s="220">
        <v>89676.63</v>
      </c>
      <c r="AC95" s="220">
        <v>0</v>
      </c>
      <c r="AD95" s="220">
        <f t="shared" si="57"/>
        <v>120741.41</v>
      </c>
      <c r="AE95" s="221"/>
      <c r="AF95" s="220">
        <f>SUM($R95:R95)</f>
        <v>1232.78</v>
      </c>
      <c r="AG95" s="220">
        <f>SUM($R95:S95)</f>
        <v>1232.78</v>
      </c>
      <c r="AH95" s="220">
        <f>SUM($R95:T95)</f>
        <v>31064.78</v>
      </c>
      <c r="AI95" s="220">
        <f>SUM($R95:U95)</f>
        <v>31064.78</v>
      </c>
      <c r="AJ95" s="220">
        <f>SUM($R95:V95)</f>
        <v>31064.78</v>
      </c>
      <c r="AK95" s="220">
        <f>SUM($R95:W95)</f>
        <v>31064.78</v>
      </c>
      <c r="AL95" s="220">
        <f>SUM($R95:X95)</f>
        <v>31064.78</v>
      </c>
      <c r="AM95" s="220">
        <f>SUM($R95:Y95)</f>
        <v>31064.78</v>
      </c>
      <c r="AN95" s="220">
        <f>SUM($R95:Z95)</f>
        <v>31064.78</v>
      </c>
      <c r="AO95" s="220">
        <f>SUM($R95:AA95)</f>
        <v>31064.78</v>
      </c>
      <c r="AP95" s="220">
        <f>SUM($R95:AB95)</f>
        <v>120741.41</v>
      </c>
      <c r="AQ95" s="220">
        <f>SUM($R95:AC95)</f>
        <v>120741.41</v>
      </c>
      <c r="AR95" s="222">
        <f t="shared" si="52"/>
        <v>36007.992916666662</v>
      </c>
      <c r="AS95" s="82"/>
      <c r="AT95" s="220">
        <f t="shared" si="47"/>
        <v>1232.78</v>
      </c>
      <c r="AU95" s="220">
        <f t="shared" si="47"/>
        <v>0</v>
      </c>
      <c r="AV95" s="220">
        <f t="shared" si="47"/>
        <v>29832</v>
      </c>
      <c r="AW95" s="220">
        <f t="shared" si="47"/>
        <v>0</v>
      </c>
      <c r="AX95" s="220">
        <f t="shared" si="47"/>
        <v>0</v>
      </c>
      <c r="AY95" s="220">
        <f t="shared" si="47"/>
        <v>0</v>
      </c>
      <c r="AZ95" s="220">
        <f t="shared" si="47"/>
        <v>0</v>
      </c>
      <c r="BA95" s="220">
        <f t="shared" si="47"/>
        <v>0</v>
      </c>
      <c r="BB95" s="220">
        <f t="shared" si="47"/>
        <v>0</v>
      </c>
      <c r="BC95" s="220">
        <f t="shared" si="47"/>
        <v>0</v>
      </c>
      <c r="BD95" s="220">
        <f t="shared" si="47"/>
        <v>89676.63</v>
      </c>
      <c r="BE95" s="220">
        <f t="shared" si="47"/>
        <v>0</v>
      </c>
      <c r="BF95" s="220">
        <f t="shared" si="53"/>
        <v>120741.41</v>
      </c>
      <c r="BG95" s="221"/>
      <c r="BH95" s="220">
        <f>SUM($AT95:AT95)</f>
        <v>1232.78</v>
      </c>
      <c r="BI95" s="220">
        <f>SUM($AT95:AU95)</f>
        <v>1232.78</v>
      </c>
      <c r="BJ95" s="220">
        <f>SUM($AT95:AV95)</f>
        <v>31064.78</v>
      </c>
      <c r="BK95" s="220">
        <f>SUM($AT95:AW95)</f>
        <v>31064.78</v>
      </c>
      <c r="BL95" s="220">
        <f>SUM($AT95:AX95)</f>
        <v>31064.78</v>
      </c>
      <c r="BM95" s="220">
        <f>SUM($AT95:AY95)</f>
        <v>31064.78</v>
      </c>
      <c r="BN95" s="220">
        <f>SUM($AT95:AZ95)</f>
        <v>31064.78</v>
      </c>
      <c r="BO95" s="220">
        <f>SUM($AT95:BA95)</f>
        <v>31064.78</v>
      </c>
      <c r="BP95" s="220">
        <f>SUM($AT95:BB95)</f>
        <v>31064.78</v>
      </c>
      <c r="BQ95" s="220">
        <f>SUM($AT95:BC95)</f>
        <v>31064.78</v>
      </c>
      <c r="BR95" s="220">
        <f>SUM($AT95:BD95)</f>
        <v>120741.41</v>
      </c>
      <c r="BS95" s="220">
        <f>SUM($AT95:BE95)</f>
        <v>120741.41</v>
      </c>
      <c r="BT95" s="222">
        <f t="shared" si="54"/>
        <v>36007.992916666662</v>
      </c>
      <c r="BU95" s="82"/>
      <c r="BV95" s="220">
        <f t="shared" si="48"/>
        <v>0</v>
      </c>
      <c r="BW95" s="220">
        <f t="shared" si="48"/>
        <v>0</v>
      </c>
      <c r="BX95" s="220">
        <f t="shared" si="48"/>
        <v>0</v>
      </c>
      <c r="BY95" s="220">
        <f t="shared" si="48"/>
        <v>0</v>
      </c>
      <c r="BZ95" s="220">
        <f t="shared" si="48"/>
        <v>0</v>
      </c>
      <c r="CA95" s="220">
        <f t="shared" si="48"/>
        <v>0</v>
      </c>
      <c r="CB95" s="220">
        <f t="shared" si="48"/>
        <v>0</v>
      </c>
      <c r="CC95" s="220">
        <f t="shared" si="48"/>
        <v>0</v>
      </c>
      <c r="CD95" s="220">
        <f t="shared" si="48"/>
        <v>0</v>
      </c>
      <c r="CE95" s="220">
        <f t="shared" si="48"/>
        <v>0</v>
      </c>
      <c r="CF95" s="220">
        <f t="shared" si="48"/>
        <v>0</v>
      </c>
      <c r="CG95" s="220">
        <f t="shared" si="48"/>
        <v>0</v>
      </c>
      <c r="CH95" s="220">
        <f t="shared" si="55"/>
        <v>0</v>
      </c>
      <c r="CI95" s="221"/>
      <c r="CJ95" s="220">
        <f>SUM($BV95:BV95)</f>
        <v>0</v>
      </c>
      <c r="CK95" s="220">
        <f>SUM($BV95:BW95)</f>
        <v>0</v>
      </c>
      <c r="CL95" s="220">
        <f>SUM($BV95:BX95)</f>
        <v>0</v>
      </c>
      <c r="CM95" s="220">
        <f>SUM($BV95:BY95)</f>
        <v>0</v>
      </c>
      <c r="CN95" s="220">
        <f>SUM($BV95:BZ95)</f>
        <v>0</v>
      </c>
      <c r="CO95" s="220">
        <f>SUM($BV95:CA95)</f>
        <v>0</v>
      </c>
      <c r="CP95" s="220">
        <f>SUM($BV95:CB95)</f>
        <v>0</v>
      </c>
      <c r="CQ95" s="220">
        <f>SUM($BV95:CC95)</f>
        <v>0</v>
      </c>
      <c r="CR95" s="220">
        <f>SUM($BV95:CD95)</f>
        <v>0</v>
      </c>
      <c r="CS95" s="220">
        <f>SUM($BV95:CE95)</f>
        <v>0</v>
      </c>
      <c r="CT95" s="220">
        <f>SUM($BV95:CF95)</f>
        <v>0</v>
      </c>
      <c r="CU95" s="220">
        <f>SUM($BV95:CG95)</f>
        <v>0</v>
      </c>
      <c r="CV95" s="222">
        <f t="shared" si="56"/>
        <v>0</v>
      </c>
    </row>
    <row r="96" spans="1:100" s="94" customFormat="1" ht="14.4">
      <c r="A96" s="129" t="s">
        <v>807</v>
      </c>
      <c r="B96" s="129" t="s">
        <v>211</v>
      </c>
      <c r="C96" s="129" t="s">
        <v>21</v>
      </c>
      <c r="D96" t="s">
        <v>494</v>
      </c>
      <c r="E96" s="217" t="s">
        <v>53</v>
      </c>
      <c r="F96" t="s">
        <v>213</v>
      </c>
      <c r="G96" t="s">
        <v>299</v>
      </c>
      <c r="H96" t="s">
        <v>300</v>
      </c>
      <c r="I96" t="s">
        <v>303</v>
      </c>
      <c r="J96" t="s">
        <v>600</v>
      </c>
      <c r="K96" s="129" t="s">
        <v>771</v>
      </c>
      <c r="L96" s="129" t="s">
        <v>417</v>
      </c>
      <c r="M96" s="218" t="str">
        <f t="shared" si="49"/>
        <v>ED.AN</v>
      </c>
      <c r="N96" s="173">
        <v>0.65639999999999998</v>
      </c>
      <c r="O96" s="173">
        <v>0</v>
      </c>
      <c r="P96" s="219">
        <f t="shared" si="50"/>
        <v>674755.04447999981</v>
      </c>
      <c r="Q96" s="219">
        <f t="shared" si="51"/>
        <v>0</v>
      </c>
      <c r="R96" s="220">
        <v>0</v>
      </c>
      <c r="S96" s="220">
        <v>1158183.0699999998</v>
      </c>
      <c r="T96" s="220">
        <v>0</v>
      </c>
      <c r="U96" s="220">
        <v>31039.21</v>
      </c>
      <c r="V96" s="220">
        <v>-174682.57000000004</v>
      </c>
      <c r="W96" s="220">
        <v>-21308.03</v>
      </c>
      <c r="X96" s="220">
        <v>0</v>
      </c>
      <c r="Y96" s="220">
        <v>0</v>
      </c>
      <c r="Z96" s="220">
        <v>0</v>
      </c>
      <c r="AA96" s="220">
        <v>0</v>
      </c>
      <c r="AB96" s="220">
        <v>34080.370000000003</v>
      </c>
      <c r="AC96" s="220">
        <v>651.15</v>
      </c>
      <c r="AD96" s="220">
        <f t="shared" si="57"/>
        <v>1027963.1999999997</v>
      </c>
      <c r="AE96" s="221"/>
      <c r="AF96" s="220">
        <f>SUM($R96:R96)</f>
        <v>0</v>
      </c>
      <c r="AG96" s="220">
        <f>SUM($R96:S96)</f>
        <v>1158183.0699999998</v>
      </c>
      <c r="AH96" s="220">
        <f>SUM($R96:T96)</f>
        <v>1158183.0699999998</v>
      </c>
      <c r="AI96" s="220">
        <f>SUM($R96:U96)</f>
        <v>1189222.2799999998</v>
      </c>
      <c r="AJ96" s="220">
        <f>SUM($R96:V96)</f>
        <v>1014539.7099999997</v>
      </c>
      <c r="AK96" s="220">
        <f>SUM($R96:W96)</f>
        <v>993231.6799999997</v>
      </c>
      <c r="AL96" s="220">
        <f>SUM($R96:X96)</f>
        <v>993231.6799999997</v>
      </c>
      <c r="AM96" s="220">
        <f>SUM($R96:Y96)</f>
        <v>993231.6799999997</v>
      </c>
      <c r="AN96" s="220">
        <f>SUM($R96:Z96)</f>
        <v>993231.6799999997</v>
      </c>
      <c r="AO96" s="220">
        <f>SUM($R96:AA96)</f>
        <v>993231.6799999997</v>
      </c>
      <c r="AP96" s="220">
        <f>SUM($R96:AB96)</f>
        <v>1027312.0499999997</v>
      </c>
      <c r="AQ96" s="220">
        <f>SUM($R96:AC96)</f>
        <v>1027963.1999999997</v>
      </c>
      <c r="AR96" s="222">
        <f t="shared" si="52"/>
        <v>918965.01499999966</v>
      </c>
      <c r="AS96" s="82"/>
      <c r="AT96" s="220">
        <f t="shared" si="47"/>
        <v>0</v>
      </c>
      <c r="AU96" s="220">
        <f t="shared" si="47"/>
        <v>760231.36714799982</v>
      </c>
      <c r="AV96" s="220">
        <f t="shared" si="47"/>
        <v>0</v>
      </c>
      <c r="AW96" s="220">
        <f t="shared" si="47"/>
        <v>20374.137444</v>
      </c>
      <c r="AX96" s="220">
        <f t="shared" si="47"/>
        <v>-114661.63894800002</v>
      </c>
      <c r="AY96" s="220">
        <f t="shared" si="47"/>
        <v>-13986.590891999998</v>
      </c>
      <c r="AZ96" s="220">
        <f t="shared" si="47"/>
        <v>0</v>
      </c>
      <c r="BA96" s="220">
        <f t="shared" si="47"/>
        <v>0</v>
      </c>
      <c r="BB96" s="220">
        <f t="shared" si="47"/>
        <v>0</v>
      </c>
      <c r="BC96" s="220">
        <f t="shared" si="47"/>
        <v>0</v>
      </c>
      <c r="BD96" s="220">
        <f t="shared" si="47"/>
        <v>22370.354868000002</v>
      </c>
      <c r="BE96" s="220">
        <f t="shared" si="47"/>
        <v>427.41485999999998</v>
      </c>
      <c r="BF96" s="220">
        <f t="shared" si="53"/>
        <v>674755.04447999981</v>
      </c>
      <c r="BG96" s="221"/>
      <c r="BH96" s="220">
        <f>SUM($AT96:AT96)</f>
        <v>0</v>
      </c>
      <c r="BI96" s="220">
        <f>SUM($AT96:AU96)</f>
        <v>760231.36714799982</v>
      </c>
      <c r="BJ96" s="220">
        <f>SUM($AT96:AV96)</f>
        <v>760231.36714799982</v>
      </c>
      <c r="BK96" s="220">
        <f>SUM($AT96:AW96)</f>
        <v>780605.50459199981</v>
      </c>
      <c r="BL96" s="220">
        <f>SUM($AT96:AX96)</f>
        <v>665943.86564399977</v>
      </c>
      <c r="BM96" s="220">
        <f>SUM($AT96:AY96)</f>
        <v>651957.27475199976</v>
      </c>
      <c r="BN96" s="220">
        <f>SUM($AT96:AZ96)</f>
        <v>651957.27475199976</v>
      </c>
      <c r="BO96" s="220">
        <f>SUM($AT96:BA96)</f>
        <v>651957.27475199976</v>
      </c>
      <c r="BP96" s="220">
        <f>SUM($AT96:BB96)</f>
        <v>651957.27475199976</v>
      </c>
      <c r="BQ96" s="220">
        <f>SUM($AT96:BC96)</f>
        <v>651957.27475199976</v>
      </c>
      <c r="BR96" s="220">
        <f>SUM($AT96:BD96)</f>
        <v>674327.62961999979</v>
      </c>
      <c r="BS96" s="220">
        <f>SUM($AT96:BE96)</f>
        <v>674755.04447999981</v>
      </c>
      <c r="BT96" s="222">
        <f t="shared" si="54"/>
        <v>603208.6358459997</v>
      </c>
      <c r="BU96" s="82"/>
      <c r="BV96" s="220">
        <f t="shared" si="48"/>
        <v>0</v>
      </c>
      <c r="BW96" s="220">
        <f t="shared" si="48"/>
        <v>0</v>
      </c>
      <c r="BX96" s="220">
        <f t="shared" si="48"/>
        <v>0</v>
      </c>
      <c r="BY96" s="220">
        <f t="shared" si="48"/>
        <v>0</v>
      </c>
      <c r="BZ96" s="220">
        <f t="shared" si="48"/>
        <v>0</v>
      </c>
      <c r="CA96" s="220">
        <f t="shared" si="48"/>
        <v>0</v>
      </c>
      <c r="CB96" s="220">
        <f t="shared" si="48"/>
        <v>0</v>
      </c>
      <c r="CC96" s="220">
        <f t="shared" si="48"/>
        <v>0</v>
      </c>
      <c r="CD96" s="220">
        <f t="shared" si="48"/>
        <v>0</v>
      </c>
      <c r="CE96" s="220">
        <f t="shared" si="48"/>
        <v>0</v>
      </c>
      <c r="CF96" s="220">
        <f t="shared" si="48"/>
        <v>0</v>
      </c>
      <c r="CG96" s="220">
        <f t="shared" si="48"/>
        <v>0</v>
      </c>
      <c r="CH96" s="220">
        <f t="shared" si="55"/>
        <v>0</v>
      </c>
      <c r="CI96" s="221"/>
      <c r="CJ96" s="220">
        <f>SUM($BV96:BV96)</f>
        <v>0</v>
      </c>
      <c r="CK96" s="220">
        <f>SUM($BV96:BW96)</f>
        <v>0</v>
      </c>
      <c r="CL96" s="220">
        <f>SUM($BV96:BX96)</f>
        <v>0</v>
      </c>
      <c r="CM96" s="220">
        <f>SUM($BV96:BY96)</f>
        <v>0</v>
      </c>
      <c r="CN96" s="220">
        <f>SUM($BV96:BZ96)</f>
        <v>0</v>
      </c>
      <c r="CO96" s="220">
        <f>SUM($BV96:CA96)</f>
        <v>0</v>
      </c>
      <c r="CP96" s="220">
        <f>SUM($BV96:CB96)</f>
        <v>0</v>
      </c>
      <c r="CQ96" s="220">
        <f>SUM($BV96:CC96)</f>
        <v>0</v>
      </c>
      <c r="CR96" s="220">
        <f>SUM($BV96:CD96)</f>
        <v>0</v>
      </c>
      <c r="CS96" s="220">
        <f>SUM($BV96:CE96)</f>
        <v>0</v>
      </c>
      <c r="CT96" s="220">
        <f>SUM($BV96:CF96)</f>
        <v>0</v>
      </c>
      <c r="CU96" s="220">
        <f>SUM($BV96:CG96)</f>
        <v>0</v>
      </c>
      <c r="CV96" s="222">
        <f t="shared" si="56"/>
        <v>0</v>
      </c>
    </row>
    <row r="97" spans="1:100" s="94" customFormat="1" ht="14.4">
      <c r="A97" s="129" t="s">
        <v>807</v>
      </c>
      <c r="B97" s="129" t="s">
        <v>211</v>
      </c>
      <c r="C97" s="129" t="s">
        <v>21</v>
      </c>
      <c r="D97" t="s">
        <v>494</v>
      </c>
      <c r="E97" s="217" t="s">
        <v>53</v>
      </c>
      <c r="F97" t="s">
        <v>213</v>
      </c>
      <c r="G97" t="s">
        <v>299</v>
      </c>
      <c r="H97" t="s">
        <v>300</v>
      </c>
      <c r="I97" t="s">
        <v>303</v>
      </c>
      <c r="J97" t="s">
        <v>600</v>
      </c>
      <c r="K97" s="129" t="s">
        <v>771</v>
      </c>
      <c r="L97" s="129" t="s">
        <v>775</v>
      </c>
      <c r="M97" s="218" t="str">
        <f t="shared" si="49"/>
        <v>ED.AN</v>
      </c>
      <c r="N97" s="173">
        <v>0.69189000000000001</v>
      </c>
      <c r="O97" s="173">
        <v>0</v>
      </c>
      <c r="P97" s="219">
        <f t="shared" si="50"/>
        <v>613.39507949999995</v>
      </c>
      <c r="Q97" s="219">
        <f t="shared" si="51"/>
        <v>0</v>
      </c>
      <c r="R97" s="220">
        <v>0</v>
      </c>
      <c r="S97" s="220">
        <v>0</v>
      </c>
      <c r="T97" s="220">
        <v>0</v>
      </c>
      <c r="U97" s="220">
        <v>0</v>
      </c>
      <c r="V97" s="220">
        <v>886.55</v>
      </c>
      <c r="W97" s="220">
        <v>0</v>
      </c>
      <c r="X97" s="220">
        <v>0</v>
      </c>
      <c r="Y97" s="220">
        <v>0</v>
      </c>
      <c r="Z97" s="220">
        <v>0</v>
      </c>
      <c r="AA97" s="220">
        <v>0</v>
      </c>
      <c r="AB97" s="220">
        <v>0</v>
      </c>
      <c r="AC97" s="220">
        <v>0</v>
      </c>
      <c r="AD97" s="220">
        <f t="shared" si="57"/>
        <v>886.55</v>
      </c>
      <c r="AE97" s="221"/>
      <c r="AF97" s="220">
        <f>SUM($R97:R97)</f>
        <v>0</v>
      </c>
      <c r="AG97" s="220">
        <f>SUM($R97:S97)</f>
        <v>0</v>
      </c>
      <c r="AH97" s="220">
        <f>SUM($R97:T97)</f>
        <v>0</v>
      </c>
      <c r="AI97" s="220">
        <f>SUM($R97:U97)</f>
        <v>0</v>
      </c>
      <c r="AJ97" s="220">
        <f>SUM($R97:V97)</f>
        <v>886.55</v>
      </c>
      <c r="AK97" s="220">
        <f>SUM($R97:W97)</f>
        <v>886.55</v>
      </c>
      <c r="AL97" s="220">
        <f>SUM($R97:X97)</f>
        <v>886.55</v>
      </c>
      <c r="AM97" s="220">
        <f>SUM($R97:Y97)</f>
        <v>886.55</v>
      </c>
      <c r="AN97" s="220">
        <f>SUM($R97:Z97)</f>
        <v>886.55</v>
      </c>
      <c r="AO97" s="220">
        <f>SUM($R97:AA97)</f>
        <v>886.55</v>
      </c>
      <c r="AP97" s="220">
        <f>SUM($R97:AB97)</f>
        <v>886.55</v>
      </c>
      <c r="AQ97" s="220">
        <f>SUM($R97:AC97)</f>
        <v>886.55</v>
      </c>
      <c r="AR97" s="222">
        <f t="shared" si="52"/>
        <v>554.09375</v>
      </c>
      <c r="AS97" s="82"/>
      <c r="AT97" s="220">
        <f t="shared" si="47"/>
        <v>0</v>
      </c>
      <c r="AU97" s="220">
        <f t="shared" si="47"/>
        <v>0</v>
      </c>
      <c r="AV97" s="220">
        <f t="shared" si="47"/>
        <v>0</v>
      </c>
      <c r="AW97" s="220">
        <f t="shared" si="47"/>
        <v>0</v>
      </c>
      <c r="AX97" s="220">
        <f t="shared" si="47"/>
        <v>613.39507949999995</v>
      </c>
      <c r="AY97" s="220">
        <f t="shared" si="47"/>
        <v>0</v>
      </c>
      <c r="AZ97" s="220">
        <f t="shared" si="47"/>
        <v>0</v>
      </c>
      <c r="BA97" s="220">
        <f t="shared" si="47"/>
        <v>0</v>
      </c>
      <c r="BB97" s="220">
        <f t="shared" si="47"/>
        <v>0</v>
      </c>
      <c r="BC97" s="220">
        <f t="shared" si="47"/>
        <v>0</v>
      </c>
      <c r="BD97" s="220">
        <f t="shared" si="47"/>
        <v>0</v>
      </c>
      <c r="BE97" s="220">
        <f t="shared" si="47"/>
        <v>0</v>
      </c>
      <c r="BF97" s="220">
        <f t="shared" si="53"/>
        <v>613.39507949999995</v>
      </c>
      <c r="BG97" s="221"/>
      <c r="BH97" s="220">
        <f>SUM($AT97:AT97)</f>
        <v>0</v>
      </c>
      <c r="BI97" s="220">
        <f>SUM($AT97:AU97)</f>
        <v>0</v>
      </c>
      <c r="BJ97" s="220">
        <f>SUM($AT97:AV97)</f>
        <v>0</v>
      </c>
      <c r="BK97" s="220">
        <f>SUM($AT97:AW97)</f>
        <v>0</v>
      </c>
      <c r="BL97" s="220">
        <f>SUM($AT97:AX97)</f>
        <v>613.39507949999995</v>
      </c>
      <c r="BM97" s="220">
        <f>SUM($AT97:AY97)</f>
        <v>613.39507949999995</v>
      </c>
      <c r="BN97" s="220">
        <f>SUM($AT97:AZ97)</f>
        <v>613.39507949999995</v>
      </c>
      <c r="BO97" s="220">
        <f>SUM($AT97:BA97)</f>
        <v>613.39507949999995</v>
      </c>
      <c r="BP97" s="220">
        <f>SUM($AT97:BB97)</f>
        <v>613.39507949999995</v>
      </c>
      <c r="BQ97" s="220">
        <f>SUM($AT97:BC97)</f>
        <v>613.39507949999995</v>
      </c>
      <c r="BR97" s="220">
        <f>SUM($AT97:BD97)</f>
        <v>613.39507949999995</v>
      </c>
      <c r="BS97" s="220">
        <f>SUM($AT97:BE97)</f>
        <v>613.39507949999995</v>
      </c>
      <c r="BT97" s="222">
        <f t="shared" si="54"/>
        <v>383.37192468749998</v>
      </c>
      <c r="BU97" s="82"/>
      <c r="BV97" s="220">
        <f t="shared" si="48"/>
        <v>0</v>
      </c>
      <c r="BW97" s="220">
        <f t="shared" si="48"/>
        <v>0</v>
      </c>
      <c r="BX97" s="220">
        <f t="shared" si="48"/>
        <v>0</v>
      </c>
      <c r="BY97" s="220">
        <f t="shared" si="48"/>
        <v>0</v>
      </c>
      <c r="BZ97" s="220">
        <f t="shared" si="48"/>
        <v>0</v>
      </c>
      <c r="CA97" s="220">
        <f t="shared" si="48"/>
        <v>0</v>
      </c>
      <c r="CB97" s="220">
        <f t="shared" si="48"/>
        <v>0</v>
      </c>
      <c r="CC97" s="220">
        <f t="shared" si="48"/>
        <v>0</v>
      </c>
      <c r="CD97" s="220">
        <f t="shared" si="48"/>
        <v>0</v>
      </c>
      <c r="CE97" s="220">
        <f t="shared" si="48"/>
        <v>0</v>
      </c>
      <c r="CF97" s="220">
        <f t="shared" si="48"/>
        <v>0</v>
      </c>
      <c r="CG97" s="220">
        <f t="shared" si="48"/>
        <v>0</v>
      </c>
      <c r="CH97" s="220">
        <f t="shared" si="55"/>
        <v>0</v>
      </c>
      <c r="CI97" s="221"/>
      <c r="CJ97" s="220">
        <f>SUM($BV97:BV97)</f>
        <v>0</v>
      </c>
      <c r="CK97" s="220">
        <f>SUM($BV97:BW97)</f>
        <v>0</v>
      </c>
      <c r="CL97" s="220">
        <f>SUM($BV97:BX97)</f>
        <v>0</v>
      </c>
      <c r="CM97" s="220">
        <f>SUM($BV97:BY97)</f>
        <v>0</v>
      </c>
      <c r="CN97" s="220">
        <f>SUM($BV97:BZ97)</f>
        <v>0</v>
      </c>
      <c r="CO97" s="220">
        <f>SUM($BV97:CA97)</f>
        <v>0</v>
      </c>
      <c r="CP97" s="220">
        <f>SUM($BV97:CB97)</f>
        <v>0</v>
      </c>
      <c r="CQ97" s="220">
        <f>SUM($BV97:CC97)</f>
        <v>0</v>
      </c>
      <c r="CR97" s="220">
        <f>SUM($BV97:CD97)</f>
        <v>0</v>
      </c>
      <c r="CS97" s="220">
        <f>SUM($BV97:CE97)</f>
        <v>0</v>
      </c>
      <c r="CT97" s="220">
        <f>SUM($BV97:CF97)</f>
        <v>0</v>
      </c>
      <c r="CU97" s="220">
        <f>SUM($BV97:CG97)</f>
        <v>0</v>
      </c>
      <c r="CV97" s="222">
        <f t="shared" si="56"/>
        <v>0</v>
      </c>
    </row>
    <row r="98" spans="1:100" s="94" customFormat="1" ht="14.4">
      <c r="A98" s="129" t="s">
        <v>807</v>
      </c>
      <c r="B98" s="129" t="s">
        <v>211</v>
      </c>
      <c r="C98" s="129" t="s">
        <v>212</v>
      </c>
      <c r="D98" t="s">
        <v>494</v>
      </c>
      <c r="E98" s="217" t="s">
        <v>53</v>
      </c>
      <c r="F98" t="s">
        <v>213</v>
      </c>
      <c r="G98" t="s">
        <v>299</v>
      </c>
      <c r="H98" t="s">
        <v>300</v>
      </c>
      <c r="I98" t="s">
        <v>303</v>
      </c>
      <c r="J98" t="s">
        <v>600</v>
      </c>
      <c r="K98" s="129" t="s">
        <v>771</v>
      </c>
      <c r="L98" s="129" t="s">
        <v>416</v>
      </c>
      <c r="M98" s="218" t="str">
        <f t="shared" si="49"/>
        <v>ED.WA</v>
      </c>
      <c r="N98" s="173">
        <v>1</v>
      </c>
      <c r="O98" s="173">
        <v>0</v>
      </c>
      <c r="P98" s="219">
        <f t="shared" si="50"/>
        <v>257628.2699999999</v>
      </c>
      <c r="Q98" s="219">
        <f t="shared" si="51"/>
        <v>0</v>
      </c>
      <c r="R98" s="220">
        <v>0</v>
      </c>
      <c r="S98" s="220">
        <v>17678.490000000002</v>
      </c>
      <c r="T98" s="220">
        <v>0</v>
      </c>
      <c r="U98" s="220">
        <v>0</v>
      </c>
      <c r="V98" s="220">
        <v>0</v>
      </c>
      <c r="W98" s="220">
        <v>-1134.54</v>
      </c>
      <c r="X98" s="220">
        <v>-1.1641532182693481E-10</v>
      </c>
      <c r="Y98" s="220">
        <v>0</v>
      </c>
      <c r="Z98" s="220">
        <v>0</v>
      </c>
      <c r="AA98" s="220">
        <v>0</v>
      </c>
      <c r="AB98" s="220">
        <v>239375.13</v>
      </c>
      <c r="AC98" s="220">
        <v>1709.19</v>
      </c>
      <c r="AD98" s="220">
        <f t="shared" si="57"/>
        <v>257628.2699999999</v>
      </c>
      <c r="AE98" s="221"/>
      <c r="AF98" s="220">
        <f>SUM($R98:R98)</f>
        <v>0</v>
      </c>
      <c r="AG98" s="220">
        <f>SUM($R98:S98)</f>
        <v>17678.490000000002</v>
      </c>
      <c r="AH98" s="220">
        <f>SUM($R98:T98)</f>
        <v>17678.490000000002</v>
      </c>
      <c r="AI98" s="220">
        <f>SUM($R98:U98)</f>
        <v>17678.490000000002</v>
      </c>
      <c r="AJ98" s="220">
        <f>SUM($R98:V98)</f>
        <v>17678.490000000002</v>
      </c>
      <c r="AK98" s="220">
        <f>SUM($R98:W98)</f>
        <v>16543.95</v>
      </c>
      <c r="AL98" s="220">
        <f>SUM($R98:X98)</f>
        <v>16543.949999999884</v>
      </c>
      <c r="AM98" s="220">
        <f>SUM($R98:Y98)</f>
        <v>16543.949999999884</v>
      </c>
      <c r="AN98" s="220">
        <f>SUM($R98:Z98)</f>
        <v>16543.949999999884</v>
      </c>
      <c r="AO98" s="220">
        <f>SUM($R98:AA98)</f>
        <v>16543.949999999884</v>
      </c>
      <c r="AP98" s="220">
        <f>SUM($R98:AB98)</f>
        <v>255919.0799999999</v>
      </c>
      <c r="AQ98" s="220">
        <f>SUM($R98:AC98)</f>
        <v>257628.2699999999</v>
      </c>
      <c r="AR98" s="222">
        <f t="shared" si="52"/>
        <v>44847.243749999943</v>
      </c>
      <c r="AS98" s="82"/>
      <c r="AT98" s="220">
        <f t="shared" si="47"/>
        <v>0</v>
      </c>
      <c r="AU98" s="220">
        <f t="shared" si="47"/>
        <v>17678.490000000002</v>
      </c>
      <c r="AV98" s="220">
        <f t="shared" si="47"/>
        <v>0</v>
      </c>
      <c r="AW98" s="220">
        <f t="shared" si="47"/>
        <v>0</v>
      </c>
      <c r="AX98" s="220">
        <f t="shared" si="47"/>
        <v>0</v>
      </c>
      <c r="AY98" s="220">
        <f t="shared" si="47"/>
        <v>-1134.54</v>
      </c>
      <c r="AZ98" s="220">
        <f t="shared" si="47"/>
        <v>-1.1641532182693481E-10</v>
      </c>
      <c r="BA98" s="220">
        <f t="shared" si="47"/>
        <v>0</v>
      </c>
      <c r="BB98" s="220">
        <f t="shared" si="47"/>
        <v>0</v>
      </c>
      <c r="BC98" s="220">
        <f t="shared" si="47"/>
        <v>0</v>
      </c>
      <c r="BD98" s="220">
        <f t="shared" si="47"/>
        <v>239375.13</v>
      </c>
      <c r="BE98" s="220">
        <f t="shared" si="47"/>
        <v>1709.19</v>
      </c>
      <c r="BF98" s="220">
        <f t="shared" si="53"/>
        <v>257628.2699999999</v>
      </c>
      <c r="BG98" s="221"/>
      <c r="BH98" s="220">
        <f>SUM($AT98:AT98)</f>
        <v>0</v>
      </c>
      <c r="BI98" s="220">
        <f>SUM($AT98:AU98)</f>
        <v>17678.490000000002</v>
      </c>
      <c r="BJ98" s="220">
        <f>SUM($AT98:AV98)</f>
        <v>17678.490000000002</v>
      </c>
      <c r="BK98" s="220">
        <f>SUM($AT98:AW98)</f>
        <v>17678.490000000002</v>
      </c>
      <c r="BL98" s="220">
        <f>SUM($AT98:AX98)</f>
        <v>17678.490000000002</v>
      </c>
      <c r="BM98" s="220">
        <f>SUM($AT98:AY98)</f>
        <v>16543.95</v>
      </c>
      <c r="BN98" s="220">
        <f>SUM($AT98:AZ98)</f>
        <v>16543.949999999884</v>
      </c>
      <c r="BO98" s="220">
        <f>SUM($AT98:BA98)</f>
        <v>16543.949999999884</v>
      </c>
      <c r="BP98" s="220">
        <f>SUM($AT98:BB98)</f>
        <v>16543.949999999884</v>
      </c>
      <c r="BQ98" s="220">
        <f>SUM($AT98:BC98)</f>
        <v>16543.949999999884</v>
      </c>
      <c r="BR98" s="220">
        <f>SUM($AT98:BD98)</f>
        <v>255919.0799999999</v>
      </c>
      <c r="BS98" s="220">
        <f>SUM($AT98:BE98)</f>
        <v>257628.2699999999</v>
      </c>
      <c r="BT98" s="222">
        <f t="shared" si="54"/>
        <v>44847.243749999943</v>
      </c>
      <c r="BU98" s="82"/>
      <c r="BV98" s="220">
        <f t="shared" si="48"/>
        <v>0</v>
      </c>
      <c r="BW98" s="220">
        <f t="shared" si="48"/>
        <v>0</v>
      </c>
      <c r="BX98" s="220">
        <f t="shared" si="48"/>
        <v>0</v>
      </c>
      <c r="BY98" s="220">
        <f t="shared" si="48"/>
        <v>0</v>
      </c>
      <c r="BZ98" s="220">
        <f t="shared" si="48"/>
        <v>0</v>
      </c>
      <c r="CA98" s="220">
        <f t="shared" si="48"/>
        <v>0</v>
      </c>
      <c r="CB98" s="220">
        <f t="shared" si="48"/>
        <v>0</v>
      </c>
      <c r="CC98" s="220">
        <f t="shared" si="48"/>
        <v>0</v>
      </c>
      <c r="CD98" s="220">
        <f t="shared" si="48"/>
        <v>0</v>
      </c>
      <c r="CE98" s="220">
        <f t="shared" si="48"/>
        <v>0</v>
      </c>
      <c r="CF98" s="220">
        <f t="shared" si="48"/>
        <v>0</v>
      </c>
      <c r="CG98" s="220">
        <f t="shared" si="48"/>
        <v>0</v>
      </c>
      <c r="CH98" s="220">
        <f t="shared" si="55"/>
        <v>0</v>
      </c>
      <c r="CI98" s="221"/>
      <c r="CJ98" s="220">
        <f>SUM($BV98:BV98)</f>
        <v>0</v>
      </c>
      <c r="CK98" s="220">
        <f>SUM($BV98:BW98)</f>
        <v>0</v>
      </c>
      <c r="CL98" s="220">
        <f>SUM($BV98:BX98)</f>
        <v>0</v>
      </c>
      <c r="CM98" s="220">
        <f>SUM($BV98:BY98)</f>
        <v>0</v>
      </c>
      <c r="CN98" s="220">
        <f>SUM($BV98:BZ98)</f>
        <v>0</v>
      </c>
      <c r="CO98" s="220">
        <f>SUM($BV98:CA98)</f>
        <v>0</v>
      </c>
      <c r="CP98" s="220">
        <f>SUM($BV98:CB98)</f>
        <v>0</v>
      </c>
      <c r="CQ98" s="220">
        <f>SUM($BV98:CC98)</f>
        <v>0</v>
      </c>
      <c r="CR98" s="220">
        <f>SUM($BV98:CD98)</f>
        <v>0</v>
      </c>
      <c r="CS98" s="220">
        <f>SUM($BV98:CE98)</f>
        <v>0</v>
      </c>
      <c r="CT98" s="220">
        <f>SUM($BV98:CF98)</f>
        <v>0</v>
      </c>
      <c r="CU98" s="220">
        <f>SUM($BV98:CG98)</f>
        <v>0</v>
      </c>
      <c r="CV98" s="222">
        <f t="shared" si="56"/>
        <v>0</v>
      </c>
    </row>
    <row r="99" spans="1:100" s="94" customFormat="1" ht="14.4">
      <c r="A99" s="129" t="s">
        <v>807</v>
      </c>
      <c r="B99" s="129" t="s">
        <v>211</v>
      </c>
      <c r="C99" s="129" t="s">
        <v>212</v>
      </c>
      <c r="D99" t="s">
        <v>494</v>
      </c>
      <c r="E99" s="217" t="s">
        <v>53</v>
      </c>
      <c r="F99" t="s">
        <v>213</v>
      </c>
      <c r="G99" t="s">
        <v>299</v>
      </c>
      <c r="H99" t="s">
        <v>300</v>
      </c>
      <c r="I99" t="s">
        <v>303</v>
      </c>
      <c r="J99" t="s">
        <v>600</v>
      </c>
      <c r="K99" s="129" t="s">
        <v>771</v>
      </c>
      <c r="L99" s="129" t="s">
        <v>775</v>
      </c>
      <c r="M99" s="218" t="str">
        <f t="shared" si="49"/>
        <v>ED.WA</v>
      </c>
      <c r="N99" s="173">
        <v>1</v>
      </c>
      <c r="O99" s="173">
        <v>0</v>
      </c>
      <c r="P99" s="219">
        <f t="shared" si="50"/>
        <v>669.93</v>
      </c>
      <c r="Q99" s="219">
        <f t="shared" si="51"/>
        <v>0</v>
      </c>
      <c r="R99" s="220">
        <v>669.93</v>
      </c>
      <c r="S99" s="220">
        <v>0</v>
      </c>
      <c r="T99" s="220">
        <v>0</v>
      </c>
      <c r="U99" s="220">
        <v>0</v>
      </c>
      <c r="V99" s="220">
        <v>0</v>
      </c>
      <c r="W99" s="220">
        <v>0</v>
      </c>
      <c r="X99" s="220">
        <v>0</v>
      </c>
      <c r="Y99" s="220">
        <v>0</v>
      </c>
      <c r="Z99" s="220">
        <v>0</v>
      </c>
      <c r="AA99" s="220">
        <v>0</v>
      </c>
      <c r="AB99" s="220">
        <v>0</v>
      </c>
      <c r="AC99" s="220">
        <v>0</v>
      </c>
      <c r="AD99" s="220">
        <f t="shared" si="57"/>
        <v>669.93</v>
      </c>
      <c r="AE99" s="221"/>
      <c r="AF99" s="220">
        <f>SUM($R99:R99)</f>
        <v>669.93</v>
      </c>
      <c r="AG99" s="220">
        <f>SUM($R99:S99)</f>
        <v>669.93</v>
      </c>
      <c r="AH99" s="220">
        <f>SUM($R99:T99)</f>
        <v>669.93</v>
      </c>
      <c r="AI99" s="220">
        <f>SUM($R99:U99)</f>
        <v>669.93</v>
      </c>
      <c r="AJ99" s="220">
        <f>SUM($R99:V99)</f>
        <v>669.93</v>
      </c>
      <c r="AK99" s="220">
        <f>SUM($R99:W99)</f>
        <v>669.93</v>
      </c>
      <c r="AL99" s="220">
        <f>SUM($R99:X99)</f>
        <v>669.93</v>
      </c>
      <c r="AM99" s="220">
        <f>SUM($R99:Y99)</f>
        <v>669.93</v>
      </c>
      <c r="AN99" s="220">
        <f>SUM($R99:Z99)</f>
        <v>669.93</v>
      </c>
      <c r="AO99" s="220">
        <f>SUM($R99:AA99)</f>
        <v>669.93</v>
      </c>
      <c r="AP99" s="220">
        <f>SUM($R99:AB99)</f>
        <v>669.93</v>
      </c>
      <c r="AQ99" s="220">
        <f>SUM($R99:AC99)</f>
        <v>669.93</v>
      </c>
      <c r="AR99" s="222">
        <f t="shared" si="52"/>
        <v>642.01625000000001</v>
      </c>
      <c r="AS99" s="82"/>
      <c r="AT99" s="220">
        <f t="shared" si="47"/>
        <v>669.93</v>
      </c>
      <c r="AU99" s="220">
        <f t="shared" si="47"/>
        <v>0</v>
      </c>
      <c r="AV99" s="220">
        <f t="shared" si="47"/>
        <v>0</v>
      </c>
      <c r="AW99" s="220">
        <f t="shared" si="47"/>
        <v>0</v>
      </c>
      <c r="AX99" s="220">
        <f t="shared" si="47"/>
        <v>0</v>
      </c>
      <c r="AY99" s="220">
        <f t="shared" si="47"/>
        <v>0</v>
      </c>
      <c r="AZ99" s="220">
        <f t="shared" si="47"/>
        <v>0</v>
      </c>
      <c r="BA99" s="220">
        <f t="shared" si="47"/>
        <v>0</v>
      </c>
      <c r="BB99" s="220">
        <f t="shared" si="47"/>
        <v>0</v>
      </c>
      <c r="BC99" s="220">
        <f t="shared" si="47"/>
        <v>0</v>
      </c>
      <c r="BD99" s="220">
        <f t="shared" si="47"/>
        <v>0</v>
      </c>
      <c r="BE99" s="220">
        <f t="shared" si="47"/>
        <v>0</v>
      </c>
      <c r="BF99" s="220">
        <f t="shared" si="53"/>
        <v>669.93</v>
      </c>
      <c r="BG99" s="221"/>
      <c r="BH99" s="220">
        <f>SUM($AT99:AT99)</f>
        <v>669.93</v>
      </c>
      <c r="BI99" s="220">
        <f>SUM($AT99:AU99)</f>
        <v>669.93</v>
      </c>
      <c r="BJ99" s="220">
        <f>SUM($AT99:AV99)</f>
        <v>669.93</v>
      </c>
      <c r="BK99" s="220">
        <f>SUM($AT99:AW99)</f>
        <v>669.93</v>
      </c>
      <c r="BL99" s="220">
        <f>SUM($AT99:AX99)</f>
        <v>669.93</v>
      </c>
      <c r="BM99" s="220">
        <f>SUM($AT99:AY99)</f>
        <v>669.93</v>
      </c>
      <c r="BN99" s="220">
        <f>SUM($AT99:AZ99)</f>
        <v>669.93</v>
      </c>
      <c r="BO99" s="220">
        <f>SUM($AT99:BA99)</f>
        <v>669.93</v>
      </c>
      <c r="BP99" s="220">
        <f>SUM($AT99:BB99)</f>
        <v>669.93</v>
      </c>
      <c r="BQ99" s="220">
        <f>SUM($AT99:BC99)</f>
        <v>669.93</v>
      </c>
      <c r="BR99" s="220">
        <f>SUM($AT99:BD99)</f>
        <v>669.93</v>
      </c>
      <c r="BS99" s="220">
        <f>SUM($AT99:BE99)</f>
        <v>669.93</v>
      </c>
      <c r="BT99" s="222">
        <f t="shared" si="54"/>
        <v>642.01625000000001</v>
      </c>
      <c r="BU99" s="82"/>
      <c r="BV99" s="220">
        <f t="shared" si="48"/>
        <v>0</v>
      </c>
      <c r="BW99" s="220">
        <f t="shared" si="48"/>
        <v>0</v>
      </c>
      <c r="BX99" s="220">
        <f t="shared" si="48"/>
        <v>0</v>
      </c>
      <c r="BY99" s="220">
        <f t="shared" si="48"/>
        <v>0</v>
      </c>
      <c r="BZ99" s="220">
        <f t="shared" si="48"/>
        <v>0</v>
      </c>
      <c r="CA99" s="220">
        <f t="shared" si="48"/>
        <v>0</v>
      </c>
      <c r="CB99" s="220">
        <f t="shared" si="48"/>
        <v>0</v>
      </c>
      <c r="CC99" s="220">
        <f t="shared" si="48"/>
        <v>0</v>
      </c>
      <c r="CD99" s="220">
        <f t="shared" si="48"/>
        <v>0</v>
      </c>
      <c r="CE99" s="220">
        <f t="shared" si="48"/>
        <v>0</v>
      </c>
      <c r="CF99" s="220">
        <f t="shared" si="48"/>
        <v>0</v>
      </c>
      <c r="CG99" s="220">
        <f t="shared" si="48"/>
        <v>0</v>
      </c>
      <c r="CH99" s="220">
        <f t="shared" si="55"/>
        <v>0</v>
      </c>
      <c r="CI99" s="221"/>
      <c r="CJ99" s="220">
        <f>SUM($BV99:BV99)</f>
        <v>0</v>
      </c>
      <c r="CK99" s="220">
        <f>SUM($BV99:BW99)</f>
        <v>0</v>
      </c>
      <c r="CL99" s="220">
        <f>SUM($BV99:BX99)</f>
        <v>0</v>
      </c>
      <c r="CM99" s="220">
        <f>SUM($BV99:BY99)</f>
        <v>0</v>
      </c>
      <c r="CN99" s="220">
        <f>SUM($BV99:BZ99)</f>
        <v>0</v>
      </c>
      <c r="CO99" s="220">
        <f>SUM($BV99:CA99)</f>
        <v>0</v>
      </c>
      <c r="CP99" s="220">
        <f>SUM($BV99:CB99)</f>
        <v>0</v>
      </c>
      <c r="CQ99" s="220">
        <f>SUM($BV99:CC99)</f>
        <v>0</v>
      </c>
      <c r="CR99" s="220">
        <f>SUM($BV99:CD99)</f>
        <v>0</v>
      </c>
      <c r="CS99" s="220">
        <f>SUM($BV99:CE99)</f>
        <v>0</v>
      </c>
      <c r="CT99" s="220">
        <f>SUM($BV99:CF99)</f>
        <v>0</v>
      </c>
      <c r="CU99" s="220">
        <f>SUM($BV99:CG99)</f>
        <v>0</v>
      </c>
      <c r="CV99" s="222">
        <f t="shared" si="56"/>
        <v>0</v>
      </c>
    </row>
    <row r="100" spans="1:100" s="94" customFormat="1" ht="14.4">
      <c r="A100" s="129" t="s">
        <v>807</v>
      </c>
      <c r="B100" s="129" t="s">
        <v>211</v>
      </c>
      <c r="C100" s="129" t="s">
        <v>21</v>
      </c>
      <c r="D100" t="s">
        <v>494</v>
      </c>
      <c r="E100" s="217" t="s">
        <v>53</v>
      </c>
      <c r="F100" t="s">
        <v>213</v>
      </c>
      <c r="G100" t="s">
        <v>299</v>
      </c>
      <c r="H100" t="s">
        <v>300</v>
      </c>
      <c r="I100" t="s">
        <v>597</v>
      </c>
      <c r="J100" t="s">
        <v>598</v>
      </c>
      <c r="K100" s="129" t="s">
        <v>771</v>
      </c>
      <c r="L100" s="129" t="s">
        <v>417</v>
      </c>
      <c r="M100" s="218" t="str">
        <f t="shared" si="49"/>
        <v>ED.AN</v>
      </c>
      <c r="N100" s="173">
        <v>0.65639999999999998</v>
      </c>
      <c r="O100" s="173">
        <v>0</v>
      </c>
      <c r="P100" s="219">
        <f t="shared" si="50"/>
        <v>427668.29604000004</v>
      </c>
      <c r="Q100" s="219">
        <f t="shared" si="51"/>
        <v>0</v>
      </c>
      <c r="R100" s="220">
        <v>0</v>
      </c>
      <c r="S100" s="220">
        <v>0</v>
      </c>
      <c r="T100" s="220">
        <v>0</v>
      </c>
      <c r="U100" s="220">
        <v>0</v>
      </c>
      <c r="V100" s="220">
        <v>48956.81</v>
      </c>
      <c r="W100" s="220">
        <v>747</v>
      </c>
      <c r="X100" s="220">
        <v>205678.17</v>
      </c>
      <c r="Y100" s="220">
        <v>84457.51</v>
      </c>
      <c r="Z100" s="220">
        <v>57017.51</v>
      </c>
      <c r="AA100" s="220">
        <v>1188.83</v>
      </c>
      <c r="AB100" s="220">
        <v>235802.34</v>
      </c>
      <c r="AC100" s="220">
        <v>17687.93</v>
      </c>
      <c r="AD100" s="220">
        <f t="shared" si="57"/>
        <v>651536.10000000009</v>
      </c>
      <c r="AE100" s="221"/>
      <c r="AF100" s="220">
        <f>SUM($R100:R100)</f>
        <v>0</v>
      </c>
      <c r="AG100" s="220">
        <f>SUM($R100:S100)</f>
        <v>0</v>
      </c>
      <c r="AH100" s="220">
        <f>SUM($R100:T100)</f>
        <v>0</v>
      </c>
      <c r="AI100" s="220">
        <f>SUM($R100:U100)</f>
        <v>0</v>
      </c>
      <c r="AJ100" s="220">
        <f>SUM($R100:V100)</f>
        <v>48956.81</v>
      </c>
      <c r="AK100" s="220">
        <f>SUM($R100:W100)</f>
        <v>49703.81</v>
      </c>
      <c r="AL100" s="220">
        <f>SUM($R100:X100)</f>
        <v>255381.98</v>
      </c>
      <c r="AM100" s="220">
        <f>SUM($R100:Y100)</f>
        <v>339839.49</v>
      </c>
      <c r="AN100" s="220">
        <f>SUM($R100:Z100)</f>
        <v>396857</v>
      </c>
      <c r="AO100" s="220">
        <f>SUM($R100:AA100)</f>
        <v>398045.83</v>
      </c>
      <c r="AP100" s="220">
        <f>SUM($R100:AB100)</f>
        <v>633848.17000000004</v>
      </c>
      <c r="AQ100" s="220">
        <f>SUM($R100:AC100)</f>
        <v>651536.10000000009</v>
      </c>
      <c r="AR100" s="222">
        <f t="shared" si="52"/>
        <v>204033.42833333332</v>
      </c>
      <c r="AS100" s="82"/>
      <c r="AT100" s="220">
        <f t="shared" ref="AT100:BE121" si="58">R100*$N100</f>
        <v>0</v>
      </c>
      <c r="AU100" s="220">
        <f t="shared" si="58"/>
        <v>0</v>
      </c>
      <c r="AV100" s="220">
        <f t="shared" si="58"/>
        <v>0</v>
      </c>
      <c r="AW100" s="220">
        <f t="shared" si="58"/>
        <v>0</v>
      </c>
      <c r="AX100" s="220">
        <f t="shared" si="58"/>
        <v>32135.250083999999</v>
      </c>
      <c r="AY100" s="220">
        <f t="shared" si="58"/>
        <v>490.33080000000001</v>
      </c>
      <c r="AZ100" s="220">
        <f t="shared" si="58"/>
        <v>135007.150788</v>
      </c>
      <c r="BA100" s="220">
        <f t="shared" si="58"/>
        <v>55437.909563999994</v>
      </c>
      <c r="BB100" s="220">
        <f t="shared" si="58"/>
        <v>37426.293564</v>
      </c>
      <c r="BC100" s="220">
        <f t="shared" si="58"/>
        <v>780.34801199999993</v>
      </c>
      <c r="BD100" s="220">
        <f t="shared" si="58"/>
        <v>154780.65597599998</v>
      </c>
      <c r="BE100" s="220">
        <f t="shared" si="58"/>
        <v>11610.357252</v>
      </c>
      <c r="BF100" s="220">
        <f t="shared" si="53"/>
        <v>427668.29603999999</v>
      </c>
      <c r="BG100" s="221"/>
      <c r="BH100" s="220">
        <f>SUM($AT100:AT100)</f>
        <v>0</v>
      </c>
      <c r="BI100" s="220">
        <f>SUM($AT100:AU100)</f>
        <v>0</v>
      </c>
      <c r="BJ100" s="220">
        <f>SUM($AT100:AV100)</f>
        <v>0</v>
      </c>
      <c r="BK100" s="220">
        <f>SUM($AT100:AW100)</f>
        <v>0</v>
      </c>
      <c r="BL100" s="220">
        <f>SUM($AT100:AX100)</f>
        <v>32135.250083999999</v>
      </c>
      <c r="BM100" s="220">
        <f>SUM($AT100:AY100)</f>
        <v>32625.580883999999</v>
      </c>
      <c r="BN100" s="220">
        <f>SUM($AT100:AZ100)</f>
        <v>167632.73167199999</v>
      </c>
      <c r="BO100" s="220">
        <f>SUM($AT100:BA100)</f>
        <v>223070.641236</v>
      </c>
      <c r="BP100" s="220">
        <f>SUM($AT100:BB100)</f>
        <v>260496.93479999999</v>
      </c>
      <c r="BQ100" s="220">
        <f>SUM($AT100:BC100)</f>
        <v>261277.28281199999</v>
      </c>
      <c r="BR100" s="220">
        <f>SUM($AT100:BD100)</f>
        <v>416057.93878799997</v>
      </c>
      <c r="BS100" s="220">
        <f>SUM($AT100:BE100)</f>
        <v>427668.29603999999</v>
      </c>
      <c r="BT100" s="222">
        <f t="shared" si="54"/>
        <v>133927.54235800001</v>
      </c>
      <c r="BU100" s="82"/>
      <c r="BV100" s="220">
        <f t="shared" ref="BV100:CG121" si="59">$O100*R100</f>
        <v>0</v>
      </c>
      <c r="BW100" s="220">
        <f t="shared" si="59"/>
        <v>0</v>
      </c>
      <c r="BX100" s="220">
        <f t="shared" si="59"/>
        <v>0</v>
      </c>
      <c r="BY100" s="220">
        <f t="shared" si="59"/>
        <v>0</v>
      </c>
      <c r="BZ100" s="220">
        <f t="shared" si="59"/>
        <v>0</v>
      </c>
      <c r="CA100" s="220">
        <f t="shared" si="59"/>
        <v>0</v>
      </c>
      <c r="CB100" s="220">
        <f t="shared" si="59"/>
        <v>0</v>
      </c>
      <c r="CC100" s="220">
        <f t="shared" si="59"/>
        <v>0</v>
      </c>
      <c r="CD100" s="220">
        <f t="shared" si="59"/>
        <v>0</v>
      </c>
      <c r="CE100" s="220">
        <f t="shared" si="59"/>
        <v>0</v>
      </c>
      <c r="CF100" s="220">
        <f t="shared" si="59"/>
        <v>0</v>
      </c>
      <c r="CG100" s="220">
        <f t="shared" si="59"/>
        <v>0</v>
      </c>
      <c r="CH100" s="220">
        <f t="shared" si="55"/>
        <v>0</v>
      </c>
      <c r="CI100" s="221"/>
      <c r="CJ100" s="220">
        <f>SUM($BV100:BV100)</f>
        <v>0</v>
      </c>
      <c r="CK100" s="220">
        <f>SUM($BV100:BW100)</f>
        <v>0</v>
      </c>
      <c r="CL100" s="220">
        <f>SUM($BV100:BX100)</f>
        <v>0</v>
      </c>
      <c r="CM100" s="220">
        <f>SUM($BV100:BY100)</f>
        <v>0</v>
      </c>
      <c r="CN100" s="220">
        <f>SUM($BV100:BZ100)</f>
        <v>0</v>
      </c>
      <c r="CO100" s="220">
        <f>SUM($BV100:CA100)</f>
        <v>0</v>
      </c>
      <c r="CP100" s="220">
        <f>SUM($BV100:CB100)</f>
        <v>0</v>
      </c>
      <c r="CQ100" s="220">
        <f>SUM($BV100:CC100)</f>
        <v>0</v>
      </c>
      <c r="CR100" s="220">
        <f>SUM($BV100:CD100)</f>
        <v>0</v>
      </c>
      <c r="CS100" s="220">
        <f>SUM($BV100:CE100)</f>
        <v>0</v>
      </c>
      <c r="CT100" s="220">
        <f>SUM($BV100:CF100)</f>
        <v>0</v>
      </c>
      <c r="CU100" s="220">
        <f>SUM($BV100:CG100)</f>
        <v>0</v>
      </c>
      <c r="CV100" s="222">
        <f t="shared" si="56"/>
        <v>0</v>
      </c>
    </row>
    <row r="101" spans="1:100" s="94" customFormat="1" ht="14.4">
      <c r="A101" s="129" t="s">
        <v>807</v>
      </c>
      <c r="B101" s="129" t="s">
        <v>211</v>
      </c>
      <c r="C101" s="129" t="s">
        <v>21</v>
      </c>
      <c r="D101" t="s">
        <v>494</v>
      </c>
      <c r="E101" s="217" t="s">
        <v>53</v>
      </c>
      <c r="F101" t="s">
        <v>213</v>
      </c>
      <c r="G101" t="s">
        <v>299</v>
      </c>
      <c r="H101" t="s">
        <v>300</v>
      </c>
      <c r="I101" t="s">
        <v>304</v>
      </c>
      <c r="J101" t="s">
        <v>585</v>
      </c>
      <c r="K101" s="129" t="s">
        <v>771</v>
      </c>
      <c r="L101" s="129" t="s">
        <v>417</v>
      </c>
      <c r="M101" s="218" t="str">
        <f t="shared" si="49"/>
        <v>ED.AN</v>
      </c>
      <c r="N101" s="173">
        <v>0.65639999999999998</v>
      </c>
      <c r="O101" s="173">
        <v>0</v>
      </c>
      <c r="P101" s="219">
        <f t="shared" si="50"/>
        <v>10558.358099999998</v>
      </c>
      <c r="Q101" s="219">
        <f t="shared" si="51"/>
        <v>0</v>
      </c>
      <c r="R101" s="220">
        <v>0</v>
      </c>
      <c r="S101" s="220">
        <v>0</v>
      </c>
      <c r="T101" s="220">
        <v>0</v>
      </c>
      <c r="U101" s="220">
        <v>0</v>
      </c>
      <c r="V101" s="220">
        <v>0</v>
      </c>
      <c r="W101" s="220">
        <v>0</v>
      </c>
      <c r="X101" s="220">
        <v>0</v>
      </c>
      <c r="Y101" s="220">
        <v>0</v>
      </c>
      <c r="Z101" s="220">
        <v>16015.38</v>
      </c>
      <c r="AA101" s="220">
        <v>32.39</v>
      </c>
      <c r="AB101" s="220">
        <v>0</v>
      </c>
      <c r="AC101" s="220">
        <v>37.479999999999997</v>
      </c>
      <c r="AD101" s="220">
        <f t="shared" si="57"/>
        <v>16085.249999999998</v>
      </c>
      <c r="AE101" s="221"/>
      <c r="AF101" s="220">
        <f>SUM($R101:R101)</f>
        <v>0</v>
      </c>
      <c r="AG101" s="220">
        <f>SUM($R101:S101)</f>
        <v>0</v>
      </c>
      <c r="AH101" s="220">
        <f>SUM($R101:T101)</f>
        <v>0</v>
      </c>
      <c r="AI101" s="220">
        <f>SUM($R101:U101)</f>
        <v>0</v>
      </c>
      <c r="AJ101" s="220">
        <f>SUM($R101:V101)</f>
        <v>0</v>
      </c>
      <c r="AK101" s="220">
        <f>SUM($R101:W101)</f>
        <v>0</v>
      </c>
      <c r="AL101" s="220">
        <f>SUM($R101:X101)</f>
        <v>0</v>
      </c>
      <c r="AM101" s="220">
        <f>SUM($R101:Y101)</f>
        <v>0</v>
      </c>
      <c r="AN101" s="220">
        <f>SUM($R101:Z101)</f>
        <v>16015.38</v>
      </c>
      <c r="AO101" s="220">
        <f>SUM($R101:AA101)</f>
        <v>16047.769999999999</v>
      </c>
      <c r="AP101" s="220">
        <f>SUM($R101:AB101)</f>
        <v>16047.769999999999</v>
      </c>
      <c r="AQ101" s="220">
        <f>SUM($R101:AC101)</f>
        <v>16085.249999999998</v>
      </c>
      <c r="AR101" s="222">
        <f t="shared" si="52"/>
        <v>4679.4620833333329</v>
      </c>
      <c r="AS101" s="82"/>
      <c r="AT101" s="220">
        <f t="shared" si="58"/>
        <v>0</v>
      </c>
      <c r="AU101" s="220">
        <f t="shared" si="58"/>
        <v>0</v>
      </c>
      <c r="AV101" s="220">
        <f t="shared" si="58"/>
        <v>0</v>
      </c>
      <c r="AW101" s="220">
        <f t="shared" si="58"/>
        <v>0</v>
      </c>
      <c r="AX101" s="220">
        <f t="shared" si="58"/>
        <v>0</v>
      </c>
      <c r="AY101" s="220">
        <f t="shared" si="58"/>
        <v>0</v>
      </c>
      <c r="AZ101" s="220">
        <f t="shared" si="58"/>
        <v>0</v>
      </c>
      <c r="BA101" s="220">
        <f t="shared" si="58"/>
        <v>0</v>
      </c>
      <c r="BB101" s="220">
        <f t="shared" si="58"/>
        <v>10512.495432</v>
      </c>
      <c r="BC101" s="220">
        <f t="shared" si="58"/>
        <v>21.260795999999999</v>
      </c>
      <c r="BD101" s="220">
        <f t="shared" si="58"/>
        <v>0</v>
      </c>
      <c r="BE101" s="220">
        <f t="shared" si="58"/>
        <v>24.601871999999997</v>
      </c>
      <c r="BF101" s="220">
        <f t="shared" si="53"/>
        <v>10558.358099999999</v>
      </c>
      <c r="BG101" s="221"/>
      <c r="BH101" s="220">
        <f>SUM($AT101:AT101)</f>
        <v>0</v>
      </c>
      <c r="BI101" s="220">
        <f>SUM($AT101:AU101)</f>
        <v>0</v>
      </c>
      <c r="BJ101" s="220">
        <f>SUM($AT101:AV101)</f>
        <v>0</v>
      </c>
      <c r="BK101" s="220">
        <f>SUM($AT101:AW101)</f>
        <v>0</v>
      </c>
      <c r="BL101" s="220">
        <f>SUM($AT101:AX101)</f>
        <v>0</v>
      </c>
      <c r="BM101" s="220">
        <f>SUM($AT101:AY101)</f>
        <v>0</v>
      </c>
      <c r="BN101" s="220">
        <f>SUM($AT101:AZ101)</f>
        <v>0</v>
      </c>
      <c r="BO101" s="220">
        <f>SUM($AT101:BA101)</f>
        <v>0</v>
      </c>
      <c r="BP101" s="220">
        <f>SUM($AT101:BB101)</f>
        <v>10512.495432</v>
      </c>
      <c r="BQ101" s="220">
        <f>SUM($AT101:BC101)</f>
        <v>10533.756228</v>
      </c>
      <c r="BR101" s="220">
        <f>SUM($AT101:BD101)</f>
        <v>10533.756228</v>
      </c>
      <c r="BS101" s="220">
        <f>SUM($AT101:BE101)</f>
        <v>10558.358099999999</v>
      </c>
      <c r="BT101" s="222">
        <f t="shared" si="54"/>
        <v>3071.5989114999998</v>
      </c>
      <c r="BU101" s="82"/>
      <c r="BV101" s="220">
        <f t="shared" si="59"/>
        <v>0</v>
      </c>
      <c r="BW101" s="220">
        <f t="shared" si="59"/>
        <v>0</v>
      </c>
      <c r="BX101" s="220">
        <f t="shared" si="59"/>
        <v>0</v>
      </c>
      <c r="BY101" s="220">
        <f t="shared" si="59"/>
        <v>0</v>
      </c>
      <c r="BZ101" s="220">
        <f t="shared" si="59"/>
        <v>0</v>
      </c>
      <c r="CA101" s="220">
        <f t="shared" si="59"/>
        <v>0</v>
      </c>
      <c r="CB101" s="220">
        <f t="shared" si="59"/>
        <v>0</v>
      </c>
      <c r="CC101" s="220">
        <f t="shared" si="59"/>
        <v>0</v>
      </c>
      <c r="CD101" s="220">
        <f t="shared" si="59"/>
        <v>0</v>
      </c>
      <c r="CE101" s="220">
        <f t="shared" si="59"/>
        <v>0</v>
      </c>
      <c r="CF101" s="220">
        <f t="shared" si="59"/>
        <v>0</v>
      </c>
      <c r="CG101" s="220">
        <f t="shared" si="59"/>
        <v>0</v>
      </c>
      <c r="CH101" s="220">
        <f t="shared" si="55"/>
        <v>0</v>
      </c>
      <c r="CI101" s="221"/>
      <c r="CJ101" s="220">
        <f>SUM($BV101:BV101)</f>
        <v>0</v>
      </c>
      <c r="CK101" s="220">
        <f>SUM($BV101:BW101)</f>
        <v>0</v>
      </c>
      <c r="CL101" s="220">
        <f>SUM($BV101:BX101)</f>
        <v>0</v>
      </c>
      <c r="CM101" s="220">
        <f>SUM($BV101:BY101)</f>
        <v>0</v>
      </c>
      <c r="CN101" s="220">
        <f>SUM($BV101:BZ101)</f>
        <v>0</v>
      </c>
      <c r="CO101" s="220">
        <f>SUM($BV101:CA101)</f>
        <v>0</v>
      </c>
      <c r="CP101" s="220">
        <f>SUM($BV101:CB101)</f>
        <v>0</v>
      </c>
      <c r="CQ101" s="220">
        <f>SUM($BV101:CC101)</f>
        <v>0</v>
      </c>
      <c r="CR101" s="220">
        <f>SUM($BV101:CD101)</f>
        <v>0</v>
      </c>
      <c r="CS101" s="220">
        <f>SUM($BV101:CE101)</f>
        <v>0</v>
      </c>
      <c r="CT101" s="220">
        <f>SUM($BV101:CF101)</f>
        <v>0</v>
      </c>
      <c r="CU101" s="220">
        <f>SUM($BV101:CG101)</f>
        <v>0</v>
      </c>
      <c r="CV101" s="222">
        <f t="shared" si="56"/>
        <v>0</v>
      </c>
    </row>
    <row r="102" spans="1:100" s="94" customFormat="1" ht="14.4">
      <c r="A102" s="129" t="s">
        <v>807</v>
      </c>
      <c r="B102" s="129" t="s">
        <v>211</v>
      </c>
      <c r="C102" s="129" t="s">
        <v>212</v>
      </c>
      <c r="D102" t="s">
        <v>494</v>
      </c>
      <c r="E102" s="217" t="s">
        <v>53</v>
      </c>
      <c r="F102" t="s">
        <v>213</v>
      </c>
      <c r="G102" t="s">
        <v>299</v>
      </c>
      <c r="H102" t="s">
        <v>300</v>
      </c>
      <c r="I102" t="s">
        <v>304</v>
      </c>
      <c r="J102" t="s">
        <v>585</v>
      </c>
      <c r="K102" s="129" t="s">
        <v>771</v>
      </c>
      <c r="L102" s="129" t="s">
        <v>416</v>
      </c>
      <c r="M102" s="218" t="str">
        <f t="shared" si="49"/>
        <v>ED.WA</v>
      </c>
      <c r="N102" s="173">
        <v>1</v>
      </c>
      <c r="O102" s="173">
        <v>0</v>
      </c>
      <c r="P102" s="219">
        <f t="shared" si="50"/>
        <v>1463.8</v>
      </c>
      <c r="Q102" s="219">
        <f t="shared" si="51"/>
        <v>0</v>
      </c>
      <c r="R102" s="220">
        <v>0</v>
      </c>
      <c r="S102" s="220">
        <v>0</v>
      </c>
      <c r="T102" s="220">
        <v>0</v>
      </c>
      <c r="U102" s="220">
        <v>0</v>
      </c>
      <c r="V102" s="220">
        <v>0</v>
      </c>
      <c r="W102" s="220">
        <v>0</v>
      </c>
      <c r="X102" s="220">
        <v>0</v>
      </c>
      <c r="Y102" s="220">
        <v>0</v>
      </c>
      <c r="Z102" s="220">
        <v>0</v>
      </c>
      <c r="AA102" s="220">
        <v>0</v>
      </c>
      <c r="AB102" s="220">
        <v>1463.8</v>
      </c>
      <c r="AC102" s="220">
        <v>0</v>
      </c>
      <c r="AD102" s="220">
        <f t="shared" si="57"/>
        <v>1463.8</v>
      </c>
      <c r="AE102" s="221"/>
      <c r="AF102" s="220">
        <f>SUM($R102:R102)</f>
        <v>0</v>
      </c>
      <c r="AG102" s="220">
        <f>SUM($R102:S102)</f>
        <v>0</v>
      </c>
      <c r="AH102" s="220">
        <f>SUM($R102:T102)</f>
        <v>0</v>
      </c>
      <c r="AI102" s="220">
        <f>SUM($R102:U102)</f>
        <v>0</v>
      </c>
      <c r="AJ102" s="220">
        <f>SUM($R102:V102)</f>
        <v>0</v>
      </c>
      <c r="AK102" s="220">
        <f>SUM($R102:W102)</f>
        <v>0</v>
      </c>
      <c r="AL102" s="220">
        <f>SUM($R102:X102)</f>
        <v>0</v>
      </c>
      <c r="AM102" s="220">
        <f>SUM($R102:Y102)</f>
        <v>0</v>
      </c>
      <c r="AN102" s="220">
        <f>SUM($R102:Z102)</f>
        <v>0</v>
      </c>
      <c r="AO102" s="220">
        <f>SUM($R102:AA102)</f>
        <v>0</v>
      </c>
      <c r="AP102" s="220">
        <f>SUM($R102:AB102)</f>
        <v>1463.8</v>
      </c>
      <c r="AQ102" s="220">
        <f>SUM($R102:AC102)</f>
        <v>1463.8</v>
      </c>
      <c r="AR102" s="222">
        <f t="shared" si="52"/>
        <v>182.97499999999999</v>
      </c>
      <c r="AS102" s="82"/>
      <c r="AT102" s="220">
        <f t="shared" si="58"/>
        <v>0</v>
      </c>
      <c r="AU102" s="220">
        <f t="shared" si="58"/>
        <v>0</v>
      </c>
      <c r="AV102" s="220">
        <f t="shared" si="58"/>
        <v>0</v>
      </c>
      <c r="AW102" s="220">
        <f t="shared" si="58"/>
        <v>0</v>
      </c>
      <c r="AX102" s="220">
        <f t="shared" si="58"/>
        <v>0</v>
      </c>
      <c r="AY102" s="220">
        <f t="shared" si="58"/>
        <v>0</v>
      </c>
      <c r="AZ102" s="220">
        <f t="shared" si="58"/>
        <v>0</v>
      </c>
      <c r="BA102" s="220">
        <f t="shared" si="58"/>
        <v>0</v>
      </c>
      <c r="BB102" s="220">
        <f t="shared" si="58"/>
        <v>0</v>
      </c>
      <c r="BC102" s="220">
        <f t="shared" si="58"/>
        <v>0</v>
      </c>
      <c r="BD102" s="220">
        <f t="shared" si="58"/>
        <v>1463.8</v>
      </c>
      <c r="BE102" s="220">
        <f t="shared" si="58"/>
        <v>0</v>
      </c>
      <c r="BF102" s="220">
        <f t="shared" si="53"/>
        <v>1463.8</v>
      </c>
      <c r="BG102" s="221"/>
      <c r="BH102" s="220">
        <f>SUM($AT102:AT102)</f>
        <v>0</v>
      </c>
      <c r="BI102" s="220">
        <f>SUM($AT102:AU102)</f>
        <v>0</v>
      </c>
      <c r="BJ102" s="220">
        <f>SUM($AT102:AV102)</f>
        <v>0</v>
      </c>
      <c r="BK102" s="220">
        <f>SUM($AT102:AW102)</f>
        <v>0</v>
      </c>
      <c r="BL102" s="220">
        <f>SUM($AT102:AX102)</f>
        <v>0</v>
      </c>
      <c r="BM102" s="220">
        <f>SUM($AT102:AY102)</f>
        <v>0</v>
      </c>
      <c r="BN102" s="220">
        <f>SUM($AT102:AZ102)</f>
        <v>0</v>
      </c>
      <c r="BO102" s="220">
        <f>SUM($AT102:BA102)</f>
        <v>0</v>
      </c>
      <c r="BP102" s="220">
        <f>SUM($AT102:BB102)</f>
        <v>0</v>
      </c>
      <c r="BQ102" s="220">
        <f>SUM($AT102:BC102)</f>
        <v>0</v>
      </c>
      <c r="BR102" s="220">
        <f>SUM($AT102:BD102)</f>
        <v>1463.8</v>
      </c>
      <c r="BS102" s="220">
        <f>SUM($AT102:BE102)</f>
        <v>1463.8</v>
      </c>
      <c r="BT102" s="222">
        <f t="shared" si="54"/>
        <v>182.97499999999999</v>
      </c>
      <c r="BU102" s="82"/>
      <c r="BV102" s="220">
        <f t="shared" si="59"/>
        <v>0</v>
      </c>
      <c r="BW102" s="220">
        <f t="shared" si="59"/>
        <v>0</v>
      </c>
      <c r="BX102" s="220">
        <f t="shared" si="59"/>
        <v>0</v>
      </c>
      <c r="BY102" s="220">
        <f t="shared" si="59"/>
        <v>0</v>
      </c>
      <c r="BZ102" s="220">
        <f t="shared" si="59"/>
        <v>0</v>
      </c>
      <c r="CA102" s="220">
        <f t="shared" si="59"/>
        <v>0</v>
      </c>
      <c r="CB102" s="220">
        <f t="shared" si="59"/>
        <v>0</v>
      </c>
      <c r="CC102" s="220">
        <f t="shared" si="59"/>
        <v>0</v>
      </c>
      <c r="CD102" s="220">
        <f t="shared" si="59"/>
        <v>0</v>
      </c>
      <c r="CE102" s="220">
        <f t="shared" si="59"/>
        <v>0</v>
      </c>
      <c r="CF102" s="220">
        <f t="shared" si="59"/>
        <v>0</v>
      </c>
      <c r="CG102" s="220">
        <f t="shared" si="59"/>
        <v>0</v>
      </c>
      <c r="CH102" s="220">
        <f t="shared" si="55"/>
        <v>0</v>
      </c>
      <c r="CI102" s="221"/>
      <c r="CJ102" s="220">
        <f>SUM($BV102:BV102)</f>
        <v>0</v>
      </c>
      <c r="CK102" s="220">
        <f>SUM($BV102:BW102)</f>
        <v>0</v>
      </c>
      <c r="CL102" s="220">
        <f>SUM($BV102:BX102)</f>
        <v>0</v>
      </c>
      <c r="CM102" s="220">
        <f>SUM($BV102:BY102)</f>
        <v>0</v>
      </c>
      <c r="CN102" s="220">
        <f>SUM($BV102:BZ102)</f>
        <v>0</v>
      </c>
      <c r="CO102" s="220">
        <f>SUM($BV102:CA102)</f>
        <v>0</v>
      </c>
      <c r="CP102" s="220">
        <f>SUM($BV102:CB102)</f>
        <v>0</v>
      </c>
      <c r="CQ102" s="220">
        <f>SUM($BV102:CC102)</f>
        <v>0</v>
      </c>
      <c r="CR102" s="220">
        <f>SUM($BV102:CD102)</f>
        <v>0</v>
      </c>
      <c r="CS102" s="220">
        <f>SUM($BV102:CE102)</f>
        <v>0</v>
      </c>
      <c r="CT102" s="220">
        <f>SUM($BV102:CF102)</f>
        <v>0</v>
      </c>
      <c r="CU102" s="220">
        <f>SUM($BV102:CG102)</f>
        <v>0</v>
      </c>
      <c r="CV102" s="222">
        <f t="shared" si="56"/>
        <v>0</v>
      </c>
    </row>
    <row r="103" spans="1:100" s="94" customFormat="1" ht="14.4">
      <c r="A103" s="129" t="s">
        <v>807</v>
      </c>
      <c r="B103" s="129" t="s">
        <v>211</v>
      </c>
      <c r="C103" s="129" t="s">
        <v>212</v>
      </c>
      <c r="D103" t="s">
        <v>494</v>
      </c>
      <c r="E103" s="217" t="s">
        <v>53</v>
      </c>
      <c r="F103" t="s">
        <v>213</v>
      </c>
      <c r="G103" t="s">
        <v>299</v>
      </c>
      <c r="H103" t="s">
        <v>300</v>
      </c>
      <c r="I103" t="s">
        <v>305</v>
      </c>
      <c r="J103" t="s">
        <v>590</v>
      </c>
      <c r="K103" s="129" t="s">
        <v>771</v>
      </c>
      <c r="L103" s="129" t="s">
        <v>416</v>
      </c>
      <c r="M103" s="218" t="str">
        <f t="shared" si="49"/>
        <v>ED.WA</v>
      </c>
      <c r="N103" s="173">
        <v>1</v>
      </c>
      <c r="O103" s="173">
        <v>0</v>
      </c>
      <c r="P103" s="219">
        <f t="shared" si="50"/>
        <v>23136.080000000002</v>
      </c>
      <c r="Q103" s="219">
        <f t="shared" si="51"/>
        <v>0</v>
      </c>
      <c r="R103" s="220">
        <v>0</v>
      </c>
      <c r="S103" s="220">
        <v>0</v>
      </c>
      <c r="T103" s="220">
        <v>0</v>
      </c>
      <c r="U103" s="220">
        <v>0</v>
      </c>
      <c r="V103" s="220">
        <v>0</v>
      </c>
      <c r="W103" s="220">
        <v>0</v>
      </c>
      <c r="X103" s="220">
        <v>0</v>
      </c>
      <c r="Y103" s="220">
        <v>0</v>
      </c>
      <c r="Z103" s="220">
        <v>0</v>
      </c>
      <c r="AA103" s="220">
        <v>2458.9499999999998</v>
      </c>
      <c r="AB103" s="220">
        <v>20677.13</v>
      </c>
      <c r="AC103" s="220">
        <v>0</v>
      </c>
      <c r="AD103" s="220">
        <f t="shared" si="57"/>
        <v>23136.080000000002</v>
      </c>
      <c r="AE103" s="221"/>
      <c r="AF103" s="220">
        <f>SUM($R103:R103)</f>
        <v>0</v>
      </c>
      <c r="AG103" s="220">
        <f>SUM($R103:S103)</f>
        <v>0</v>
      </c>
      <c r="AH103" s="220">
        <f>SUM($R103:T103)</f>
        <v>0</v>
      </c>
      <c r="AI103" s="220">
        <f>SUM($R103:U103)</f>
        <v>0</v>
      </c>
      <c r="AJ103" s="220">
        <f>SUM($R103:V103)</f>
        <v>0</v>
      </c>
      <c r="AK103" s="220">
        <f>SUM($R103:W103)</f>
        <v>0</v>
      </c>
      <c r="AL103" s="220">
        <f>SUM($R103:X103)</f>
        <v>0</v>
      </c>
      <c r="AM103" s="220">
        <f>SUM($R103:Y103)</f>
        <v>0</v>
      </c>
      <c r="AN103" s="220">
        <f>SUM($R103:Z103)</f>
        <v>0</v>
      </c>
      <c r="AO103" s="220">
        <f>SUM($R103:AA103)</f>
        <v>2458.9499999999998</v>
      </c>
      <c r="AP103" s="220">
        <f>SUM($R103:AB103)</f>
        <v>23136.080000000002</v>
      </c>
      <c r="AQ103" s="220">
        <f>SUM($R103:AC103)</f>
        <v>23136.080000000002</v>
      </c>
      <c r="AR103" s="222">
        <f t="shared" si="52"/>
        <v>3096.9225000000006</v>
      </c>
      <c r="AS103" s="82"/>
      <c r="AT103" s="220">
        <f t="shared" si="58"/>
        <v>0</v>
      </c>
      <c r="AU103" s="220">
        <f t="shared" si="58"/>
        <v>0</v>
      </c>
      <c r="AV103" s="220">
        <f t="shared" si="58"/>
        <v>0</v>
      </c>
      <c r="AW103" s="220">
        <f t="shared" si="58"/>
        <v>0</v>
      </c>
      <c r="AX103" s="220">
        <f t="shared" si="58"/>
        <v>0</v>
      </c>
      <c r="AY103" s="220">
        <f t="shared" si="58"/>
        <v>0</v>
      </c>
      <c r="AZ103" s="220">
        <f t="shared" si="58"/>
        <v>0</v>
      </c>
      <c r="BA103" s="220">
        <f t="shared" si="58"/>
        <v>0</v>
      </c>
      <c r="BB103" s="220">
        <f t="shared" si="58"/>
        <v>0</v>
      </c>
      <c r="BC103" s="220">
        <f t="shared" si="58"/>
        <v>2458.9499999999998</v>
      </c>
      <c r="BD103" s="220">
        <f t="shared" si="58"/>
        <v>20677.13</v>
      </c>
      <c r="BE103" s="220">
        <f t="shared" si="58"/>
        <v>0</v>
      </c>
      <c r="BF103" s="220">
        <f t="shared" si="53"/>
        <v>23136.080000000002</v>
      </c>
      <c r="BG103" s="221"/>
      <c r="BH103" s="220">
        <f>SUM($AT103:AT103)</f>
        <v>0</v>
      </c>
      <c r="BI103" s="220">
        <f>SUM($AT103:AU103)</f>
        <v>0</v>
      </c>
      <c r="BJ103" s="220">
        <f>SUM($AT103:AV103)</f>
        <v>0</v>
      </c>
      <c r="BK103" s="220">
        <f>SUM($AT103:AW103)</f>
        <v>0</v>
      </c>
      <c r="BL103" s="220">
        <f>SUM($AT103:AX103)</f>
        <v>0</v>
      </c>
      <c r="BM103" s="220">
        <f>SUM($AT103:AY103)</f>
        <v>0</v>
      </c>
      <c r="BN103" s="220">
        <f>SUM($AT103:AZ103)</f>
        <v>0</v>
      </c>
      <c r="BO103" s="220">
        <f>SUM($AT103:BA103)</f>
        <v>0</v>
      </c>
      <c r="BP103" s="220">
        <f>SUM($AT103:BB103)</f>
        <v>0</v>
      </c>
      <c r="BQ103" s="220">
        <f>SUM($AT103:BC103)</f>
        <v>2458.9499999999998</v>
      </c>
      <c r="BR103" s="220">
        <f>SUM($AT103:BD103)</f>
        <v>23136.080000000002</v>
      </c>
      <c r="BS103" s="220">
        <f>SUM($AT103:BE103)</f>
        <v>23136.080000000002</v>
      </c>
      <c r="BT103" s="222">
        <f t="shared" si="54"/>
        <v>3096.9225000000006</v>
      </c>
      <c r="BU103" s="82"/>
      <c r="BV103" s="220">
        <f t="shared" si="59"/>
        <v>0</v>
      </c>
      <c r="BW103" s="220">
        <f t="shared" si="59"/>
        <v>0</v>
      </c>
      <c r="BX103" s="220">
        <f t="shared" si="59"/>
        <v>0</v>
      </c>
      <c r="BY103" s="220">
        <f t="shared" si="59"/>
        <v>0</v>
      </c>
      <c r="BZ103" s="220">
        <f t="shared" si="59"/>
        <v>0</v>
      </c>
      <c r="CA103" s="220">
        <f t="shared" si="59"/>
        <v>0</v>
      </c>
      <c r="CB103" s="220">
        <f t="shared" si="59"/>
        <v>0</v>
      </c>
      <c r="CC103" s="220">
        <f t="shared" si="59"/>
        <v>0</v>
      </c>
      <c r="CD103" s="220">
        <f t="shared" si="59"/>
        <v>0</v>
      </c>
      <c r="CE103" s="220">
        <f t="shared" si="59"/>
        <v>0</v>
      </c>
      <c r="CF103" s="220">
        <f t="shared" si="59"/>
        <v>0</v>
      </c>
      <c r="CG103" s="220">
        <f t="shared" si="59"/>
        <v>0</v>
      </c>
      <c r="CH103" s="220">
        <f t="shared" si="55"/>
        <v>0</v>
      </c>
      <c r="CI103" s="221"/>
      <c r="CJ103" s="220">
        <f>SUM($BV103:BV103)</f>
        <v>0</v>
      </c>
      <c r="CK103" s="220">
        <f>SUM($BV103:BW103)</f>
        <v>0</v>
      </c>
      <c r="CL103" s="220">
        <f>SUM($BV103:BX103)</f>
        <v>0</v>
      </c>
      <c r="CM103" s="220">
        <f>SUM($BV103:BY103)</f>
        <v>0</v>
      </c>
      <c r="CN103" s="220">
        <f>SUM($BV103:BZ103)</f>
        <v>0</v>
      </c>
      <c r="CO103" s="220">
        <f>SUM($BV103:CA103)</f>
        <v>0</v>
      </c>
      <c r="CP103" s="220">
        <f>SUM($BV103:CB103)</f>
        <v>0</v>
      </c>
      <c r="CQ103" s="220">
        <f>SUM($BV103:CC103)</f>
        <v>0</v>
      </c>
      <c r="CR103" s="220">
        <f>SUM($BV103:CD103)</f>
        <v>0</v>
      </c>
      <c r="CS103" s="220">
        <f>SUM($BV103:CE103)</f>
        <v>0</v>
      </c>
      <c r="CT103" s="220">
        <f>SUM($BV103:CF103)</f>
        <v>0</v>
      </c>
      <c r="CU103" s="220">
        <f>SUM($BV103:CG103)</f>
        <v>0</v>
      </c>
      <c r="CV103" s="222">
        <f t="shared" si="56"/>
        <v>0</v>
      </c>
    </row>
    <row r="104" spans="1:100" s="94" customFormat="1" ht="14.4">
      <c r="A104" s="129" t="s">
        <v>807</v>
      </c>
      <c r="B104" s="129" t="s">
        <v>211</v>
      </c>
      <c r="C104" s="129" t="s">
        <v>212</v>
      </c>
      <c r="D104" t="s">
        <v>494</v>
      </c>
      <c r="E104" s="217" t="s">
        <v>53</v>
      </c>
      <c r="F104" t="s">
        <v>213</v>
      </c>
      <c r="G104" t="s">
        <v>299</v>
      </c>
      <c r="H104" t="s">
        <v>300</v>
      </c>
      <c r="I104" t="s">
        <v>306</v>
      </c>
      <c r="J104" t="s">
        <v>595</v>
      </c>
      <c r="K104" s="129" t="s">
        <v>771</v>
      </c>
      <c r="L104" s="129" t="s">
        <v>416</v>
      </c>
      <c r="M104" s="218" t="str">
        <f t="shared" si="49"/>
        <v>ED.WA</v>
      </c>
      <c r="N104" s="173">
        <v>1</v>
      </c>
      <c r="O104" s="173">
        <v>0</v>
      </c>
      <c r="P104" s="219">
        <f t="shared" si="50"/>
        <v>84830.89</v>
      </c>
      <c r="Q104" s="219">
        <f t="shared" si="51"/>
        <v>0</v>
      </c>
      <c r="R104" s="220">
        <v>0</v>
      </c>
      <c r="S104" s="220">
        <v>0</v>
      </c>
      <c r="T104" s="220">
        <v>0</v>
      </c>
      <c r="U104" s="220">
        <v>0</v>
      </c>
      <c r="V104" s="220">
        <v>5540.8099999999995</v>
      </c>
      <c r="W104" s="220">
        <v>0</v>
      </c>
      <c r="X104" s="220">
        <v>0</v>
      </c>
      <c r="Y104" s="220">
        <v>0</v>
      </c>
      <c r="Z104" s="220">
        <v>0</v>
      </c>
      <c r="AA104" s="220">
        <v>0</v>
      </c>
      <c r="AB104" s="220">
        <v>78094.14</v>
      </c>
      <c r="AC104" s="220">
        <v>1195.94</v>
      </c>
      <c r="AD104" s="220">
        <f t="shared" si="57"/>
        <v>84830.89</v>
      </c>
      <c r="AE104" s="221"/>
      <c r="AF104" s="220">
        <f>SUM($R104:R104)</f>
        <v>0</v>
      </c>
      <c r="AG104" s="220">
        <f>SUM($R104:S104)</f>
        <v>0</v>
      </c>
      <c r="AH104" s="220">
        <f>SUM($R104:T104)</f>
        <v>0</v>
      </c>
      <c r="AI104" s="220">
        <f>SUM($R104:U104)</f>
        <v>0</v>
      </c>
      <c r="AJ104" s="220">
        <f>SUM($R104:V104)</f>
        <v>5540.8099999999995</v>
      </c>
      <c r="AK104" s="220">
        <f>SUM($R104:W104)</f>
        <v>5540.8099999999995</v>
      </c>
      <c r="AL104" s="220">
        <f>SUM($R104:X104)</f>
        <v>5540.8099999999995</v>
      </c>
      <c r="AM104" s="220">
        <f>SUM($R104:Y104)</f>
        <v>5540.8099999999995</v>
      </c>
      <c r="AN104" s="220">
        <f>SUM($R104:Z104)</f>
        <v>5540.8099999999995</v>
      </c>
      <c r="AO104" s="220">
        <f>SUM($R104:AA104)</f>
        <v>5540.8099999999995</v>
      </c>
      <c r="AP104" s="220">
        <f>SUM($R104:AB104)</f>
        <v>83634.95</v>
      </c>
      <c r="AQ104" s="220">
        <f>SUM($R104:AC104)</f>
        <v>84830.89</v>
      </c>
      <c r="AR104" s="222">
        <f t="shared" si="52"/>
        <v>13274.604583333334</v>
      </c>
      <c r="AS104" s="82"/>
      <c r="AT104" s="220">
        <f t="shared" si="58"/>
        <v>0</v>
      </c>
      <c r="AU104" s="220">
        <f t="shared" si="58"/>
        <v>0</v>
      </c>
      <c r="AV104" s="220">
        <f t="shared" si="58"/>
        <v>0</v>
      </c>
      <c r="AW104" s="220">
        <f t="shared" si="58"/>
        <v>0</v>
      </c>
      <c r="AX104" s="220">
        <f t="shared" si="58"/>
        <v>5540.8099999999995</v>
      </c>
      <c r="AY104" s="220">
        <f t="shared" si="58"/>
        <v>0</v>
      </c>
      <c r="AZ104" s="220">
        <f t="shared" si="58"/>
        <v>0</v>
      </c>
      <c r="BA104" s="220">
        <f t="shared" si="58"/>
        <v>0</v>
      </c>
      <c r="BB104" s="220">
        <f t="shared" si="58"/>
        <v>0</v>
      </c>
      <c r="BC104" s="220">
        <f t="shared" si="58"/>
        <v>0</v>
      </c>
      <c r="BD104" s="220">
        <f t="shared" si="58"/>
        <v>78094.14</v>
      </c>
      <c r="BE104" s="220">
        <f t="shared" si="58"/>
        <v>1195.94</v>
      </c>
      <c r="BF104" s="220">
        <f t="shared" si="53"/>
        <v>84830.89</v>
      </c>
      <c r="BG104" s="221"/>
      <c r="BH104" s="220">
        <f>SUM($AT104:AT104)</f>
        <v>0</v>
      </c>
      <c r="BI104" s="220">
        <f>SUM($AT104:AU104)</f>
        <v>0</v>
      </c>
      <c r="BJ104" s="220">
        <f>SUM($AT104:AV104)</f>
        <v>0</v>
      </c>
      <c r="BK104" s="220">
        <f>SUM($AT104:AW104)</f>
        <v>0</v>
      </c>
      <c r="BL104" s="220">
        <f>SUM($AT104:AX104)</f>
        <v>5540.8099999999995</v>
      </c>
      <c r="BM104" s="220">
        <f>SUM($AT104:AY104)</f>
        <v>5540.8099999999995</v>
      </c>
      <c r="BN104" s="220">
        <f>SUM($AT104:AZ104)</f>
        <v>5540.8099999999995</v>
      </c>
      <c r="BO104" s="220">
        <f>SUM($AT104:BA104)</f>
        <v>5540.8099999999995</v>
      </c>
      <c r="BP104" s="220">
        <f>SUM($AT104:BB104)</f>
        <v>5540.8099999999995</v>
      </c>
      <c r="BQ104" s="220">
        <f>SUM($AT104:BC104)</f>
        <v>5540.8099999999995</v>
      </c>
      <c r="BR104" s="220">
        <f>SUM($AT104:BD104)</f>
        <v>83634.95</v>
      </c>
      <c r="BS104" s="220">
        <f>SUM($AT104:BE104)</f>
        <v>84830.89</v>
      </c>
      <c r="BT104" s="222">
        <f t="shared" si="54"/>
        <v>13274.604583333334</v>
      </c>
      <c r="BU104" s="82"/>
      <c r="BV104" s="220">
        <f t="shared" si="59"/>
        <v>0</v>
      </c>
      <c r="BW104" s="220">
        <f t="shared" si="59"/>
        <v>0</v>
      </c>
      <c r="BX104" s="220">
        <f t="shared" si="59"/>
        <v>0</v>
      </c>
      <c r="BY104" s="220">
        <f t="shared" si="59"/>
        <v>0</v>
      </c>
      <c r="BZ104" s="220">
        <f t="shared" si="59"/>
        <v>0</v>
      </c>
      <c r="CA104" s="220">
        <f t="shared" si="59"/>
        <v>0</v>
      </c>
      <c r="CB104" s="220">
        <f t="shared" si="59"/>
        <v>0</v>
      </c>
      <c r="CC104" s="220">
        <f t="shared" si="59"/>
        <v>0</v>
      </c>
      <c r="CD104" s="220">
        <f t="shared" si="59"/>
        <v>0</v>
      </c>
      <c r="CE104" s="220">
        <f t="shared" si="59"/>
        <v>0</v>
      </c>
      <c r="CF104" s="220">
        <f t="shared" si="59"/>
        <v>0</v>
      </c>
      <c r="CG104" s="220">
        <f t="shared" si="59"/>
        <v>0</v>
      </c>
      <c r="CH104" s="220">
        <f t="shared" si="55"/>
        <v>0</v>
      </c>
      <c r="CI104" s="221"/>
      <c r="CJ104" s="220">
        <f>SUM($BV104:BV104)</f>
        <v>0</v>
      </c>
      <c r="CK104" s="220">
        <f>SUM($BV104:BW104)</f>
        <v>0</v>
      </c>
      <c r="CL104" s="220">
        <f>SUM($BV104:BX104)</f>
        <v>0</v>
      </c>
      <c r="CM104" s="220">
        <f>SUM($BV104:BY104)</f>
        <v>0</v>
      </c>
      <c r="CN104" s="220">
        <f>SUM($BV104:BZ104)</f>
        <v>0</v>
      </c>
      <c r="CO104" s="220">
        <f>SUM($BV104:CA104)</f>
        <v>0</v>
      </c>
      <c r="CP104" s="220">
        <f>SUM($BV104:CB104)</f>
        <v>0</v>
      </c>
      <c r="CQ104" s="220">
        <f>SUM($BV104:CC104)</f>
        <v>0</v>
      </c>
      <c r="CR104" s="220">
        <f>SUM($BV104:CD104)</f>
        <v>0</v>
      </c>
      <c r="CS104" s="220">
        <f>SUM($BV104:CE104)</f>
        <v>0</v>
      </c>
      <c r="CT104" s="220">
        <f>SUM($BV104:CF104)</f>
        <v>0</v>
      </c>
      <c r="CU104" s="220">
        <f>SUM($BV104:CG104)</f>
        <v>0</v>
      </c>
      <c r="CV104" s="222">
        <f t="shared" si="56"/>
        <v>0</v>
      </c>
    </row>
    <row r="105" spans="1:100" s="94" customFormat="1" ht="14.4">
      <c r="A105" s="129" t="s">
        <v>807</v>
      </c>
      <c r="B105" s="129" t="s">
        <v>211</v>
      </c>
      <c r="C105" s="129" t="s">
        <v>21</v>
      </c>
      <c r="D105" t="s">
        <v>494</v>
      </c>
      <c r="E105" s="217" t="s">
        <v>53</v>
      </c>
      <c r="F105" t="s">
        <v>213</v>
      </c>
      <c r="G105" t="s">
        <v>299</v>
      </c>
      <c r="H105" t="s">
        <v>300</v>
      </c>
      <c r="I105" t="s">
        <v>307</v>
      </c>
      <c r="J105" t="s">
        <v>594</v>
      </c>
      <c r="K105" s="129" t="s">
        <v>771</v>
      </c>
      <c r="L105" s="129" t="s">
        <v>417</v>
      </c>
      <c r="M105" s="218" t="str">
        <f t="shared" si="49"/>
        <v>ED.AN</v>
      </c>
      <c r="N105" s="173">
        <v>0.65639999999999998</v>
      </c>
      <c r="O105" s="173">
        <v>0</v>
      </c>
      <c r="P105" s="219">
        <f t="shared" si="50"/>
        <v>222111.75898800002</v>
      </c>
      <c r="Q105" s="219">
        <f t="shared" si="51"/>
        <v>0</v>
      </c>
      <c r="R105" s="220">
        <v>0</v>
      </c>
      <c r="S105" s="220">
        <v>555.86</v>
      </c>
      <c r="T105" s="220">
        <v>116.94</v>
      </c>
      <c r="U105" s="220">
        <v>0</v>
      </c>
      <c r="V105" s="220">
        <v>0</v>
      </c>
      <c r="W105" s="220">
        <v>0</v>
      </c>
      <c r="X105" s="220">
        <v>0</v>
      </c>
      <c r="Y105" s="220">
        <v>0</v>
      </c>
      <c r="Z105" s="220">
        <v>52436.97</v>
      </c>
      <c r="AA105" s="220">
        <v>2071.4499999999998</v>
      </c>
      <c r="AB105" s="220">
        <v>0</v>
      </c>
      <c r="AC105" s="220">
        <v>283197.45</v>
      </c>
      <c r="AD105" s="220">
        <f t="shared" si="57"/>
        <v>338378.67000000004</v>
      </c>
      <c r="AE105" s="221"/>
      <c r="AF105" s="220">
        <f>SUM($R105:R105)</f>
        <v>0</v>
      </c>
      <c r="AG105" s="220">
        <f>SUM($R105:S105)</f>
        <v>555.86</v>
      </c>
      <c r="AH105" s="220">
        <f>SUM($R105:T105)</f>
        <v>672.8</v>
      </c>
      <c r="AI105" s="220">
        <f>SUM($R105:U105)</f>
        <v>672.8</v>
      </c>
      <c r="AJ105" s="220">
        <f>SUM($R105:V105)</f>
        <v>672.8</v>
      </c>
      <c r="AK105" s="220">
        <f>SUM($R105:W105)</f>
        <v>672.8</v>
      </c>
      <c r="AL105" s="220">
        <f>SUM($R105:X105)</f>
        <v>672.8</v>
      </c>
      <c r="AM105" s="220">
        <f>SUM($R105:Y105)</f>
        <v>672.8</v>
      </c>
      <c r="AN105" s="220">
        <f>SUM($R105:Z105)</f>
        <v>53109.770000000004</v>
      </c>
      <c r="AO105" s="220">
        <f>SUM($R105:AA105)</f>
        <v>55181.22</v>
      </c>
      <c r="AP105" s="220">
        <f>SUM($R105:AB105)</f>
        <v>55181.22</v>
      </c>
      <c r="AQ105" s="220">
        <f>SUM($R105:AC105)</f>
        <v>338378.67000000004</v>
      </c>
      <c r="AR105" s="222">
        <f t="shared" si="52"/>
        <v>28104.517083333336</v>
      </c>
      <c r="AS105" s="82"/>
      <c r="AT105" s="220">
        <f t="shared" si="58"/>
        <v>0</v>
      </c>
      <c r="AU105" s="220">
        <f t="shared" si="58"/>
        <v>364.86650400000002</v>
      </c>
      <c r="AV105" s="220">
        <f t="shared" si="58"/>
        <v>76.759416000000002</v>
      </c>
      <c r="AW105" s="220">
        <f t="shared" si="58"/>
        <v>0</v>
      </c>
      <c r="AX105" s="220">
        <f t="shared" si="58"/>
        <v>0</v>
      </c>
      <c r="AY105" s="220">
        <f t="shared" si="58"/>
        <v>0</v>
      </c>
      <c r="AZ105" s="220">
        <f t="shared" si="58"/>
        <v>0</v>
      </c>
      <c r="BA105" s="220">
        <f t="shared" si="58"/>
        <v>0</v>
      </c>
      <c r="BB105" s="220">
        <f t="shared" si="58"/>
        <v>34419.627108000001</v>
      </c>
      <c r="BC105" s="220">
        <f t="shared" si="58"/>
        <v>1359.6997799999999</v>
      </c>
      <c r="BD105" s="220">
        <f t="shared" si="58"/>
        <v>0</v>
      </c>
      <c r="BE105" s="220">
        <f t="shared" si="58"/>
        <v>185890.80618000001</v>
      </c>
      <c r="BF105" s="220">
        <f t="shared" si="53"/>
        <v>222111.75898800002</v>
      </c>
      <c r="BG105" s="221"/>
      <c r="BH105" s="220">
        <f>SUM($AT105:AT105)</f>
        <v>0</v>
      </c>
      <c r="BI105" s="220">
        <f>SUM($AT105:AU105)</f>
        <v>364.86650400000002</v>
      </c>
      <c r="BJ105" s="220">
        <f>SUM($AT105:AV105)</f>
        <v>441.62592000000001</v>
      </c>
      <c r="BK105" s="220">
        <f>SUM($AT105:AW105)</f>
        <v>441.62592000000001</v>
      </c>
      <c r="BL105" s="220">
        <f>SUM($AT105:AX105)</f>
        <v>441.62592000000001</v>
      </c>
      <c r="BM105" s="220">
        <f>SUM($AT105:AY105)</f>
        <v>441.62592000000001</v>
      </c>
      <c r="BN105" s="220">
        <f>SUM($AT105:AZ105)</f>
        <v>441.62592000000001</v>
      </c>
      <c r="BO105" s="220">
        <f>SUM($AT105:BA105)</f>
        <v>441.62592000000001</v>
      </c>
      <c r="BP105" s="220">
        <f>SUM($AT105:BB105)</f>
        <v>34861.253027999999</v>
      </c>
      <c r="BQ105" s="220">
        <f>SUM($AT105:BC105)</f>
        <v>36220.952808000002</v>
      </c>
      <c r="BR105" s="220">
        <f>SUM($AT105:BD105)</f>
        <v>36220.952808000002</v>
      </c>
      <c r="BS105" s="220">
        <f>SUM($AT105:BE105)</f>
        <v>222111.75898800002</v>
      </c>
      <c r="BT105" s="222">
        <f t="shared" si="54"/>
        <v>18447.805013499998</v>
      </c>
      <c r="BU105" s="82"/>
      <c r="BV105" s="220">
        <f t="shared" si="59"/>
        <v>0</v>
      </c>
      <c r="BW105" s="220">
        <f t="shared" si="59"/>
        <v>0</v>
      </c>
      <c r="BX105" s="220">
        <f t="shared" si="59"/>
        <v>0</v>
      </c>
      <c r="BY105" s="220">
        <f t="shared" si="59"/>
        <v>0</v>
      </c>
      <c r="BZ105" s="220">
        <f t="shared" si="59"/>
        <v>0</v>
      </c>
      <c r="CA105" s="220">
        <f t="shared" si="59"/>
        <v>0</v>
      </c>
      <c r="CB105" s="220">
        <f t="shared" si="59"/>
        <v>0</v>
      </c>
      <c r="CC105" s="220">
        <f t="shared" si="59"/>
        <v>0</v>
      </c>
      <c r="CD105" s="220">
        <f t="shared" si="59"/>
        <v>0</v>
      </c>
      <c r="CE105" s="220">
        <f t="shared" si="59"/>
        <v>0</v>
      </c>
      <c r="CF105" s="220">
        <f t="shared" si="59"/>
        <v>0</v>
      </c>
      <c r="CG105" s="220">
        <f t="shared" si="59"/>
        <v>0</v>
      </c>
      <c r="CH105" s="220">
        <f t="shared" si="55"/>
        <v>0</v>
      </c>
      <c r="CI105" s="221"/>
      <c r="CJ105" s="220">
        <f>SUM($BV105:BV105)</f>
        <v>0</v>
      </c>
      <c r="CK105" s="220">
        <f>SUM($BV105:BW105)</f>
        <v>0</v>
      </c>
      <c r="CL105" s="220">
        <f>SUM($BV105:BX105)</f>
        <v>0</v>
      </c>
      <c r="CM105" s="220">
        <f>SUM($BV105:BY105)</f>
        <v>0</v>
      </c>
      <c r="CN105" s="220">
        <f>SUM($BV105:BZ105)</f>
        <v>0</v>
      </c>
      <c r="CO105" s="220">
        <f>SUM($BV105:CA105)</f>
        <v>0</v>
      </c>
      <c r="CP105" s="220">
        <f>SUM($BV105:CB105)</f>
        <v>0</v>
      </c>
      <c r="CQ105" s="220">
        <f>SUM($BV105:CC105)</f>
        <v>0</v>
      </c>
      <c r="CR105" s="220">
        <f>SUM($BV105:CD105)</f>
        <v>0</v>
      </c>
      <c r="CS105" s="220">
        <f>SUM($BV105:CE105)</f>
        <v>0</v>
      </c>
      <c r="CT105" s="220">
        <f>SUM($BV105:CF105)</f>
        <v>0</v>
      </c>
      <c r="CU105" s="220">
        <f>SUM($BV105:CG105)</f>
        <v>0</v>
      </c>
      <c r="CV105" s="222">
        <f t="shared" si="56"/>
        <v>0</v>
      </c>
    </row>
    <row r="106" spans="1:100" s="94" customFormat="1" ht="14.4">
      <c r="A106" s="129" t="s">
        <v>807</v>
      </c>
      <c r="B106" s="129" t="s">
        <v>211</v>
      </c>
      <c r="C106" s="129" t="s">
        <v>21</v>
      </c>
      <c r="D106" t="s">
        <v>494</v>
      </c>
      <c r="E106" s="217" t="s">
        <v>53</v>
      </c>
      <c r="F106" t="s">
        <v>213</v>
      </c>
      <c r="G106" t="s">
        <v>299</v>
      </c>
      <c r="H106" t="s">
        <v>300</v>
      </c>
      <c r="I106" t="s">
        <v>314</v>
      </c>
      <c r="J106" t="s">
        <v>581</v>
      </c>
      <c r="K106" s="129" t="s">
        <v>771</v>
      </c>
      <c r="L106" s="129" t="s">
        <v>417</v>
      </c>
      <c r="M106" s="218" t="str">
        <f t="shared" si="49"/>
        <v>ED.AN</v>
      </c>
      <c r="N106" s="173">
        <v>0.65639999999999998</v>
      </c>
      <c r="O106" s="173">
        <v>0</v>
      </c>
      <c r="P106" s="219">
        <f t="shared" si="50"/>
        <v>7283.7032159999999</v>
      </c>
      <c r="Q106" s="219">
        <f t="shared" si="51"/>
        <v>0</v>
      </c>
      <c r="R106" s="220">
        <v>5936.4800000000005</v>
      </c>
      <c r="S106" s="220">
        <v>0</v>
      </c>
      <c r="T106" s="220">
        <v>0</v>
      </c>
      <c r="U106" s="220">
        <v>0</v>
      </c>
      <c r="V106" s="220">
        <v>0</v>
      </c>
      <c r="W106" s="220">
        <v>0</v>
      </c>
      <c r="X106" s="220">
        <v>0</v>
      </c>
      <c r="Y106" s="220">
        <v>5159.96</v>
      </c>
      <c r="Z106" s="220">
        <v>0</v>
      </c>
      <c r="AA106" s="220">
        <v>0</v>
      </c>
      <c r="AB106" s="220">
        <v>0</v>
      </c>
      <c r="AC106" s="220">
        <v>0</v>
      </c>
      <c r="AD106" s="220">
        <f t="shared" si="57"/>
        <v>11096.44</v>
      </c>
      <c r="AE106" s="221"/>
      <c r="AF106" s="220">
        <f>SUM($R106:R106)</f>
        <v>5936.4800000000005</v>
      </c>
      <c r="AG106" s="220">
        <f>SUM($R106:S106)</f>
        <v>5936.4800000000005</v>
      </c>
      <c r="AH106" s="220">
        <f>SUM($R106:T106)</f>
        <v>5936.4800000000005</v>
      </c>
      <c r="AI106" s="220">
        <f>SUM($R106:U106)</f>
        <v>5936.4800000000005</v>
      </c>
      <c r="AJ106" s="220">
        <f>SUM($R106:V106)</f>
        <v>5936.4800000000005</v>
      </c>
      <c r="AK106" s="220">
        <f>SUM($R106:W106)</f>
        <v>5936.4800000000005</v>
      </c>
      <c r="AL106" s="220">
        <f>SUM($R106:X106)</f>
        <v>5936.4800000000005</v>
      </c>
      <c r="AM106" s="220">
        <f>SUM($R106:Y106)</f>
        <v>11096.44</v>
      </c>
      <c r="AN106" s="220">
        <f>SUM($R106:Z106)</f>
        <v>11096.44</v>
      </c>
      <c r="AO106" s="220">
        <f>SUM($R106:AA106)</f>
        <v>11096.44</v>
      </c>
      <c r="AP106" s="220">
        <f>SUM($R106:AB106)</f>
        <v>11096.44</v>
      </c>
      <c r="AQ106" s="220">
        <f>SUM($R106:AC106)</f>
        <v>11096.44</v>
      </c>
      <c r="AR106" s="222">
        <f t="shared" si="52"/>
        <v>7624.1116666666676</v>
      </c>
      <c r="AS106" s="82"/>
      <c r="AT106" s="220">
        <f t="shared" si="58"/>
        <v>3896.7054720000001</v>
      </c>
      <c r="AU106" s="220">
        <f t="shared" si="58"/>
        <v>0</v>
      </c>
      <c r="AV106" s="220">
        <f t="shared" si="58"/>
        <v>0</v>
      </c>
      <c r="AW106" s="220">
        <f t="shared" si="58"/>
        <v>0</v>
      </c>
      <c r="AX106" s="220">
        <f t="shared" si="58"/>
        <v>0</v>
      </c>
      <c r="AY106" s="220">
        <f t="shared" si="58"/>
        <v>0</v>
      </c>
      <c r="AZ106" s="220">
        <f t="shared" si="58"/>
        <v>0</v>
      </c>
      <c r="BA106" s="220">
        <f t="shared" si="58"/>
        <v>3386.9977439999998</v>
      </c>
      <c r="BB106" s="220">
        <f t="shared" si="58"/>
        <v>0</v>
      </c>
      <c r="BC106" s="220">
        <f t="shared" si="58"/>
        <v>0</v>
      </c>
      <c r="BD106" s="220">
        <f t="shared" si="58"/>
        <v>0</v>
      </c>
      <c r="BE106" s="220">
        <f t="shared" si="58"/>
        <v>0</v>
      </c>
      <c r="BF106" s="220">
        <f t="shared" si="53"/>
        <v>7283.7032159999999</v>
      </c>
      <c r="BG106" s="221"/>
      <c r="BH106" s="220">
        <f>SUM($AT106:AT106)</f>
        <v>3896.7054720000001</v>
      </c>
      <c r="BI106" s="220">
        <f>SUM($AT106:AU106)</f>
        <v>3896.7054720000001</v>
      </c>
      <c r="BJ106" s="220">
        <f>SUM($AT106:AV106)</f>
        <v>3896.7054720000001</v>
      </c>
      <c r="BK106" s="220">
        <f>SUM($AT106:AW106)</f>
        <v>3896.7054720000001</v>
      </c>
      <c r="BL106" s="220">
        <f>SUM($AT106:AX106)</f>
        <v>3896.7054720000001</v>
      </c>
      <c r="BM106" s="220">
        <f>SUM($AT106:AY106)</f>
        <v>3896.7054720000001</v>
      </c>
      <c r="BN106" s="220">
        <f>SUM($AT106:AZ106)</f>
        <v>3896.7054720000001</v>
      </c>
      <c r="BO106" s="220">
        <f>SUM($AT106:BA106)</f>
        <v>7283.7032159999999</v>
      </c>
      <c r="BP106" s="220">
        <f>SUM($AT106:BB106)</f>
        <v>7283.7032159999999</v>
      </c>
      <c r="BQ106" s="220">
        <f>SUM($AT106:BC106)</f>
        <v>7283.7032159999999</v>
      </c>
      <c r="BR106" s="220">
        <f>SUM($AT106:BD106)</f>
        <v>7283.7032159999999</v>
      </c>
      <c r="BS106" s="220">
        <f>SUM($AT106:BE106)</f>
        <v>7283.7032159999999</v>
      </c>
      <c r="BT106" s="222">
        <f t="shared" si="54"/>
        <v>5004.4668980000006</v>
      </c>
      <c r="BU106" s="82"/>
      <c r="BV106" s="220">
        <f t="shared" si="59"/>
        <v>0</v>
      </c>
      <c r="BW106" s="220">
        <f t="shared" si="59"/>
        <v>0</v>
      </c>
      <c r="BX106" s="220">
        <f t="shared" si="59"/>
        <v>0</v>
      </c>
      <c r="BY106" s="220">
        <f t="shared" si="59"/>
        <v>0</v>
      </c>
      <c r="BZ106" s="220">
        <f t="shared" si="59"/>
        <v>0</v>
      </c>
      <c r="CA106" s="220">
        <f t="shared" si="59"/>
        <v>0</v>
      </c>
      <c r="CB106" s="220">
        <f t="shared" si="59"/>
        <v>0</v>
      </c>
      <c r="CC106" s="220">
        <f t="shared" si="59"/>
        <v>0</v>
      </c>
      <c r="CD106" s="220">
        <f t="shared" si="59"/>
        <v>0</v>
      </c>
      <c r="CE106" s="220">
        <f t="shared" si="59"/>
        <v>0</v>
      </c>
      <c r="CF106" s="220">
        <f t="shared" si="59"/>
        <v>0</v>
      </c>
      <c r="CG106" s="220">
        <f t="shared" si="59"/>
        <v>0</v>
      </c>
      <c r="CH106" s="220">
        <f t="shared" si="55"/>
        <v>0</v>
      </c>
      <c r="CI106" s="221"/>
      <c r="CJ106" s="220">
        <f>SUM($BV106:BV106)</f>
        <v>0</v>
      </c>
      <c r="CK106" s="220">
        <f>SUM($BV106:BW106)</f>
        <v>0</v>
      </c>
      <c r="CL106" s="220">
        <f>SUM($BV106:BX106)</f>
        <v>0</v>
      </c>
      <c r="CM106" s="220">
        <f>SUM($BV106:BY106)</f>
        <v>0</v>
      </c>
      <c r="CN106" s="220">
        <f>SUM($BV106:BZ106)</f>
        <v>0</v>
      </c>
      <c r="CO106" s="220">
        <f>SUM($BV106:CA106)</f>
        <v>0</v>
      </c>
      <c r="CP106" s="220">
        <f>SUM($BV106:CB106)</f>
        <v>0</v>
      </c>
      <c r="CQ106" s="220">
        <f>SUM($BV106:CC106)</f>
        <v>0</v>
      </c>
      <c r="CR106" s="220">
        <f>SUM($BV106:CD106)</f>
        <v>0</v>
      </c>
      <c r="CS106" s="220">
        <f>SUM($BV106:CE106)</f>
        <v>0</v>
      </c>
      <c r="CT106" s="220">
        <f>SUM($BV106:CF106)</f>
        <v>0</v>
      </c>
      <c r="CU106" s="220">
        <f>SUM($BV106:CG106)</f>
        <v>0</v>
      </c>
      <c r="CV106" s="222">
        <f t="shared" si="56"/>
        <v>0</v>
      </c>
    </row>
    <row r="107" spans="1:100" s="94" customFormat="1" ht="14.4">
      <c r="A107" s="129" t="s">
        <v>807</v>
      </c>
      <c r="B107" s="129" t="s">
        <v>211</v>
      </c>
      <c r="C107" s="129" t="s">
        <v>21</v>
      </c>
      <c r="D107" t="s">
        <v>494</v>
      </c>
      <c r="E107" s="217" t="s">
        <v>53</v>
      </c>
      <c r="F107" t="s">
        <v>213</v>
      </c>
      <c r="G107" t="s">
        <v>299</v>
      </c>
      <c r="H107" t="s">
        <v>300</v>
      </c>
      <c r="I107" t="s">
        <v>591</v>
      </c>
      <c r="J107" t="s">
        <v>592</v>
      </c>
      <c r="K107" s="129" t="s">
        <v>771</v>
      </c>
      <c r="L107" s="129" t="s">
        <v>417</v>
      </c>
      <c r="M107" s="218" t="str">
        <f t="shared" si="49"/>
        <v>ED.AN</v>
      </c>
      <c r="N107" s="173">
        <v>0.65639999999999998</v>
      </c>
      <c r="O107" s="173">
        <v>0</v>
      </c>
      <c r="P107" s="219">
        <f t="shared" si="50"/>
        <v>53494.821156000005</v>
      </c>
      <c r="Q107" s="219">
        <f t="shared" si="51"/>
        <v>0</v>
      </c>
      <c r="R107" s="220">
        <v>0</v>
      </c>
      <c r="S107" s="220">
        <v>0</v>
      </c>
      <c r="T107" s="220">
        <v>0</v>
      </c>
      <c r="U107" s="220">
        <v>0</v>
      </c>
      <c r="V107" s="220">
        <v>62514.71</v>
      </c>
      <c r="W107" s="220">
        <v>1867.5</v>
      </c>
      <c r="X107" s="220">
        <v>0</v>
      </c>
      <c r="Y107" s="220">
        <v>0</v>
      </c>
      <c r="Z107" s="220">
        <v>0</v>
      </c>
      <c r="AA107" s="220">
        <v>17115.080000000002</v>
      </c>
      <c r="AB107" s="220">
        <v>0</v>
      </c>
      <c r="AC107" s="220">
        <v>0</v>
      </c>
      <c r="AD107" s="220">
        <f t="shared" si="57"/>
        <v>81497.290000000008</v>
      </c>
      <c r="AE107" s="221"/>
      <c r="AF107" s="220">
        <f>SUM($R107:R107)</f>
        <v>0</v>
      </c>
      <c r="AG107" s="220">
        <f>SUM($R107:S107)</f>
        <v>0</v>
      </c>
      <c r="AH107" s="220">
        <f>SUM($R107:T107)</f>
        <v>0</v>
      </c>
      <c r="AI107" s="220">
        <f>SUM($R107:U107)</f>
        <v>0</v>
      </c>
      <c r="AJ107" s="220">
        <f>SUM($R107:V107)</f>
        <v>62514.71</v>
      </c>
      <c r="AK107" s="220">
        <f>SUM($R107:W107)</f>
        <v>64382.21</v>
      </c>
      <c r="AL107" s="220">
        <f>SUM($R107:X107)</f>
        <v>64382.21</v>
      </c>
      <c r="AM107" s="220">
        <f>SUM($R107:Y107)</f>
        <v>64382.21</v>
      </c>
      <c r="AN107" s="220">
        <f>SUM($R107:Z107)</f>
        <v>64382.21</v>
      </c>
      <c r="AO107" s="220">
        <f>SUM($R107:AA107)</f>
        <v>81497.290000000008</v>
      </c>
      <c r="AP107" s="220">
        <f>SUM($R107:AB107)</f>
        <v>81497.290000000008</v>
      </c>
      <c r="AQ107" s="220">
        <f>SUM($R107:AC107)</f>
        <v>81497.290000000008</v>
      </c>
      <c r="AR107" s="222">
        <f t="shared" si="52"/>
        <v>43648.897916666669</v>
      </c>
      <c r="AS107" s="82"/>
      <c r="AT107" s="220">
        <f t="shared" si="58"/>
        <v>0</v>
      </c>
      <c r="AU107" s="220">
        <f t="shared" si="58"/>
        <v>0</v>
      </c>
      <c r="AV107" s="220">
        <f t="shared" si="58"/>
        <v>0</v>
      </c>
      <c r="AW107" s="220">
        <f t="shared" si="58"/>
        <v>0</v>
      </c>
      <c r="AX107" s="220">
        <f t="shared" si="58"/>
        <v>41034.655643999999</v>
      </c>
      <c r="AY107" s="220">
        <f t="shared" si="58"/>
        <v>1225.827</v>
      </c>
      <c r="AZ107" s="220">
        <f t="shared" si="58"/>
        <v>0</v>
      </c>
      <c r="BA107" s="220">
        <f t="shared" si="58"/>
        <v>0</v>
      </c>
      <c r="BB107" s="220">
        <f t="shared" si="58"/>
        <v>0</v>
      </c>
      <c r="BC107" s="220">
        <f t="shared" si="58"/>
        <v>11234.338512</v>
      </c>
      <c r="BD107" s="220">
        <f t="shared" si="58"/>
        <v>0</v>
      </c>
      <c r="BE107" s="220">
        <f t="shared" si="58"/>
        <v>0</v>
      </c>
      <c r="BF107" s="220">
        <f t="shared" si="53"/>
        <v>53494.821155999998</v>
      </c>
      <c r="BG107" s="221"/>
      <c r="BH107" s="220">
        <f>SUM($AT107:AT107)</f>
        <v>0</v>
      </c>
      <c r="BI107" s="220">
        <f>SUM($AT107:AU107)</f>
        <v>0</v>
      </c>
      <c r="BJ107" s="220">
        <f>SUM($AT107:AV107)</f>
        <v>0</v>
      </c>
      <c r="BK107" s="220">
        <f>SUM($AT107:AW107)</f>
        <v>0</v>
      </c>
      <c r="BL107" s="220">
        <f>SUM($AT107:AX107)</f>
        <v>41034.655643999999</v>
      </c>
      <c r="BM107" s="220">
        <f>SUM($AT107:AY107)</f>
        <v>42260.482643999996</v>
      </c>
      <c r="BN107" s="220">
        <f>SUM($AT107:AZ107)</f>
        <v>42260.482643999996</v>
      </c>
      <c r="BO107" s="220">
        <f>SUM($AT107:BA107)</f>
        <v>42260.482643999996</v>
      </c>
      <c r="BP107" s="220">
        <f>SUM($AT107:BB107)</f>
        <v>42260.482643999996</v>
      </c>
      <c r="BQ107" s="220">
        <f>SUM($AT107:BC107)</f>
        <v>53494.821155999998</v>
      </c>
      <c r="BR107" s="220">
        <f>SUM($AT107:BD107)</f>
        <v>53494.821155999998</v>
      </c>
      <c r="BS107" s="220">
        <f>SUM($AT107:BE107)</f>
        <v>53494.821155999998</v>
      </c>
      <c r="BT107" s="222">
        <f t="shared" si="54"/>
        <v>28651.136592500003</v>
      </c>
      <c r="BU107" s="82"/>
      <c r="BV107" s="220">
        <f t="shared" si="59"/>
        <v>0</v>
      </c>
      <c r="BW107" s="220">
        <f t="shared" si="59"/>
        <v>0</v>
      </c>
      <c r="BX107" s="220">
        <f t="shared" si="59"/>
        <v>0</v>
      </c>
      <c r="BY107" s="220">
        <f t="shared" si="59"/>
        <v>0</v>
      </c>
      <c r="BZ107" s="220">
        <f t="shared" si="59"/>
        <v>0</v>
      </c>
      <c r="CA107" s="220">
        <f t="shared" si="59"/>
        <v>0</v>
      </c>
      <c r="CB107" s="220">
        <f t="shared" si="59"/>
        <v>0</v>
      </c>
      <c r="CC107" s="220">
        <f t="shared" si="59"/>
        <v>0</v>
      </c>
      <c r="CD107" s="220">
        <f t="shared" si="59"/>
        <v>0</v>
      </c>
      <c r="CE107" s="220">
        <f t="shared" si="59"/>
        <v>0</v>
      </c>
      <c r="CF107" s="220">
        <f t="shared" si="59"/>
        <v>0</v>
      </c>
      <c r="CG107" s="220">
        <f t="shared" si="59"/>
        <v>0</v>
      </c>
      <c r="CH107" s="220">
        <f t="shared" si="55"/>
        <v>0</v>
      </c>
      <c r="CI107" s="221"/>
      <c r="CJ107" s="220">
        <f>SUM($BV107:BV107)</f>
        <v>0</v>
      </c>
      <c r="CK107" s="220">
        <f>SUM($BV107:BW107)</f>
        <v>0</v>
      </c>
      <c r="CL107" s="220">
        <f>SUM($BV107:BX107)</f>
        <v>0</v>
      </c>
      <c r="CM107" s="220">
        <f>SUM($BV107:BY107)</f>
        <v>0</v>
      </c>
      <c r="CN107" s="220">
        <f>SUM($BV107:BZ107)</f>
        <v>0</v>
      </c>
      <c r="CO107" s="220">
        <f>SUM($BV107:CA107)</f>
        <v>0</v>
      </c>
      <c r="CP107" s="220">
        <f>SUM($BV107:CB107)</f>
        <v>0</v>
      </c>
      <c r="CQ107" s="220">
        <f>SUM($BV107:CC107)</f>
        <v>0</v>
      </c>
      <c r="CR107" s="220">
        <f>SUM($BV107:CD107)</f>
        <v>0</v>
      </c>
      <c r="CS107" s="220">
        <f>SUM($BV107:CE107)</f>
        <v>0</v>
      </c>
      <c r="CT107" s="220">
        <f>SUM($BV107:CF107)</f>
        <v>0</v>
      </c>
      <c r="CU107" s="220">
        <f>SUM($BV107:CG107)</f>
        <v>0</v>
      </c>
      <c r="CV107" s="222">
        <f t="shared" si="56"/>
        <v>0</v>
      </c>
    </row>
    <row r="108" spans="1:100" s="94" customFormat="1" ht="14.4">
      <c r="A108" s="129" t="s">
        <v>807</v>
      </c>
      <c r="B108" s="129" t="s">
        <v>211</v>
      </c>
      <c r="C108" s="129" t="s">
        <v>21</v>
      </c>
      <c r="D108" t="s">
        <v>494</v>
      </c>
      <c r="E108" s="217" t="s">
        <v>53</v>
      </c>
      <c r="F108" t="s">
        <v>213</v>
      </c>
      <c r="G108" t="s">
        <v>299</v>
      </c>
      <c r="H108" t="s">
        <v>300</v>
      </c>
      <c r="I108" t="s">
        <v>308</v>
      </c>
      <c r="J108" t="s">
        <v>593</v>
      </c>
      <c r="K108" s="129" t="s">
        <v>771</v>
      </c>
      <c r="L108" s="129" t="s">
        <v>417</v>
      </c>
      <c r="M108" s="218" t="str">
        <f t="shared" si="49"/>
        <v>ED.AN</v>
      </c>
      <c r="N108" s="173">
        <v>0.65639999999999998</v>
      </c>
      <c r="O108" s="173">
        <v>0</v>
      </c>
      <c r="P108" s="219">
        <f t="shared" si="50"/>
        <v>5326.2002640000028</v>
      </c>
      <c r="Q108" s="219">
        <f t="shared" si="51"/>
        <v>0</v>
      </c>
      <c r="R108" s="220">
        <v>0</v>
      </c>
      <c r="S108" s="220">
        <v>209.24</v>
      </c>
      <c r="T108" s="220">
        <v>0</v>
      </c>
      <c r="U108" s="220">
        <v>0</v>
      </c>
      <c r="V108" s="220">
        <v>7905.0200000000041</v>
      </c>
      <c r="W108" s="220">
        <v>0</v>
      </c>
      <c r="X108" s="220">
        <v>0</v>
      </c>
      <c r="Y108" s="220">
        <v>0</v>
      </c>
      <c r="Z108" s="220">
        <v>0</v>
      </c>
      <c r="AA108" s="220">
        <v>0</v>
      </c>
      <c r="AB108" s="220">
        <v>0</v>
      </c>
      <c r="AC108" s="220">
        <v>0</v>
      </c>
      <c r="AD108" s="220">
        <f t="shared" si="57"/>
        <v>8114.2600000000039</v>
      </c>
      <c r="AE108" s="221"/>
      <c r="AF108" s="220">
        <f>SUM($R108:R108)</f>
        <v>0</v>
      </c>
      <c r="AG108" s="220">
        <f>SUM($R108:S108)</f>
        <v>209.24</v>
      </c>
      <c r="AH108" s="220">
        <f>SUM($R108:T108)</f>
        <v>209.24</v>
      </c>
      <c r="AI108" s="220">
        <f>SUM($R108:U108)</f>
        <v>209.24</v>
      </c>
      <c r="AJ108" s="220">
        <f>SUM($R108:V108)</f>
        <v>8114.2600000000039</v>
      </c>
      <c r="AK108" s="220">
        <f>SUM($R108:W108)</f>
        <v>8114.2600000000039</v>
      </c>
      <c r="AL108" s="220">
        <f>SUM($R108:X108)</f>
        <v>8114.2600000000039</v>
      </c>
      <c r="AM108" s="220">
        <f>SUM($R108:Y108)</f>
        <v>8114.2600000000039</v>
      </c>
      <c r="AN108" s="220">
        <f>SUM($R108:Z108)</f>
        <v>8114.2600000000039</v>
      </c>
      <c r="AO108" s="220">
        <f>SUM($R108:AA108)</f>
        <v>8114.2600000000039</v>
      </c>
      <c r="AP108" s="220">
        <f>SUM($R108:AB108)</f>
        <v>8114.2600000000039</v>
      </c>
      <c r="AQ108" s="220">
        <f>SUM($R108:AC108)</f>
        <v>8114.2600000000039</v>
      </c>
      <c r="AR108" s="222">
        <f t="shared" si="52"/>
        <v>5123.7225000000017</v>
      </c>
      <c r="AS108" s="82"/>
      <c r="AT108" s="220">
        <f t="shared" si="58"/>
        <v>0</v>
      </c>
      <c r="AU108" s="220">
        <f t="shared" si="58"/>
        <v>137.345136</v>
      </c>
      <c r="AV108" s="220">
        <f t="shared" si="58"/>
        <v>0</v>
      </c>
      <c r="AW108" s="220">
        <f t="shared" si="58"/>
        <v>0</v>
      </c>
      <c r="AX108" s="220">
        <f t="shared" si="58"/>
        <v>5188.8551280000029</v>
      </c>
      <c r="AY108" s="220">
        <f t="shared" si="58"/>
        <v>0</v>
      </c>
      <c r="AZ108" s="220">
        <f t="shared" si="58"/>
        <v>0</v>
      </c>
      <c r="BA108" s="220">
        <f t="shared" si="58"/>
        <v>0</v>
      </c>
      <c r="BB108" s="220">
        <f t="shared" si="58"/>
        <v>0</v>
      </c>
      <c r="BC108" s="220">
        <f t="shared" si="58"/>
        <v>0</v>
      </c>
      <c r="BD108" s="220">
        <f t="shared" si="58"/>
        <v>0</v>
      </c>
      <c r="BE108" s="220">
        <f t="shared" si="58"/>
        <v>0</v>
      </c>
      <c r="BF108" s="220">
        <f t="shared" si="53"/>
        <v>5326.2002640000028</v>
      </c>
      <c r="BG108" s="221"/>
      <c r="BH108" s="220">
        <f>SUM($AT108:AT108)</f>
        <v>0</v>
      </c>
      <c r="BI108" s="220">
        <f>SUM($AT108:AU108)</f>
        <v>137.345136</v>
      </c>
      <c r="BJ108" s="220">
        <f>SUM($AT108:AV108)</f>
        <v>137.345136</v>
      </c>
      <c r="BK108" s="220">
        <f>SUM($AT108:AW108)</f>
        <v>137.345136</v>
      </c>
      <c r="BL108" s="220">
        <f>SUM($AT108:AX108)</f>
        <v>5326.2002640000028</v>
      </c>
      <c r="BM108" s="220">
        <f>SUM($AT108:AY108)</f>
        <v>5326.2002640000028</v>
      </c>
      <c r="BN108" s="220">
        <f>SUM($AT108:AZ108)</f>
        <v>5326.2002640000028</v>
      </c>
      <c r="BO108" s="220">
        <f>SUM($AT108:BA108)</f>
        <v>5326.2002640000028</v>
      </c>
      <c r="BP108" s="220">
        <f>SUM($AT108:BB108)</f>
        <v>5326.2002640000028</v>
      </c>
      <c r="BQ108" s="220">
        <f>SUM($AT108:BC108)</f>
        <v>5326.2002640000028</v>
      </c>
      <c r="BR108" s="220">
        <f>SUM($AT108:BD108)</f>
        <v>5326.2002640000028</v>
      </c>
      <c r="BS108" s="220">
        <f>SUM($AT108:BE108)</f>
        <v>5326.2002640000028</v>
      </c>
      <c r="BT108" s="222">
        <f t="shared" si="54"/>
        <v>3363.2114490000017</v>
      </c>
      <c r="BU108" s="82"/>
      <c r="BV108" s="220">
        <f t="shared" si="59"/>
        <v>0</v>
      </c>
      <c r="BW108" s="220">
        <f t="shared" si="59"/>
        <v>0</v>
      </c>
      <c r="BX108" s="220">
        <f t="shared" si="59"/>
        <v>0</v>
      </c>
      <c r="BY108" s="220">
        <f t="shared" si="59"/>
        <v>0</v>
      </c>
      <c r="BZ108" s="220">
        <f t="shared" si="59"/>
        <v>0</v>
      </c>
      <c r="CA108" s="220">
        <f t="shared" si="59"/>
        <v>0</v>
      </c>
      <c r="CB108" s="220">
        <f t="shared" si="59"/>
        <v>0</v>
      </c>
      <c r="CC108" s="220">
        <f t="shared" si="59"/>
        <v>0</v>
      </c>
      <c r="CD108" s="220">
        <f t="shared" si="59"/>
        <v>0</v>
      </c>
      <c r="CE108" s="220">
        <f t="shared" si="59"/>
        <v>0</v>
      </c>
      <c r="CF108" s="220">
        <f t="shared" si="59"/>
        <v>0</v>
      </c>
      <c r="CG108" s="220">
        <f t="shared" si="59"/>
        <v>0</v>
      </c>
      <c r="CH108" s="220">
        <f t="shared" si="55"/>
        <v>0</v>
      </c>
      <c r="CI108" s="221"/>
      <c r="CJ108" s="220">
        <f>SUM($BV108:BV108)</f>
        <v>0</v>
      </c>
      <c r="CK108" s="220">
        <f>SUM($BV108:BW108)</f>
        <v>0</v>
      </c>
      <c r="CL108" s="220">
        <f>SUM($BV108:BX108)</f>
        <v>0</v>
      </c>
      <c r="CM108" s="220">
        <f>SUM($BV108:BY108)</f>
        <v>0</v>
      </c>
      <c r="CN108" s="220">
        <f>SUM($BV108:BZ108)</f>
        <v>0</v>
      </c>
      <c r="CO108" s="220">
        <f>SUM($BV108:CA108)</f>
        <v>0</v>
      </c>
      <c r="CP108" s="220">
        <f>SUM($BV108:CB108)</f>
        <v>0</v>
      </c>
      <c r="CQ108" s="220">
        <f>SUM($BV108:CC108)</f>
        <v>0</v>
      </c>
      <c r="CR108" s="220">
        <f>SUM($BV108:CD108)</f>
        <v>0</v>
      </c>
      <c r="CS108" s="220">
        <f>SUM($BV108:CE108)</f>
        <v>0</v>
      </c>
      <c r="CT108" s="220">
        <f>SUM($BV108:CF108)</f>
        <v>0</v>
      </c>
      <c r="CU108" s="220">
        <f>SUM($BV108:CG108)</f>
        <v>0</v>
      </c>
      <c r="CV108" s="222">
        <f t="shared" si="56"/>
        <v>0</v>
      </c>
    </row>
    <row r="109" spans="1:100" s="94" customFormat="1" ht="14.4">
      <c r="A109" s="129" t="s">
        <v>807</v>
      </c>
      <c r="B109" s="129" t="s">
        <v>211</v>
      </c>
      <c r="C109" s="129" t="s">
        <v>212</v>
      </c>
      <c r="D109" t="s">
        <v>494</v>
      </c>
      <c r="E109" s="217" t="s">
        <v>53</v>
      </c>
      <c r="F109" t="s">
        <v>213</v>
      </c>
      <c r="G109" t="s">
        <v>299</v>
      </c>
      <c r="H109" t="s">
        <v>300</v>
      </c>
      <c r="I109" t="s">
        <v>308</v>
      </c>
      <c r="J109" t="s">
        <v>593</v>
      </c>
      <c r="K109" s="129" t="s">
        <v>771</v>
      </c>
      <c r="L109" s="129" t="s">
        <v>416</v>
      </c>
      <c r="M109" s="218" t="str">
        <f t="shared" si="49"/>
        <v>ED.WA</v>
      </c>
      <c r="N109" s="173">
        <v>1</v>
      </c>
      <c r="O109" s="173">
        <v>0</v>
      </c>
      <c r="P109" s="219">
        <f t="shared" si="50"/>
        <v>113213.51999999999</v>
      </c>
      <c r="Q109" s="219">
        <f t="shared" si="51"/>
        <v>0</v>
      </c>
      <c r="R109" s="220">
        <v>0</v>
      </c>
      <c r="S109" s="220">
        <v>0</v>
      </c>
      <c r="T109" s="220">
        <v>0</v>
      </c>
      <c r="U109" s="220">
        <v>0</v>
      </c>
      <c r="V109" s="220">
        <v>0</v>
      </c>
      <c r="W109" s="220">
        <v>0</v>
      </c>
      <c r="X109" s="220">
        <v>0</v>
      </c>
      <c r="Y109" s="220">
        <v>0</v>
      </c>
      <c r="Z109" s="220">
        <v>0</v>
      </c>
      <c r="AA109" s="220">
        <v>0</v>
      </c>
      <c r="AB109" s="220">
        <v>106572.20999999999</v>
      </c>
      <c r="AC109" s="220">
        <v>6641.3099999999995</v>
      </c>
      <c r="AD109" s="220">
        <f t="shared" si="57"/>
        <v>113213.51999999999</v>
      </c>
      <c r="AE109" s="221"/>
      <c r="AF109" s="220">
        <f>SUM($R109:R109)</f>
        <v>0</v>
      </c>
      <c r="AG109" s="220">
        <f>SUM($R109:S109)</f>
        <v>0</v>
      </c>
      <c r="AH109" s="220">
        <f>SUM($R109:T109)</f>
        <v>0</v>
      </c>
      <c r="AI109" s="220">
        <f>SUM($R109:U109)</f>
        <v>0</v>
      </c>
      <c r="AJ109" s="220">
        <f>SUM($R109:V109)</f>
        <v>0</v>
      </c>
      <c r="AK109" s="220">
        <f>SUM($R109:W109)</f>
        <v>0</v>
      </c>
      <c r="AL109" s="220">
        <f>SUM($R109:X109)</f>
        <v>0</v>
      </c>
      <c r="AM109" s="220">
        <f>SUM($R109:Y109)</f>
        <v>0</v>
      </c>
      <c r="AN109" s="220">
        <f>SUM($R109:Z109)</f>
        <v>0</v>
      </c>
      <c r="AO109" s="220">
        <f>SUM($R109:AA109)</f>
        <v>0</v>
      </c>
      <c r="AP109" s="220">
        <f>SUM($R109:AB109)</f>
        <v>106572.20999999999</v>
      </c>
      <c r="AQ109" s="220">
        <f>SUM($R109:AC109)</f>
        <v>113213.51999999999</v>
      </c>
      <c r="AR109" s="222">
        <f t="shared" si="52"/>
        <v>13598.247499999998</v>
      </c>
      <c r="AS109" s="82"/>
      <c r="AT109" s="220">
        <f t="shared" si="58"/>
        <v>0</v>
      </c>
      <c r="AU109" s="220">
        <f t="shared" si="58"/>
        <v>0</v>
      </c>
      <c r="AV109" s="220">
        <f t="shared" si="58"/>
        <v>0</v>
      </c>
      <c r="AW109" s="220">
        <f t="shared" si="58"/>
        <v>0</v>
      </c>
      <c r="AX109" s="220">
        <f t="shared" si="58"/>
        <v>0</v>
      </c>
      <c r="AY109" s="220">
        <f t="shared" si="58"/>
        <v>0</v>
      </c>
      <c r="AZ109" s="220">
        <f t="shared" si="58"/>
        <v>0</v>
      </c>
      <c r="BA109" s="220">
        <f t="shared" si="58"/>
        <v>0</v>
      </c>
      <c r="BB109" s="220">
        <f t="shared" si="58"/>
        <v>0</v>
      </c>
      <c r="BC109" s="220">
        <f t="shared" si="58"/>
        <v>0</v>
      </c>
      <c r="BD109" s="220">
        <f t="shared" si="58"/>
        <v>106572.20999999999</v>
      </c>
      <c r="BE109" s="220">
        <f t="shared" si="58"/>
        <v>6641.3099999999995</v>
      </c>
      <c r="BF109" s="220">
        <f t="shared" si="53"/>
        <v>113213.51999999999</v>
      </c>
      <c r="BG109" s="221"/>
      <c r="BH109" s="220">
        <f>SUM($AT109:AT109)</f>
        <v>0</v>
      </c>
      <c r="BI109" s="220">
        <f>SUM($AT109:AU109)</f>
        <v>0</v>
      </c>
      <c r="BJ109" s="220">
        <f>SUM($AT109:AV109)</f>
        <v>0</v>
      </c>
      <c r="BK109" s="220">
        <f>SUM($AT109:AW109)</f>
        <v>0</v>
      </c>
      <c r="BL109" s="220">
        <f>SUM($AT109:AX109)</f>
        <v>0</v>
      </c>
      <c r="BM109" s="220">
        <f>SUM($AT109:AY109)</f>
        <v>0</v>
      </c>
      <c r="BN109" s="220">
        <f>SUM($AT109:AZ109)</f>
        <v>0</v>
      </c>
      <c r="BO109" s="220">
        <f>SUM($AT109:BA109)</f>
        <v>0</v>
      </c>
      <c r="BP109" s="220">
        <f>SUM($AT109:BB109)</f>
        <v>0</v>
      </c>
      <c r="BQ109" s="220">
        <f>SUM($AT109:BC109)</f>
        <v>0</v>
      </c>
      <c r="BR109" s="220">
        <f>SUM($AT109:BD109)</f>
        <v>106572.20999999999</v>
      </c>
      <c r="BS109" s="220">
        <f>SUM($AT109:BE109)</f>
        <v>113213.51999999999</v>
      </c>
      <c r="BT109" s="222">
        <f t="shared" si="54"/>
        <v>13598.247499999998</v>
      </c>
      <c r="BU109" s="82"/>
      <c r="BV109" s="220">
        <f t="shared" si="59"/>
        <v>0</v>
      </c>
      <c r="BW109" s="220">
        <f t="shared" si="59"/>
        <v>0</v>
      </c>
      <c r="BX109" s="220">
        <f t="shared" si="59"/>
        <v>0</v>
      </c>
      <c r="BY109" s="220">
        <f t="shared" si="59"/>
        <v>0</v>
      </c>
      <c r="BZ109" s="220">
        <f t="shared" si="59"/>
        <v>0</v>
      </c>
      <c r="CA109" s="220">
        <f t="shared" si="59"/>
        <v>0</v>
      </c>
      <c r="CB109" s="220">
        <f t="shared" si="59"/>
        <v>0</v>
      </c>
      <c r="CC109" s="220">
        <f t="shared" si="59"/>
        <v>0</v>
      </c>
      <c r="CD109" s="220">
        <f t="shared" si="59"/>
        <v>0</v>
      </c>
      <c r="CE109" s="220">
        <f t="shared" si="59"/>
        <v>0</v>
      </c>
      <c r="CF109" s="220">
        <f t="shared" si="59"/>
        <v>0</v>
      </c>
      <c r="CG109" s="220">
        <f t="shared" si="59"/>
        <v>0</v>
      </c>
      <c r="CH109" s="220">
        <f t="shared" si="55"/>
        <v>0</v>
      </c>
      <c r="CI109" s="221"/>
      <c r="CJ109" s="220">
        <f>SUM($BV109:BV109)</f>
        <v>0</v>
      </c>
      <c r="CK109" s="220">
        <f>SUM($BV109:BW109)</f>
        <v>0</v>
      </c>
      <c r="CL109" s="220">
        <f>SUM($BV109:BX109)</f>
        <v>0</v>
      </c>
      <c r="CM109" s="220">
        <f>SUM($BV109:BY109)</f>
        <v>0</v>
      </c>
      <c r="CN109" s="220">
        <f>SUM($BV109:BZ109)</f>
        <v>0</v>
      </c>
      <c r="CO109" s="220">
        <f>SUM($BV109:CA109)</f>
        <v>0</v>
      </c>
      <c r="CP109" s="220">
        <f>SUM($BV109:CB109)</f>
        <v>0</v>
      </c>
      <c r="CQ109" s="220">
        <f>SUM($BV109:CC109)</f>
        <v>0</v>
      </c>
      <c r="CR109" s="220">
        <f>SUM($BV109:CD109)</f>
        <v>0</v>
      </c>
      <c r="CS109" s="220">
        <f>SUM($BV109:CE109)</f>
        <v>0</v>
      </c>
      <c r="CT109" s="220">
        <f>SUM($BV109:CF109)</f>
        <v>0</v>
      </c>
      <c r="CU109" s="220">
        <f>SUM($BV109:CG109)</f>
        <v>0</v>
      </c>
      <c r="CV109" s="222">
        <f t="shared" si="56"/>
        <v>0</v>
      </c>
    </row>
    <row r="110" spans="1:100" s="94" customFormat="1" ht="14.4">
      <c r="A110" s="129" t="s">
        <v>807</v>
      </c>
      <c r="B110" s="129" t="s">
        <v>211</v>
      </c>
      <c r="C110" s="129" t="s">
        <v>212</v>
      </c>
      <c r="D110" t="s">
        <v>494</v>
      </c>
      <c r="E110" s="217" t="s">
        <v>53</v>
      </c>
      <c r="F110" t="s">
        <v>213</v>
      </c>
      <c r="G110" t="s">
        <v>299</v>
      </c>
      <c r="H110" t="s">
        <v>300</v>
      </c>
      <c r="I110" t="s">
        <v>309</v>
      </c>
      <c r="J110" t="s">
        <v>586</v>
      </c>
      <c r="K110" s="129" t="s">
        <v>771</v>
      </c>
      <c r="L110" s="129" t="s">
        <v>416</v>
      </c>
      <c r="M110" s="218" t="str">
        <f t="shared" si="49"/>
        <v>ED.WA</v>
      </c>
      <c r="N110" s="173">
        <v>1</v>
      </c>
      <c r="O110" s="173">
        <v>0</v>
      </c>
      <c r="P110" s="219">
        <f t="shared" si="50"/>
        <v>2943.14</v>
      </c>
      <c r="Q110" s="219">
        <f t="shared" si="51"/>
        <v>0</v>
      </c>
      <c r="R110" s="220">
        <v>0</v>
      </c>
      <c r="S110" s="220">
        <v>0</v>
      </c>
      <c r="T110" s="220">
        <v>0</v>
      </c>
      <c r="U110" s="220">
        <v>0</v>
      </c>
      <c r="V110" s="220">
        <v>0</v>
      </c>
      <c r="W110" s="220">
        <v>0</v>
      </c>
      <c r="X110" s="220">
        <v>0</v>
      </c>
      <c r="Y110" s="220">
        <v>2285.34</v>
      </c>
      <c r="Z110" s="220">
        <v>600.83000000000004</v>
      </c>
      <c r="AA110" s="220">
        <v>56.97</v>
      </c>
      <c r="AB110" s="220">
        <v>0</v>
      </c>
      <c r="AC110" s="220">
        <v>0</v>
      </c>
      <c r="AD110" s="220">
        <f t="shared" si="57"/>
        <v>2943.14</v>
      </c>
      <c r="AE110" s="221"/>
      <c r="AF110" s="220">
        <f>SUM($R110:R110)</f>
        <v>0</v>
      </c>
      <c r="AG110" s="220">
        <f>SUM($R110:S110)</f>
        <v>0</v>
      </c>
      <c r="AH110" s="220">
        <f>SUM($R110:T110)</f>
        <v>0</v>
      </c>
      <c r="AI110" s="220">
        <f>SUM($R110:U110)</f>
        <v>0</v>
      </c>
      <c r="AJ110" s="220">
        <f>SUM($R110:V110)</f>
        <v>0</v>
      </c>
      <c r="AK110" s="220">
        <f>SUM($R110:W110)</f>
        <v>0</v>
      </c>
      <c r="AL110" s="220">
        <f>SUM($R110:X110)</f>
        <v>0</v>
      </c>
      <c r="AM110" s="220">
        <f>SUM($R110:Y110)</f>
        <v>2285.34</v>
      </c>
      <c r="AN110" s="220">
        <f>SUM($R110:Z110)</f>
        <v>2886.17</v>
      </c>
      <c r="AO110" s="220">
        <f>SUM($R110:AA110)</f>
        <v>2943.14</v>
      </c>
      <c r="AP110" s="220">
        <f>SUM($R110:AB110)</f>
        <v>2943.14</v>
      </c>
      <c r="AQ110" s="220">
        <f>SUM($R110:AC110)</f>
        <v>2943.14</v>
      </c>
      <c r="AR110" s="222">
        <f t="shared" si="52"/>
        <v>1044.1133333333332</v>
      </c>
      <c r="AS110" s="82"/>
      <c r="AT110" s="220">
        <f t="shared" si="58"/>
        <v>0</v>
      </c>
      <c r="AU110" s="220">
        <f t="shared" si="58"/>
        <v>0</v>
      </c>
      <c r="AV110" s="220">
        <f t="shared" si="58"/>
        <v>0</v>
      </c>
      <c r="AW110" s="220">
        <f t="shared" si="58"/>
        <v>0</v>
      </c>
      <c r="AX110" s="220">
        <f t="shared" si="58"/>
        <v>0</v>
      </c>
      <c r="AY110" s="220">
        <f t="shared" si="58"/>
        <v>0</v>
      </c>
      <c r="AZ110" s="220">
        <f t="shared" si="58"/>
        <v>0</v>
      </c>
      <c r="BA110" s="220">
        <f t="shared" si="58"/>
        <v>2285.34</v>
      </c>
      <c r="BB110" s="220">
        <f t="shared" si="58"/>
        <v>600.83000000000004</v>
      </c>
      <c r="BC110" s="220">
        <f t="shared" si="58"/>
        <v>56.97</v>
      </c>
      <c r="BD110" s="220">
        <f t="shared" si="58"/>
        <v>0</v>
      </c>
      <c r="BE110" s="220">
        <f t="shared" si="58"/>
        <v>0</v>
      </c>
      <c r="BF110" s="220">
        <f t="shared" si="53"/>
        <v>2943.14</v>
      </c>
      <c r="BG110" s="221"/>
      <c r="BH110" s="220">
        <f>SUM($AT110:AT110)</f>
        <v>0</v>
      </c>
      <c r="BI110" s="220">
        <f>SUM($AT110:AU110)</f>
        <v>0</v>
      </c>
      <c r="BJ110" s="220">
        <f>SUM($AT110:AV110)</f>
        <v>0</v>
      </c>
      <c r="BK110" s="220">
        <f>SUM($AT110:AW110)</f>
        <v>0</v>
      </c>
      <c r="BL110" s="220">
        <f>SUM($AT110:AX110)</f>
        <v>0</v>
      </c>
      <c r="BM110" s="220">
        <f>SUM($AT110:AY110)</f>
        <v>0</v>
      </c>
      <c r="BN110" s="220">
        <f>SUM($AT110:AZ110)</f>
        <v>0</v>
      </c>
      <c r="BO110" s="220">
        <f>SUM($AT110:BA110)</f>
        <v>2285.34</v>
      </c>
      <c r="BP110" s="220">
        <f>SUM($AT110:BB110)</f>
        <v>2886.17</v>
      </c>
      <c r="BQ110" s="220">
        <f>SUM($AT110:BC110)</f>
        <v>2943.14</v>
      </c>
      <c r="BR110" s="220">
        <f>SUM($AT110:BD110)</f>
        <v>2943.14</v>
      </c>
      <c r="BS110" s="220">
        <f>SUM($AT110:BE110)</f>
        <v>2943.14</v>
      </c>
      <c r="BT110" s="222">
        <f t="shared" si="54"/>
        <v>1044.1133333333332</v>
      </c>
      <c r="BU110" s="82"/>
      <c r="BV110" s="220">
        <f t="shared" si="59"/>
        <v>0</v>
      </c>
      <c r="BW110" s="220">
        <f t="shared" si="59"/>
        <v>0</v>
      </c>
      <c r="BX110" s="220">
        <f t="shared" si="59"/>
        <v>0</v>
      </c>
      <c r="BY110" s="220">
        <f t="shared" si="59"/>
        <v>0</v>
      </c>
      <c r="BZ110" s="220">
        <f t="shared" si="59"/>
        <v>0</v>
      </c>
      <c r="CA110" s="220">
        <f t="shared" si="59"/>
        <v>0</v>
      </c>
      <c r="CB110" s="220">
        <f t="shared" si="59"/>
        <v>0</v>
      </c>
      <c r="CC110" s="220">
        <f t="shared" si="59"/>
        <v>0</v>
      </c>
      <c r="CD110" s="220">
        <f t="shared" si="59"/>
        <v>0</v>
      </c>
      <c r="CE110" s="220">
        <f t="shared" si="59"/>
        <v>0</v>
      </c>
      <c r="CF110" s="220">
        <f t="shared" si="59"/>
        <v>0</v>
      </c>
      <c r="CG110" s="220">
        <f t="shared" si="59"/>
        <v>0</v>
      </c>
      <c r="CH110" s="220">
        <f t="shared" si="55"/>
        <v>0</v>
      </c>
      <c r="CI110" s="221"/>
      <c r="CJ110" s="220">
        <f>SUM($BV110:BV110)</f>
        <v>0</v>
      </c>
      <c r="CK110" s="220">
        <f>SUM($BV110:BW110)</f>
        <v>0</v>
      </c>
      <c r="CL110" s="220">
        <f>SUM($BV110:BX110)</f>
        <v>0</v>
      </c>
      <c r="CM110" s="220">
        <f>SUM($BV110:BY110)</f>
        <v>0</v>
      </c>
      <c r="CN110" s="220">
        <f>SUM($BV110:BZ110)</f>
        <v>0</v>
      </c>
      <c r="CO110" s="220">
        <f>SUM($BV110:CA110)</f>
        <v>0</v>
      </c>
      <c r="CP110" s="220">
        <f>SUM($BV110:CB110)</f>
        <v>0</v>
      </c>
      <c r="CQ110" s="220">
        <f>SUM($BV110:CC110)</f>
        <v>0</v>
      </c>
      <c r="CR110" s="220">
        <f>SUM($BV110:CD110)</f>
        <v>0</v>
      </c>
      <c r="CS110" s="220">
        <f>SUM($BV110:CE110)</f>
        <v>0</v>
      </c>
      <c r="CT110" s="220">
        <f>SUM($BV110:CF110)</f>
        <v>0</v>
      </c>
      <c r="CU110" s="220">
        <f>SUM($BV110:CG110)</f>
        <v>0</v>
      </c>
      <c r="CV110" s="222">
        <f t="shared" si="56"/>
        <v>0</v>
      </c>
    </row>
    <row r="111" spans="1:100" s="94" customFormat="1" ht="14.4">
      <c r="A111" s="129" t="s">
        <v>807</v>
      </c>
      <c r="B111" s="129" t="s">
        <v>211</v>
      </c>
      <c r="C111" s="129" t="s">
        <v>21</v>
      </c>
      <c r="D111" t="s">
        <v>494</v>
      </c>
      <c r="E111" s="217" t="s">
        <v>53</v>
      </c>
      <c r="F111" t="s">
        <v>213</v>
      </c>
      <c r="G111" t="s">
        <v>299</v>
      </c>
      <c r="H111" t="s">
        <v>300</v>
      </c>
      <c r="I111" t="s">
        <v>310</v>
      </c>
      <c r="J111" t="s">
        <v>584</v>
      </c>
      <c r="K111" s="129" t="s">
        <v>771</v>
      </c>
      <c r="L111" s="129" t="s">
        <v>416</v>
      </c>
      <c r="M111" s="218" t="str">
        <f t="shared" si="49"/>
        <v>ED.AN</v>
      </c>
      <c r="N111" s="173">
        <v>0.69381999999999999</v>
      </c>
      <c r="O111" s="173">
        <v>0</v>
      </c>
      <c r="P111" s="219">
        <f t="shared" si="50"/>
        <v>4985.0620090000002</v>
      </c>
      <c r="Q111" s="219">
        <f t="shared" si="51"/>
        <v>0</v>
      </c>
      <c r="R111" s="220">
        <v>0</v>
      </c>
      <c r="S111" s="220">
        <v>0</v>
      </c>
      <c r="T111" s="220">
        <v>0</v>
      </c>
      <c r="U111" s="220">
        <v>0</v>
      </c>
      <c r="V111" s="220">
        <v>7184.95</v>
      </c>
      <c r="W111" s="220">
        <v>0</v>
      </c>
      <c r="X111" s="220">
        <v>0</v>
      </c>
      <c r="Y111" s="220">
        <v>0</v>
      </c>
      <c r="Z111" s="220">
        <v>0</v>
      </c>
      <c r="AA111" s="220">
        <v>0</v>
      </c>
      <c r="AB111" s="220">
        <v>0</v>
      </c>
      <c r="AC111" s="220">
        <v>0</v>
      </c>
      <c r="AD111" s="220">
        <f t="shared" si="57"/>
        <v>7184.95</v>
      </c>
      <c r="AE111" s="221"/>
      <c r="AF111" s="220">
        <f>SUM($R111:R111)</f>
        <v>0</v>
      </c>
      <c r="AG111" s="220">
        <f>SUM($R111:S111)</f>
        <v>0</v>
      </c>
      <c r="AH111" s="220">
        <f>SUM($R111:T111)</f>
        <v>0</v>
      </c>
      <c r="AI111" s="220">
        <f>SUM($R111:U111)</f>
        <v>0</v>
      </c>
      <c r="AJ111" s="220">
        <f>SUM($R111:V111)</f>
        <v>7184.95</v>
      </c>
      <c r="AK111" s="220">
        <f>SUM($R111:W111)</f>
        <v>7184.95</v>
      </c>
      <c r="AL111" s="220">
        <f>SUM($R111:X111)</f>
        <v>7184.95</v>
      </c>
      <c r="AM111" s="220">
        <f>SUM($R111:Y111)</f>
        <v>7184.95</v>
      </c>
      <c r="AN111" s="220">
        <f>SUM($R111:Z111)</f>
        <v>7184.95</v>
      </c>
      <c r="AO111" s="220">
        <f>SUM($R111:AA111)</f>
        <v>7184.95</v>
      </c>
      <c r="AP111" s="220">
        <f>SUM($R111:AB111)</f>
        <v>7184.95</v>
      </c>
      <c r="AQ111" s="220">
        <f>SUM($R111:AC111)</f>
        <v>7184.95</v>
      </c>
      <c r="AR111" s="222">
        <f t="shared" si="52"/>
        <v>4490.5937499999991</v>
      </c>
      <c r="AS111" s="82"/>
      <c r="AT111" s="220">
        <f t="shared" si="58"/>
        <v>0</v>
      </c>
      <c r="AU111" s="220">
        <f t="shared" si="58"/>
        <v>0</v>
      </c>
      <c r="AV111" s="220">
        <f t="shared" si="58"/>
        <v>0</v>
      </c>
      <c r="AW111" s="220">
        <f t="shared" si="58"/>
        <v>0</v>
      </c>
      <c r="AX111" s="220">
        <f t="shared" si="58"/>
        <v>4985.0620090000002</v>
      </c>
      <c r="AY111" s="220">
        <f t="shared" si="58"/>
        <v>0</v>
      </c>
      <c r="AZ111" s="220">
        <f t="shared" si="58"/>
        <v>0</v>
      </c>
      <c r="BA111" s="220">
        <f t="shared" si="58"/>
        <v>0</v>
      </c>
      <c r="BB111" s="220">
        <f t="shared" si="58"/>
        <v>0</v>
      </c>
      <c r="BC111" s="220">
        <f t="shared" si="58"/>
        <v>0</v>
      </c>
      <c r="BD111" s="220">
        <f t="shared" si="58"/>
        <v>0</v>
      </c>
      <c r="BE111" s="220">
        <f t="shared" si="58"/>
        <v>0</v>
      </c>
      <c r="BF111" s="220">
        <f t="shared" si="53"/>
        <v>4985.0620090000002</v>
      </c>
      <c r="BG111" s="221"/>
      <c r="BH111" s="220">
        <f>SUM($AT111:AT111)</f>
        <v>0</v>
      </c>
      <c r="BI111" s="220">
        <f>SUM($AT111:AU111)</f>
        <v>0</v>
      </c>
      <c r="BJ111" s="220">
        <f>SUM($AT111:AV111)</f>
        <v>0</v>
      </c>
      <c r="BK111" s="220">
        <f>SUM($AT111:AW111)</f>
        <v>0</v>
      </c>
      <c r="BL111" s="220">
        <f>SUM($AT111:AX111)</f>
        <v>4985.0620090000002</v>
      </c>
      <c r="BM111" s="220">
        <f>SUM($AT111:AY111)</f>
        <v>4985.0620090000002</v>
      </c>
      <c r="BN111" s="220">
        <f>SUM($AT111:AZ111)</f>
        <v>4985.0620090000002</v>
      </c>
      <c r="BO111" s="220">
        <f>SUM($AT111:BA111)</f>
        <v>4985.0620090000002</v>
      </c>
      <c r="BP111" s="220">
        <f>SUM($AT111:BB111)</f>
        <v>4985.0620090000002</v>
      </c>
      <c r="BQ111" s="220">
        <f>SUM($AT111:BC111)</f>
        <v>4985.0620090000002</v>
      </c>
      <c r="BR111" s="220">
        <f>SUM($AT111:BD111)</f>
        <v>4985.0620090000002</v>
      </c>
      <c r="BS111" s="220">
        <f>SUM($AT111:BE111)</f>
        <v>4985.0620090000002</v>
      </c>
      <c r="BT111" s="222">
        <f t="shared" si="54"/>
        <v>3115.6637556250002</v>
      </c>
      <c r="BU111" s="82"/>
      <c r="BV111" s="220">
        <f t="shared" si="59"/>
        <v>0</v>
      </c>
      <c r="BW111" s="220">
        <f t="shared" si="59"/>
        <v>0</v>
      </c>
      <c r="BX111" s="220">
        <f t="shared" si="59"/>
        <v>0</v>
      </c>
      <c r="BY111" s="220">
        <f t="shared" si="59"/>
        <v>0</v>
      </c>
      <c r="BZ111" s="220">
        <f t="shared" si="59"/>
        <v>0</v>
      </c>
      <c r="CA111" s="220">
        <f t="shared" si="59"/>
        <v>0</v>
      </c>
      <c r="CB111" s="220">
        <f t="shared" si="59"/>
        <v>0</v>
      </c>
      <c r="CC111" s="220">
        <f t="shared" si="59"/>
        <v>0</v>
      </c>
      <c r="CD111" s="220">
        <f t="shared" si="59"/>
        <v>0</v>
      </c>
      <c r="CE111" s="220">
        <f t="shared" si="59"/>
        <v>0</v>
      </c>
      <c r="CF111" s="220">
        <f t="shared" si="59"/>
        <v>0</v>
      </c>
      <c r="CG111" s="220">
        <f t="shared" si="59"/>
        <v>0</v>
      </c>
      <c r="CH111" s="220">
        <f t="shared" si="55"/>
        <v>0</v>
      </c>
      <c r="CI111" s="221"/>
      <c r="CJ111" s="220">
        <f>SUM($BV111:BV111)</f>
        <v>0</v>
      </c>
      <c r="CK111" s="220">
        <f>SUM($BV111:BW111)</f>
        <v>0</v>
      </c>
      <c r="CL111" s="220">
        <f>SUM($BV111:BX111)</f>
        <v>0</v>
      </c>
      <c r="CM111" s="220">
        <f>SUM($BV111:BY111)</f>
        <v>0</v>
      </c>
      <c r="CN111" s="220">
        <f>SUM($BV111:BZ111)</f>
        <v>0</v>
      </c>
      <c r="CO111" s="220">
        <f>SUM($BV111:CA111)</f>
        <v>0</v>
      </c>
      <c r="CP111" s="220">
        <f>SUM($BV111:CB111)</f>
        <v>0</v>
      </c>
      <c r="CQ111" s="220">
        <f>SUM($BV111:CC111)</f>
        <v>0</v>
      </c>
      <c r="CR111" s="220">
        <f>SUM($BV111:CD111)</f>
        <v>0</v>
      </c>
      <c r="CS111" s="220">
        <f>SUM($BV111:CE111)</f>
        <v>0</v>
      </c>
      <c r="CT111" s="220">
        <f>SUM($BV111:CF111)</f>
        <v>0</v>
      </c>
      <c r="CU111" s="220">
        <f>SUM($BV111:CG111)</f>
        <v>0</v>
      </c>
      <c r="CV111" s="222">
        <f t="shared" si="56"/>
        <v>0</v>
      </c>
    </row>
    <row r="112" spans="1:100" s="94" customFormat="1" ht="14.4">
      <c r="A112" s="129" t="s">
        <v>807</v>
      </c>
      <c r="B112" s="129" t="s">
        <v>211</v>
      </c>
      <c r="C112" s="129" t="s">
        <v>21</v>
      </c>
      <c r="D112" t="s">
        <v>494</v>
      </c>
      <c r="E112" s="217" t="s">
        <v>53</v>
      </c>
      <c r="F112" t="s">
        <v>213</v>
      </c>
      <c r="G112" t="s">
        <v>299</v>
      </c>
      <c r="H112" t="s">
        <v>300</v>
      </c>
      <c r="I112" t="s">
        <v>311</v>
      </c>
      <c r="J112" t="s">
        <v>599</v>
      </c>
      <c r="K112" s="129" t="s">
        <v>771</v>
      </c>
      <c r="L112" s="129" t="s">
        <v>417</v>
      </c>
      <c r="M112" s="218" t="str">
        <f t="shared" si="49"/>
        <v>ED.AN</v>
      </c>
      <c r="N112" s="173">
        <v>0.65639999999999998</v>
      </c>
      <c r="O112" s="173">
        <v>0</v>
      </c>
      <c r="P112" s="219">
        <f t="shared" si="50"/>
        <v>377435.71724400006</v>
      </c>
      <c r="Q112" s="219">
        <f t="shared" si="51"/>
        <v>0</v>
      </c>
      <c r="R112" s="220">
        <v>0</v>
      </c>
      <c r="S112" s="220">
        <v>0</v>
      </c>
      <c r="T112" s="220">
        <v>0</v>
      </c>
      <c r="U112" s="220">
        <v>0</v>
      </c>
      <c r="V112" s="220">
        <v>0</v>
      </c>
      <c r="W112" s="220">
        <v>0</v>
      </c>
      <c r="X112" s="220">
        <v>0</v>
      </c>
      <c r="Y112" s="220">
        <v>0</v>
      </c>
      <c r="Z112" s="220">
        <v>0</v>
      </c>
      <c r="AA112" s="220">
        <v>0</v>
      </c>
      <c r="AB112" s="220">
        <v>574287.30000000005</v>
      </c>
      <c r="AC112" s="220">
        <v>721.41</v>
      </c>
      <c r="AD112" s="220">
        <f t="shared" si="57"/>
        <v>575008.71000000008</v>
      </c>
      <c r="AE112" s="221"/>
      <c r="AF112" s="220">
        <f>SUM($R112:R112)</f>
        <v>0</v>
      </c>
      <c r="AG112" s="220">
        <f>SUM($R112:S112)</f>
        <v>0</v>
      </c>
      <c r="AH112" s="220">
        <f>SUM($R112:T112)</f>
        <v>0</v>
      </c>
      <c r="AI112" s="220">
        <f>SUM($R112:U112)</f>
        <v>0</v>
      </c>
      <c r="AJ112" s="220">
        <f>SUM($R112:V112)</f>
        <v>0</v>
      </c>
      <c r="AK112" s="220">
        <f>SUM($R112:W112)</f>
        <v>0</v>
      </c>
      <c r="AL112" s="220">
        <f>SUM($R112:X112)</f>
        <v>0</v>
      </c>
      <c r="AM112" s="220">
        <f>SUM($R112:Y112)</f>
        <v>0</v>
      </c>
      <c r="AN112" s="220">
        <f>SUM($R112:Z112)</f>
        <v>0</v>
      </c>
      <c r="AO112" s="220">
        <f>SUM($R112:AA112)</f>
        <v>0</v>
      </c>
      <c r="AP112" s="220">
        <f>SUM($R112:AB112)</f>
        <v>574287.30000000005</v>
      </c>
      <c r="AQ112" s="220">
        <f>SUM($R112:AC112)</f>
        <v>575008.71000000008</v>
      </c>
      <c r="AR112" s="222">
        <f t="shared" si="52"/>
        <v>71815.971250000002</v>
      </c>
      <c r="AS112" s="82"/>
      <c r="AT112" s="220">
        <f t="shared" si="58"/>
        <v>0</v>
      </c>
      <c r="AU112" s="220">
        <f t="shared" si="58"/>
        <v>0</v>
      </c>
      <c r="AV112" s="220">
        <f t="shared" si="58"/>
        <v>0</v>
      </c>
      <c r="AW112" s="220">
        <f t="shared" si="58"/>
        <v>0</v>
      </c>
      <c r="AX112" s="220">
        <f t="shared" si="58"/>
        <v>0</v>
      </c>
      <c r="AY112" s="220">
        <f t="shared" si="58"/>
        <v>0</v>
      </c>
      <c r="AZ112" s="220">
        <f t="shared" si="58"/>
        <v>0</v>
      </c>
      <c r="BA112" s="220">
        <f t="shared" si="58"/>
        <v>0</v>
      </c>
      <c r="BB112" s="220">
        <f t="shared" si="58"/>
        <v>0</v>
      </c>
      <c r="BC112" s="220">
        <f t="shared" si="58"/>
        <v>0</v>
      </c>
      <c r="BD112" s="220">
        <f t="shared" si="58"/>
        <v>376962.18372000003</v>
      </c>
      <c r="BE112" s="220">
        <f t="shared" si="58"/>
        <v>473.53352399999994</v>
      </c>
      <c r="BF112" s="220">
        <f t="shared" si="53"/>
        <v>377435.71724400006</v>
      </c>
      <c r="BG112" s="221"/>
      <c r="BH112" s="220">
        <f>SUM($AT112:AT112)</f>
        <v>0</v>
      </c>
      <c r="BI112" s="220">
        <f>SUM($AT112:AU112)</f>
        <v>0</v>
      </c>
      <c r="BJ112" s="220">
        <f>SUM($AT112:AV112)</f>
        <v>0</v>
      </c>
      <c r="BK112" s="220">
        <f>SUM($AT112:AW112)</f>
        <v>0</v>
      </c>
      <c r="BL112" s="220">
        <f>SUM($AT112:AX112)</f>
        <v>0</v>
      </c>
      <c r="BM112" s="220">
        <f>SUM($AT112:AY112)</f>
        <v>0</v>
      </c>
      <c r="BN112" s="220">
        <f>SUM($AT112:AZ112)</f>
        <v>0</v>
      </c>
      <c r="BO112" s="220">
        <f>SUM($AT112:BA112)</f>
        <v>0</v>
      </c>
      <c r="BP112" s="220">
        <f>SUM($AT112:BB112)</f>
        <v>0</v>
      </c>
      <c r="BQ112" s="220">
        <f>SUM($AT112:BC112)</f>
        <v>0</v>
      </c>
      <c r="BR112" s="220">
        <f>SUM($AT112:BD112)</f>
        <v>376962.18372000003</v>
      </c>
      <c r="BS112" s="220">
        <f>SUM($AT112:BE112)</f>
        <v>377435.71724400006</v>
      </c>
      <c r="BT112" s="222">
        <f t="shared" si="54"/>
        <v>47140.003528500005</v>
      </c>
      <c r="BU112" s="82"/>
      <c r="BV112" s="220">
        <f t="shared" si="59"/>
        <v>0</v>
      </c>
      <c r="BW112" s="220">
        <f t="shared" si="59"/>
        <v>0</v>
      </c>
      <c r="BX112" s="220">
        <f t="shared" si="59"/>
        <v>0</v>
      </c>
      <c r="BY112" s="220">
        <f t="shared" si="59"/>
        <v>0</v>
      </c>
      <c r="BZ112" s="220">
        <f t="shared" si="59"/>
        <v>0</v>
      </c>
      <c r="CA112" s="220">
        <f t="shared" si="59"/>
        <v>0</v>
      </c>
      <c r="CB112" s="220">
        <f t="shared" si="59"/>
        <v>0</v>
      </c>
      <c r="CC112" s="220">
        <f t="shared" si="59"/>
        <v>0</v>
      </c>
      <c r="CD112" s="220">
        <f t="shared" si="59"/>
        <v>0</v>
      </c>
      <c r="CE112" s="220">
        <f t="shared" si="59"/>
        <v>0</v>
      </c>
      <c r="CF112" s="220">
        <f t="shared" si="59"/>
        <v>0</v>
      </c>
      <c r="CG112" s="220">
        <f t="shared" si="59"/>
        <v>0</v>
      </c>
      <c r="CH112" s="220">
        <f t="shared" si="55"/>
        <v>0</v>
      </c>
      <c r="CI112" s="221"/>
      <c r="CJ112" s="220">
        <f>SUM($BV112:BV112)</f>
        <v>0</v>
      </c>
      <c r="CK112" s="220">
        <f>SUM($BV112:BW112)</f>
        <v>0</v>
      </c>
      <c r="CL112" s="220">
        <f>SUM($BV112:BX112)</f>
        <v>0</v>
      </c>
      <c r="CM112" s="220">
        <f>SUM($BV112:BY112)</f>
        <v>0</v>
      </c>
      <c r="CN112" s="220">
        <f>SUM($BV112:BZ112)</f>
        <v>0</v>
      </c>
      <c r="CO112" s="220">
        <f>SUM($BV112:CA112)</f>
        <v>0</v>
      </c>
      <c r="CP112" s="220">
        <f>SUM($BV112:CB112)</f>
        <v>0</v>
      </c>
      <c r="CQ112" s="220">
        <f>SUM($BV112:CC112)</f>
        <v>0</v>
      </c>
      <c r="CR112" s="220">
        <f>SUM($BV112:CD112)</f>
        <v>0</v>
      </c>
      <c r="CS112" s="220">
        <f>SUM($BV112:CE112)</f>
        <v>0</v>
      </c>
      <c r="CT112" s="220">
        <f>SUM($BV112:CF112)</f>
        <v>0</v>
      </c>
      <c r="CU112" s="220">
        <f>SUM($BV112:CG112)</f>
        <v>0</v>
      </c>
      <c r="CV112" s="222">
        <f t="shared" si="56"/>
        <v>0</v>
      </c>
    </row>
    <row r="113" spans="1:100" s="94" customFormat="1" ht="14.4">
      <c r="A113" s="129" t="s">
        <v>807</v>
      </c>
      <c r="B113" s="129" t="s">
        <v>211</v>
      </c>
      <c r="C113" s="129" t="s">
        <v>212</v>
      </c>
      <c r="D113" t="s">
        <v>494</v>
      </c>
      <c r="E113" s="217" t="s">
        <v>53</v>
      </c>
      <c r="F113" t="s">
        <v>213</v>
      </c>
      <c r="G113" t="s">
        <v>299</v>
      </c>
      <c r="H113" t="s">
        <v>300</v>
      </c>
      <c r="I113" t="s">
        <v>311</v>
      </c>
      <c r="J113" t="s">
        <v>599</v>
      </c>
      <c r="K113" s="129" t="s">
        <v>771</v>
      </c>
      <c r="L113" s="129" t="s">
        <v>416</v>
      </c>
      <c r="M113" s="218" t="str">
        <f t="shared" si="49"/>
        <v>ED.WA</v>
      </c>
      <c r="N113" s="173">
        <v>1</v>
      </c>
      <c r="O113" s="173">
        <v>0</v>
      </c>
      <c r="P113" s="219">
        <f t="shared" si="50"/>
        <v>269242.36</v>
      </c>
      <c r="Q113" s="219">
        <f t="shared" si="51"/>
        <v>0</v>
      </c>
      <c r="R113" s="220">
        <v>24150.66</v>
      </c>
      <c r="S113" s="220">
        <v>14980.48</v>
      </c>
      <c r="T113" s="220">
        <v>143779.26999999999</v>
      </c>
      <c r="U113" s="220">
        <v>0</v>
      </c>
      <c r="V113" s="220">
        <v>0</v>
      </c>
      <c r="W113" s="220">
        <v>0</v>
      </c>
      <c r="X113" s="220">
        <v>0</v>
      </c>
      <c r="Y113" s="220">
        <v>15485.2</v>
      </c>
      <c r="Z113" s="220">
        <v>54.54</v>
      </c>
      <c r="AA113" s="220">
        <v>0</v>
      </c>
      <c r="AB113" s="220">
        <v>65642.36</v>
      </c>
      <c r="AC113" s="220">
        <v>5149.8500000000004</v>
      </c>
      <c r="AD113" s="220">
        <f t="shared" si="57"/>
        <v>269242.36</v>
      </c>
      <c r="AE113" s="221"/>
      <c r="AF113" s="220">
        <f>SUM($R113:R113)</f>
        <v>24150.66</v>
      </c>
      <c r="AG113" s="220">
        <f>SUM($R113:S113)</f>
        <v>39131.14</v>
      </c>
      <c r="AH113" s="220">
        <f>SUM($R113:T113)</f>
        <v>182910.40999999997</v>
      </c>
      <c r="AI113" s="220">
        <f>SUM($R113:U113)</f>
        <v>182910.40999999997</v>
      </c>
      <c r="AJ113" s="220">
        <f>SUM($R113:V113)</f>
        <v>182910.40999999997</v>
      </c>
      <c r="AK113" s="220">
        <f>SUM($R113:W113)</f>
        <v>182910.40999999997</v>
      </c>
      <c r="AL113" s="220">
        <f>SUM($R113:X113)</f>
        <v>182910.40999999997</v>
      </c>
      <c r="AM113" s="220">
        <f>SUM($R113:Y113)</f>
        <v>198395.61</v>
      </c>
      <c r="AN113" s="220">
        <f>SUM($R113:Z113)</f>
        <v>198450.15</v>
      </c>
      <c r="AO113" s="220">
        <f>SUM($R113:AA113)</f>
        <v>198450.15</v>
      </c>
      <c r="AP113" s="220">
        <f>SUM($R113:AB113)</f>
        <v>264092.51</v>
      </c>
      <c r="AQ113" s="220">
        <f>SUM($R113:AC113)</f>
        <v>269242.36</v>
      </c>
      <c r="AR113" s="222">
        <f t="shared" si="52"/>
        <v>164320.28749999998</v>
      </c>
      <c r="AS113" s="82"/>
      <c r="AT113" s="220">
        <f t="shared" si="58"/>
        <v>24150.66</v>
      </c>
      <c r="AU113" s="220">
        <f t="shared" si="58"/>
        <v>14980.48</v>
      </c>
      <c r="AV113" s="220">
        <f t="shared" si="58"/>
        <v>143779.26999999999</v>
      </c>
      <c r="AW113" s="220">
        <f t="shared" si="58"/>
        <v>0</v>
      </c>
      <c r="AX113" s="220">
        <f t="shared" si="58"/>
        <v>0</v>
      </c>
      <c r="AY113" s="220">
        <f t="shared" si="58"/>
        <v>0</v>
      </c>
      <c r="AZ113" s="220">
        <f t="shared" si="58"/>
        <v>0</v>
      </c>
      <c r="BA113" s="220">
        <f t="shared" si="58"/>
        <v>15485.2</v>
      </c>
      <c r="BB113" s="220">
        <f t="shared" si="58"/>
        <v>54.54</v>
      </c>
      <c r="BC113" s="220">
        <f t="shared" si="58"/>
        <v>0</v>
      </c>
      <c r="BD113" s="220">
        <f t="shared" si="58"/>
        <v>65642.36</v>
      </c>
      <c r="BE113" s="220">
        <f t="shared" si="58"/>
        <v>5149.8500000000004</v>
      </c>
      <c r="BF113" s="220">
        <f t="shared" si="53"/>
        <v>269242.36</v>
      </c>
      <c r="BG113" s="221"/>
      <c r="BH113" s="220">
        <f>SUM($AT113:AT113)</f>
        <v>24150.66</v>
      </c>
      <c r="BI113" s="220">
        <f>SUM($AT113:AU113)</f>
        <v>39131.14</v>
      </c>
      <c r="BJ113" s="220">
        <f>SUM($AT113:AV113)</f>
        <v>182910.40999999997</v>
      </c>
      <c r="BK113" s="220">
        <f>SUM($AT113:AW113)</f>
        <v>182910.40999999997</v>
      </c>
      <c r="BL113" s="220">
        <f>SUM($AT113:AX113)</f>
        <v>182910.40999999997</v>
      </c>
      <c r="BM113" s="220">
        <f>SUM($AT113:AY113)</f>
        <v>182910.40999999997</v>
      </c>
      <c r="BN113" s="220">
        <f>SUM($AT113:AZ113)</f>
        <v>182910.40999999997</v>
      </c>
      <c r="BO113" s="220">
        <f>SUM($AT113:BA113)</f>
        <v>198395.61</v>
      </c>
      <c r="BP113" s="220">
        <f>SUM($AT113:BB113)</f>
        <v>198450.15</v>
      </c>
      <c r="BQ113" s="220">
        <f>SUM($AT113:BC113)</f>
        <v>198450.15</v>
      </c>
      <c r="BR113" s="220">
        <f>SUM($AT113:BD113)</f>
        <v>264092.51</v>
      </c>
      <c r="BS113" s="220">
        <f>SUM($AT113:BE113)</f>
        <v>269242.36</v>
      </c>
      <c r="BT113" s="222">
        <f t="shared" si="54"/>
        <v>164320.28749999998</v>
      </c>
      <c r="BU113" s="82"/>
      <c r="BV113" s="220">
        <f t="shared" si="59"/>
        <v>0</v>
      </c>
      <c r="BW113" s="220">
        <f t="shared" si="59"/>
        <v>0</v>
      </c>
      <c r="BX113" s="220">
        <f t="shared" si="59"/>
        <v>0</v>
      </c>
      <c r="BY113" s="220">
        <f t="shared" si="59"/>
        <v>0</v>
      </c>
      <c r="BZ113" s="220">
        <f t="shared" si="59"/>
        <v>0</v>
      </c>
      <c r="CA113" s="220">
        <f t="shared" si="59"/>
        <v>0</v>
      </c>
      <c r="CB113" s="220">
        <f t="shared" si="59"/>
        <v>0</v>
      </c>
      <c r="CC113" s="220">
        <f t="shared" si="59"/>
        <v>0</v>
      </c>
      <c r="CD113" s="220">
        <f t="shared" si="59"/>
        <v>0</v>
      </c>
      <c r="CE113" s="220">
        <f t="shared" si="59"/>
        <v>0</v>
      </c>
      <c r="CF113" s="220">
        <f t="shared" si="59"/>
        <v>0</v>
      </c>
      <c r="CG113" s="220">
        <f t="shared" si="59"/>
        <v>0</v>
      </c>
      <c r="CH113" s="220">
        <f t="shared" si="55"/>
        <v>0</v>
      </c>
      <c r="CI113" s="221"/>
      <c r="CJ113" s="220">
        <f>SUM($BV113:BV113)</f>
        <v>0</v>
      </c>
      <c r="CK113" s="220">
        <f>SUM($BV113:BW113)</f>
        <v>0</v>
      </c>
      <c r="CL113" s="220">
        <f>SUM($BV113:BX113)</f>
        <v>0</v>
      </c>
      <c r="CM113" s="220">
        <f>SUM($BV113:BY113)</f>
        <v>0</v>
      </c>
      <c r="CN113" s="220">
        <f>SUM($BV113:BZ113)</f>
        <v>0</v>
      </c>
      <c r="CO113" s="220">
        <f>SUM($BV113:CA113)</f>
        <v>0</v>
      </c>
      <c r="CP113" s="220">
        <f>SUM($BV113:CB113)</f>
        <v>0</v>
      </c>
      <c r="CQ113" s="220">
        <f>SUM($BV113:CC113)</f>
        <v>0</v>
      </c>
      <c r="CR113" s="220">
        <f>SUM($BV113:CD113)</f>
        <v>0</v>
      </c>
      <c r="CS113" s="220">
        <f>SUM($BV113:CE113)</f>
        <v>0</v>
      </c>
      <c r="CT113" s="220">
        <f>SUM($BV113:CF113)</f>
        <v>0</v>
      </c>
      <c r="CU113" s="220">
        <f>SUM($BV113:CG113)</f>
        <v>0</v>
      </c>
      <c r="CV113" s="222">
        <f t="shared" si="56"/>
        <v>0</v>
      </c>
    </row>
    <row r="114" spans="1:100" s="94" customFormat="1" ht="14.4">
      <c r="A114" s="129" t="s">
        <v>807</v>
      </c>
      <c r="B114" s="129" t="s">
        <v>211</v>
      </c>
      <c r="C114" s="129" t="s">
        <v>21</v>
      </c>
      <c r="D114" t="s">
        <v>494</v>
      </c>
      <c r="E114" s="217" t="s">
        <v>53</v>
      </c>
      <c r="F114" t="s">
        <v>213</v>
      </c>
      <c r="G114" t="s">
        <v>299</v>
      </c>
      <c r="H114" t="s">
        <v>300</v>
      </c>
      <c r="I114" t="s">
        <v>312</v>
      </c>
      <c r="J114" t="s">
        <v>589</v>
      </c>
      <c r="K114" s="129" t="s">
        <v>771</v>
      </c>
      <c r="L114" s="129" t="s">
        <v>417</v>
      </c>
      <c r="M114" s="218" t="str">
        <f t="shared" si="49"/>
        <v>ED.AN</v>
      </c>
      <c r="N114" s="173">
        <v>0.65639999999999998</v>
      </c>
      <c r="O114" s="173">
        <v>0</v>
      </c>
      <c r="P114" s="219">
        <f t="shared" si="50"/>
        <v>56380.296480000005</v>
      </c>
      <c r="Q114" s="219">
        <f t="shared" si="51"/>
        <v>0</v>
      </c>
      <c r="R114" s="220">
        <v>0</v>
      </c>
      <c r="S114" s="220">
        <v>0</v>
      </c>
      <c r="T114" s="220">
        <v>0</v>
      </c>
      <c r="U114" s="220">
        <v>0</v>
      </c>
      <c r="V114" s="220">
        <v>0</v>
      </c>
      <c r="W114" s="220">
        <v>0</v>
      </c>
      <c r="X114" s="220">
        <v>0</v>
      </c>
      <c r="Y114" s="220">
        <v>0</v>
      </c>
      <c r="Z114" s="220">
        <v>36416.9</v>
      </c>
      <c r="AA114" s="220">
        <v>779.33</v>
      </c>
      <c r="AB114" s="220">
        <v>48696.97</v>
      </c>
      <c r="AC114" s="220">
        <v>0</v>
      </c>
      <c r="AD114" s="220">
        <f t="shared" si="57"/>
        <v>85893.200000000012</v>
      </c>
      <c r="AE114" s="221"/>
      <c r="AF114" s="220">
        <f>SUM($R114:R114)</f>
        <v>0</v>
      </c>
      <c r="AG114" s="220">
        <f>SUM($R114:S114)</f>
        <v>0</v>
      </c>
      <c r="AH114" s="220">
        <f>SUM($R114:T114)</f>
        <v>0</v>
      </c>
      <c r="AI114" s="220">
        <f>SUM($R114:U114)</f>
        <v>0</v>
      </c>
      <c r="AJ114" s="220">
        <f>SUM($R114:V114)</f>
        <v>0</v>
      </c>
      <c r="AK114" s="220">
        <f>SUM($R114:W114)</f>
        <v>0</v>
      </c>
      <c r="AL114" s="220">
        <f>SUM($R114:X114)</f>
        <v>0</v>
      </c>
      <c r="AM114" s="220">
        <f>SUM($R114:Y114)</f>
        <v>0</v>
      </c>
      <c r="AN114" s="220">
        <f>SUM($R114:Z114)</f>
        <v>36416.9</v>
      </c>
      <c r="AO114" s="220">
        <f>SUM($R114:AA114)</f>
        <v>37196.230000000003</v>
      </c>
      <c r="AP114" s="220">
        <f>SUM($R114:AB114)</f>
        <v>85893.200000000012</v>
      </c>
      <c r="AQ114" s="220">
        <f>SUM($R114:AC114)</f>
        <v>85893.200000000012</v>
      </c>
      <c r="AR114" s="222">
        <f t="shared" si="52"/>
        <v>16871.077500000003</v>
      </c>
      <c r="AS114" s="82"/>
      <c r="AT114" s="220">
        <f t="shared" si="58"/>
        <v>0</v>
      </c>
      <c r="AU114" s="220">
        <f t="shared" si="58"/>
        <v>0</v>
      </c>
      <c r="AV114" s="220">
        <f t="shared" si="58"/>
        <v>0</v>
      </c>
      <c r="AW114" s="220">
        <f t="shared" si="58"/>
        <v>0</v>
      </c>
      <c r="AX114" s="220">
        <f t="shared" si="58"/>
        <v>0</v>
      </c>
      <c r="AY114" s="220">
        <f t="shared" si="58"/>
        <v>0</v>
      </c>
      <c r="AZ114" s="220">
        <f t="shared" si="58"/>
        <v>0</v>
      </c>
      <c r="BA114" s="220">
        <f t="shared" si="58"/>
        <v>0</v>
      </c>
      <c r="BB114" s="220">
        <f t="shared" si="58"/>
        <v>23904.053159999999</v>
      </c>
      <c r="BC114" s="220">
        <f t="shared" si="58"/>
        <v>511.552212</v>
      </c>
      <c r="BD114" s="220">
        <f t="shared" si="58"/>
        <v>31964.691107999999</v>
      </c>
      <c r="BE114" s="220">
        <f t="shared" si="58"/>
        <v>0</v>
      </c>
      <c r="BF114" s="220">
        <f t="shared" si="53"/>
        <v>56380.296479999997</v>
      </c>
      <c r="BG114" s="221"/>
      <c r="BH114" s="220">
        <f>SUM($AT114:AT114)</f>
        <v>0</v>
      </c>
      <c r="BI114" s="220">
        <f>SUM($AT114:AU114)</f>
        <v>0</v>
      </c>
      <c r="BJ114" s="220">
        <f>SUM($AT114:AV114)</f>
        <v>0</v>
      </c>
      <c r="BK114" s="220">
        <f>SUM($AT114:AW114)</f>
        <v>0</v>
      </c>
      <c r="BL114" s="220">
        <f>SUM($AT114:AX114)</f>
        <v>0</v>
      </c>
      <c r="BM114" s="220">
        <f>SUM($AT114:AY114)</f>
        <v>0</v>
      </c>
      <c r="BN114" s="220">
        <f>SUM($AT114:AZ114)</f>
        <v>0</v>
      </c>
      <c r="BO114" s="220">
        <f>SUM($AT114:BA114)</f>
        <v>0</v>
      </c>
      <c r="BP114" s="220">
        <f>SUM($AT114:BB114)</f>
        <v>23904.053159999999</v>
      </c>
      <c r="BQ114" s="220">
        <f>SUM($AT114:BC114)</f>
        <v>24415.605371999998</v>
      </c>
      <c r="BR114" s="220">
        <f>SUM($AT114:BD114)</f>
        <v>56380.296479999997</v>
      </c>
      <c r="BS114" s="220">
        <f>SUM($AT114:BE114)</f>
        <v>56380.296479999997</v>
      </c>
      <c r="BT114" s="222">
        <f t="shared" si="54"/>
        <v>11074.175271</v>
      </c>
      <c r="BU114" s="82"/>
      <c r="BV114" s="220">
        <f t="shared" si="59"/>
        <v>0</v>
      </c>
      <c r="BW114" s="220">
        <f t="shared" si="59"/>
        <v>0</v>
      </c>
      <c r="BX114" s="220">
        <f t="shared" si="59"/>
        <v>0</v>
      </c>
      <c r="BY114" s="220">
        <f t="shared" si="59"/>
        <v>0</v>
      </c>
      <c r="BZ114" s="220">
        <f t="shared" si="59"/>
        <v>0</v>
      </c>
      <c r="CA114" s="220">
        <f t="shared" si="59"/>
        <v>0</v>
      </c>
      <c r="CB114" s="220">
        <f t="shared" si="59"/>
        <v>0</v>
      </c>
      <c r="CC114" s="220">
        <f t="shared" si="59"/>
        <v>0</v>
      </c>
      <c r="CD114" s="220">
        <f t="shared" si="59"/>
        <v>0</v>
      </c>
      <c r="CE114" s="220">
        <f t="shared" si="59"/>
        <v>0</v>
      </c>
      <c r="CF114" s="220">
        <f t="shared" si="59"/>
        <v>0</v>
      </c>
      <c r="CG114" s="220">
        <f t="shared" si="59"/>
        <v>0</v>
      </c>
      <c r="CH114" s="220">
        <f t="shared" si="55"/>
        <v>0</v>
      </c>
      <c r="CI114" s="221"/>
      <c r="CJ114" s="220">
        <f>SUM($BV114:BV114)</f>
        <v>0</v>
      </c>
      <c r="CK114" s="220">
        <f>SUM($BV114:BW114)</f>
        <v>0</v>
      </c>
      <c r="CL114" s="220">
        <f>SUM($BV114:BX114)</f>
        <v>0</v>
      </c>
      <c r="CM114" s="220">
        <f>SUM($BV114:BY114)</f>
        <v>0</v>
      </c>
      <c r="CN114" s="220">
        <f>SUM($BV114:BZ114)</f>
        <v>0</v>
      </c>
      <c r="CO114" s="220">
        <f>SUM($BV114:CA114)</f>
        <v>0</v>
      </c>
      <c r="CP114" s="220">
        <f>SUM($BV114:CB114)</f>
        <v>0</v>
      </c>
      <c r="CQ114" s="220">
        <f>SUM($BV114:CC114)</f>
        <v>0</v>
      </c>
      <c r="CR114" s="220">
        <f>SUM($BV114:CD114)</f>
        <v>0</v>
      </c>
      <c r="CS114" s="220">
        <f>SUM($BV114:CE114)</f>
        <v>0</v>
      </c>
      <c r="CT114" s="220">
        <f>SUM($BV114:CF114)</f>
        <v>0</v>
      </c>
      <c r="CU114" s="220">
        <f>SUM($BV114:CG114)</f>
        <v>0</v>
      </c>
      <c r="CV114" s="222">
        <f t="shared" si="56"/>
        <v>0</v>
      </c>
    </row>
    <row r="115" spans="1:100" s="94" customFormat="1" ht="14.4">
      <c r="A115" s="129" t="s">
        <v>807</v>
      </c>
      <c r="B115" s="129" t="s">
        <v>211</v>
      </c>
      <c r="C115" s="129" t="s">
        <v>212</v>
      </c>
      <c r="D115" t="s">
        <v>494</v>
      </c>
      <c r="E115" s="217" t="s">
        <v>53</v>
      </c>
      <c r="F115" t="s">
        <v>213</v>
      </c>
      <c r="G115" t="s">
        <v>299</v>
      </c>
      <c r="H115" t="s">
        <v>300</v>
      </c>
      <c r="I115" t="s">
        <v>313</v>
      </c>
      <c r="J115" t="s">
        <v>587</v>
      </c>
      <c r="K115" s="129" t="s">
        <v>771</v>
      </c>
      <c r="L115" s="129" t="s">
        <v>775</v>
      </c>
      <c r="M115" s="218" t="str">
        <f t="shared" si="49"/>
        <v>ED.WA</v>
      </c>
      <c r="N115" s="173">
        <v>1</v>
      </c>
      <c r="O115" s="173">
        <v>0</v>
      </c>
      <c r="P115" s="219">
        <f t="shared" si="50"/>
        <v>1776.27</v>
      </c>
      <c r="Q115" s="219">
        <f t="shared" si="51"/>
        <v>0</v>
      </c>
      <c r="R115" s="220">
        <v>0</v>
      </c>
      <c r="S115" s="220">
        <v>0</v>
      </c>
      <c r="T115" s="220">
        <v>0</v>
      </c>
      <c r="U115" s="220">
        <v>0</v>
      </c>
      <c r="V115" s="220">
        <v>0</v>
      </c>
      <c r="W115" s="220">
        <v>0</v>
      </c>
      <c r="X115" s="220">
        <v>0</v>
      </c>
      <c r="Y115" s="220">
        <v>0</v>
      </c>
      <c r="Z115" s="220">
        <v>1776.27</v>
      </c>
      <c r="AA115" s="220">
        <v>0</v>
      </c>
      <c r="AB115" s="220">
        <v>0</v>
      </c>
      <c r="AC115" s="220">
        <v>0</v>
      </c>
      <c r="AD115" s="220">
        <f t="shared" si="57"/>
        <v>1776.27</v>
      </c>
      <c r="AE115" s="221"/>
      <c r="AF115" s="220">
        <f>SUM($R115:R115)</f>
        <v>0</v>
      </c>
      <c r="AG115" s="220">
        <f>SUM($R115:S115)</f>
        <v>0</v>
      </c>
      <c r="AH115" s="220">
        <f>SUM($R115:T115)</f>
        <v>0</v>
      </c>
      <c r="AI115" s="220">
        <f>SUM($R115:U115)</f>
        <v>0</v>
      </c>
      <c r="AJ115" s="220">
        <f>SUM($R115:V115)</f>
        <v>0</v>
      </c>
      <c r="AK115" s="220">
        <f>SUM($R115:W115)</f>
        <v>0</v>
      </c>
      <c r="AL115" s="220">
        <f>SUM($R115:X115)</f>
        <v>0</v>
      </c>
      <c r="AM115" s="220">
        <f>SUM($R115:Y115)</f>
        <v>0</v>
      </c>
      <c r="AN115" s="220">
        <f>SUM($R115:Z115)</f>
        <v>1776.27</v>
      </c>
      <c r="AO115" s="220">
        <f>SUM($R115:AA115)</f>
        <v>1776.27</v>
      </c>
      <c r="AP115" s="220">
        <f>SUM($R115:AB115)</f>
        <v>1776.27</v>
      </c>
      <c r="AQ115" s="220">
        <f>SUM($R115:AC115)</f>
        <v>1776.27</v>
      </c>
      <c r="AR115" s="222">
        <f t="shared" si="52"/>
        <v>518.07875000000001</v>
      </c>
      <c r="AS115" s="82"/>
      <c r="AT115" s="220">
        <f t="shared" si="58"/>
        <v>0</v>
      </c>
      <c r="AU115" s="220">
        <f t="shared" si="58"/>
        <v>0</v>
      </c>
      <c r="AV115" s="220">
        <f t="shared" si="58"/>
        <v>0</v>
      </c>
      <c r="AW115" s="220">
        <f t="shared" si="58"/>
        <v>0</v>
      </c>
      <c r="AX115" s="220">
        <f t="shared" si="58"/>
        <v>0</v>
      </c>
      <c r="AY115" s="220">
        <f t="shared" si="58"/>
        <v>0</v>
      </c>
      <c r="AZ115" s="220">
        <f t="shared" si="58"/>
        <v>0</v>
      </c>
      <c r="BA115" s="220">
        <f t="shared" si="58"/>
        <v>0</v>
      </c>
      <c r="BB115" s="220">
        <f t="shared" si="58"/>
        <v>1776.27</v>
      </c>
      <c r="BC115" s="220">
        <f t="shared" si="58"/>
        <v>0</v>
      </c>
      <c r="BD115" s="220">
        <f t="shared" si="58"/>
        <v>0</v>
      </c>
      <c r="BE115" s="220">
        <f t="shared" si="58"/>
        <v>0</v>
      </c>
      <c r="BF115" s="220">
        <f t="shared" si="53"/>
        <v>1776.27</v>
      </c>
      <c r="BG115" s="221"/>
      <c r="BH115" s="220">
        <f>SUM($AT115:AT115)</f>
        <v>0</v>
      </c>
      <c r="BI115" s="220">
        <f>SUM($AT115:AU115)</f>
        <v>0</v>
      </c>
      <c r="BJ115" s="220">
        <f>SUM($AT115:AV115)</f>
        <v>0</v>
      </c>
      <c r="BK115" s="220">
        <f>SUM($AT115:AW115)</f>
        <v>0</v>
      </c>
      <c r="BL115" s="220">
        <f>SUM($AT115:AX115)</f>
        <v>0</v>
      </c>
      <c r="BM115" s="220">
        <f>SUM($AT115:AY115)</f>
        <v>0</v>
      </c>
      <c r="BN115" s="220">
        <f>SUM($AT115:AZ115)</f>
        <v>0</v>
      </c>
      <c r="BO115" s="220">
        <f>SUM($AT115:BA115)</f>
        <v>0</v>
      </c>
      <c r="BP115" s="220">
        <f>SUM($AT115:BB115)</f>
        <v>1776.27</v>
      </c>
      <c r="BQ115" s="220">
        <f>SUM($AT115:BC115)</f>
        <v>1776.27</v>
      </c>
      <c r="BR115" s="220">
        <f>SUM($AT115:BD115)</f>
        <v>1776.27</v>
      </c>
      <c r="BS115" s="220">
        <f>SUM($AT115:BE115)</f>
        <v>1776.27</v>
      </c>
      <c r="BT115" s="222">
        <f t="shared" si="54"/>
        <v>518.07875000000001</v>
      </c>
      <c r="BU115" s="82"/>
      <c r="BV115" s="220">
        <f t="shared" si="59"/>
        <v>0</v>
      </c>
      <c r="BW115" s="220">
        <f t="shared" si="59"/>
        <v>0</v>
      </c>
      <c r="BX115" s="220">
        <f t="shared" si="59"/>
        <v>0</v>
      </c>
      <c r="BY115" s="220">
        <f t="shared" si="59"/>
        <v>0</v>
      </c>
      <c r="BZ115" s="220">
        <f t="shared" si="59"/>
        <v>0</v>
      </c>
      <c r="CA115" s="220">
        <f t="shared" si="59"/>
        <v>0</v>
      </c>
      <c r="CB115" s="220">
        <f t="shared" si="59"/>
        <v>0</v>
      </c>
      <c r="CC115" s="220">
        <f t="shared" si="59"/>
        <v>0</v>
      </c>
      <c r="CD115" s="220">
        <f t="shared" si="59"/>
        <v>0</v>
      </c>
      <c r="CE115" s="220">
        <f t="shared" si="59"/>
        <v>0</v>
      </c>
      <c r="CF115" s="220">
        <f t="shared" si="59"/>
        <v>0</v>
      </c>
      <c r="CG115" s="220">
        <f t="shared" si="59"/>
        <v>0</v>
      </c>
      <c r="CH115" s="220">
        <f t="shared" si="55"/>
        <v>0</v>
      </c>
      <c r="CI115" s="221"/>
      <c r="CJ115" s="220">
        <f>SUM($BV115:BV115)</f>
        <v>0</v>
      </c>
      <c r="CK115" s="220">
        <f>SUM($BV115:BW115)</f>
        <v>0</v>
      </c>
      <c r="CL115" s="220">
        <f>SUM($BV115:BX115)</f>
        <v>0</v>
      </c>
      <c r="CM115" s="220">
        <f>SUM($BV115:BY115)</f>
        <v>0</v>
      </c>
      <c r="CN115" s="220">
        <f>SUM($BV115:BZ115)</f>
        <v>0</v>
      </c>
      <c r="CO115" s="220">
        <f>SUM($BV115:CA115)</f>
        <v>0</v>
      </c>
      <c r="CP115" s="220">
        <f>SUM($BV115:CB115)</f>
        <v>0</v>
      </c>
      <c r="CQ115" s="220">
        <f>SUM($BV115:CC115)</f>
        <v>0</v>
      </c>
      <c r="CR115" s="220">
        <f>SUM($BV115:CD115)</f>
        <v>0</v>
      </c>
      <c r="CS115" s="220">
        <f>SUM($BV115:CE115)</f>
        <v>0</v>
      </c>
      <c r="CT115" s="220">
        <f>SUM($BV115:CF115)</f>
        <v>0</v>
      </c>
      <c r="CU115" s="220">
        <f>SUM($BV115:CG115)</f>
        <v>0</v>
      </c>
      <c r="CV115" s="222">
        <f t="shared" si="56"/>
        <v>0</v>
      </c>
    </row>
    <row r="116" spans="1:100" s="94" customFormat="1" ht="14.4">
      <c r="A116" s="129" t="s">
        <v>807</v>
      </c>
      <c r="B116" s="129" t="s">
        <v>211</v>
      </c>
      <c r="C116" s="129" t="s">
        <v>21</v>
      </c>
      <c r="D116" t="s">
        <v>494</v>
      </c>
      <c r="E116" s="217" t="s">
        <v>48</v>
      </c>
      <c r="F116" t="s">
        <v>222</v>
      </c>
      <c r="G116" t="s">
        <v>315</v>
      </c>
      <c r="H116" t="s">
        <v>316</v>
      </c>
      <c r="I116" t="s">
        <v>318</v>
      </c>
      <c r="J116" t="s">
        <v>607</v>
      </c>
      <c r="K116" s="129" t="s">
        <v>771</v>
      </c>
      <c r="L116" s="129" t="s">
        <v>417</v>
      </c>
      <c r="M116" s="218" t="str">
        <f t="shared" si="49"/>
        <v>ED.AN</v>
      </c>
      <c r="N116" s="173">
        <v>0.65639999999999998</v>
      </c>
      <c r="O116" s="173">
        <v>0</v>
      </c>
      <c r="P116" s="219">
        <f t="shared" si="50"/>
        <v>1383996.0584159999</v>
      </c>
      <c r="Q116" s="219">
        <f t="shared" si="51"/>
        <v>0</v>
      </c>
      <c r="R116" s="220">
        <v>0</v>
      </c>
      <c r="S116" s="220">
        <v>0</v>
      </c>
      <c r="T116" s="220">
        <v>0</v>
      </c>
      <c r="U116" s="220">
        <v>0</v>
      </c>
      <c r="V116" s="220">
        <v>0</v>
      </c>
      <c r="W116" s="220">
        <v>1564419.77</v>
      </c>
      <c r="X116" s="220">
        <v>239596.09</v>
      </c>
      <c r="Y116" s="220">
        <v>161221.88999999998</v>
      </c>
      <c r="Z116" s="220">
        <v>110102.79999999999</v>
      </c>
      <c r="AA116" s="220">
        <v>28944.670000000002</v>
      </c>
      <c r="AB116" s="220">
        <v>3168.78</v>
      </c>
      <c r="AC116" s="220">
        <v>1010.44</v>
      </c>
      <c r="AD116" s="220">
        <f t="shared" si="57"/>
        <v>2108464.44</v>
      </c>
      <c r="AE116" s="221"/>
      <c r="AF116" s="220">
        <f>SUM($R116:R116)</f>
        <v>0</v>
      </c>
      <c r="AG116" s="220">
        <f>SUM($R116:S116)</f>
        <v>0</v>
      </c>
      <c r="AH116" s="220">
        <f>SUM($R116:T116)</f>
        <v>0</v>
      </c>
      <c r="AI116" s="220">
        <f>SUM($R116:U116)</f>
        <v>0</v>
      </c>
      <c r="AJ116" s="220">
        <f>SUM($R116:V116)</f>
        <v>0</v>
      </c>
      <c r="AK116" s="220">
        <f>SUM($R116:W116)</f>
        <v>1564419.77</v>
      </c>
      <c r="AL116" s="220">
        <f>SUM($R116:X116)</f>
        <v>1804015.86</v>
      </c>
      <c r="AM116" s="220">
        <f>SUM($R116:Y116)</f>
        <v>1965237.75</v>
      </c>
      <c r="AN116" s="220">
        <f>SUM($R116:Z116)</f>
        <v>2075340.55</v>
      </c>
      <c r="AO116" s="220">
        <f>SUM($R116:AA116)</f>
        <v>2104285.2200000002</v>
      </c>
      <c r="AP116" s="220">
        <f>SUM($R116:AB116)</f>
        <v>2107454</v>
      </c>
      <c r="AQ116" s="220">
        <f>SUM($R116:AC116)</f>
        <v>2108464.44</v>
      </c>
      <c r="AR116" s="222">
        <f t="shared" si="52"/>
        <v>1056248.7808333335</v>
      </c>
      <c r="AS116" s="82"/>
      <c r="AT116" s="220">
        <f t="shared" si="58"/>
        <v>0</v>
      </c>
      <c r="AU116" s="220">
        <f t="shared" si="58"/>
        <v>0</v>
      </c>
      <c r="AV116" s="220">
        <f t="shared" si="58"/>
        <v>0</v>
      </c>
      <c r="AW116" s="220">
        <f t="shared" si="58"/>
        <v>0</v>
      </c>
      <c r="AX116" s="220">
        <f t="shared" si="58"/>
        <v>0</v>
      </c>
      <c r="AY116" s="220">
        <f t="shared" si="58"/>
        <v>1026885.137028</v>
      </c>
      <c r="AZ116" s="220">
        <f t="shared" si="58"/>
        <v>157270.87347600001</v>
      </c>
      <c r="BA116" s="220">
        <f t="shared" si="58"/>
        <v>105826.04859599999</v>
      </c>
      <c r="BB116" s="220">
        <f t="shared" si="58"/>
        <v>72271.47791999999</v>
      </c>
      <c r="BC116" s="220">
        <f t="shared" si="58"/>
        <v>18999.281387999999</v>
      </c>
      <c r="BD116" s="220">
        <f t="shared" si="58"/>
        <v>2079.9871920000001</v>
      </c>
      <c r="BE116" s="220">
        <f t="shared" si="58"/>
        <v>663.25281600000005</v>
      </c>
      <c r="BF116" s="220">
        <f t="shared" si="53"/>
        <v>1383996.0584159999</v>
      </c>
      <c r="BG116" s="221"/>
      <c r="BH116" s="220">
        <f>SUM($AT116:AT116)</f>
        <v>0</v>
      </c>
      <c r="BI116" s="220">
        <f>SUM($AT116:AU116)</f>
        <v>0</v>
      </c>
      <c r="BJ116" s="220">
        <f>SUM($AT116:AV116)</f>
        <v>0</v>
      </c>
      <c r="BK116" s="220">
        <f>SUM($AT116:AW116)</f>
        <v>0</v>
      </c>
      <c r="BL116" s="220">
        <f>SUM($AT116:AX116)</f>
        <v>0</v>
      </c>
      <c r="BM116" s="220">
        <f>SUM($AT116:AY116)</f>
        <v>1026885.137028</v>
      </c>
      <c r="BN116" s="220">
        <f>SUM($AT116:AZ116)</f>
        <v>1184156.0105039999</v>
      </c>
      <c r="BO116" s="220">
        <f>SUM($AT116:BA116)</f>
        <v>1289982.0591</v>
      </c>
      <c r="BP116" s="220">
        <f>SUM($AT116:BB116)</f>
        <v>1362253.5370199999</v>
      </c>
      <c r="BQ116" s="220">
        <f>SUM($AT116:BC116)</f>
        <v>1381252.8184079998</v>
      </c>
      <c r="BR116" s="220">
        <f>SUM($AT116:BD116)</f>
        <v>1383332.8055999998</v>
      </c>
      <c r="BS116" s="220">
        <f>SUM($AT116:BE116)</f>
        <v>1383996.0584159999</v>
      </c>
      <c r="BT116" s="222">
        <f t="shared" si="54"/>
        <v>693321.69973899983</v>
      </c>
      <c r="BU116" s="82"/>
      <c r="BV116" s="220">
        <f t="shared" si="59"/>
        <v>0</v>
      </c>
      <c r="BW116" s="220">
        <f t="shared" si="59"/>
        <v>0</v>
      </c>
      <c r="BX116" s="220">
        <f t="shared" si="59"/>
        <v>0</v>
      </c>
      <c r="BY116" s="220">
        <f t="shared" si="59"/>
        <v>0</v>
      </c>
      <c r="BZ116" s="220">
        <f t="shared" si="59"/>
        <v>0</v>
      </c>
      <c r="CA116" s="220">
        <f t="shared" si="59"/>
        <v>0</v>
      </c>
      <c r="CB116" s="220">
        <f t="shared" si="59"/>
        <v>0</v>
      </c>
      <c r="CC116" s="220">
        <f t="shared" si="59"/>
        <v>0</v>
      </c>
      <c r="CD116" s="220">
        <f t="shared" si="59"/>
        <v>0</v>
      </c>
      <c r="CE116" s="220">
        <f t="shared" si="59"/>
        <v>0</v>
      </c>
      <c r="CF116" s="220">
        <f t="shared" si="59"/>
        <v>0</v>
      </c>
      <c r="CG116" s="220">
        <f t="shared" si="59"/>
        <v>0</v>
      </c>
      <c r="CH116" s="220">
        <f t="shared" si="55"/>
        <v>0</v>
      </c>
      <c r="CI116" s="221"/>
      <c r="CJ116" s="220">
        <f>SUM($BV116:BV116)</f>
        <v>0</v>
      </c>
      <c r="CK116" s="220">
        <f>SUM($BV116:BW116)</f>
        <v>0</v>
      </c>
      <c r="CL116" s="220">
        <f>SUM($BV116:BX116)</f>
        <v>0</v>
      </c>
      <c r="CM116" s="220">
        <f>SUM($BV116:BY116)</f>
        <v>0</v>
      </c>
      <c r="CN116" s="220">
        <f>SUM($BV116:BZ116)</f>
        <v>0</v>
      </c>
      <c r="CO116" s="220">
        <f>SUM($BV116:CA116)</f>
        <v>0</v>
      </c>
      <c r="CP116" s="220">
        <f>SUM($BV116:CB116)</f>
        <v>0</v>
      </c>
      <c r="CQ116" s="220">
        <f>SUM($BV116:CC116)</f>
        <v>0</v>
      </c>
      <c r="CR116" s="220">
        <f>SUM($BV116:CD116)</f>
        <v>0</v>
      </c>
      <c r="CS116" s="220">
        <f>SUM($BV116:CE116)</f>
        <v>0</v>
      </c>
      <c r="CT116" s="220">
        <f>SUM($BV116:CF116)</f>
        <v>0</v>
      </c>
      <c r="CU116" s="220">
        <f>SUM($BV116:CG116)</f>
        <v>0</v>
      </c>
      <c r="CV116" s="222">
        <f t="shared" si="56"/>
        <v>0</v>
      </c>
    </row>
    <row r="117" spans="1:100" s="94" customFormat="1" ht="14.4">
      <c r="A117" s="129" t="s">
        <v>807</v>
      </c>
      <c r="B117" s="129" t="s">
        <v>211</v>
      </c>
      <c r="C117" s="129" t="s">
        <v>21</v>
      </c>
      <c r="D117" t="s">
        <v>494</v>
      </c>
      <c r="E117" s="217" t="s">
        <v>48</v>
      </c>
      <c r="F117" t="s">
        <v>222</v>
      </c>
      <c r="G117" t="s">
        <v>315</v>
      </c>
      <c r="H117" t="s">
        <v>316</v>
      </c>
      <c r="I117" t="s">
        <v>317</v>
      </c>
      <c r="J117" t="s">
        <v>606</v>
      </c>
      <c r="K117" s="129" t="s">
        <v>771</v>
      </c>
      <c r="L117" s="129" t="s">
        <v>417</v>
      </c>
      <c r="M117" s="218" t="str">
        <f t="shared" si="49"/>
        <v>ED.AN</v>
      </c>
      <c r="N117" s="173">
        <v>0.65639999999999998</v>
      </c>
      <c r="O117" s="173">
        <v>0</v>
      </c>
      <c r="P117" s="219">
        <f t="shared" si="50"/>
        <v>14866.902059999999</v>
      </c>
      <c r="Q117" s="219">
        <f t="shared" si="51"/>
        <v>0</v>
      </c>
      <c r="R117" s="220">
        <v>0</v>
      </c>
      <c r="S117" s="220">
        <v>0</v>
      </c>
      <c r="T117" s="220">
        <v>40.25</v>
      </c>
      <c r="U117" s="220">
        <v>2380.5500000000002</v>
      </c>
      <c r="V117" s="220">
        <v>17046.75</v>
      </c>
      <c r="W117" s="220">
        <v>0</v>
      </c>
      <c r="X117" s="220">
        <v>0</v>
      </c>
      <c r="Y117" s="220">
        <v>3181.6</v>
      </c>
      <c r="Z117" s="220">
        <v>0</v>
      </c>
      <c r="AA117" s="220">
        <v>0</v>
      </c>
      <c r="AB117" s="220">
        <v>0</v>
      </c>
      <c r="AC117" s="220">
        <v>0</v>
      </c>
      <c r="AD117" s="220">
        <f t="shared" si="57"/>
        <v>22649.149999999998</v>
      </c>
      <c r="AE117" s="221"/>
      <c r="AF117" s="220">
        <f>SUM($R117:R117)</f>
        <v>0</v>
      </c>
      <c r="AG117" s="220">
        <f>SUM($R117:S117)</f>
        <v>0</v>
      </c>
      <c r="AH117" s="220">
        <f>SUM($R117:T117)</f>
        <v>40.25</v>
      </c>
      <c r="AI117" s="220">
        <f>SUM($R117:U117)</f>
        <v>2420.8000000000002</v>
      </c>
      <c r="AJ117" s="220">
        <f>SUM($R117:V117)</f>
        <v>19467.55</v>
      </c>
      <c r="AK117" s="220">
        <f>SUM($R117:W117)</f>
        <v>19467.55</v>
      </c>
      <c r="AL117" s="220">
        <f>SUM($R117:X117)</f>
        <v>19467.55</v>
      </c>
      <c r="AM117" s="220">
        <f>SUM($R117:Y117)</f>
        <v>22649.149999999998</v>
      </c>
      <c r="AN117" s="220">
        <f>SUM($R117:Z117)</f>
        <v>22649.149999999998</v>
      </c>
      <c r="AO117" s="220">
        <f>SUM($R117:AA117)</f>
        <v>22649.149999999998</v>
      </c>
      <c r="AP117" s="220">
        <f>SUM($R117:AB117)</f>
        <v>22649.149999999998</v>
      </c>
      <c r="AQ117" s="220">
        <f>SUM($R117:AC117)</f>
        <v>22649.149999999998</v>
      </c>
      <c r="AR117" s="222">
        <f t="shared" si="52"/>
        <v>13565.40625</v>
      </c>
      <c r="AS117" s="82"/>
      <c r="AT117" s="220">
        <f t="shared" si="58"/>
        <v>0</v>
      </c>
      <c r="AU117" s="220">
        <f t="shared" si="58"/>
        <v>0</v>
      </c>
      <c r="AV117" s="220">
        <f t="shared" si="58"/>
        <v>26.420099999999998</v>
      </c>
      <c r="AW117" s="220">
        <f t="shared" si="58"/>
        <v>1562.59302</v>
      </c>
      <c r="AX117" s="220">
        <f t="shared" si="58"/>
        <v>11189.486699999999</v>
      </c>
      <c r="AY117" s="220">
        <f t="shared" si="58"/>
        <v>0</v>
      </c>
      <c r="AZ117" s="220">
        <f t="shared" si="58"/>
        <v>0</v>
      </c>
      <c r="BA117" s="220">
        <f t="shared" si="58"/>
        <v>2088.4022399999999</v>
      </c>
      <c r="BB117" s="220">
        <f t="shared" si="58"/>
        <v>0</v>
      </c>
      <c r="BC117" s="220">
        <f t="shared" si="58"/>
        <v>0</v>
      </c>
      <c r="BD117" s="220">
        <f t="shared" si="58"/>
        <v>0</v>
      </c>
      <c r="BE117" s="220">
        <f t="shared" si="58"/>
        <v>0</v>
      </c>
      <c r="BF117" s="220">
        <f t="shared" si="53"/>
        <v>14866.902059999999</v>
      </c>
      <c r="BG117" s="221"/>
      <c r="BH117" s="220">
        <f>SUM($AT117:AT117)</f>
        <v>0</v>
      </c>
      <c r="BI117" s="220">
        <f>SUM($AT117:AU117)</f>
        <v>0</v>
      </c>
      <c r="BJ117" s="220">
        <f>SUM($AT117:AV117)</f>
        <v>26.420099999999998</v>
      </c>
      <c r="BK117" s="220">
        <f>SUM($AT117:AW117)</f>
        <v>1589.0131200000001</v>
      </c>
      <c r="BL117" s="220">
        <f>SUM($AT117:AX117)</f>
        <v>12778.499819999999</v>
      </c>
      <c r="BM117" s="220">
        <f>SUM($AT117:AY117)</f>
        <v>12778.499819999999</v>
      </c>
      <c r="BN117" s="220">
        <f>SUM($AT117:AZ117)</f>
        <v>12778.499819999999</v>
      </c>
      <c r="BO117" s="220">
        <f>SUM($AT117:BA117)</f>
        <v>14866.902059999999</v>
      </c>
      <c r="BP117" s="220">
        <f>SUM($AT117:BB117)</f>
        <v>14866.902059999999</v>
      </c>
      <c r="BQ117" s="220">
        <f>SUM($AT117:BC117)</f>
        <v>14866.902059999999</v>
      </c>
      <c r="BR117" s="220">
        <f>SUM($AT117:BD117)</f>
        <v>14866.902059999999</v>
      </c>
      <c r="BS117" s="220">
        <f>SUM($AT117:BE117)</f>
        <v>14866.902059999999</v>
      </c>
      <c r="BT117" s="222">
        <f t="shared" si="54"/>
        <v>8904.3326624999991</v>
      </c>
      <c r="BU117" s="82"/>
      <c r="BV117" s="220">
        <f t="shared" si="59"/>
        <v>0</v>
      </c>
      <c r="BW117" s="220">
        <f t="shared" si="59"/>
        <v>0</v>
      </c>
      <c r="BX117" s="220">
        <f t="shared" si="59"/>
        <v>0</v>
      </c>
      <c r="BY117" s="220">
        <f t="shared" si="59"/>
        <v>0</v>
      </c>
      <c r="BZ117" s="220">
        <f t="shared" si="59"/>
        <v>0</v>
      </c>
      <c r="CA117" s="220">
        <f t="shared" si="59"/>
        <v>0</v>
      </c>
      <c r="CB117" s="220">
        <f t="shared" si="59"/>
        <v>0</v>
      </c>
      <c r="CC117" s="220">
        <f t="shared" si="59"/>
        <v>0</v>
      </c>
      <c r="CD117" s="220">
        <f t="shared" si="59"/>
        <v>0</v>
      </c>
      <c r="CE117" s="220">
        <f t="shared" si="59"/>
        <v>0</v>
      </c>
      <c r="CF117" s="220">
        <f t="shared" si="59"/>
        <v>0</v>
      </c>
      <c r="CG117" s="220">
        <f t="shared" si="59"/>
        <v>0</v>
      </c>
      <c r="CH117" s="220">
        <f t="shared" si="55"/>
        <v>0</v>
      </c>
      <c r="CI117" s="221"/>
      <c r="CJ117" s="220">
        <f>SUM($BV117:BV117)</f>
        <v>0</v>
      </c>
      <c r="CK117" s="220">
        <f>SUM($BV117:BW117)</f>
        <v>0</v>
      </c>
      <c r="CL117" s="220">
        <f>SUM($BV117:BX117)</f>
        <v>0</v>
      </c>
      <c r="CM117" s="220">
        <f>SUM($BV117:BY117)</f>
        <v>0</v>
      </c>
      <c r="CN117" s="220">
        <f>SUM($BV117:BZ117)</f>
        <v>0</v>
      </c>
      <c r="CO117" s="220">
        <f>SUM($BV117:CA117)</f>
        <v>0</v>
      </c>
      <c r="CP117" s="220">
        <f>SUM($BV117:CB117)</f>
        <v>0</v>
      </c>
      <c r="CQ117" s="220">
        <f>SUM($BV117:CC117)</f>
        <v>0</v>
      </c>
      <c r="CR117" s="220">
        <f>SUM($BV117:CD117)</f>
        <v>0</v>
      </c>
      <c r="CS117" s="220">
        <f>SUM($BV117:CE117)</f>
        <v>0</v>
      </c>
      <c r="CT117" s="220">
        <f>SUM($BV117:CF117)</f>
        <v>0</v>
      </c>
      <c r="CU117" s="220">
        <f>SUM($BV117:CG117)</f>
        <v>0</v>
      </c>
      <c r="CV117" s="222">
        <f t="shared" si="56"/>
        <v>0</v>
      </c>
    </row>
    <row r="118" spans="1:100" s="94" customFormat="1" ht="14.4">
      <c r="A118" s="129" t="s">
        <v>807</v>
      </c>
      <c r="B118" s="129" t="s">
        <v>211</v>
      </c>
      <c r="C118" s="129" t="s">
        <v>212</v>
      </c>
      <c r="D118" t="s">
        <v>494</v>
      </c>
      <c r="E118" s="217" t="s">
        <v>48</v>
      </c>
      <c r="F118" t="s">
        <v>222</v>
      </c>
      <c r="G118" t="s">
        <v>315</v>
      </c>
      <c r="H118" t="s">
        <v>316</v>
      </c>
      <c r="I118" t="s">
        <v>319</v>
      </c>
      <c r="J118" t="s">
        <v>603</v>
      </c>
      <c r="K118" s="129" t="s">
        <v>771</v>
      </c>
      <c r="L118" s="129" t="s">
        <v>416</v>
      </c>
      <c r="M118" s="218" t="str">
        <f t="shared" si="49"/>
        <v>ED.WA</v>
      </c>
      <c r="N118" s="173">
        <v>1</v>
      </c>
      <c r="O118" s="173">
        <v>0</v>
      </c>
      <c r="P118" s="219">
        <f t="shared" si="50"/>
        <v>519.3499999999982</v>
      </c>
      <c r="Q118" s="219">
        <f t="shared" si="51"/>
        <v>0</v>
      </c>
      <c r="R118" s="220">
        <v>0</v>
      </c>
      <c r="S118" s="220">
        <v>0</v>
      </c>
      <c r="T118" s="220">
        <v>519.35</v>
      </c>
      <c r="U118" s="220">
        <v>0</v>
      </c>
      <c r="V118" s="220">
        <v>0</v>
      </c>
      <c r="W118" s="220">
        <v>0</v>
      </c>
      <c r="X118" s="220">
        <v>0</v>
      </c>
      <c r="Y118" s="220">
        <v>0</v>
      </c>
      <c r="Z118" s="220">
        <v>0</v>
      </c>
      <c r="AA118" s="220">
        <v>0</v>
      </c>
      <c r="AB118" s="220">
        <v>0</v>
      </c>
      <c r="AC118" s="220">
        <v>-1.8189894035458565E-12</v>
      </c>
      <c r="AD118" s="220">
        <f t="shared" si="57"/>
        <v>519.3499999999982</v>
      </c>
      <c r="AE118" s="221"/>
      <c r="AF118" s="220">
        <f>SUM($R118:R118)</f>
        <v>0</v>
      </c>
      <c r="AG118" s="220">
        <f>SUM($R118:S118)</f>
        <v>0</v>
      </c>
      <c r="AH118" s="220">
        <f>SUM($R118:T118)</f>
        <v>519.35</v>
      </c>
      <c r="AI118" s="220">
        <f>SUM($R118:U118)</f>
        <v>519.35</v>
      </c>
      <c r="AJ118" s="220">
        <f>SUM($R118:V118)</f>
        <v>519.35</v>
      </c>
      <c r="AK118" s="220">
        <f>SUM($R118:W118)</f>
        <v>519.35</v>
      </c>
      <c r="AL118" s="220">
        <f>SUM($R118:X118)</f>
        <v>519.35</v>
      </c>
      <c r="AM118" s="220">
        <f>SUM($R118:Y118)</f>
        <v>519.35</v>
      </c>
      <c r="AN118" s="220">
        <f>SUM($R118:Z118)</f>
        <v>519.35</v>
      </c>
      <c r="AO118" s="220">
        <f>SUM($R118:AA118)</f>
        <v>519.35</v>
      </c>
      <c r="AP118" s="220">
        <f>SUM($R118:AB118)</f>
        <v>519.35</v>
      </c>
      <c r="AQ118" s="220">
        <f>SUM($R118:AC118)</f>
        <v>519.3499999999982</v>
      </c>
      <c r="AR118" s="222">
        <f t="shared" si="52"/>
        <v>411.15208333333334</v>
      </c>
      <c r="AS118" s="82"/>
      <c r="AT118" s="220">
        <f t="shared" si="58"/>
        <v>0</v>
      </c>
      <c r="AU118" s="220">
        <f t="shared" si="58"/>
        <v>0</v>
      </c>
      <c r="AV118" s="220">
        <f t="shared" si="58"/>
        <v>519.35</v>
      </c>
      <c r="AW118" s="220">
        <f t="shared" si="58"/>
        <v>0</v>
      </c>
      <c r="AX118" s="220">
        <f t="shared" si="58"/>
        <v>0</v>
      </c>
      <c r="AY118" s="220">
        <f t="shared" si="58"/>
        <v>0</v>
      </c>
      <c r="AZ118" s="220">
        <f t="shared" si="58"/>
        <v>0</v>
      </c>
      <c r="BA118" s="220">
        <f t="shared" si="58"/>
        <v>0</v>
      </c>
      <c r="BB118" s="220">
        <f t="shared" si="58"/>
        <v>0</v>
      </c>
      <c r="BC118" s="220">
        <f t="shared" si="58"/>
        <v>0</v>
      </c>
      <c r="BD118" s="220">
        <f t="shared" si="58"/>
        <v>0</v>
      </c>
      <c r="BE118" s="220">
        <f t="shared" si="58"/>
        <v>-1.8189894035458565E-12</v>
      </c>
      <c r="BF118" s="220">
        <f t="shared" si="53"/>
        <v>519.3499999999982</v>
      </c>
      <c r="BG118" s="221"/>
      <c r="BH118" s="220">
        <f>SUM($AT118:AT118)</f>
        <v>0</v>
      </c>
      <c r="BI118" s="220">
        <f>SUM($AT118:AU118)</f>
        <v>0</v>
      </c>
      <c r="BJ118" s="220">
        <f>SUM($AT118:AV118)</f>
        <v>519.35</v>
      </c>
      <c r="BK118" s="220">
        <f>SUM($AT118:AW118)</f>
        <v>519.35</v>
      </c>
      <c r="BL118" s="220">
        <f>SUM($AT118:AX118)</f>
        <v>519.35</v>
      </c>
      <c r="BM118" s="220">
        <f>SUM($AT118:AY118)</f>
        <v>519.35</v>
      </c>
      <c r="BN118" s="220">
        <f>SUM($AT118:AZ118)</f>
        <v>519.35</v>
      </c>
      <c r="BO118" s="220">
        <f>SUM($AT118:BA118)</f>
        <v>519.35</v>
      </c>
      <c r="BP118" s="220">
        <f>SUM($AT118:BB118)</f>
        <v>519.35</v>
      </c>
      <c r="BQ118" s="220">
        <f>SUM($AT118:BC118)</f>
        <v>519.35</v>
      </c>
      <c r="BR118" s="220">
        <f>SUM($AT118:BD118)</f>
        <v>519.35</v>
      </c>
      <c r="BS118" s="220">
        <f>SUM($AT118:BE118)</f>
        <v>519.3499999999982</v>
      </c>
      <c r="BT118" s="222">
        <f t="shared" si="54"/>
        <v>411.15208333333334</v>
      </c>
      <c r="BU118" s="82"/>
      <c r="BV118" s="220">
        <f t="shared" si="59"/>
        <v>0</v>
      </c>
      <c r="BW118" s="220">
        <f t="shared" si="59"/>
        <v>0</v>
      </c>
      <c r="BX118" s="220">
        <f t="shared" si="59"/>
        <v>0</v>
      </c>
      <c r="BY118" s="220">
        <f t="shared" si="59"/>
        <v>0</v>
      </c>
      <c r="BZ118" s="220">
        <f t="shared" si="59"/>
        <v>0</v>
      </c>
      <c r="CA118" s="220">
        <f t="shared" si="59"/>
        <v>0</v>
      </c>
      <c r="CB118" s="220">
        <f t="shared" si="59"/>
        <v>0</v>
      </c>
      <c r="CC118" s="220">
        <f t="shared" si="59"/>
        <v>0</v>
      </c>
      <c r="CD118" s="220">
        <f t="shared" si="59"/>
        <v>0</v>
      </c>
      <c r="CE118" s="220">
        <f t="shared" si="59"/>
        <v>0</v>
      </c>
      <c r="CF118" s="220">
        <f t="shared" si="59"/>
        <v>0</v>
      </c>
      <c r="CG118" s="220">
        <f t="shared" si="59"/>
        <v>0</v>
      </c>
      <c r="CH118" s="220">
        <f t="shared" si="55"/>
        <v>0</v>
      </c>
      <c r="CI118" s="221"/>
      <c r="CJ118" s="220">
        <f>SUM($BV118:BV118)</f>
        <v>0</v>
      </c>
      <c r="CK118" s="220">
        <f>SUM($BV118:BW118)</f>
        <v>0</v>
      </c>
      <c r="CL118" s="220">
        <f>SUM($BV118:BX118)</f>
        <v>0</v>
      </c>
      <c r="CM118" s="220">
        <f>SUM($BV118:BY118)</f>
        <v>0</v>
      </c>
      <c r="CN118" s="220">
        <f>SUM($BV118:BZ118)</f>
        <v>0</v>
      </c>
      <c r="CO118" s="220">
        <f>SUM($BV118:CA118)</f>
        <v>0</v>
      </c>
      <c r="CP118" s="220">
        <f>SUM($BV118:CB118)</f>
        <v>0</v>
      </c>
      <c r="CQ118" s="220">
        <f>SUM($BV118:CC118)</f>
        <v>0</v>
      </c>
      <c r="CR118" s="220">
        <f>SUM($BV118:CD118)</f>
        <v>0</v>
      </c>
      <c r="CS118" s="220">
        <f>SUM($BV118:CE118)</f>
        <v>0</v>
      </c>
      <c r="CT118" s="220">
        <f>SUM($BV118:CF118)</f>
        <v>0</v>
      </c>
      <c r="CU118" s="220">
        <f>SUM($BV118:CG118)</f>
        <v>0</v>
      </c>
      <c r="CV118" s="222">
        <f t="shared" si="56"/>
        <v>0</v>
      </c>
    </row>
    <row r="119" spans="1:100" s="94" customFormat="1" ht="14.4">
      <c r="A119" s="129" t="s">
        <v>807</v>
      </c>
      <c r="B119" s="129" t="s">
        <v>211</v>
      </c>
      <c r="C119" s="129" t="s">
        <v>21</v>
      </c>
      <c r="D119" t="s">
        <v>494</v>
      </c>
      <c r="E119" s="217" t="s">
        <v>48</v>
      </c>
      <c r="F119" t="s">
        <v>222</v>
      </c>
      <c r="G119" t="s">
        <v>315</v>
      </c>
      <c r="H119" t="s">
        <v>316</v>
      </c>
      <c r="I119" t="s">
        <v>601</v>
      </c>
      <c r="J119" t="s">
        <v>602</v>
      </c>
      <c r="K119" s="129" t="s">
        <v>771</v>
      </c>
      <c r="L119" s="129" t="s">
        <v>417</v>
      </c>
      <c r="M119" s="218" t="str">
        <f t="shared" si="49"/>
        <v>ED.AN</v>
      </c>
      <c r="N119" s="173">
        <v>0.65639999999999998</v>
      </c>
      <c r="O119" s="173">
        <v>0</v>
      </c>
      <c r="P119" s="219">
        <f t="shared" si="50"/>
        <v>-49473.255275999996</v>
      </c>
      <c r="Q119" s="219">
        <f t="shared" si="51"/>
        <v>0</v>
      </c>
      <c r="R119" s="220">
        <v>82.09</v>
      </c>
      <c r="S119" s="220">
        <v>157.68</v>
      </c>
      <c r="T119" s="220">
        <v>0</v>
      </c>
      <c r="U119" s="220">
        <v>0</v>
      </c>
      <c r="V119" s="220">
        <v>0</v>
      </c>
      <c r="W119" s="220">
        <v>-69770.240000000005</v>
      </c>
      <c r="X119" s="220">
        <v>-5840.12</v>
      </c>
      <c r="Y119" s="220">
        <v>0</v>
      </c>
      <c r="Z119" s="220">
        <v>0</v>
      </c>
      <c r="AA119" s="220">
        <v>0</v>
      </c>
      <c r="AB119" s="220">
        <v>0</v>
      </c>
      <c r="AC119" s="220">
        <v>0</v>
      </c>
      <c r="AD119" s="220">
        <f t="shared" si="57"/>
        <v>-75370.59</v>
      </c>
      <c r="AE119" s="221"/>
      <c r="AF119" s="220">
        <f>SUM($R119:R119)</f>
        <v>82.09</v>
      </c>
      <c r="AG119" s="220">
        <f>SUM($R119:S119)</f>
        <v>239.77</v>
      </c>
      <c r="AH119" s="220">
        <f>SUM($R119:T119)</f>
        <v>239.77</v>
      </c>
      <c r="AI119" s="220">
        <f>SUM($R119:U119)</f>
        <v>239.77</v>
      </c>
      <c r="AJ119" s="220">
        <f>SUM($R119:V119)</f>
        <v>239.77</v>
      </c>
      <c r="AK119" s="220">
        <f>SUM($R119:W119)</f>
        <v>-69530.47</v>
      </c>
      <c r="AL119" s="220">
        <f>SUM($R119:X119)</f>
        <v>-75370.59</v>
      </c>
      <c r="AM119" s="220">
        <f>SUM($R119:Y119)</f>
        <v>-75370.59</v>
      </c>
      <c r="AN119" s="220">
        <f>SUM($R119:Z119)</f>
        <v>-75370.59</v>
      </c>
      <c r="AO119" s="220">
        <f>SUM($R119:AA119)</f>
        <v>-75370.59</v>
      </c>
      <c r="AP119" s="220">
        <f>SUM($R119:AB119)</f>
        <v>-75370.59</v>
      </c>
      <c r="AQ119" s="220">
        <f>SUM($R119:AC119)</f>
        <v>-75370.59</v>
      </c>
      <c r="AR119" s="222">
        <f t="shared" si="52"/>
        <v>-40252.295416666668</v>
      </c>
      <c r="AS119" s="82"/>
      <c r="AT119" s="220">
        <f t="shared" si="58"/>
        <v>53.883876000000001</v>
      </c>
      <c r="AU119" s="220">
        <f t="shared" si="58"/>
        <v>103.501152</v>
      </c>
      <c r="AV119" s="220">
        <f t="shared" si="58"/>
        <v>0</v>
      </c>
      <c r="AW119" s="220">
        <f t="shared" si="58"/>
        <v>0</v>
      </c>
      <c r="AX119" s="220">
        <f t="shared" si="58"/>
        <v>0</v>
      </c>
      <c r="AY119" s="220">
        <f t="shared" si="58"/>
        <v>-45797.185536000005</v>
      </c>
      <c r="AZ119" s="220">
        <f t="shared" si="58"/>
        <v>-3833.4547680000001</v>
      </c>
      <c r="BA119" s="220">
        <f t="shared" si="58"/>
        <v>0</v>
      </c>
      <c r="BB119" s="220">
        <f t="shared" si="58"/>
        <v>0</v>
      </c>
      <c r="BC119" s="220">
        <f t="shared" si="58"/>
        <v>0</v>
      </c>
      <c r="BD119" s="220">
        <f t="shared" si="58"/>
        <v>0</v>
      </c>
      <c r="BE119" s="220">
        <f t="shared" si="58"/>
        <v>0</v>
      </c>
      <c r="BF119" s="220">
        <f t="shared" si="53"/>
        <v>-49473.255276000011</v>
      </c>
      <c r="BG119" s="221"/>
      <c r="BH119" s="220">
        <f>SUM($AT119:AT119)</f>
        <v>53.883876000000001</v>
      </c>
      <c r="BI119" s="220">
        <f>SUM($AT119:AU119)</f>
        <v>157.38502800000001</v>
      </c>
      <c r="BJ119" s="220">
        <f>SUM($AT119:AV119)</f>
        <v>157.38502800000001</v>
      </c>
      <c r="BK119" s="220">
        <f>SUM($AT119:AW119)</f>
        <v>157.38502800000001</v>
      </c>
      <c r="BL119" s="220">
        <f>SUM($AT119:AX119)</f>
        <v>157.38502800000001</v>
      </c>
      <c r="BM119" s="220">
        <f>SUM($AT119:AY119)</f>
        <v>-45639.800508000008</v>
      </c>
      <c r="BN119" s="220">
        <f>SUM($AT119:AZ119)</f>
        <v>-49473.255276000011</v>
      </c>
      <c r="BO119" s="220">
        <f>SUM($AT119:BA119)</f>
        <v>-49473.255276000011</v>
      </c>
      <c r="BP119" s="220">
        <f>SUM($AT119:BB119)</f>
        <v>-49473.255276000011</v>
      </c>
      <c r="BQ119" s="220">
        <f>SUM($AT119:BC119)</f>
        <v>-49473.255276000011</v>
      </c>
      <c r="BR119" s="220">
        <f>SUM($AT119:BD119)</f>
        <v>-49473.255276000011</v>
      </c>
      <c r="BS119" s="220">
        <f>SUM($AT119:BE119)</f>
        <v>-49473.255276000011</v>
      </c>
      <c r="BT119" s="222">
        <f t="shared" si="54"/>
        <v>-26421.606711500004</v>
      </c>
      <c r="BU119" s="82"/>
      <c r="BV119" s="220">
        <f t="shared" si="59"/>
        <v>0</v>
      </c>
      <c r="BW119" s="220">
        <f t="shared" si="59"/>
        <v>0</v>
      </c>
      <c r="BX119" s="220">
        <f t="shared" si="59"/>
        <v>0</v>
      </c>
      <c r="BY119" s="220">
        <f t="shared" si="59"/>
        <v>0</v>
      </c>
      <c r="BZ119" s="220">
        <f t="shared" si="59"/>
        <v>0</v>
      </c>
      <c r="CA119" s="220">
        <f t="shared" si="59"/>
        <v>0</v>
      </c>
      <c r="CB119" s="220">
        <f t="shared" si="59"/>
        <v>0</v>
      </c>
      <c r="CC119" s="220">
        <f t="shared" si="59"/>
        <v>0</v>
      </c>
      <c r="CD119" s="220">
        <f t="shared" si="59"/>
        <v>0</v>
      </c>
      <c r="CE119" s="220">
        <f t="shared" si="59"/>
        <v>0</v>
      </c>
      <c r="CF119" s="220">
        <f t="shared" si="59"/>
        <v>0</v>
      </c>
      <c r="CG119" s="220">
        <f t="shared" si="59"/>
        <v>0</v>
      </c>
      <c r="CH119" s="220">
        <f t="shared" si="55"/>
        <v>0</v>
      </c>
      <c r="CI119" s="221"/>
      <c r="CJ119" s="220">
        <f>SUM($BV119:BV119)</f>
        <v>0</v>
      </c>
      <c r="CK119" s="220">
        <f>SUM($BV119:BW119)</f>
        <v>0</v>
      </c>
      <c r="CL119" s="220">
        <f>SUM($BV119:BX119)</f>
        <v>0</v>
      </c>
      <c r="CM119" s="220">
        <f>SUM($BV119:BY119)</f>
        <v>0</v>
      </c>
      <c r="CN119" s="220">
        <f>SUM($BV119:BZ119)</f>
        <v>0</v>
      </c>
      <c r="CO119" s="220">
        <f>SUM($BV119:CA119)</f>
        <v>0</v>
      </c>
      <c r="CP119" s="220">
        <f>SUM($BV119:CB119)</f>
        <v>0</v>
      </c>
      <c r="CQ119" s="220">
        <f>SUM($BV119:CC119)</f>
        <v>0</v>
      </c>
      <c r="CR119" s="220">
        <f>SUM($BV119:CD119)</f>
        <v>0</v>
      </c>
      <c r="CS119" s="220">
        <f>SUM($BV119:CE119)</f>
        <v>0</v>
      </c>
      <c r="CT119" s="220">
        <f>SUM($BV119:CF119)</f>
        <v>0</v>
      </c>
      <c r="CU119" s="220">
        <f>SUM($BV119:CG119)</f>
        <v>0</v>
      </c>
      <c r="CV119" s="222">
        <f t="shared" si="56"/>
        <v>0</v>
      </c>
    </row>
    <row r="120" spans="1:100" s="94" customFormat="1" ht="14.4">
      <c r="A120" s="129" t="s">
        <v>807</v>
      </c>
      <c r="B120" s="129" t="s">
        <v>211</v>
      </c>
      <c r="C120" s="129" t="s">
        <v>212</v>
      </c>
      <c r="D120" t="s">
        <v>494</v>
      </c>
      <c r="E120" s="217" t="s">
        <v>48</v>
      </c>
      <c r="F120" t="s">
        <v>222</v>
      </c>
      <c r="G120" t="s">
        <v>315</v>
      </c>
      <c r="H120" t="s">
        <v>316</v>
      </c>
      <c r="I120" t="s">
        <v>601</v>
      </c>
      <c r="J120" t="s">
        <v>602</v>
      </c>
      <c r="K120" s="129" t="s">
        <v>771</v>
      </c>
      <c r="L120" s="129" t="s">
        <v>416</v>
      </c>
      <c r="M120" s="218" t="str">
        <f t="shared" si="49"/>
        <v>ED.WA</v>
      </c>
      <c r="N120" s="173">
        <v>1</v>
      </c>
      <c r="O120" s="173">
        <v>0</v>
      </c>
      <c r="P120" s="219">
        <f t="shared" si="50"/>
        <v>59001.090000000062</v>
      </c>
      <c r="Q120" s="219">
        <f t="shared" si="51"/>
        <v>0</v>
      </c>
      <c r="R120" s="220">
        <v>1707.16</v>
      </c>
      <c r="S120" s="220">
        <v>0</v>
      </c>
      <c r="T120" s="220">
        <v>0</v>
      </c>
      <c r="U120" s="220">
        <v>0</v>
      </c>
      <c r="V120" s="220">
        <v>-4952.1899999999996</v>
      </c>
      <c r="W120" s="220">
        <v>62246.12</v>
      </c>
      <c r="X120" s="220">
        <v>5.6388671509921551E-11</v>
      </c>
      <c r="Y120" s="220">
        <v>0</v>
      </c>
      <c r="Z120" s="220">
        <v>0</v>
      </c>
      <c r="AA120" s="220">
        <v>0</v>
      </c>
      <c r="AB120" s="220">
        <v>0</v>
      </c>
      <c r="AC120" s="220">
        <v>0</v>
      </c>
      <c r="AD120" s="220">
        <f t="shared" si="57"/>
        <v>59001.090000000062</v>
      </c>
      <c r="AE120" s="221"/>
      <c r="AF120" s="220">
        <f>SUM($R120:R120)</f>
        <v>1707.16</v>
      </c>
      <c r="AG120" s="220">
        <f>SUM($R120:S120)</f>
        <v>1707.16</v>
      </c>
      <c r="AH120" s="220">
        <f>SUM($R120:T120)</f>
        <v>1707.16</v>
      </c>
      <c r="AI120" s="220">
        <f>SUM($R120:U120)</f>
        <v>1707.16</v>
      </c>
      <c r="AJ120" s="220">
        <f>SUM($R120:V120)</f>
        <v>-3245.0299999999997</v>
      </c>
      <c r="AK120" s="220">
        <f>SUM($R120:W120)</f>
        <v>59001.090000000004</v>
      </c>
      <c r="AL120" s="220">
        <f>SUM($R120:X120)</f>
        <v>59001.090000000062</v>
      </c>
      <c r="AM120" s="220">
        <f>SUM($R120:Y120)</f>
        <v>59001.090000000062</v>
      </c>
      <c r="AN120" s="220">
        <f>SUM($R120:Z120)</f>
        <v>59001.090000000062</v>
      </c>
      <c r="AO120" s="220">
        <f>SUM($R120:AA120)</f>
        <v>59001.090000000062</v>
      </c>
      <c r="AP120" s="220">
        <f>SUM($R120:AB120)</f>
        <v>59001.090000000062</v>
      </c>
      <c r="AQ120" s="220">
        <f>SUM($R120:AC120)</f>
        <v>59001.090000000062</v>
      </c>
      <c r="AR120" s="222">
        <f t="shared" si="52"/>
        <v>32257.557916666698</v>
      </c>
      <c r="AS120" s="82"/>
      <c r="AT120" s="220">
        <f t="shared" si="58"/>
        <v>1707.16</v>
      </c>
      <c r="AU120" s="220">
        <f t="shared" si="58"/>
        <v>0</v>
      </c>
      <c r="AV120" s="220">
        <f t="shared" si="58"/>
        <v>0</v>
      </c>
      <c r="AW120" s="220">
        <f t="shared" si="58"/>
        <v>0</v>
      </c>
      <c r="AX120" s="220">
        <f t="shared" si="58"/>
        <v>-4952.1899999999996</v>
      </c>
      <c r="AY120" s="220">
        <f t="shared" si="58"/>
        <v>62246.12</v>
      </c>
      <c r="AZ120" s="220">
        <f t="shared" si="58"/>
        <v>5.6388671509921551E-11</v>
      </c>
      <c r="BA120" s="220">
        <f t="shared" si="58"/>
        <v>0</v>
      </c>
      <c r="BB120" s="220">
        <f t="shared" si="58"/>
        <v>0</v>
      </c>
      <c r="BC120" s="220">
        <f t="shared" si="58"/>
        <v>0</v>
      </c>
      <c r="BD120" s="220">
        <f t="shared" si="58"/>
        <v>0</v>
      </c>
      <c r="BE120" s="220">
        <f t="shared" si="58"/>
        <v>0</v>
      </c>
      <c r="BF120" s="220">
        <f t="shared" si="53"/>
        <v>59001.090000000062</v>
      </c>
      <c r="BG120" s="221"/>
      <c r="BH120" s="220">
        <f>SUM($AT120:AT120)</f>
        <v>1707.16</v>
      </c>
      <c r="BI120" s="220">
        <f>SUM($AT120:AU120)</f>
        <v>1707.16</v>
      </c>
      <c r="BJ120" s="220">
        <f>SUM($AT120:AV120)</f>
        <v>1707.16</v>
      </c>
      <c r="BK120" s="220">
        <f>SUM($AT120:AW120)</f>
        <v>1707.16</v>
      </c>
      <c r="BL120" s="220">
        <f>SUM($AT120:AX120)</f>
        <v>-3245.0299999999997</v>
      </c>
      <c r="BM120" s="220">
        <f>SUM($AT120:AY120)</f>
        <v>59001.090000000004</v>
      </c>
      <c r="BN120" s="220">
        <f>SUM($AT120:AZ120)</f>
        <v>59001.090000000062</v>
      </c>
      <c r="BO120" s="220">
        <f>SUM($AT120:BA120)</f>
        <v>59001.090000000062</v>
      </c>
      <c r="BP120" s="220">
        <f>SUM($AT120:BB120)</f>
        <v>59001.090000000062</v>
      </c>
      <c r="BQ120" s="220">
        <f>SUM($AT120:BC120)</f>
        <v>59001.090000000062</v>
      </c>
      <c r="BR120" s="220">
        <f>SUM($AT120:BD120)</f>
        <v>59001.090000000062</v>
      </c>
      <c r="BS120" s="220">
        <f>SUM($AT120:BE120)</f>
        <v>59001.090000000062</v>
      </c>
      <c r="BT120" s="222">
        <f t="shared" si="54"/>
        <v>32257.557916666698</v>
      </c>
      <c r="BU120" s="82"/>
      <c r="BV120" s="220">
        <f t="shared" si="59"/>
        <v>0</v>
      </c>
      <c r="BW120" s="220">
        <f t="shared" si="59"/>
        <v>0</v>
      </c>
      <c r="BX120" s="220">
        <f t="shared" si="59"/>
        <v>0</v>
      </c>
      <c r="BY120" s="220">
        <f t="shared" si="59"/>
        <v>0</v>
      </c>
      <c r="BZ120" s="220">
        <f t="shared" si="59"/>
        <v>0</v>
      </c>
      <c r="CA120" s="220">
        <f t="shared" si="59"/>
        <v>0</v>
      </c>
      <c r="CB120" s="220">
        <f t="shared" si="59"/>
        <v>0</v>
      </c>
      <c r="CC120" s="220">
        <f t="shared" si="59"/>
        <v>0</v>
      </c>
      <c r="CD120" s="220">
        <f t="shared" si="59"/>
        <v>0</v>
      </c>
      <c r="CE120" s="220">
        <f t="shared" si="59"/>
        <v>0</v>
      </c>
      <c r="CF120" s="220">
        <f t="shared" si="59"/>
        <v>0</v>
      </c>
      <c r="CG120" s="220">
        <f t="shared" si="59"/>
        <v>0</v>
      </c>
      <c r="CH120" s="220">
        <f t="shared" si="55"/>
        <v>0</v>
      </c>
      <c r="CI120" s="221"/>
      <c r="CJ120" s="220">
        <f>SUM($BV120:BV120)</f>
        <v>0</v>
      </c>
      <c r="CK120" s="220">
        <f>SUM($BV120:BW120)</f>
        <v>0</v>
      </c>
      <c r="CL120" s="220">
        <f>SUM($BV120:BX120)</f>
        <v>0</v>
      </c>
      <c r="CM120" s="220">
        <f>SUM($BV120:BY120)</f>
        <v>0</v>
      </c>
      <c r="CN120" s="220">
        <f>SUM($BV120:BZ120)</f>
        <v>0</v>
      </c>
      <c r="CO120" s="220">
        <f>SUM($BV120:CA120)</f>
        <v>0</v>
      </c>
      <c r="CP120" s="220">
        <f>SUM($BV120:CB120)</f>
        <v>0</v>
      </c>
      <c r="CQ120" s="220">
        <f>SUM($BV120:CC120)</f>
        <v>0</v>
      </c>
      <c r="CR120" s="220">
        <f>SUM($BV120:CD120)</f>
        <v>0</v>
      </c>
      <c r="CS120" s="220">
        <f>SUM($BV120:CE120)</f>
        <v>0</v>
      </c>
      <c r="CT120" s="220">
        <f>SUM($BV120:CF120)</f>
        <v>0</v>
      </c>
      <c r="CU120" s="220">
        <f>SUM($BV120:CG120)</f>
        <v>0</v>
      </c>
      <c r="CV120" s="222">
        <f t="shared" si="56"/>
        <v>0</v>
      </c>
    </row>
    <row r="121" spans="1:100" s="94" customFormat="1" ht="14.4">
      <c r="A121" s="129" t="s">
        <v>807</v>
      </c>
      <c r="B121" s="129" t="s">
        <v>211</v>
      </c>
      <c r="C121" s="129" t="s">
        <v>21</v>
      </c>
      <c r="D121" t="s">
        <v>494</v>
      </c>
      <c r="E121" s="217" t="s">
        <v>48</v>
      </c>
      <c r="F121" t="s">
        <v>222</v>
      </c>
      <c r="G121" t="s">
        <v>315</v>
      </c>
      <c r="H121" t="s">
        <v>316</v>
      </c>
      <c r="I121" t="s">
        <v>604</v>
      </c>
      <c r="J121" t="s">
        <v>605</v>
      </c>
      <c r="K121" s="129" t="s">
        <v>771</v>
      </c>
      <c r="L121" s="129" t="s">
        <v>417</v>
      </c>
      <c r="M121" s="218" t="str">
        <f t="shared" si="49"/>
        <v>ED.AN</v>
      </c>
      <c r="N121" s="173">
        <v>0.65639999999999998</v>
      </c>
      <c r="O121" s="173">
        <v>0</v>
      </c>
      <c r="P121" s="219">
        <f t="shared" si="50"/>
        <v>7659.1640160000179</v>
      </c>
      <c r="Q121" s="219">
        <f t="shared" si="51"/>
        <v>0</v>
      </c>
      <c r="R121" s="220">
        <v>2550.4499999999998</v>
      </c>
      <c r="S121" s="220">
        <v>2739.12</v>
      </c>
      <c r="T121" s="220">
        <v>29</v>
      </c>
      <c r="U121" s="220">
        <v>261</v>
      </c>
      <c r="V121" s="220">
        <v>0</v>
      </c>
      <c r="W121" s="220">
        <v>6088.87</v>
      </c>
      <c r="X121" s="220">
        <v>2.9103830456733704E-11</v>
      </c>
      <c r="Y121" s="220">
        <v>0</v>
      </c>
      <c r="Z121" s="220">
        <v>0</v>
      </c>
      <c r="AA121" s="220">
        <v>0</v>
      </c>
      <c r="AB121" s="220">
        <v>0</v>
      </c>
      <c r="AC121" s="220">
        <v>0</v>
      </c>
      <c r="AD121" s="220">
        <f t="shared" si="57"/>
        <v>11668.440000000028</v>
      </c>
      <c r="AE121" s="221"/>
      <c r="AF121" s="220">
        <f>SUM($R121:R121)</f>
        <v>2550.4499999999998</v>
      </c>
      <c r="AG121" s="220">
        <f>SUM($R121:S121)</f>
        <v>5289.57</v>
      </c>
      <c r="AH121" s="220">
        <f>SUM($R121:T121)</f>
        <v>5318.57</v>
      </c>
      <c r="AI121" s="220">
        <f>SUM($R121:U121)</f>
        <v>5579.57</v>
      </c>
      <c r="AJ121" s="220">
        <f>SUM($R121:V121)</f>
        <v>5579.57</v>
      </c>
      <c r="AK121" s="220">
        <f>SUM($R121:W121)</f>
        <v>11668.439999999999</v>
      </c>
      <c r="AL121" s="220">
        <f>SUM($R121:X121)</f>
        <v>11668.440000000028</v>
      </c>
      <c r="AM121" s="220">
        <f>SUM($R121:Y121)</f>
        <v>11668.440000000028</v>
      </c>
      <c r="AN121" s="220">
        <f>SUM($R121:Z121)</f>
        <v>11668.440000000028</v>
      </c>
      <c r="AO121" s="220">
        <f>SUM($R121:AA121)</f>
        <v>11668.440000000028</v>
      </c>
      <c r="AP121" s="220">
        <f>SUM($R121:AB121)</f>
        <v>11668.440000000028</v>
      </c>
      <c r="AQ121" s="220">
        <f>SUM($R121:AC121)</f>
        <v>11668.440000000028</v>
      </c>
      <c r="AR121" s="222">
        <f t="shared" si="52"/>
        <v>8346.8825000000143</v>
      </c>
      <c r="AS121" s="82"/>
      <c r="AT121" s="220">
        <f t="shared" si="58"/>
        <v>1674.1153799999997</v>
      </c>
      <c r="AU121" s="220">
        <f t="shared" si="58"/>
        <v>1797.9583679999998</v>
      </c>
      <c r="AV121" s="220">
        <f t="shared" si="58"/>
        <v>19.035599999999999</v>
      </c>
      <c r="AW121" s="220">
        <f t="shared" ref="AW121:BE149" si="60">U121*$N121</f>
        <v>171.32040000000001</v>
      </c>
      <c r="AX121" s="220">
        <f t="shared" si="60"/>
        <v>0</v>
      </c>
      <c r="AY121" s="220">
        <f t="shared" si="60"/>
        <v>3996.7342679999997</v>
      </c>
      <c r="AZ121" s="220">
        <f t="shared" si="60"/>
        <v>1.9103754311800003E-11</v>
      </c>
      <c r="BA121" s="220">
        <f t="shared" si="60"/>
        <v>0</v>
      </c>
      <c r="BB121" s="220">
        <f t="shared" si="60"/>
        <v>0</v>
      </c>
      <c r="BC121" s="220">
        <f t="shared" si="60"/>
        <v>0</v>
      </c>
      <c r="BD121" s="220">
        <f t="shared" si="60"/>
        <v>0</v>
      </c>
      <c r="BE121" s="220">
        <f t="shared" si="60"/>
        <v>0</v>
      </c>
      <c r="BF121" s="220">
        <f t="shared" si="53"/>
        <v>7659.1640160000188</v>
      </c>
      <c r="BG121" s="221"/>
      <c r="BH121" s="220">
        <f>SUM($AT121:AT121)</f>
        <v>1674.1153799999997</v>
      </c>
      <c r="BI121" s="220">
        <f>SUM($AT121:AU121)</f>
        <v>3472.0737479999998</v>
      </c>
      <c r="BJ121" s="220">
        <f>SUM($AT121:AV121)</f>
        <v>3491.109348</v>
      </c>
      <c r="BK121" s="220">
        <f>SUM($AT121:AW121)</f>
        <v>3662.429748</v>
      </c>
      <c r="BL121" s="220">
        <f>SUM($AT121:AX121)</f>
        <v>3662.429748</v>
      </c>
      <c r="BM121" s="220">
        <f>SUM($AT121:AY121)</f>
        <v>7659.1640159999997</v>
      </c>
      <c r="BN121" s="220">
        <f>SUM($AT121:AZ121)</f>
        <v>7659.1640160000188</v>
      </c>
      <c r="BO121" s="220">
        <f>SUM($AT121:BA121)</f>
        <v>7659.1640160000188</v>
      </c>
      <c r="BP121" s="220">
        <f>SUM($AT121:BB121)</f>
        <v>7659.1640160000188</v>
      </c>
      <c r="BQ121" s="220">
        <f>SUM($AT121:BC121)</f>
        <v>7659.1640160000188</v>
      </c>
      <c r="BR121" s="220">
        <f>SUM($AT121:BD121)</f>
        <v>7659.1640160000188</v>
      </c>
      <c r="BS121" s="220">
        <f>SUM($AT121:BE121)</f>
        <v>7659.1640160000188</v>
      </c>
      <c r="BT121" s="222">
        <f t="shared" si="54"/>
        <v>5478.8936730000087</v>
      </c>
      <c r="BU121" s="82"/>
      <c r="BV121" s="220">
        <f t="shared" si="59"/>
        <v>0</v>
      </c>
      <c r="BW121" s="220">
        <f t="shared" si="59"/>
        <v>0</v>
      </c>
      <c r="BX121" s="220">
        <f t="shared" si="59"/>
        <v>0</v>
      </c>
      <c r="BY121" s="220">
        <f t="shared" ref="BY121:CG149" si="61">$O121*U121</f>
        <v>0</v>
      </c>
      <c r="BZ121" s="220">
        <f t="shared" si="61"/>
        <v>0</v>
      </c>
      <c r="CA121" s="220">
        <f t="shared" si="61"/>
        <v>0</v>
      </c>
      <c r="CB121" s="220">
        <f t="shared" si="61"/>
        <v>0</v>
      </c>
      <c r="CC121" s="220">
        <f t="shared" si="61"/>
        <v>0</v>
      </c>
      <c r="CD121" s="220">
        <f t="shared" si="61"/>
        <v>0</v>
      </c>
      <c r="CE121" s="220">
        <f t="shared" si="61"/>
        <v>0</v>
      </c>
      <c r="CF121" s="220">
        <f t="shared" si="61"/>
        <v>0</v>
      </c>
      <c r="CG121" s="220">
        <f t="shared" si="61"/>
        <v>0</v>
      </c>
      <c r="CH121" s="220">
        <f t="shared" si="55"/>
        <v>0</v>
      </c>
      <c r="CI121" s="221"/>
      <c r="CJ121" s="220">
        <f>SUM($BV121:BV121)</f>
        <v>0</v>
      </c>
      <c r="CK121" s="220">
        <f>SUM($BV121:BW121)</f>
        <v>0</v>
      </c>
      <c r="CL121" s="220">
        <f>SUM($BV121:BX121)</f>
        <v>0</v>
      </c>
      <c r="CM121" s="220">
        <f>SUM($BV121:BY121)</f>
        <v>0</v>
      </c>
      <c r="CN121" s="220">
        <f>SUM($BV121:BZ121)</f>
        <v>0</v>
      </c>
      <c r="CO121" s="220">
        <f>SUM($BV121:CA121)</f>
        <v>0</v>
      </c>
      <c r="CP121" s="220">
        <f>SUM($BV121:CB121)</f>
        <v>0</v>
      </c>
      <c r="CQ121" s="220">
        <f>SUM($BV121:CC121)</f>
        <v>0</v>
      </c>
      <c r="CR121" s="220">
        <f>SUM($BV121:CD121)</f>
        <v>0</v>
      </c>
      <c r="CS121" s="220">
        <f>SUM($BV121:CE121)</f>
        <v>0</v>
      </c>
      <c r="CT121" s="220">
        <f>SUM($BV121:CF121)</f>
        <v>0</v>
      </c>
      <c r="CU121" s="220">
        <f>SUM($BV121:CG121)</f>
        <v>0</v>
      </c>
      <c r="CV121" s="222">
        <f t="shared" si="56"/>
        <v>0</v>
      </c>
    </row>
    <row r="122" spans="1:100" s="94" customFormat="1" ht="14.4">
      <c r="A122" s="129" t="s">
        <v>807</v>
      </c>
      <c r="B122" s="129" t="s">
        <v>211</v>
      </c>
      <c r="C122" s="129" t="s">
        <v>21</v>
      </c>
      <c r="D122" t="s">
        <v>494</v>
      </c>
      <c r="E122" s="217" t="s">
        <v>48</v>
      </c>
      <c r="F122" t="s">
        <v>222</v>
      </c>
      <c r="G122" t="s">
        <v>315</v>
      </c>
      <c r="H122" t="s">
        <v>316</v>
      </c>
      <c r="I122" t="s">
        <v>604</v>
      </c>
      <c r="J122" t="s">
        <v>605</v>
      </c>
      <c r="K122" s="129" t="s">
        <v>771</v>
      </c>
      <c r="L122" s="129" t="s">
        <v>775</v>
      </c>
      <c r="M122" s="218" t="str">
        <f t="shared" si="49"/>
        <v>ED.AN</v>
      </c>
      <c r="N122" s="173">
        <v>0.69189000000000001</v>
      </c>
      <c r="O122" s="173">
        <v>0</v>
      </c>
      <c r="P122" s="219">
        <f t="shared" si="50"/>
        <v>13181.078768700001</v>
      </c>
      <c r="Q122" s="219">
        <f t="shared" si="51"/>
        <v>0</v>
      </c>
      <c r="R122" s="220">
        <v>0</v>
      </c>
      <c r="S122" s="220">
        <v>0</v>
      </c>
      <c r="T122" s="220">
        <v>0</v>
      </c>
      <c r="U122" s="220">
        <v>0</v>
      </c>
      <c r="V122" s="220">
        <v>0</v>
      </c>
      <c r="W122" s="220">
        <v>0</v>
      </c>
      <c r="X122" s="220">
        <v>0</v>
      </c>
      <c r="Y122" s="220">
        <v>19050.830000000002</v>
      </c>
      <c r="Z122" s="220">
        <v>0</v>
      </c>
      <c r="AA122" s="220">
        <v>0</v>
      </c>
      <c r="AB122" s="220">
        <v>0</v>
      </c>
      <c r="AC122" s="220">
        <v>0</v>
      </c>
      <c r="AD122" s="220">
        <f t="shared" si="57"/>
        <v>19050.830000000002</v>
      </c>
      <c r="AE122" s="221"/>
      <c r="AF122" s="220">
        <f>SUM($R122:R122)</f>
        <v>0</v>
      </c>
      <c r="AG122" s="220">
        <f>SUM($R122:S122)</f>
        <v>0</v>
      </c>
      <c r="AH122" s="220">
        <f>SUM($R122:T122)</f>
        <v>0</v>
      </c>
      <c r="AI122" s="220">
        <f>SUM($R122:U122)</f>
        <v>0</v>
      </c>
      <c r="AJ122" s="220">
        <f>SUM($R122:V122)</f>
        <v>0</v>
      </c>
      <c r="AK122" s="220">
        <f>SUM($R122:W122)</f>
        <v>0</v>
      </c>
      <c r="AL122" s="220">
        <f>SUM($R122:X122)</f>
        <v>0</v>
      </c>
      <c r="AM122" s="220">
        <f>SUM($R122:Y122)</f>
        <v>19050.830000000002</v>
      </c>
      <c r="AN122" s="220">
        <f>SUM($R122:Z122)</f>
        <v>19050.830000000002</v>
      </c>
      <c r="AO122" s="220">
        <f>SUM($R122:AA122)</f>
        <v>19050.830000000002</v>
      </c>
      <c r="AP122" s="220">
        <f>SUM($R122:AB122)</f>
        <v>19050.830000000002</v>
      </c>
      <c r="AQ122" s="220">
        <f>SUM($R122:AC122)</f>
        <v>19050.830000000002</v>
      </c>
      <c r="AR122" s="222">
        <f t="shared" si="52"/>
        <v>7144.0612500000016</v>
      </c>
      <c r="AS122" s="82"/>
      <c r="AT122" s="220">
        <f t="shared" ref="AT122:AY153" si="62">R122*$N122</f>
        <v>0</v>
      </c>
      <c r="AU122" s="220">
        <f t="shared" si="62"/>
        <v>0</v>
      </c>
      <c r="AV122" s="220">
        <f t="shared" si="62"/>
        <v>0</v>
      </c>
      <c r="AW122" s="220">
        <f t="shared" si="60"/>
        <v>0</v>
      </c>
      <c r="AX122" s="220">
        <f t="shared" si="60"/>
        <v>0</v>
      </c>
      <c r="AY122" s="220">
        <f t="shared" si="60"/>
        <v>0</v>
      </c>
      <c r="AZ122" s="220">
        <f t="shared" si="60"/>
        <v>0</v>
      </c>
      <c r="BA122" s="220">
        <f t="shared" si="60"/>
        <v>13181.078768700001</v>
      </c>
      <c r="BB122" s="220">
        <f t="shared" si="60"/>
        <v>0</v>
      </c>
      <c r="BC122" s="220">
        <f t="shared" si="60"/>
        <v>0</v>
      </c>
      <c r="BD122" s="220">
        <f t="shared" si="60"/>
        <v>0</v>
      </c>
      <c r="BE122" s="220">
        <f t="shared" si="60"/>
        <v>0</v>
      </c>
      <c r="BF122" s="220">
        <f t="shared" si="53"/>
        <v>13181.078768700001</v>
      </c>
      <c r="BG122" s="221"/>
      <c r="BH122" s="220">
        <f>SUM($AT122:AT122)</f>
        <v>0</v>
      </c>
      <c r="BI122" s="220">
        <f>SUM($AT122:AU122)</f>
        <v>0</v>
      </c>
      <c r="BJ122" s="220">
        <f>SUM($AT122:AV122)</f>
        <v>0</v>
      </c>
      <c r="BK122" s="220">
        <f>SUM($AT122:AW122)</f>
        <v>0</v>
      </c>
      <c r="BL122" s="220">
        <f>SUM($AT122:AX122)</f>
        <v>0</v>
      </c>
      <c r="BM122" s="220">
        <f>SUM($AT122:AY122)</f>
        <v>0</v>
      </c>
      <c r="BN122" s="220">
        <f>SUM($AT122:AZ122)</f>
        <v>0</v>
      </c>
      <c r="BO122" s="220">
        <f>SUM($AT122:BA122)</f>
        <v>13181.078768700001</v>
      </c>
      <c r="BP122" s="220">
        <f>SUM($AT122:BB122)</f>
        <v>13181.078768700001</v>
      </c>
      <c r="BQ122" s="220">
        <f>SUM($AT122:BC122)</f>
        <v>13181.078768700001</v>
      </c>
      <c r="BR122" s="220">
        <f>SUM($AT122:BD122)</f>
        <v>13181.078768700001</v>
      </c>
      <c r="BS122" s="220">
        <f>SUM($AT122:BE122)</f>
        <v>13181.078768700001</v>
      </c>
      <c r="BT122" s="222">
        <f t="shared" si="54"/>
        <v>4942.9045382625</v>
      </c>
      <c r="BU122" s="82"/>
      <c r="BV122" s="220">
        <f t="shared" ref="BV122:CA153" si="63">$O122*R122</f>
        <v>0</v>
      </c>
      <c r="BW122" s="220">
        <f t="shared" si="63"/>
        <v>0</v>
      </c>
      <c r="BX122" s="220">
        <f t="shared" si="63"/>
        <v>0</v>
      </c>
      <c r="BY122" s="220">
        <f t="shared" si="61"/>
        <v>0</v>
      </c>
      <c r="BZ122" s="220">
        <f t="shared" si="61"/>
        <v>0</v>
      </c>
      <c r="CA122" s="220">
        <f t="shared" si="61"/>
        <v>0</v>
      </c>
      <c r="CB122" s="220">
        <f t="shared" si="61"/>
        <v>0</v>
      </c>
      <c r="CC122" s="220">
        <f t="shared" si="61"/>
        <v>0</v>
      </c>
      <c r="CD122" s="220">
        <f t="shared" si="61"/>
        <v>0</v>
      </c>
      <c r="CE122" s="220">
        <f t="shared" si="61"/>
        <v>0</v>
      </c>
      <c r="CF122" s="220">
        <f t="shared" si="61"/>
        <v>0</v>
      </c>
      <c r="CG122" s="220">
        <f t="shared" si="61"/>
        <v>0</v>
      </c>
      <c r="CH122" s="220">
        <f t="shared" si="55"/>
        <v>0</v>
      </c>
      <c r="CI122" s="221"/>
      <c r="CJ122" s="220">
        <f>SUM($BV122:BV122)</f>
        <v>0</v>
      </c>
      <c r="CK122" s="220">
        <f>SUM($BV122:BW122)</f>
        <v>0</v>
      </c>
      <c r="CL122" s="220">
        <f>SUM($BV122:BX122)</f>
        <v>0</v>
      </c>
      <c r="CM122" s="220">
        <f>SUM($BV122:BY122)</f>
        <v>0</v>
      </c>
      <c r="CN122" s="220">
        <f>SUM($BV122:BZ122)</f>
        <v>0</v>
      </c>
      <c r="CO122" s="220">
        <f>SUM($BV122:CA122)</f>
        <v>0</v>
      </c>
      <c r="CP122" s="220">
        <f>SUM($BV122:CB122)</f>
        <v>0</v>
      </c>
      <c r="CQ122" s="220">
        <f>SUM($BV122:CC122)</f>
        <v>0</v>
      </c>
      <c r="CR122" s="220">
        <f>SUM($BV122:CD122)</f>
        <v>0</v>
      </c>
      <c r="CS122" s="220">
        <f>SUM($BV122:CE122)</f>
        <v>0</v>
      </c>
      <c r="CT122" s="220">
        <f>SUM($BV122:CF122)</f>
        <v>0</v>
      </c>
      <c r="CU122" s="220">
        <f>SUM($BV122:CG122)</f>
        <v>0</v>
      </c>
      <c r="CV122" s="222">
        <f t="shared" si="56"/>
        <v>0</v>
      </c>
    </row>
    <row r="123" spans="1:100" s="94" customFormat="1" ht="14.4">
      <c r="A123" s="129" t="s">
        <v>807</v>
      </c>
      <c r="B123" s="129" t="s">
        <v>211</v>
      </c>
      <c r="C123" s="129" t="s">
        <v>212</v>
      </c>
      <c r="D123" t="s">
        <v>494</v>
      </c>
      <c r="E123" s="217" t="s">
        <v>48</v>
      </c>
      <c r="F123" t="s">
        <v>222</v>
      </c>
      <c r="G123" t="s">
        <v>315</v>
      </c>
      <c r="H123" t="s">
        <v>316</v>
      </c>
      <c r="I123" t="s">
        <v>604</v>
      </c>
      <c r="J123" t="s">
        <v>605</v>
      </c>
      <c r="K123" s="129" t="s">
        <v>771</v>
      </c>
      <c r="L123" s="129" t="s">
        <v>416</v>
      </c>
      <c r="M123" s="218" t="str">
        <f t="shared" si="49"/>
        <v>ED.WA</v>
      </c>
      <c r="N123" s="173">
        <v>1</v>
      </c>
      <c r="O123" s="173">
        <v>0</v>
      </c>
      <c r="P123" s="219">
        <f t="shared" si="50"/>
        <v>-8767.89</v>
      </c>
      <c r="Q123" s="219">
        <f t="shared" si="51"/>
        <v>0</v>
      </c>
      <c r="R123" s="220">
        <v>2796.75</v>
      </c>
      <c r="S123" s="220">
        <v>3264.46</v>
      </c>
      <c r="T123" s="220">
        <v>726.96</v>
      </c>
      <c r="U123" s="220">
        <v>783</v>
      </c>
      <c r="V123" s="220">
        <v>0</v>
      </c>
      <c r="W123" s="220">
        <v>-6049.16</v>
      </c>
      <c r="X123" s="220">
        <v>-10289.9</v>
      </c>
      <c r="Y123" s="220">
        <v>0</v>
      </c>
      <c r="Z123" s="220">
        <v>0</v>
      </c>
      <c r="AA123" s="220">
        <v>0</v>
      </c>
      <c r="AB123" s="220">
        <v>0</v>
      </c>
      <c r="AC123" s="220">
        <v>0</v>
      </c>
      <c r="AD123" s="220">
        <f t="shared" si="57"/>
        <v>-8767.89</v>
      </c>
      <c r="AE123" s="221"/>
      <c r="AF123" s="220">
        <f>SUM($R123:R123)</f>
        <v>2796.75</v>
      </c>
      <c r="AG123" s="220">
        <f>SUM($R123:S123)</f>
        <v>6061.21</v>
      </c>
      <c r="AH123" s="220">
        <f>SUM($R123:T123)</f>
        <v>6788.17</v>
      </c>
      <c r="AI123" s="220">
        <f>SUM($R123:U123)</f>
        <v>7571.17</v>
      </c>
      <c r="AJ123" s="220">
        <f>SUM($R123:V123)</f>
        <v>7571.17</v>
      </c>
      <c r="AK123" s="220">
        <f>SUM($R123:W123)</f>
        <v>1522.0100000000002</v>
      </c>
      <c r="AL123" s="220">
        <f>SUM($R123:X123)</f>
        <v>-8767.89</v>
      </c>
      <c r="AM123" s="220">
        <f>SUM($R123:Y123)</f>
        <v>-8767.89</v>
      </c>
      <c r="AN123" s="220">
        <f>SUM($R123:Z123)</f>
        <v>-8767.89</v>
      </c>
      <c r="AO123" s="220">
        <f>SUM($R123:AA123)</f>
        <v>-8767.89</v>
      </c>
      <c r="AP123" s="220">
        <f>SUM($R123:AB123)</f>
        <v>-8767.89</v>
      </c>
      <c r="AQ123" s="220">
        <f>SUM($R123:AC123)</f>
        <v>-8767.89</v>
      </c>
      <c r="AR123" s="222">
        <f t="shared" si="52"/>
        <v>-1326.0762499999994</v>
      </c>
      <c r="AS123" s="82"/>
      <c r="AT123" s="220">
        <f t="shared" si="62"/>
        <v>2796.75</v>
      </c>
      <c r="AU123" s="220">
        <f t="shared" si="62"/>
        <v>3264.46</v>
      </c>
      <c r="AV123" s="220">
        <f t="shared" si="62"/>
        <v>726.96</v>
      </c>
      <c r="AW123" s="220">
        <f t="shared" si="60"/>
        <v>783</v>
      </c>
      <c r="AX123" s="220">
        <f t="shared" si="60"/>
        <v>0</v>
      </c>
      <c r="AY123" s="220">
        <f t="shared" si="60"/>
        <v>-6049.16</v>
      </c>
      <c r="AZ123" s="220">
        <f t="shared" si="60"/>
        <v>-10289.9</v>
      </c>
      <c r="BA123" s="220">
        <f t="shared" si="60"/>
        <v>0</v>
      </c>
      <c r="BB123" s="220">
        <f t="shared" si="60"/>
        <v>0</v>
      </c>
      <c r="BC123" s="220">
        <f t="shared" si="60"/>
        <v>0</v>
      </c>
      <c r="BD123" s="220">
        <f t="shared" si="60"/>
        <v>0</v>
      </c>
      <c r="BE123" s="220">
        <f t="shared" si="60"/>
        <v>0</v>
      </c>
      <c r="BF123" s="220">
        <f t="shared" si="53"/>
        <v>-8767.89</v>
      </c>
      <c r="BG123" s="221"/>
      <c r="BH123" s="220">
        <f>SUM($AT123:AT123)</f>
        <v>2796.75</v>
      </c>
      <c r="BI123" s="220">
        <f>SUM($AT123:AU123)</f>
        <v>6061.21</v>
      </c>
      <c r="BJ123" s="220">
        <f>SUM($AT123:AV123)</f>
        <v>6788.17</v>
      </c>
      <c r="BK123" s="220">
        <f>SUM($AT123:AW123)</f>
        <v>7571.17</v>
      </c>
      <c r="BL123" s="220">
        <f>SUM($AT123:AX123)</f>
        <v>7571.17</v>
      </c>
      <c r="BM123" s="220">
        <f>SUM($AT123:AY123)</f>
        <v>1522.0100000000002</v>
      </c>
      <c r="BN123" s="220">
        <f>SUM($AT123:AZ123)</f>
        <v>-8767.89</v>
      </c>
      <c r="BO123" s="220">
        <f>SUM($AT123:BA123)</f>
        <v>-8767.89</v>
      </c>
      <c r="BP123" s="220">
        <f>SUM($AT123:BB123)</f>
        <v>-8767.89</v>
      </c>
      <c r="BQ123" s="220">
        <f>SUM($AT123:BC123)</f>
        <v>-8767.89</v>
      </c>
      <c r="BR123" s="220">
        <f>SUM($AT123:BD123)</f>
        <v>-8767.89</v>
      </c>
      <c r="BS123" s="220">
        <f>SUM($AT123:BE123)</f>
        <v>-8767.89</v>
      </c>
      <c r="BT123" s="222">
        <f t="shared" si="54"/>
        <v>-1326.0762499999994</v>
      </c>
      <c r="BU123" s="82"/>
      <c r="BV123" s="220">
        <f t="shared" si="63"/>
        <v>0</v>
      </c>
      <c r="BW123" s="220">
        <f t="shared" si="63"/>
        <v>0</v>
      </c>
      <c r="BX123" s="220">
        <f t="shared" si="63"/>
        <v>0</v>
      </c>
      <c r="BY123" s="220">
        <f t="shared" si="61"/>
        <v>0</v>
      </c>
      <c r="BZ123" s="220">
        <f t="shared" si="61"/>
        <v>0</v>
      </c>
      <c r="CA123" s="220">
        <f t="shared" si="61"/>
        <v>0</v>
      </c>
      <c r="CB123" s="220">
        <f t="shared" si="61"/>
        <v>0</v>
      </c>
      <c r="CC123" s="220">
        <f t="shared" si="61"/>
        <v>0</v>
      </c>
      <c r="CD123" s="220">
        <f t="shared" si="61"/>
        <v>0</v>
      </c>
      <c r="CE123" s="220">
        <f t="shared" si="61"/>
        <v>0</v>
      </c>
      <c r="CF123" s="220">
        <f t="shared" si="61"/>
        <v>0</v>
      </c>
      <c r="CG123" s="220">
        <f t="shared" si="61"/>
        <v>0</v>
      </c>
      <c r="CH123" s="220">
        <f t="shared" si="55"/>
        <v>0</v>
      </c>
      <c r="CI123" s="221"/>
      <c r="CJ123" s="220">
        <f>SUM($BV123:BV123)</f>
        <v>0</v>
      </c>
      <c r="CK123" s="220">
        <f>SUM($BV123:BW123)</f>
        <v>0</v>
      </c>
      <c r="CL123" s="220">
        <f>SUM($BV123:BX123)</f>
        <v>0</v>
      </c>
      <c r="CM123" s="220">
        <f>SUM($BV123:BY123)</f>
        <v>0</v>
      </c>
      <c r="CN123" s="220">
        <f>SUM($BV123:BZ123)</f>
        <v>0</v>
      </c>
      <c r="CO123" s="220">
        <f>SUM($BV123:CA123)</f>
        <v>0</v>
      </c>
      <c r="CP123" s="220">
        <f>SUM($BV123:CB123)</f>
        <v>0</v>
      </c>
      <c r="CQ123" s="220">
        <f>SUM($BV123:CC123)</f>
        <v>0</v>
      </c>
      <c r="CR123" s="220">
        <f>SUM($BV123:CD123)</f>
        <v>0</v>
      </c>
      <c r="CS123" s="220">
        <f>SUM($BV123:CE123)</f>
        <v>0</v>
      </c>
      <c r="CT123" s="220">
        <f>SUM($BV123:CF123)</f>
        <v>0</v>
      </c>
      <c r="CU123" s="220">
        <f>SUM($BV123:CG123)</f>
        <v>0</v>
      </c>
      <c r="CV123" s="222">
        <f t="shared" si="56"/>
        <v>0</v>
      </c>
    </row>
    <row r="124" spans="1:100" s="94" customFormat="1" ht="14.4">
      <c r="A124" s="129" t="s">
        <v>807</v>
      </c>
      <c r="B124" s="129" t="s">
        <v>56</v>
      </c>
      <c r="C124" s="129" t="s">
        <v>20</v>
      </c>
      <c r="D124" t="s">
        <v>494</v>
      </c>
      <c r="E124" s="217" t="s">
        <v>53</v>
      </c>
      <c r="F124" t="s">
        <v>223</v>
      </c>
      <c r="G124" t="s">
        <v>320</v>
      </c>
      <c r="H124" t="s">
        <v>321</v>
      </c>
      <c r="I124" t="s">
        <v>322</v>
      </c>
      <c r="J124" t="s">
        <v>608</v>
      </c>
      <c r="K124" s="129" t="s">
        <v>771</v>
      </c>
      <c r="L124" s="129" t="s">
        <v>806</v>
      </c>
      <c r="M124" s="218" t="str">
        <f t="shared" si="49"/>
        <v>CD.AA</v>
      </c>
      <c r="N124" s="173">
        <v>0.48309143579999997</v>
      </c>
      <c r="O124" s="173">
        <v>0.15158870260000001</v>
      </c>
      <c r="P124" s="219">
        <f t="shared" si="50"/>
        <v>123074.84278164494</v>
      </c>
      <c r="Q124" s="219">
        <f t="shared" si="51"/>
        <v>38619.512492646289</v>
      </c>
      <c r="R124" s="220">
        <v>8795.41</v>
      </c>
      <c r="S124" s="220">
        <v>24394.739999999998</v>
      </c>
      <c r="T124" s="220">
        <v>22211.520000000004</v>
      </c>
      <c r="U124" s="220">
        <v>921.45</v>
      </c>
      <c r="V124" s="220">
        <v>60585.48</v>
      </c>
      <c r="W124" s="220">
        <v>7303.2</v>
      </c>
      <c r="X124" s="220">
        <v>13839.76</v>
      </c>
      <c r="Y124" s="220">
        <v>7266.58</v>
      </c>
      <c r="Z124" s="220">
        <v>6431.82</v>
      </c>
      <c r="AA124" s="220">
        <v>155216.37000000002</v>
      </c>
      <c r="AB124" s="220">
        <v>-65559.41</v>
      </c>
      <c r="AC124" s="220">
        <v>13358.19</v>
      </c>
      <c r="AD124" s="220">
        <f t="shared" si="57"/>
        <v>254765.11000000002</v>
      </c>
      <c r="AE124" s="221"/>
      <c r="AF124" s="220">
        <f>SUM($R124:R124)</f>
        <v>8795.41</v>
      </c>
      <c r="AG124" s="220">
        <f>SUM($R124:S124)</f>
        <v>33190.149999999994</v>
      </c>
      <c r="AH124" s="220">
        <f>SUM($R124:T124)</f>
        <v>55401.67</v>
      </c>
      <c r="AI124" s="220">
        <f>SUM($R124:U124)</f>
        <v>56323.119999999995</v>
      </c>
      <c r="AJ124" s="220">
        <f>SUM($R124:V124)</f>
        <v>116908.6</v>
      </c>
      <c r="AK124" s="220">
        <f>SUM($R124:W124)</f>
        <v>124211.8</v>
      </c>
      <c r="AL124" s="220">
        <f>SUM($R124:X124)</f>
        <v>138051.56</v>
      </c>
      <c r="AM124" s="220">
        <f>SUM($R124:Y124)</f>
        <v>145318.13999999998</v>
      </c>
      <c r="AN124" s="220">
        <f>SUM($R124:Z124)</f>
        <v>151749.96</v>
      </c>
      <c r="AO124" s="220">
        <f>SUM($R124:AA124)</f>
        <v>306966.33</v>
      </c>
      <c r="AP124" s="220">
        <f>SUM($R124:AB124)</f>
        <v>241406.92</v>
      </c>
      <c r="AQ124" s="220">
        <f>SUM($R124:AC124)</f>
        <v>254765.11000000002</v>
      </c>
      <c r="AR124" s="222">
        <f t="shared" si="52"/>
        <v>125475.51791666665</v>
      </c>
      <c r="AS124" s="82"/>
      <c r="AT124" s="220">
        <f t="shared" si="62"/>
        <v>4248.9872453496773</v>
      </c>
      <c r="AU124" s="220">
        <f t="shared" si="62"/>
        <v>11784.889972567691</v>
      </c>
      <c r="AV124" s="220">
        <f t="shared" si="62"/>
        <v>10730.195088100418</v>
      </c>
      <c r="AW124" s="220">
        <f t="shared" si="60"/>
        <v>445.14460351791001</v>
      </c>
      <c r="AX124" s="220">
        <f t="shared" si="60"/>
        <v>29268.326521832183</v>
      </c>
      <c r="AY124" s="220">
        <f t="shared" si="60"/>
        <v>3528.1133739345596</v>
      </c>
      <c r="AZ124" s="220">
        <f t="shared" si="60"/>
        <v>6685.8695295274074</v>
      </c>
      <c r="BA124" s="220">
        <f t="shared" si="60"/>
        <v>3510.4225655555638</v>
      </c>
      <c r="BB124" s="220">
        <f t="shared" si="60"/>
        <v>3107.1571586071555</v>
      </c>
      <c r="BC124" s="220">
        <f t="shared" si="60"/>
        <v>74983.699042964057</v>
      </c>
      <c r="BD124" s="220">
        <f t="shared" si="60"/>
        <v>-31671.189507100877</v>
      </c>
      <c r="BE124" s="220">
        <f t="shared" si="60"/>
        <v>6453.2271867892023</v>
      </c>
      <c r="BF124" s="220">
        <f t="shared" si="53"/>
        <v>123074.84278164494</v>
      </c>
      <c r="BG124" s="221"/>
      <c r="BH124" s="220">
        <f>SUM($AT124:AT124)</f>
        <v>4248.9872453496773</v>
      </c>
      <c r="BI124" s="220">
        <f>SUM($AT124:AU124)</f>
        <v>16033.877217917368</v>
      </c>
      <c r="BJ124" s="220">
        <f>SUM($AT124:AV124)</f>
        <v>26764.072306017784</v>
      </c>
      <c r="BK124" s="220">
        <f>SUM($AT124:AW124)</f>
        <v>27209.216909535695</v>
      </c>
      <c r="BL124" s="220">
        <f>SUM($AT124:AX124)</f>
        <v>56477.543431367878</v>
      </c>
      <c r="BM124" s="220">
        <f>SUM($AT124:AY124)</f>
        <v>60005.656805302438</v>
      </c>
      <c r="BN124" s="220">
        <f>SUM($AT124:AZ124)</f>
        <v>66691.526334829847</v>
      </c>
      <c r="BO124" s="220">
        <f>SUM($AT124:BA124)</f>
        <v>70201.948900385411</v>
      </c>
      <c r="BP124" s="220">
        <f>SUM($AT124:BB124)</f>
        <v>73309.106058992562</v>
      </c>
      <c r="BQ124" s="220">
        <f>SUM($AT124:BC124)</f>
        <v>148292.80510195662</v>
      </c>
      <c r="BR124" s="220">
        <f>SUM($AT124:BD124)</f>
        <v>116621.61559485574</v>
      </c>
      <c r="BS124" s="220">
        <f>SUM($AT124:BE124)</f>
        <v>123074.84278164494</v>
      </c>
      <c r="BT124" s="222">
        <f t="shared" si="54"/>
        <v>60616.148108111134</v>
      </c>
      <c r="BU124" s="82"/>
      <c r="BV124" s="220">
        <f t="shared" si="63"/>
        <v>1333.2847907350661</v>
      </c>
      <c r="BW124" s="220">
        <f t="shared" si="63"/>
        <v>3697.9669868643241</v>
      </c>
      <c r="BX124" s="220">
        <f t="shared" si="63"/>
        <v>3367.0154995739531</v>
      </c>
      <c r="BY124" s="220">
        <f t="shared" si="61"/>
        <v>139.68141001077001</v>
      </c>
      <c r="BZ124" s="220">
        <f t="shared" si="61"/>
        <v>9184.0743095982489</v>
      </c>
      <c r="CA124" s="220">
        <f t="shared" si="61"/>
        <v>1107.0826128283202</v>
      </c>
      <c r="CB124" s="220">
        <f t="shared" si="61"/>
        <v>2097.951262695376</v>
      </c>
      <c r="CC124" s="220">
        <f t="shared" si="61"/>
        <v>1101.531434539108</v>
      </c>
      <c r="CD124" s="220">
        <f t="shared" si="61"/>
        <v>974.99124915673201</v>
      </c>
      <c r="CE124" s="220">
        <f t="shared" si="61"/>
        <v>23529.04815058157</v>
      </c>
      <c r="CF124" s="220">
        <f t="shared" si="61"/>
        <v>-9938.0659051214679</v>
      </c>
      <c r="CG124" s="220">
        <f t="shared" si="61"/>
        <v>2024.9506911842943</v>
      </c>
      <c r="CH124" s="220">
        <f t="shared" si="55"/>
        <v>38619.512492646289</v>
      </c>
      <c r="CI124" s="221"/>
      <c r="CJ124" s="220">
        <f>SUM($BV124:BV124)</f>
        <v>1333.2847907350661</v>
      </c>
      <c r="CK124" s="220">
        <f>SUM($BV124:BW124)</f>
        <v>5031.2517775993902</v>
      </c>
      <c r="CL124" s="220">
        <f>SUM($BV124:BX124)</f>
        <v>8398.2672771733432</v>
      </c>
      <c r="CM124" s="220">
        <f>SUM($BV124:BY124)</f>
        <v>8537.9486871841127</v>
      </c>
      <c r="CN124" s="220">
        <f>SUM($BV124:BZ124)</f>
        <v>17722.022996782362</v>
      </c>
      <c r="CO124" s="220">
        <f>SUM($BV124:CA124)</f>
        <v>18829.10560961068</v>
      </c>
      <c r="CP124" s="220">
        <f>SUM($BV124:CB124)</f>
        <v>20927.056872306057</v>
      </c>
      <c r="CQ124" s="220">
        <f>SUM($BV124:CC124)</f>
        <v>22028.588306845166</v>
      </c>
      <c r="CR124" s="220">
        <f>SUM($BV124:CD124)</f>
        <v>23003.579556001896</v>
      </c>
      <c r="CS124" s="220">
        <f>SUM($BV124:CE124)</f>
        <v>46532.627706583466</v>
      </c>
      <c r="CT124" s="220">
        <f>SUM($BV124:CF124)</f>
        <v>36594.561801461998</v>
      </c>
      <c r="CU124" s="220">
        <f>SUM($BV124:CG124)</f>
        <v>38619.512492646289</v>
      </c>
      <c r="CV124" s="222">
        <f t="shared" si="56"/>
        <v>19020.670969050556</v>
      </c>
    </row>
    <row r="125" spans="1:100" s="94" customFormat="1" ht="14.4">
      <c r="A125" s="129" t="s">
        <v>807</v>
      </c>
      <c r="B125" s="129" t="s">
        <v>56</v>
      </c>
      <c r="C125" s="129" t="s">
        <v>20</v>
      </c>
      <c r="D125" t="s">
        <v>494</v>
      </c>
      <c r="E125" s="217" t="s">
        <v>53</v>
      </c>
      <c r="F125" t="s">
        <v>223</v>
      </c>
      <c r="G125" t="s">
        <v>320</v>
      </c>
      <c r="H125" t="s">
        <v>321</v>
      </c>
      <c r="I125" t="s">
        <v>322</v>
      </c>
      <c r="J125" t="s">
        <v>608</v>
      </c>
      <c r="K125" s="129" t="s">
        <v>771</v>
      </c>
      <c r="L125" s="129" t="s">
        <v>41</v>
      </c>
      <c r="M125" s="218" t="str">
        <f t="shared" si="49"/>
        <v>CD.AA</v>
      </c>
      <c r="N125" s="173">
        <v>0.48309143579999997</v>
      </c>
      <c r="O125" s="173">
        <v>0.15158870260000001</v>
      </c>
      <c r="P125" s="219">
        <f t="shared" si="50"/>
        <v>-2669.6067524600167</v>
      </c>
      <c r="Q125" s="219">
        <f t="shared" si="51"/>
        <v>-837.6928135508324</v>
      </c>
      <c r="R125" s="220">
        <v>5921.32</v>
      </c>
      <c r="S125" s="220">
        <v>14421.220000000001</v>
      </c>
      <c r="T125" s="220">
        <v>1164.3400000000104</v>
      </c>
      <c r="U125" s="220">
        <v>1021.29</v>
      </c>
      <c r="V125" s="220">
        <v>-38107.69</v>
      </c>
      <c r="W125" s="220">
        <v>7116.02</v>
      </c>
      <c r="X125" s="220">
        <v>0</v>
      </c>
      <c r="Y125" s="220">
        <v>0</v>
      </c>
      <c r="Z125" s="220">
        <v>0</v>
      </c>
      <c r="AA125" s="220">
        <v>853.17</v>
      </c>
      <c r="AB125" s="220">
        <v>997.16</v>
      </c>
      <c r="AC125" s="220">
        <v>1087.08</v>
      </c>
      <c r="AD125" s="220">
        <f t="shared" si="57"/>
        <v>-5526.0899999999892</v>
      </c>
      <c r="AE125" s="221"/>
      <c r="AF125" s="220">
        <f>SUM($R125:R125)</f>
        <v>5921.32</v>
      </c>
      <c r="AG125" s="220">
        <f>SUM($R125:S125)</f>
        <v>20342.54</v>
      </c>
      <c r="AH125" s="220">
        <f>SUM($R125:T125)</f>
        <v>21506.880000000012</v>
      </c>
      <c r="AI125" s="220">
        <f>SUM($R125:U125)</f>
        <v>22528.170000000013</v>
      </c>
      <c r="AJ125" s="220">
        <f>SUM($R125:V125)</f>
        <v>-15579.51999999999</v>
      </c>
      <c r="AK125" s="220">
        <f>SUM($R125:W125)</f>
        <v>-8463.4999999999891</v>
      </c>
      <c r="AL125" s="220">
        <f>SUM($R125:X125)</f>
        <v>-8463.4999999999891</v>
      </c>
      <c r="AM125" s="220">
        <f>SUM($R125:Y125)</f>
        <v>-8463.4999999999891</v>
      </c>
      <c r="AN125" s="220">
        <f>SUM($R125:Z125)</f>
        <v>-8463.4999999999891</v>
      </c>
      <c r="AO125" s="220">
        <f>SUM($R125:AA125)</f>
        <v>-7610.329999999989</v>
      </c>
      <c r="AP125" s="220">
        <f>SUM($R125:AB125)</f>
        <v>-6613.1699999999892</v>
      </c>
      <c r="AQ125" s="220">
        <f>SUM($R125:AC125)</f>
        <v>-5526.0899999999892</v>
      </c>
      <c r="AR125" s="222">
        <f t="shared" si="52"/>
        <v>323.23708333334343</v>
      </c>
      <c r="AS125" s="82"/>
      <c r="AT125" s="220">
        <f t="shared" si="62"/>
        <v>2860.5389806312555</v>
      </c>
      <c r="AU125" s="220">
        <f t="shared" si="62"/>
        <v>6966.7678757876765</v>
      </c>
      <c r="AV125" s="220">
        <f t="shared" si="62"/>
        <v>562.48268235937701</v>
      </c>
      <c r="AW125" s="220">
        <f t="shared" si="60"/>
        <v>493.37645246818192</v>
      </c>
      <c r="AX125" s="220">
        <f t="shared" si="60"/>
        <v>-18409.498677121301</v>
      </c>
      <c r="AY125" s="220">
        <f t="shared" si="60"/>
        <v>3437.6883189815162</v>
      </c>
      <c r="AZ125" s="220">
        <f t="shared" si="60"/>
        <v>0</v>
      </c>
      <c r="BA125" s="220">
        <f t="shared" si="60"/>
        <v>0</v>
      </c>
      <c r="BB125" s="220">
        <f t="shared" si="60"/>
        <v>0</v>
      </c>
      <c r="BC125" s="220">
        <f t="shared" si="60"/>
        <v>412.15912028148597</v>
      </c>
      <c r="BD125" s="220">
        <f t="shared" si="60"/>
        <v>481.71945612232793</v>
      </c>
      <c r="BE125" s="220">
        <f t="shared" si="60"/>
        <v>525.15903802946389</v>
      </c>
      <c r="BF125" s="220">
        <f t="shared" si="53"/>
        <v>-2669.6067524600139</v>
      </c>
      <c r="BG125" s="221"/>
      <c r="BH125" s="220">
        <f>SUM($AT125:AT125)</f>
        <v>2860.5389806312555</v>
      </c>
      <c r="BI125" s="220">
        <f>SUM($AT125:AU125)</f>
        <v>9827.3068564189325</v>
      </c>
      <c r="BJ125" s="220">
        <f>SUM($AT125:AV125)</f>
        <v>10389.78953877831</v>
      </c>
      <c r="BK125" s="220">
        <f>SUM($AT125:AW125)</f>
        <v>10883.165991246493</v>
      </c>
      <c r="BL125" s="220">
        <f>SUM($AT125:AX125)</f>
        <v>-7526.3326858748078</v>
      </c>
      <c r="BM125" s="220">
        <f>SUM($AT125:AY125)</f>
        <v>-4088.6443668932916</v>
      </c>
      <c r="BN125" s="220">
        <f>SUM($AT125:AZ125)</f>
        <v>-4088.6443668932916</v>
      </c>
      <c r="BO125" s="220">
        <f>SUM($AT125:BA125)</f>
        <v>-4088.6443668932916</v>
      </c>
      <c r="BP125" s="220">
        <f>SUM($AT125:BB125)</f>
        <v>-4088.6443668932916</v>
      </c>
      <c r="BQ125" s="220">
        <f>SUM($AT125:BC125)</f>
        <v>-3676.4852466118055</v>
      </c>
      <c r="BR125" s="220">
        <f>SUM($AT125:BD125)</f>
        <v>-3194.7657904894777</v>
      </c>
      <c r="BS125" s="220">
        <f>SUM($AT125:BE125)</f>
        <v>-2669.6067524600139</v>
      </c>
      <c r="BT125" s="222">
        <f t="shared" si="54"/>
        <v>156.15306669131076</v>
      </c>
      <c r="BU125" s="82"/>
      <c r="BV125" s="220">
        <f t="shared" si="63"/>
        <v>897.60521647943199</v>
      </c>
      <c r="BW125" s="220">
        <f t="shared" si="63"/>
        <v>2186.0940297091724</v>
      </c>
      <c r="BX125" s="220">
        <f t="shared" si="63"/>
        <v>176.50078998528559</v>
      </c>
      <c r="BY125" s="220">
        <f t="shared" si="61"/>
        <v>154.81602607835401</v>
      </c>
      <c r="BZ125" s="220">
        <f t="shared" si="61"/>
        <v>-5776.695286182995</v>
      </c>
      <c r="CA125" s="220">
        <f t="shared" si="61"/>
        <v>1078.7082394756521</v>
      </c>
      <c r="CB125" s="220">
        <f t="shared" si="61"/>
        <v>0</v>
      </c>
      <c r="CC125" s="220">
        <f t="shared" si="61"/>
        <v>0</v>
      </c>
      <c r="CD125" s="220">
        <f t="shared" si="61"/>
        <v>0</v>
      </c>
      <c r="CE125" s="220">
        <f t="shared" si="61"/>
        <v>129.33093339724201</v>
      </c>
      <c r="CF125" s="220">
        <f t="shared" si="61"/>
        <v>151.15819068461602</v>
      </c>
      <c r="CG125" s="220">
        <f t="shared" si="61"/>
        <v>164.78904682240801</v>
      </c>
      <c r="CH125" s="220">
        <f t="shared" si="55"/>
        <v>-837.69281355083285</v>
      </c>
      <c r="CI125" s="221"/>
      <c r="CJ125" s="220">
        <f>SUM($BV125:BV125)</f>
        <v>897.60521647943199</v>
      </c>
      <c r="CK125" s="220">
        <f>SUM($BV125:BW125)</f>
        <v>3083.6992461886043</v>
      </c>
      <c r="CL125" s="220">
        <f>SUM($BV125:BX125)</f>
        <v>3260.2000361738901</v>
      </c>
      <c r="CM125" s="220">
        <f>SUM($BV125:BY125)</f>
        <v>3415.016062252244</v>
      </c>
      <c r="CN125" s="220">
        <f>SUM($BV125:BZ125)</f>
        <v>-2361.679223930751</v>
      </c>
      <c r="CO125" s="220">
        <f>SUM($BV125:CA125)</f>
        <v>-1282.9709844550989</v>
      </c>
      <c r="CP125" s="220">
        <f>SUM($BV125:CB125)</f>
        <v>-1282.9709844550989</v>
      </c>
      <c r="CQ125" s="220">
        <f>SUM($BV125:CC125)</f>
        <v>-1282.9709844550989</v>
      </c>
      <c r="CR125" s="220">
        <f>SUM($BV125:CD125)</f>
        <v>-1282.9709844550989</v>
      </c>
      <c r="CS125" s="220">
        <f>SUM($BV125:CE125)</f>
        <v>-1153.6400510578569</v>
      </c>
      <c r="CT125" s="220">
        <f>SUM($BV125:CF125)</f>
        <v>-1002.4818603732409</v>
      </c>
      <c r="CU125" s="220">
        <f>SUM($BV125:CG125)</f>
        <v>-837.69281355083285</v>
      </c>
      <c r="CV125" s="222">
        <f t="shared" si="56"/>
        <v>48.999090094709146</v>
      </c>
    </row>
    <row r="126" spans="1:100" s="94" customFormat="1" ht="14.4">
      <c r="A126" s="129" t="s">
        <v>807</v>
      </c>
      <c r="B126" s="129" t="s">
        <v>211</v>
      </c>
      <c r="C126" s="129" t="s">
        <v>21</v>
      </c>
      <c r="D126" t="s">
        <v>494</v>
      </c>
      <c r="E126" s="217" t="s">
        <v>53</v>
      </c>
      <c r="F126" t="s">
        <v>223</v>
      </c>
      <c r="G126" t="s">
        <v>320</v>
      </c>
      <c r="H126" t="s">
        <v>321</v>
      </c>
      <c r="I126" t="s">
        <v>322</v>
      </c>
      <c r="J126" t="s">
        <v>608</v>
      </c>
      <c r="K126" s="129" t="s">
        <v>771</v>
      </c>
      <c r="L126" s="129" t="s">
        <v>806</v>
      </c>
      <c r="M126" s="218" t="str">
        <f t="shared" si="49"/>
        <v>ED.AN</v>
      </c>
      <c r="N126" s="173">
        <v>0.69189000000000001</v>
      </c>
      <c r="O126" s="173">
        <v>0</v>
      </c>
      <c r="P126" s="219">
        <f t="shared" si="50"/>
        <v>261187.13273340001</v>
      </c>
      <c r="Q126" s="219">
        <f t="shared" si="51"/>
        <v>0</v>
      </c>
      <c r="R126" s="220">
        <v>0</v>
      </c>
      <c r="S126" s="220">
        <v>0</v>
      </c>
      <c r="T126" s="220">
        <v>0</v>
      </c>
      <c r="U126" s="220">
        <v>0</v>
      </c>
      <c r="V126" s="220">
        <v>0</v>
      </c>
      <c r="W126" s="220">
        <v>0</v>
      </c>
      <c r="X126" s="220">
        <v>0</v>
      </c>
      <c r="Y126" s="220">
        <v>0</v>
      </c>
      <c r="Z126" s="220">
        <v>0</v>
      </c>
      <c r="AA126" s="220">
        <v>0</v>
      </c>
      <c r="AB126" s="220">
        <v>0</v>
      </c>
      <c r="AC126" s="220">
        <v>377498.06</v>
      </c>
      <c r="AD126" s="220">
        <f t="shared" si="57"/>
        <v>377498.06</v>
      </c>
      <c r="AE126" s="221"/>
      <c r="AF126" s="220">
        <f>SUM($R126:R126)</f>
        <v>0</v>
      </c>
      <c r="AG126" s="220">
        <f>SUM($R126:S126)</f>
        <v>0</v>
      </c>
      <c r="AH126" s="220">
        <f>SUM($R126:T126)</f>
        <v>0</v>
      </c>
      <c r="AI126" s="220">
        <f>SUM($R126:U126)</f>
        <v>0</v>
      </c>
      <c r="AJ126" s="220">
        <f>SUM($R126:V126)</f>
        <v>0</v>
      </c>
      <c r="AK126" s="220">
        <f>SUM($R126:W126)</f>
        <v>0</v>
      </c>
      <c r="AL126" s="220">
        <f>SUM($R126:X126)</f>
        <v>0</v>
      </c>
      <c r="AM126" s="220">
        <f>SUM($R126:Y126)</f>
        <v>0</v>
      </c>
      <c r="AN126" s="220">
        <f>SUM($R126:Z126)</f>
        <v>0</v>
      </c>
      <c r="AO126" s="220">
        <f>SUM($R126:AA126)</f>
        <v>0</v>
      </c>
      <c r="AP126" s="220">
        <f>SUM($R126:AB126)</f>
        <v>0</v>
      </c>
      <c r="AQ126" s="220">
        <f>SUM($R126:AC126)</f>
        <v>377498.06</v>
      </c>
      <c r="AR126" s="222">
        <f t="shared" si="52"/>
        <v>15729.085833333333</v>
      </c>
      <c r="AS126" s="82"/>
      <c r="AT126" s="220">
        <f t="shared" si="62"/>
        <v>0</v>
      </c>
      <c r="AU126" s="220">
        <f t="shared" si="62"/>
        <v>0</v>
      </c>
      <c r="AV126" s="220">
        <f t="shared" si="62"/>
        <v>0</v>
      </c>
      <c r="AW126" s="220">
        <f t="shared" si="60"/>
        <v>0</v>
      </c>
      <c r="AX126" s="220">
        <f t="shared" si="60"/>
        <v>0</v>
      </c>
      <c r="AY126" s="220">
        <f t="shared" si="60"/>
        <v>0</v>
      </c>
      <c r="AZ126" s="220">
        <f t="shared" si="60"/>
        <v>0</v>
      </c>
      <c r="BA126" s="220">
        <f t="shared" si="60"/>
        <v>0</v>
      </c>
      <c r="BB126" s="220">
        <f t="shared" si="60"/>
        <v>0</v>
      </c>
      <c r="BC126" s="220">
        <f t="shared" si="60"/>
        <v>0</v>
      </c>
      <c r="BD126" s="220">
        <f t="shared" si="60"/>
        <v>0</v>
      </c>
      <c r="BE126" s="220">
        <f t="shared" si="60"/>
        <v>261187.13273340001</v>
      </c>
      <c r="BF126" s="220">
        <f t="shared" si="53"/>
        <v>261187.13273340001</v>
      </c>
      <c r="BG126" s="221"/>
      <c r="BH126" s="220">
        <f>SUM($AT126:AT126)</f>
        <v>0</v>
      </c>
      <c r="BI126" s="220">
        <f>SUM($AT126:AU126)</f>
        <v>0</v>
      </c>
      <c r="BJ126" s="220">
        <f>SUM($AT126:AV126)</f>
        <v>0</v>
      </c>
      <c r="BK126" s="220">
        <f>SUM($AT126:AW126)</f>
        <v>0</v>
      </c>
      <c r="BL126" s="220">
        <f>SUM($AT126:AX126)</f>
        <v>0</v>
      </c>
      <c r="BM126" s="220">
        <f>SUM($AT126:AY126)</f>
        <v>0</v>
      </c>
      <c r="BN126" s="220">
        <f>SUM($AT126:AZ126)</f>
        <v>0</v>
      </c>
      <c r="BO126" s="220">
        <f>SUM($AT126:BA126)</f>
        <v>0</v>
      </c>
      <c r="BP126" s="220">
        <f>SUM($AT126:BB126)</f>
        <v>0</v>
      </c>
      <c r="BQ126" s="220">
        <f>SUM($AT126:BC126)</f>
        <v>0</v>
      </c>
      <c r="BR126" s="220">
        <f>SUM($AT126:BD126)</f>
        <v>0</v>
      </c>
      <c r="BS126" s="220">
        <f>SUM($AT126:BE126)</f>
        <v>261187.13273340001</v>
      </c>
      <c r="BT126" s="222">
        <f t="shared" si="54"/>
        <v>10882.797197225</v>
      </c>
      <c r="BU126" s="82"/>
      <c r="BV126" s="220">
        <f t="shared" si="63"/>
        <v>0</v>
      </c>
      <c r="BW126" s="220">
        <f t="shared" si="63"/>
        <v>0</v>
      </c>
      <c r="BX126" s="220">
        <f t="shared" si="63"/>
        <v>0</v>
      </c>
      <c r="BY126" s="220">
        <f t="shared" si="61"/>
        <v>0</v>
      </c>
      <c r="BZ126" s="220">
        <f t="shared" si="61"/>
        <v>0</v>
      </c>
      <c r="CA126" s="220">
        <f t="shared" si="61"/>
        <v>0</v>
      </c>
      <c r="CB126" s="220">
        <f t="shared" si="61"/>
        <v>0</v>
      </c>
      <c r="CC126" s="220">
        <f t="shared" si="61"/>
        <v>0</v>
      </c>
      <c r="CD126" s="220">
        <f t="shared" si="61"/>
        <v>0</v>
      </c>
      <c r="CE126" s="220">
        <f t="shared" si="61"/>
        <v>0</v>
      </c>
      <c r="CF126" s="220">
        <f t="shared" si="61"/>
        <v>0</v>
      </c>
      <c r="CG126" s="220">
        <f t="shared" si="61"/>
        <v>0</v>
      </c>
      <c r="CH126" s="220">
        <f t="shared" si="55"/>
        <v>0</v>
      </c>
      <c r="CI126" s="221"/>
      <c r="CJ126" s="220">
        <f>SUM($BV126:BV126)</f>
        <v>0</v>
      </c>
      <c r="CK126" s="220">
        <f>SUM($BV126:BW126)</f>
        <v>0</v>
      </c>
      <c r="CL126" s="220">
        <f>SUM($BV126:BX126)</f>
        <v>0</v>
      </c>
      <c r="CM126" s="220">
        <f>SUM($BV126:BY126)</f>
        <v>0</v>
      </c>
      <c r="CN126" s="220">
        <f>SUM($BV126:BZ126)</f>
        <v>0</v>
      </c>
      <c r="CO126" s="220">
        <f>SUM($BV126:CA126)</f>
        <v>0</v>
      </c>
      <c r="CP126" s="220">
        <f>SUM($BV126:CB126)</f>
        <v>0</v>
      </c>
      <c r="CQ126" s="220">
        <f>SUM($BV126:CC126)</f>
        <v>0</v>
      </c>
      <c r="CR126" s="220">
        <f>SUM($BV126:CD126)</f>
        <v>0</v>
      </c>
      <c r="CS126" s="220">
        <f>SUM($BV126:CE126)</f>
        <v>0</v>
      </c>
      <c r="CT126" s="220">
        <f>SUM($BV126:CF126)</f>
        <v>0</v>
      </c>
      <c r="CU126" s="220">
        <f>SUM($BV126:CG126)</f>
        <v>0</v>
      </c>
      <c r="CV126" s="222">
        <f t="shared" si="56"/>
        <v>0</v>
      </c>
    </row>
    <row r="127" spans="1:100" s="94" customFormat="1" ht="14.4">
      <c r="A127" s="129" t="s">
        <v>807</v>
      </c>
      <c r="B127" s="129" t="s">
        <v>211</v>
      </c>
      <c r="C127" s="129" t="s">
        <v>21</v>
      </c>
      <c r="D127" t="s">
        <v>494</v>
      </c>
      <c r="E127" s="217" t="s">
        <v>53</v>
      </c>
      <c r="F127" t="s">
        <v>223</v>
      </c>
      <c r="G127" t="s">
        <v>320</v>
      </c>
      <c r="H127" t="s">
        <v>321</v>
      </c>
      <c r="I127" t="s">
        <v>322</v>
      </c>
      <c r="J127" t="s">
        <v>608</v>
      </c>
      <c r="K127" s="129" t="s">
        <v>771</v>
      </c>
      <c r="L127" s="129" t="s">
        <v>41</v>
      </c>
      <c r="M127" s="218" t="str">
        <f t="shared" si="49"/>
        <v>ED.AN</v>
      </c>
      <c r="N127" s="173">
        <v>0.69189000000000001</v>
      </c>
      <c r="O127" s="173">
        <v>0</v>
      </c>
      <c r="P127" s="219">
        <f t="shared" si="50"/>
        <v>827093.72630129999</v>
      </c>
      <c r="Q127" s="219">
        <f t="shared" si="51"/>
        <v>0</v>
      </c>
      <c r="R127" s="220">
        <v>0</v>
      </c>
      <c r="S127" s="220">
        <v>0</v>
      </c>
      <c r="T127" s="220">
        <v>0</v>
      </c>
      <c r="U127" s="220">
        <v>0</v>
      </c>
      <c r="V127" s="220">
        <v>0</v>
      </c>
      <c r="W127" s="220">
        <v>0</v>
      </c>
      <c r="X127" s="220">
        <v>0</v>
      </c>
      <c r="Y127" s="220">
        <v>0</v>
      </c>
      <c r="Z127" s="220">
        <v>0</v>
      </c>
      <c r="AA127" s="220">
        <v>0</v>
      </c>
      <c r="AB127" s="220">
        <v>0</v>
      </c>
      <c r="AC127" s="220">
        <v>1195412.17</v>
      </c>
      <c r="AD127" s="220">
        <f t="shared" si="57"/>
        <v>1195412.17</v>
      </c>
      <c r="AE127" s="221"/>
      <c r="AF127" s="220">
        <f>SUM($R127:R127)</f>
        <v>0</v>
      </c>
      <c r="AG127" s="220">
        <f>SUM($R127:S127)</f>
        <v>0</v>
      </c>
      <c r="AH127" s="220">
        <f>SUM($R127:T127)</f>
        <v>0</v>
      </c>
      <c r="AI127" s="220">
        <f>SUM($R127:U127)</f>
        <v>0</v>
      </c>
      <c r="AJ127" s="220">
        <f>SUM($R127:V127)</f>
        <v>0</v>
      </c>
      <c r="AK127" s="220">
        <f>SUM($R127:W127)</f>
        <v>0</v>
      </c>
      <c r="AL127" s="220">
        <f>SUM($R127:X127)</f>
        <v>0</v>
      </c>
      <c r="AM127" s="220">
        <f>SUM($R127:Y127)</f>
        <v>0</v>
      </c>
      <c r="AN127" s="220">
        <f>SUM($R127:Z127)</f>
        <v>0</v>
      </c>
      <c r="AO127" s="220">
        <f>SUM($R127:AA127)</f>
        <v>0</v>
      </c>
      <c r="AP127" s="220">
        <f>SUM($R127:AB127)</f>
        <v>0</v>
      </c>
      <c r="AQ127" s="220">
        <f>SUM($R127:AC127)</f>
        <v>1195412.17</v>
      </c>
      <c r="AR127" s="222">
        <f t="shared" si="52"/>
        <v>49808.840416666666</v>
      </c>
      <c r="AS127" s="82"/>
      <c r="AT127" s="220">
        <f t="shared" si="62"/>
        <v>0</v>
      </c>
      <c r="AU127" s="220">
        <f t="shared" si="62"/>
        <v>0</v>
      </c>
      <c r="AV127" s="220">
        <f t="shared" si="62"/>
        <v>0</v>
      </c>
      <c r="AW127" s="220">
        <f t="shared" si="60"/>
        <v>0</v>
      </c>
      <c r="AX127" s="220">
        <f t="shared" si="60"/>
        <v>0</v>
      </c>
      <c r="AY127" s="220">
        <f t="shared" si="60"/>
        <v>0</v>
      </c>
      <c r="AZ127" s="220">
        <f t="shared" si="60"/>
        <v>0</v>
      </c>
      <c r="BA127" s="220">
        <f t="shared" si="60"/>
        <v>0</v>
      </c>
      <c r="BB127" s="220">
        <f t="shared" si="60"/>
        <v>0</v>
      </c>
      <c r="BC127" s="220">
        <f t="shared" si="60"/>
        <v>0</v>
      </c>
      <c r="BD127" s="220">
        <f t="shared" si="60"/>
        <v>0</v>
      </c>
      <c r="BE127" s="220">
        <f t="shared" si="60"/>
        <v>827093.72630129999</v>
      </c>
      <c r="BF127" s="220">
        <f t="shared" si="53"/>
        <v>827093.72630129999</v>
      </c>
      <c r="BG127" s="221"/>
      <c r="BH127" s="220">
        <f>SUM($AT127:AT127)</f>
        <v>0</v>
      </c>
      <c r="BI127" s="220">
        <f>SUM($AT127:AU127)</f>
        <v>0</v>
      </c>
      <c r="BJ127" s="220">
        <f>SUM($AT127:AV127)</f>
        <v>0</v>
      </c>
      <c r="BK127" s="220">
        <f>SUM($AT127:AW127)</f>
        <v>0</v>
      </c>
      <c r="BL127" s="220">
        <f>SUM($AT127:AX127)</f>
        <v>0</v>
      </c>
      <c r="BM127" s="220">
        <f>SUM($AT127:AY127)</f>
        <v>0</v>
      </c>
      <c r="BN127" s="220">
        <f>SUM($AT127:AZ127)</f>
        <v>0</v>
      </c>
      <c r="BO127" s="220">
        <f>SUM($AT127:BA127)</f>
        <v>0</v>
      </c>
      <c r="BP127" s="220">
        <f>SUM($AT127:BB127)</f>
        <v>0</v>
      </c>
      <c r="BQ127" s="220">
        <f>SUM($AT127:BC127)</f>
        <v>0</v>
      </c>
      <c r="BR127" s="220">
        <f>SUM($AT127:BD127)</f>
        <v>0</v>
      </c>
      <c r="BS127" s="220">
        <f>SUM($AT127:BE127)</f>
        <v>827093.72630129999</v>
      </c>
      <c r="BT127" s="222">
        <f t="shared" si="54"/>
        <v>34462.238595887502</v>
      </c>
      <c r="BU127" s="82"/>
      <c r="BV127" s="220">
        <f t="shared" si="63"/>
        <v>0</v>
      </c>
      <c r="BW127" s="220">
        <f t="shared" si="63"/>
        <v>0</v>
      </c>
      <c r="BX127" s="220">
        <f t="shared" si="63"/>
        <v>0</v>
      </c>
      <c r="BY127" s="220">
        <f t="shared" si="61"/>
        <v>0</v>
      </c>
      <c r="BZ127" s="220">
        <f t="shared" si="61"/>
        <v>0</v>
      </c>
      <c r="CA127" s="220">
        <f t="shared" si="61"/>
        <v>0</v>
      </c>
      <c r="CB127" s="220">
        <f t="shared" si="61"/>
        <v>0</v>
      </c>
      <c r="CC127" s="220">
        <f t="shared" si="61"/>
        <v>0</v>
      </c>
      <c r="CD127" s="220">
        <f t="shared" si="61"/>
        <v>0</v>
      </c>
      <c r="CE127" s="220">
        <f t="shared" si="61"/>
        <v>0</v>
      </c>
      <c r="CF127" s="220">
        <f t="shared" si="61"/>
        <v>0</v>
      </c>
      <c r="CG127" s="220">
        <f t="shared" si="61"/>
        <v>0</v>
      </c>
      <c r="CH127" s="220">
        <f t="shared" si="55"/>
        <v>0</v>
      </c>
      <c r="CI127" s="221"/>
      <c r="CJ127" s="220">
        <f>SUM($BV127:BV127)</f>
        <v>0</v>
      </c>
      <c r="CK127" s="220">
        <f>SUM($BV127:BW127)</f>
        <v>0</v>
      </c>
      <c r="CL127" s="220">
        <f>SUM($BV127:BX127)</f>
        <v>0</v>
      </c>
      <c r="CM127" s="220">
        <f>SUM($BV127:BY127)</f>
        <v>0</v>
      </c>
      <c r="CN127" s="220">
        <f>SUM($BV127:BZ127)</f>
        <v>0</v>
      </c>
      <c r="CO127" s="220">
        <f>SUM($BV127:CA127)</f>
        <v>0</v>
      </c>
      <c r="CP127" s="220">
        <f>SUM($BV127:CB127)</f>
        <v>0</v>
      </c>
      <c r="CQ127" s="220">
        <f>SUM($BV127:CC127)</f>
        <v>0</v>
      </c>
      <c r="CR127" s="220">
        <f>SUM($BV127:CD127)</f>
        <v>0</v>
      </c>
      <c r="CS127" s="220">
        <f>SUM($BV127:CE127)</f>
        <v>0</v>
      </c>
      <c r="CT127" s="220">
        <f>SUM($BV127:CF127)</f>
        <v>0</v>
      </c>
      <c r="CU127" s="220">
        <f>SUM($BV127:CG127)</f>
        <v>0</v>
      </c>
      <c r="CV127" s="222">
        <f t="shared" si="56"/>
        <v>0</v>
      </c>
    </row>
    <row r="128" spans="1:100" s="94" customFormat="1" ht="14.4">
      <c r="A128" s="129" t="s">
        <v>807</v>
      </c>
      <c r="B128" s="129" t="s">
        <v>211</v>
      </c>
      <c r="C128" s="129" t="s">
        <v>21</v>
      </c>
      <c r="D128" t="s">
        <v>49</v>
      </c>
      <c r="E128" s="217" t="s">
        <v>49</v>
      </c>
      <c r="F128" t="s">
        <v>224</v>
      </c>
      <c r="G128" t="s">
        <v>323</v>
      </c>
      <c r="H128" t="s">
        <v>324</v>
      </c>
      <c r="I128" t="s">
        <v>325</v>
      </c>
      <c r="J128" t="s">
        <v>609</v>
      </c>
      <c r="K128" s="129" t="s">
        <v>771</v>
      </c>
      <c r="L128" s="129" t="s">
        <v>417</v>
      </c>
      <c r="M128" s="218" t="str">
        <f t="shared" si="49"/>
        <v>ED.AN</v>
      </c>
      <c r="N128" s="173">
        <v>0.65639999999999998</v>
      </c>
      <c r="O128" s="173">
        <v>0</v>
      </c>
      <c r="P128" s="219">
        <f t="shared" si="50"/>
        <v>5195950.8776399987</v>
      </c>
      <c r="Q128" s="219">
        <f t="shared" si="51"/>
        <v>0</v>
      </c>
      <c r="R128" s="220">
        <v>0</v>
      </c>
      <c r="S128" s="220">
        <v>0</v>
      </c>
      <c r="T128" s="220">
        <v>0</v>
      </c>
      <c r="U128" s="220">
        <v>7675393.5999999996</v>
      </c>
      <c r="V128" s="220">
        <v>111857.37</v>
      </c>
      <c r="W128" s="220">
        <v>23409.79</v>
      </c>
      <c r="X128" s="220">
        <v>10483.59</v>
      </c>
      <c r="Y128" s="220">
        <v>23849.3</v>
      </c>
      <c r="Z128" s="220">
        <v>1423.81</v>
      </c>
      <c r="AA128" s="220">
        <v>4292.2000000000007</v>
      </c>
      <c r="AB128" s="220">
        <v>61143.509999999995</v>
      </c>
      <c r="AC128" s="220">
        <v>3976.9300000000003</v>
      </c>
      <c r="AD128" s="220">
        <f t="shared" si="57"/>
        <v>7915830.0999999987</v>
      </c>
      <c r="AE128" s="221"/>
      <c r="AF128" s="220">
        <f>SUM($R128:R128)</f>
        <v>0</v>
      </c>
      <c r="AG128" s="220">
        <f>SUM($R128:S128)</f>
        <v>0</v>
      </c>
      <c r="AH128" s="220">
        <f>SUM($R128:T128)</f>
        <v>0</v>
      </c>
      <c r="AI128" s="220">
        <f>SUM($R128:U128)</f>
        <v>7675393.5999999996</v>
      </c>
      <c r="AJ128" s="220">
        <f>SUM($R128:V128)</f>
        <v>7787250.9699999997</v>
      </c>
      <c r="AK128" s="220">
        <f>SUM($R128:W128)</f>
        <v>7810660.7599999998</v>
      </c>
      <c r="AL128" s="220">
        <f>SUM($R128:X128)</f>
        <v>7821144.3499999996</v>
      </c>
      <c r="AM128" s="220">
        <f>SUM($R128:Y128)</f>
        <v>7844993.6499999994</v>
      </c>
      <c r="AN128" s="220">
        <f>SUM($R128:Z128)</f>
        <v>7846417.459999999</v>
      </c>
      <c r="AO128" s="220">
        <f>SUM($R128:AA128)</f>
        <v>7850709.6599999992</v>
      </c>
      <c r="AP128" s="220">
        <f>SUM($R128:AB128)</f>
        <v>7911853.169999999</v>
      </c>
      <c r="AQ128" s="220">
        <f>SUM($R128:AC128)</f>
        <v>7915830.0999999987</v>
      </c>
      <c r="AR128" s="222">
        <f t="shared" si="52"/>
        <v>5542194.8891666662</v>
      </c>
      <c r="AS128" s="82"/>
      <c r="AT128" s="220">
        <f t="shared" si="62"/>
        <v>0</v>
      </c>
      <c r="AU128" s="220">
        <f t="shared" si="62"/>
        <v>0</v>
      </c>
      <c r="AV128" s="220">
        <f t="shared" si="62"/>
        <v>0</v>
      </c>
      <c r="AW128" s="220">
        <f t="shared" si="60"/>
        <v>5038128.3590399995</v>
      </c>
      <c r="AX128" s="220">
        <f t="shared" si="60"/>
        <v>73423.177667999989</v>
      </c>
      <c r="AY128" s="220">
        <f t="shared" si="60"/>
        <v>15366.186156</v>
      </c>
      <c r="AZ128" s="220">
        <f t="shared" si="60"/>
        <v>6881.428476</v>
      </c>
      <c r="BA128" s="220">
        <f t="shared" si="60"/>
        <v>15654.68052</v>
      </c>
      <c r="BB128" s="220">
        <f t="shared" si="60"/>
        <v>934.58888399999989</v>
      </c>
      <c r="BC128" s="220">
        <f t="shared" si="60"/>
        <v>2817.4000800000003</v>
      </c>
      <c r="BD128" s="220">
        <f t="shared" si="60"/>
        <v>40134.599963999994</v>
      </c>
      <c r="BE128" s="220">
        <f t="shared" si="60"/>
        <v>2610.4568520000003</v>
      </c>
      <c r="BF128" s="220">
        <f t="shared" si="53"/>
        <v>5195950.8776399996</v>
      </c>
      <c r="BG128" s="221"/>
      <c r="BH128" s="220">
        <f>SUM($AT128:AT128)</f>
        <v>0</v>
      </c>
      <c r="BI128" s="220">
        <f>SUM($AT128:AU128)</f>
        <v>0</v>
      </c>
      <c r="BJ128" s="220">
        <f>SUM($AT128:AV128)</f>
        <v>0</v>
      </c>
      <c r="BK128" s="220">
        <f>SUM($AT128:AW128)</f>
        <v>5038128.3590399995</v>
      </c>
      <c r="BL128" s="220">
        <f>SUM($AT128:AX128)</f>
        <v>5111551.5367079992</v>
      </c>
      <c r="BM128" s="220">
        <f>SUM($AT128:AY128)</f>
        <v>5126917.7228639992</v>
      </c>
      <c r="BN128" s="220">
        <f>SUM($AT128:AZ128)</f>
        <v>5133799.1513399994</v>
      </c>
      <c r="BO128" s="220">
        <f>SUM($AT128:BA128)</f>
        <v>5149453.8318599993</v>
      </c>
      <c r="BP128" s="220">
        <f>SUM($AT128:BB128)</f>
        <v>5150388.4207439991</v>
      </c>
      <c r="BQ128" s="220">
        <f>SUM($AT128:BC128)</f>
        <v>5153205.8208239991</v>
      </c>
      <c r="BR128" s="220">
        <f>SUM($AT128:BD128)</f>
        <v>5193340.4207879994</v>
      </c>
      <c r="BS128" s="220">
        <f>SUM($AT128:BE128)</f>
        <v>5195950.8776399996</v>
      </c>
      <c r="BT128" s="222">
        <f t="shared" si="54"/>
        <v>3637896.7252489994</v>
      </c>
      <c r="BU128" s="82"/>
      <c r="BV128" s="220">
        <f t="shared" si="63"/>
        <v>0</v>
      </c>
      <c r="BW128" s="220">
        <f t="shared" si="63"/>
        <v>0</v>
      </c>
      <c r="BX128" s="220">
        <f t="shared" si="63"/>
        <v>0</v>
      </c>
      <c r="BY128" s="220">
        <f t="shared" si="61"/>
        <v>0</v>
      </c>
      <c r="BZ128" s="220">
        <f t="shared" si="61"/>
        <v>0</v>
      </c>
      <c r="CA128" s="220">
        <f t="shared" si="61"/>
        <v>0</v>
      </c>
      <c r="CB128" s="220">
        <f t="shared" si="61"/>
        <v>0</v>
      </c>
      <c r="CC128" s="220">
        <f t="shared" si="61"/>
        <v>0</v>
      </c>
      <c r="CD128" s="220">
        <f t="shared" si="61"/>
        <v>0</v>
      </c>
      <c r="CE128" s="220">
        <f t="shared" si="61"/>
        <v>0</v>
      </c>
      <c r="CF128" s="220">
        <f t="shared" si="61"/>
        <v>0</v>
      </c>
      <c r="CG128" s="220">
        <f t="shared" si="61"/>
        <v>0</v>
      </c>
      <c r="CH128" s="220">
        <f t="shared" si="55"/>
        <v>0</v>
      </c>
      <c r="CI128" s="221"/>
      <c r="CJ128" s="220">
        <f>SUM($BV128:BV128)</f>
        <v>0</v>
      </c>
      <c r="CK128" s="220">
        <f>SUM($BV128:BW128)</f>
        <v>0</v>
      </c>
      <c r="CL128" s="220">
        <f>SUM($BV128:BX128)</f>
        <v>0</v>
      </c>
      <c r="CM128" s="220">
        <f>SUM($BV128:BY128)</f>
        <v>0</v>
      </c>
      <c r="CN128" s="220">
        <f>SUM($BV128:BZ128)</f>
        <v>0</v>
      </c>
      <c r="CO128" s="220">
        <f>SUM($BV128:CA128)</f>
        <v>0</v>
      </c>
      <c r="CP128" s="220">
        <f>SUM($BV128:CB128)</f>
        <v>0</v>
      </c>
      <c r="CQ128" s="220">
        <f>SUM($BV128:CC128)</f>
        <v>0</v>
      </c>
      <c r="CR128" s="220">
        <f>SUM($BV128:CD128)</f>
        <v>0</v>
      </c>
      <c r="CS128" s="220">
        <f>SUM($BV128:CE128)</f>
        <v>0</v>
      </c>
      <c r="CT128" s="220">
        <f>SUM($BV128:CF128)</f>
        <v>0</v>
      </c>
      <c r="CU128" s="220">
        <f>SUM($BV128:CG128)</f>
        <v>0</v>
      </c>
      <c r="CV128" s="222">
        <f t="shared" si="56"/>
        <v>0</v>
      </c>
    </row>
    <row r="129" spans="1:100" s="94" customFormat="1" ht="14.4">
      <c r="A129" s="129" t="s">
        <v>807</v>
      </c>
      <c r="B129" s="129" t="s">
        <v>211</v>
      </c>
      <c r="C129" s="129" t="s">
        <v>212</v>
      </c>
      <c r="D129" t="s">
        <v>494</v>
      </c>
      <c r="E129" s="217" t="s">
        <v>53</v>
      </c>
      <c r="F129" t="s">
        <v>225</v>
      </c>
      <c r="G129" t="s">
        <v>326</v>
      </c>
      <c r="H129" t="s">
        <v>327</v>
      </c>
      <c r="I129" t="s">
        <v>328</v>
      </c>
      <c r="J129" t="s">
        <v>612</v>
      </c>
      <c r="K129" s="129" t="s">
        <v>772</v>
      </c>
      <c r="L129" s="129" t="s">
        <v>416</v>
      </c>
      <c r="M129" s="218" t="str">
        <f t="shared" si="49"/>
        <v>ED.WA</v>
      </c>
      <c r="N129" s="173">
        <v>1</v>
      </c>
      <c r="O129" s="173">
        <v>0</v>
      </c>
      <c r="P129" s="219">
        <f t="shared" si="50"/>
        <v>2270549.6599999997</v>
      </c>
      <c r="Q129" s="219">
        <f t="shared" si="51"/>
        <v>0</v>
      </c>
      <c r="R129" s="220">
        <v>245675.86</v>
      </c>
      <c r="S129" s="220">
        <v>219589.84</v>
      </c>
      <c r="T129" s="220">
        <v>256732.36</v>
      </c>
      <c r="U129" s="220">
        <v>135377.54999999999</v>
      </c>
      <c r="V129" s="220">
        <v>423048.9</v>
      </c>
      <c r="W129" s="220">
        <v>279256.02</v>
      </c>
      <c r="X129" s="220">
        <v>225196.71</v>
      </c>
      <c r="Y129" s="220">
        <v>137366.15</v>
      </c>
      <c r="Z129" s="220">
        <v>238531.76999999996</v>
      </c>
      <c r="AA129" s="220">
        <v>20361.8</v>
      </c>
      <c r="AB129" s="220">
        <v>94298.73</v>
      </c>
      <c r="AC129" s="220">
        <v>-4886.03</v>
      </c>
      <c r="AD129" s="220">
        <f t="shared" si="57"/>
        <v>2270549.6599999997</v>
      </c>
      <c r="AE129" s="221"/>
      <c r="AF129" s="220">
        <f>SUM($R129:R129)</f>
        <v>245675.86</v>
      </c>
      <c r="AG129" s="220">
        <f>SUM($R129:S129)</f>
        <v>465265.69999999995</v>
      </c>
      <c r="AH129" s="220">
        <f>SUM($R129:T129)</f>
        <v>721998.05999999994</v>
      </c>
      <c r="AI129" s="220">
        <f>SUM($R129:U129)</f>
        <v>857375.60999999987</v>
      </c>
      <c r="AJ129" s="220">
        <f>SUM($R129:V129)</f>
        <v>1280424.5099999998</v>
      </c>
      <c r="AK129" s="220">
        <f>SUM($R129:W129)</f>
        <v>1559680.5299999998</v>
      </c>
      <c r="AL129" s="220">
        <f>SUM($R129:X129)</f>
        <v>1784877.2399999998</v>
      </c>
      <c r="AM129" s="220">
        <f>SUM($R129:Y129)</f>
        <v>1922243.3899999997</v>
      </c>
      <c r="AN129" s="220">
        <f>SUM($R129:Z129)</f>
        <v>2160775.1599999997</v>
      </c>
      <c r="AO129" s="220">
        <f>SUM($R129:AA129)</f>
        <v>2181136.9599999995</v>
      </c>
      <c r="AP129" s="220">
        <f>SUM($R129:AB129)</f>
        <v>2275435.6899999995</v>
      </c>
      <c r="AQ129" s="220">
        <f>SUM($R129:AC129)</f>
        <v>2270549.6599999997</v>
      </c>
      <c r="AR129" s="222">
        <f t="shared" si="52"/>
        <v>1382513.6283333332</v>
      </c>
      <c r="AS129" s="82"/>
      <c r="AT129" s="220">
        <f t="shared" si="62"/>
        <v>245675.86</v>
      </c>
      <c r="AU129" s="220">
        <f t="shared" si="62"/>
        <v>219589.84</v>
      </c>
      <c r="AV129" s="220">
        <f t="shared" si="62"/>
        <v>256732.36</v>
      </c>
      <c r="AW129" s="220">
        <f t="shared" si="60"/>
        <v>135377.54999999999</v>
      </c>
      <c r="AX129" s="220">
        <f t="shared" si="60"/>
        <v>423048.9</v>
      </c>
      <c r="AY129" s="220">
        <f t="shared" si="60"/>
        <v>279256.02</v>
      </c>
      <c r="AZ129" s="220">
        <f t="shared" si="60"/>
        <v>225196.71</v>
      </c>
      <c r="BA129" s="220">
        <f t="shared" si="60"/>
        <v>137366.15</v>
      </c>
      <c r="BB129" s="220">
        <f t="shared" si="60"/>
        <v>238531.76999999996</v>
      </c>
      <c r="BC129" s="220">
        <f t="shared" si="60"/>
        <v>20361.8</v>
      </c>
      <c r="BD129" s="220">
        <f t="shared" si="60"/>
        <v>94298.73</v>
      </c>
      <c r="BE129" s="220">
        <f t="shared" si="60"/>
        <v>-4886.03</v>
      </c>
      <c r="BF129" s="220">
        <f t="shared" si="53"/>
        <v>2270549.6599999997</v>
      </c>
      <c r="BG129" s="221"/>
      <c r="BH129" s="220">
        <f>SUM($AT129:AT129)</f>
        <v>245675.86</v>
      </c>
      <c r="BI129" s="220">
        <f>SUM($AT129:AU129)</f>
        <v>465265.69999999995</v>
      </c>
      <c r="BJ129" s="220">
        <f>SUM($AT129:AV129)</f>
        <v>721998.05999999994</v>
      </c>
      <c r="BK129" s="220">
        <f>SUM($AT129:AW129)</f>
        <v>857375.60999999987</v>
      </c>
      <c r="BL129" s="220">
        <f>SUM($AT129:AX129)</f>
        <v>1280424.5099999998</v>
      </c>
      <c r="BM129" s="220">
        <f>SUM($AT129:AY129)</f>
        <v>1559680.5299999998</v>
      </c>
      <c r="BN129" s="220">
        <f>SUM($AT129:AZ129)</f>
        <v>1784877.2399999998</v>
      </c>
      <c r="BO129" s="220">
        <f>SUM($AT129:BA129)</f>
        <v>1922243.3899999997</v>
      </c>
      <c r="BP129" s="220">
        <f>SUM($AT129:BB129)</f>
        <v>2160775.1599999997</v>
      </c>
      <c r="BQ129" s="220">
        <f>SUM($AT129:BC129)</f>
        <v>2181136.9599999995</v>
      </c>
      <c r="BR129" s="220">
        <f>SUM($AT129:BD129)</f>
        <v>2275435.6899999995</v>
      </c>
      <c r="BS129" s="220">
        <f>SUM($AT129:BE129)</f>
        <v>2270549.6599999997</v>
      </c>
      <c r="BT129" s="222">
        <f t="shared" si="54"/>
        <v>1382513.6283333332</v>
      </c>
      <c r="BU129" s="82"/>
      <c r="BV129" s="220">
        <f t="shared" si="63"/>
        <v>0</v>
      </c>
      <c r="BW129" s="220">
        <f t="shared" si="63"/>
        <v>0</v>
      </c>
      <c r="BX129" s="220">
        <f t="shared" si="63"/>
        <v>0</v>
      </c>
      <c r="BY129" s="220">
        <f t="shared" si="61"/>
        <v>0</v>
      </c>
      <c r="BZ129" s="220">
        <f t="shared" si="61"/>
        <v>0</v>
      </c>
      <c r="CA129" s="220">
        <f t="shared" si="61"/>
        <v>0</v>
      </c>
      <c r="CB129" s="220">
        <f t="shared" si="61"/>
        <v>0</v>
      </c>
      <c r="CC129" s="220">
        <f t="shared" si="61"/>
        <v>0</v>
      </c>
      <c r="CD129" s="220">
        <f t="shared" si="61"/>
        <v>0</v>
      </c>
      <c r="CE129" s="220">
        <f t="shared" si="61"/>
        <v>0</v>
      </c>
      <c r="CF129" s="220">
        <f t="shared" si="61"/>
        <v>0</v>
      </c>
      <c r="CG129" s="220">
        <f t="shared" si="61"/>
        <v>0</v>
      </c>
      <c r="CH129" s="220">
        <f t="shared" si="55"/>
        <v>0</v>
      </c>
      <c r="CI129" s="221"/>
      <c r="CJ129" s="220">
        <f>SUM($BV129:BV129)</f>
        <v>0</v>
      </c>
      <c r="CK129" s="220">
        <f>SUM($BV129:BW129)</f>
        <v>0</v>
      </c>
      <c r="CL129" s="220">
        <f>SUM($BV129:BX129)</f>
        <v>0</v>
      </c>
      <c r="CM129" s="220">
        <f>SUM($BV129:BY129)</f>
        <v>0</v>
      </c>
      <c r="CN129" s="220">
        <f>SUM($BV129:BZ129)</f>
        <v>0</v>
      </c>
      <c r="CO129" s="220">
        <f>SUM($BV129:CA129)</f>
        <v>0</v>
      </c>
      <c r="CP129" s="220">
        <f>SUM($BV129:CB129)</f>
        <v>0</v>
      </c>
      <c r="CQ129" s="220">
        <f>SUM($BV129:CC129)</f>
        <v>0</v>
      </c>
      <c r="CR129" s="220">
        <f>SUM($BV129:CD129)</f>
        <v>0</v>
      </c>
      <c r="CS129" s="220">
        <f>SUM($BV129:CE129)</f>
        <v>0</v>
      </c>
      <c r="CT129" s="220">
        <f>SUM($BV129:CF129)</f>
        <v>0</v>
      </c>
      <c r="CU129" s="220">
        <f>SUM($BV129:CG129)</f>
        <v>0</v>
      </c>
      <c r="CV129" s="222">
        <f t="shared" si="56"/>
        <v>0</v>
      </c>
    </row>
    <row r="130" spans="1:100" s="94" customFormat="1" ht="14.4">
      <c r="A130" s="129" t="s">
        <v>807</v>
      </c>
      <c r="B130" s="129" t="s">
        <v>211</v>
      </c>
      <c r="C130" s="129" t="s">
        <v>212</v>
      </c>
      <c r="D130" t="s">
        <v>494</v>
      </c>
      <c r="E130" s="217" t="s">
        <v>53</v>
      </c>
      <c r="F130" t="s">
        <v>225</v>
      </c>
      <c r="G130" t="s">
        <v>326</v>
      </c>
      <c r="H130" t="s">
        <v>327</v>
      </c>
      <c r="I130" t="s">
        <v>329</v>
      </c>
      <c r="J130" t="s">
        <v>610</v>
      </c>
      <c r="K130" s="129" t="s">
        <v>772</v>
      </c>
      <c r="L130" s="129" t="s">
        <v>416</v>
      </c>
      <c r="M130" s="218" t="str">
        <f t="shared" si="49"/>
        <v>ED.WA</v>
      </c>
      <c r="N130" s="173">
        <v>1</v>
      </c>
      <c r="O130" s="173">
        <v>0</v>
      </c>
      <c r="P130" s="219">
        <f t="shared" si="50"/>
        <v>317241.25</v>
      </c>
      <c r="Q130" s="219">
        <f t="shared" si="51"/>
        <v>0</v>
      </c>
      <c r="R130" s="220">
        <v>115681.53000000001</v>
      </c>
      <c r="S130" s="220">
        <v>194176.11</v>
      </c>
      <c r="T130" s="220">
        <v>-107938.42</v>
      </c>
      <c r="U130" s="220">
        <v>26321.39</v>
      </c>
      <c r="V130" s="220">
        <v>-20526.330000000002</v>
      </c>
      <c r="W130" s="220">
        <v>-13191.259999999998</v>
      </c>
      <c r="X130" s="220">
        <v>1657.92</v>
      </c>
      <c r="Y130" s="220">
        <v>17833.72</v>
      </c>
      <c r="Z130" s="220">
        <v>16365.800000000001</v>
      </c>
      <c r="AA130" s="220">
        <v>27917.359999999997</v>
      </c>
      <c r="AB130" s="220">
        <v>55625.479999999996</v>
      </c>
      <c r="AC130" s="220">
        <v>3317.95</v>
      </c>
      <c r="AD130" s="220">
        <f t="shared" si="57"/>
        <v>317241.25</v>
      </c>
      <c r="AE130" s="221"/>
      <c r="AF130" s="220">
        <f>SUM($R130:R130)</f>
        <v>115681.53000000001</v>
      </c>
      <c r="AG130" s="220">
        <f>SUM($R130:S130)</f>
        <v>309857.64</v>
      </c>
      <c r="AH130" s="220">
        <f>SUM($R130:T130)</f>
        <v>201919.22000000003</v>
      </c>
      <c r="AI130" s="220">
        <f>SUM($R130:U130)</f>
        <v>228240.61000000004</v>
      </c>
      <c r="AJ130" s="220">
        <f>SUM($R130:V130)</f>
        <v>207714.28000000003</v>
      </c>
      <c r="AK130" s="220">
        <f>SUM($R130:W130)</f>
        <v>194523.02000000002</v>
      </c>
      <c r="AL130" s="220">
        <f>SUM($R130:X130)</f>
        <v>196180.94000000003</v>
      </c>
      <c r="AM130" s="220">
        <f>SUM($R130:Y130)</f>
        <v>214014.66000000003</v>
      </c>
      <c r="AN130" s="220">
        <f>SUM($R130:Z130)</f>
        <v>230380.46000000002</v>
      </c>
      <c r="AO130" s="220">
        <f>SUM($R130:AA130)</f>
        <v>258297.82</v>
      </c>
      <c r="AP130" s="220">
        <f>SUM($R130:AB130)</f>
        <v>313923.3</v>
      </c>
      <c r="AQ130" s="220">
        <f>SUM($R130:AC130)</f>
        <v>317241.25</v>
      </c>
      <c r="AR130" s="222">
        <f t="shared" si="52"/>
        <v>219112.84208333332</v>
      </c>
      <c r="AS130" s="82"/>
      <c r="AT130" s="220">
        <f t="shared" si="62"/>
        <v>115681.53000000001</v>
      </c>
      <c r="AU130" s="220">
        <f t="shared" si="62"/>
        <v>194176.11</v>
      </c>
      <c r="AV130" s="220">
        <f t="shared" si="62"/>
        <v>-107938.42</v>
      </c>
      <c r="AW130" s="220">
        <f t="shared" si="60"/>
        <v>26321.39</v>
      </c>
      <c r="AX130" s="220">
        <f t="shared" si="60"/>
        <v>-20526.330000000002</v>
      </c>
      <c r="AY130" s="220">
        <f t="shared" si="60"/>
        <v>-13191.259999999998</v>
      </c>
      <c r="AZ130" s="220">
        <f t="shared" si="60"/>
        <v>1657.92</v>
      </c>
      <c r="BA130" s="220">
        <f t="shared" si="60"/>
        <v>17833.72</v>
      </c>
      <c r="BB130" s="220">
        <f t="shared" si="60"/>
        <v>16365.800000000001</v>
      </c>
      <c r="BC130" s="220">
        <f t="shared" si="60"/>
        <v>27917.359999999997</v>
      </c>
      <c r="BD130" s="220">
        <f t="shared" si="60"/>
        <v>55625.479999999996</v>
      </c>
      <c r="BE130" s="220">
        <f t="shared" si="60"/>
        <v>3317.95</v>
      </c>
      <c r="BF130" s="220">
        <f t="shared" si="53"/>
        <v>317241.25</v>
      </c>
      <c r="BG130" s="221"/>
      <c r="BH130" s="220">
        <f>SUM($AT130:AT130)</f>
        <v>115681.53000000001</v>
      </c>
      <c r="BI130" s="220">
        <f>SUM($AT130:AU130)</f>
        <v>309857.64</v>
      </c>
      <c r="BJ130" s="220">
        <f>SUM($AT130:AV130)</f>
        <v>201919.22000000003</v>
      </c>
      <c r="BK130" s="220">
        <f>SUM($AT130:AW130)</f>
        <v>228240.61000000004</v>
      </c>
      <c r="BL130" s="220">
        <f>SUM($AT130:AX130)</f>
        <v>207714.28000000003</v>
      </c>
      <c r="BM130" s="220">
        <f>SUM($AT130:AY130)</f>
        <v>194523.02000000002</v>
      </c>
      <c r="BN130" s="220">
        <f>SUM($AT130:AZ130)</f>
        <v>196180.94000000003</v>
      </c>
      <c r="BO130" s="220">
        <f>SUM($AT130:BA130)</f>
        <v>214014.66000000003</v>
      </c>
      <c r="BP130" s="220">
        <f>SUM($AT130:BB130)</f>
        <v>230380.46000000002</v>
      </c>
      <c r="BQ130" s="220">
        <f>SUM($AT130:BC130)</f>
        <v>258297.82</v>
      </c>
      <c r="BR130" s="220">
        <f>SUM($AT130:BD130)</f>
        <v>313923.3</v>
      </c>
      <c r="BS130" s="220">
        <f>SUM($AT130:BE130)</f>
        <v>317241.25</v>
      </c>
      <c r="BT130" s="222">
        <f t="shared" si="54"/>
        <v>219112.84208333332</v>
      </c>
      <c r="BU130" s="82"/>
      <c r="BV130" s="220">
        <f t="shared" si="63"/>
        <v>0</v>
      </c>
      <c r="BW130" s="220">
        <f t="shared" si="63"/>
        <v>0</v>
      </c>
      <c r="BX130" s="220">
        <f t="shared" si="63"/>
        <v>0</v>
      </c>
      <c r="BY130" s="220">
        <f t="shared" si="61"/>
        <v>0</v>
      </c>
      <c r="BZ130" s="220">
        <f t="shared" si="61"/>
        <v>0</v>
      </c>
      <c r="CA130" s="220">
        <f t="shared" si="61"/>
        <v>0</v>
      </c>
      <c r="CB130" s="220">
        <f t="shared" si="61"/>
        <v>0</v>
      </c>
      <c r="CC130" s="220">
        <f t="shared" si="61"/>
        <v>0</v>
      </c>
      <c r="CD130" s="220">
        <f t="shared" si="61"/>
        <v>0</v>
      </c>
      <c r="CE130" s="220">
        <f t="shared" si="61"/>
        <v>0</v>
      </c>
      <c r="CF130" s="220">
        <f t="shared" si="61"/>
        <v>0</v>
      </c>
      <c r="CG130" s="220">
        <f t="shared" si="61"/>
        <v>0</v>
      </c>
      <c r="CH130" s="220">
        <f t="shared" si="55"/>
        <v>0</v>
      </c>
      <c r="CI130" s="221"/>
      <c r="CJ130" s="220">
        <f>SUM($BV130:BV130)</f>
        <v>0</v>
      </c>
      <c r="CK130" s="220">
        <f>SUM($BV130:BW130)</f>
        <v>0</v>
      </c>
      <c r="CL130" s="220">
        <f>SUM($BV130:BX130)</f>
        <v>0</v>
      </c>
      <c r="CM130" s="220">
        <f>SUM($BV130:BY130)</f>
        <v>0</v>
      </c>
      <c r="CN130" s="220">
        <f>SUM($BV130:BZ130)</f>
        <v>0</v>
      </c>
      <c r="CO130" s="220">
        <f>SUM($BV130:CA130)</f>
        <v>0</v>
      </c>
      <c r="CP130" s="220">
        <f>SUM($BV130:CB130)</f>
        <v>0</v>
      </c>
      <c r="CQ130" s="220">
        <f>SUM($BV130:CC130)</f>
        <v>0</v>
      </c>
      <c r="CR130" s="220">
        <f>SUM($BV130:CD130)</f>
        <v>0</v>
      </c>
      <c r="CS130" s="220">
        <f>SUM($BV130:CE130)</f>
        <v>0</v>
      </c>
      <c r="CT130" s="220">
        <f>SUM($BV130:CF130)</f>
        <v>0</v>
      </c>
      <c r="CU130" s="220">
        <f>SUM($BV130:CG130)</f>
        <v>0</v>
      </c>
      <c r="CV130" s="222">
        <f t="shared" si="56"/>
        <v>0</v>
      </c>
    </row>
    <row r="131" spans="1:100" s="94" customFormat="1" ht="14.4">
      <c r="A131" s="129" t="s">
        <v>807</v>
      </c>
      <c r="B131" s="129" t="s">
        <v>211</v>
      </c>
      <c r="C131" s="129" t="s">
        <v>212</v>
      </c>
      <c r="D131" t="s">
        <v>494</v>
      </c>
      <c r="E131" s="217" t="s">
        <v>53</v>
      </c>
      <c r="F131" t="s">
        <v>225</v>
      </c>
      <c r="G131" t="s">
        <v>326</v>
      </c>
      <c r="H131" t="s">
        <v>327</v>
      </c>
      <c r="I131" t="s">
        <v>330</v>
      </c>
      <c r="J131" t="s">
        <v>611</v>
      </c>
      <c r="K131" s="129" t="s">
        <v>772</v>
      </c>
      <c r="L131" s="129" t="s">
        <v>416</v>
      </c>
      <c r="M131" s="218" t="str">
        <f t="shared" si="49"/>
        <v>ED.WA</v>
      </c>
      <c r="N131" s="173">
        <v>1</v>
      </c>
      <c r="O131" s="173">
        <v>0</v>
      </c>
      <c r="P131" s="219">
        <f t="shared" si="50"/>
        <v>1319215.31</v>
      </c>
      <c r="Q131" s="219">
        <f t="shared" si="51"/>
        <v>0</v>
      </c>
      <c r="R131" s="220">
        <v>39909.64</v>
      </c>
      <c r="S131" s="220">
        <v>345528.3</v>
      </c>
      <c r="T131" s="220">
        <v>394831.43</v>
      </c>
      <c r="U131" s="220">
        <v>68535</v>
      </c>
      <c r="V131" s="220">
        <v>33600.089999999997</v>
      </c>
      <c r="W131" s="220">
        <v>70582.67</v>
      </c>
      <c r="X131" s="220">
        <v>14198.579999999998</v>
      </c>
      <c r="Y131" s="220">
        <v>291547.71999999997</v>
      </c>
      <c r="Z131" s="220">
        <v>44518.75</v>
      </c>
      <c r="AA131" s="220">
        <v>3812.0300000000007</v>
      </c>
      <c r="AB131" s="220">
        <v>617.04000000000008</v>
      </c>
      <c r="AC131" s="220">
        <v>11534.06</v>
      </c>
      <c r="AD131" s="220">
        <f t="shared" si="57"/>
        <v>1319215.31</v>
      </c>
      <c r="AE131" s="221"/>
      <c r="AF131" s="220">
        <f>SUM($R131:R131)</f>
        <v>39909.64</v>
      </c>
      <c r="AG131" s="220">
        <f>SUM($R131:S131)</f>
        <v>385437.94</v>
      </c>
      <c r="AH131" s="220">
        <f>SUM($R131:T131)</f>
        <v>780269.37</v>
      </c>
      <c r="AI131" s="220">
        <f>SUM($R131:U131)</f>
        <v>848804.37</v>
      </c>
      <c r="AJ131" s="220">
        <f>SUM($R131:V131)</f>
        <v>882404.46</v>
      </c>
      <c r="AK131" s="220">
        <f>SUM($R131:W131)</f>
        <v>952987.13</v>
      </c>
      <c r="AL131" s="220">
        <f>SUM($R131:X131)</f>
        <v>967185.71</v>
      </c>
      <c r="AM131" s="220">
        <f>SUM($R131:Y131)</f>
        <v>1258733.43</v>
      </c>
      <c r="AN131" s="220">
        <f>SUM($R131:Z131)</f>
        <v>1303252.18</v>
      </c>
      <c r="AO131" s="220">
        <f>SUM($R131:AA131)</f>
        <v>1307064.21</v>
      </c>
      <c r="AP131" s="220">
        <f>SUM($R131:AB131)</f>
        <v>1307681.25</v>
      </c>
      <c r="AQ131" s="220">
        <f>SUM($R131:AC131)</f>
        <v>1319215.31</v>
      </c>
      <c r="AR131" s="222">
        <f t="shared" si="52"/>
        <v>891111.44541666645</v>
      </c>
      <c r="AS131" s="82"/>
      <c r="AT131" s="220">
        <f t="shared" si="62"/>
        <v>39909.64</v>
      </c>
      <c r="AU131" s="220">
        <f t="shared" si="62"/>
        <v>345528.3</v>
      </c>
      <c r="AV131" s="220">
        <f t="shared" si="62"/>
        <v>394831.43</v>
      </c>
      <c r="AW131" s="220">
        <f t="shared" si="60"/>
        <v>68535</v>
      </c>
      <c r="AX131" s="220">
        <f t="shared" si="60"/>
        <v>33600.089999999997</v>
      </c>
      <c r="AY131" s="220">
        <f t="shared" si="60"/>
        <v>70582.67</v>
      </c>
      <c r="AZ131" s="220">
        <f t="shared" si="60"/>
        <v>14198.579999999998</v>
      </c>
      <c r="BA131" s="220">
        <f t="shared" si="60"/>
        <v>291547.71999999997</v>
      </c>
      <c r="BB131" s="220">
        <f t="shared" si="60"/>
        <v>44518.75</v>
      </c>
      <c r="BC131" s="220">
        <f t="shared" si="60"/>
        <v>3812.0300000000007</v>
      </c>
      <c r="BD131" s="220">
        <f t="shared" si="60"/>
        <v>617.04000000000008</v>
      </c>
      <c r="BE131" s="220">
        <f t="shared" si="60"/>
        <v>11534.06</v>
      </c>
      <c r="BF131" s="220">
        <f t="shared" si="53"/>
        <v>1319215.31</v>
      </c>
      <c r="BG131" s="221"/>
      <c r="BH131" s="220">
        <f>SUM($AT131:AT131)</f>
        <v>39909.64</v>
      </c>
      <c r="BI131" s="220">
        <f>SUM($AT131:AU131)</f>
        <v>385437.94</v>
      </c>
      <c r="BJ131" s="220">
        <f>SUM($AT131:AV131)</f>
        <v>780269.37</v>
      </c>
      <c r="BK131" s="220">
        <f>SUM($AT131:AW131)</f>
        <v>848804.37</v>
      </c>
      <c r="BL131" s="220">
        <f>SUM($AT131:AX131)</f>
        <v>882404.46</v>
      </c>
      <c r="BM131" s="220">
        <f>SUM($AT131:AY131)</f>
        <v>952987.13</v>
      </c>
      <c r="BN131" s="220">
        <f>SUM($AT131:AZ131)</f>
        <v>967185.71</v>
      </c>
      <c r="BO131" s="220">
        <f>SUM($AT131:BA131)</f>
        <v>1258733.43</v>
      </c>
      <c r="BP131" s="220">
        <f>SUM($AT131:BB131)</f>
        <v>1303252.18</v>
      </c>
      <c r="BQ131" s="220">
        <f>SUM($AT131:BC131)</f>
        <v>1307064.21</v>
      </c>
      <c r="BR131" s="220">
        <f>SUM($AT131:BD131)</f>
        <v>1307681.25</v>
      </c>
      <c r="BS131" s="220">
        <f>SUM($AT131:BE131)</f>
        <v>1319215.31</v>
      </c>
      <c r="BT131" s="222">
        <f t="shared" si="54"/>
        <v>891111.44541666645</v>
      </c>
      <c r="BU131" s="82"/>
      <c r="BV131" s="220">
        <f t="shared" si="63"/>
        <v>0</v>
      </c>
      <c r="BW131" s="220">
        <f t="shared" si="63"/>
        <v>0</v>
      </c>
      <c r="BX131" s="220">
        <f t="shared" si="63"/>
        <v>0</v>
      </c>
      <c r="BY131" s="220">
        <f t="shared" si="61"/>
        <v>0</v>
      </c>
      <c r="BZ131" s="220">
        <f t="shared" si="61"/>
        <v>0</v>
      </c>
      <c r="CA131" s="220">
        <f t="shared" si="61"/>
        <v>0</v>
      </c>
      <c r="CB131" s="220">
        <f t="shared" si="61"/>
        <v>0</v>
      </c>
      <c r="CC131" s="220">
        <f t="shared" si="61"/>
        <v>0</v>
      </c>
      <c r="CD131" s="220">
        <f t="shared" si="61"/>
        <v>0</v>
      </c>
      <c r="CE131" s="220">
        <f t="shared" si="61"/>
        <v>0</v>
      </c>
      <c r="CF131" s="220">
        <f t="shared" si="61"/>
        <v>0</v>
      </c>
      <c r="CG131" s="220">
        <f t="shared" si="61"/>
        <v>0</v>
      </c>
      <c r="CH131" s="220">
        <f t="shared" si="55"/>
        <v>0</v>
      </c>
      <c r="CI131" s="221"/>
      <c r="CJ131" s="220">
        <f>SUM($BV131:BV131)</f>
        <v>0</v>
      </c>
      <c r="CK131" s="220">
        <f>SUM($BV131:BW131)</f>
        <v>0</v>
      </c>
      <c r="CL131" s="220">
        <f>SUM($BV131:BX131)</f>
        <v>0</v>
      </c>
      <c r="CM131" s="220">
        <f>SUM($BV131:BY131)</f>
        <v>0</v>
      </c>
      <c r="CN131" s="220">
        <f>SUM($BV131:BZ131)</f>
        <v>0</v>
      </c>
      <c r="CO131" s="220">
        <f>SUM($BV131:CA131)</f>
        <v>0</v>
      </c>
      <c r="CP131" s="220">
        <f>SUM($BV131:CB131)</f>
        <v>0</v>
      </c>
      <c r="CQ131" s="220">
        <f>SUM($BV131:CC131)</f>
        <v>0</v>
      </c>
      <c r="CR131" s="220">
        <f>SUM($BV131:CD131)</f>
        <v>0</v>
      </c>
      <c r="CS131" s="220">
        <f>SUM($BV131:CE131)</f>
        <v>0</v>
      </c>
      <c r="CT131" s="220">
        <f>SUM($BV131:CF131)</f>
        <v>0</v>
      </c>
      <c r="CU131" s="220">
        <f>SUM($BV131:CG131)</f>
        <v>0</v>
      </c>
      <c r="CV131" s="222">
        <f t="shared" si="56"/>
        <v>0</v>
      </c>
    </row>
    <row r="132" spans="1:100" s="94" customFormat="1" ht="14.4">
      <c r="A132" s="129" t="s">
        <v>807</v>
      </c>
      <c r="B132" s="129" t="s">
        <v>211</v>
      </c>
      <c r="C132" s="129" t="s">
        <v>212</v>
      </c>
      <c r="D132" t="s">
        <v>494</v>
      </c>
      <c r="E132" s="217" t="s">
        <v>782</v>
      </c>
      <c r="F132" t="s">
        <v>783</v>
      </c>
      <c r="G132" t="s">
        <v>331</v>
      </c>
      <c r="H132" t="s">
        <v>332</v>
      </c>
      <c r="I132" t="s">
        <v>613</v>
      </c>
      <c r="J132" t="s">
        <v>614</v>
      </c>
      <c r="K132" s="129" t="s">
        <v>771</v>
      </c>
      <c r="L132" s="129" t="s">
        <v>416</v>
      </c>
      <c r="M132" s="218" t="str">
        <f t="shared" si="49"/>
        <v>ED.WA</v>
      </c>
      <c r="N132" s="173">
        <v>1</v>
      </c>
      <c r="O132" s="173">
        <v>0</v>
      </c>
      <c r="P132" s="219">
        <f t="shared" si="50"/>
        <v>625.37000000000012</v>
      </c>
      <c r="Q132" s="219">
        <f t="shared" si="51"/>
        <v>0</v>
      </c>
      <c r="R132" s="220">
        <v>198.09000000000003</v>
      </c>
      <c r="S132" s="220">
        <v>427.28000000000009</v>
      </c>
      <c r="T132" s="220">
        <v>0</v>
      </c>
      <c r="U132" s="220">
        <v>0</v>
      </c>
      <c r="V132" s="220">
        <v>0</v>
      </c>
      <c r="W132" s="220">
        <v>0</v>
      </c>
      <c r="X132" s="220">
        <v>0</v>
      </c>
      <c r="Y132" s="220">
        <v>0</v>
      </c>
      <c r="Z132" s="220">
        <v>0</v>
      </c>
      <c r="AA132" s="220">
        <v>0</v>
      </c>
      <c r="AB132" s="220">
        <v>0</v>
      </c>
      <c r="AC132" s="220">
        <v>0</v>
      </c>
      <c r="AD132" s="220">
        <f t="shared" si="57"/>
        <v>625.37000000000012</v>
      </c>
      <c r="AE132" s="221"/>
      <c r="AF132" s="220">
        <f>SUM($R132:R132)</f>
        <v>198.09000000000003</v>
      </c>
      <c r="AG132" s="220">
        <f>SUM($R132:S132)</f>
        <v>625.37000000000012</v>
      </c>
      <c r="AH132" s="220">
        <f>SUM($R132:T132)</f>
        <v>625.37000000000012</v>
      </c>
      <c r="AI132" s="220">
        <f>SUM($R132:U132)</f>
        <v>625.37000000000012</v>
      </c>
      <c r="AJ132" s="220">
        <f>SUM($R132:V132)</f>
        <v>625.37000000000012</v>
      </c>
      <c r="AK132" s="220">
        <f>SUM($R132:W132)</f>
        <v>625.37000000000012</v>
      </c>
      <c r="AL132" s="220">
        <f>SUM($R132:X132)</f>
        <v>625.37000000000012</v>
      </c>
      <c r="AM132" s="220">
        <f>SUM($R132:Y132)</f>
        <v>625.37000000000012</v>
      </c>
      <c r="AN132" s="220">
        <f>SUM($R132:Z132)</f>
        <v>625.37000000000012</v>
      </c>
      <c r="AO132" s="220">
        <f>SUM($R132:AA132)</f>
        <v>625.37000000000012</v>
      </c>
      <c r="AP132" s="220">
        <f>SUM($R132:AB132)</f>
        <v>625.37000000000012</v>
      </c>
      <c r="AQ132" s="220">
        <f>SUM($R132:AC132)</f>
        <v>625.37000000000012</v>
      </c>
      <c r="AR132" s="222">
        <f t="shared" si="52"/>
        <v>563.70625000000007</v>
      </c>
      <c r="AS132" s="82"/>
      <c r="AT132" s="220">
        <f t="shared" si="62"/>
        <v>198.09000000000003</v>
      </c>
      <c r="AU132" s="220">
        <f t="shared" si="62"/>
        <v>427.28000000000009</v>
      </c>
      <c r="AV132" s="220">
        <f t="shared" si="62"/>
        <v>0</v>
      </c>
      <c r="AW132" s="220">
        <f t="shared" si="60"/>
        <v>0</v>
      </c>
      <c r="AX132" s="220">
        <f t="shared" si="60"/>
        <v>0</v>
      </c>
      <c r="AY132" s="220">
        <f t="shared" si="60"/>
        <v>0</v>
      </c>
      <c r="AZ132" s="220">
        <f t="shared" si="60"/>
        <v>0</v>
      </c>
      <c r="BA132" s="220">
        <f t="shared" si="60"/>
        <v>0</v>
      </c>
      <c r="BB132" s="220">
        <f t="shared" si="60"/>
        <v>0</v>
      </c>
      <c r="BC132" s="220">
        <f t="shared" si="60"/>
        <v>0</v>
      </c>
      <c r="BD132" s="220">
        <f t="shared" si="60"/>
        <v>0</v>
      </c>
      <c r="BE132" s="220">
        <f t="shared" si="60"/>
        <v>0</v>
      </c>
      <c r="BF132" s="220">
        <f t="shared" si="53"/>
        <v>625.37000000000012</v>
      </c>
      <c r="BG132" s="221"/>
      <c r="BH132" s="220">
        <f>SUM($AT132:AT132)</f>
        <v>198.09000000000003</v>
      </c>
      <c r="BI132" s="220">
        <f>SUM($AT132:AU132)</f>
        <v>625.37000000000012</v>
      </c>
      <c r="BJ132" s="220">
        <f>SUM($AT132:AV132)</f>
        <v>625.37000000000012</v>
      </c>
      <c r="BK132" s="220">
        <f>SUM($AT132:AW132)</f>
        <v>625.37000000000012</v>
      </c>
      <c r="BL132" s="220">
        <f>SUM($AT132:AX132)</f>
        <v>625.37000000000012</v>
      </c>
      <c r="BM132" s="220">
        <f>SUM($AT132:AY132)</f>
        <v>625.37000000000012</v>
      </c>
      <c r="BN132" s="220">
        <f>SUM($AT132:AZ132)</f>
        <v>625.37000000000012</v>
      </c>
      <c r="BO132" s="220">
        <f>SUM($AT132:BA132)</f>
        <v>625.37000000000012</v>
      </c>
      <c r="BP132" s="220">
        <f>SUM($AT132:BB132)</f>
        <v>625.37000000000012</v>
      </c>
      <c r="BQ132" s="220">
        <f>SUM($AT132:BC132)</f>
        <v>625.37000000000012</v>
      </c>
      <c r="BR132" s="220">
        <f>SUM($AT132:BD132)</f>
        <v>625.37000000000012</v>
      </c>
      <c r="BS132" s="220">
        <f>SUM($AT132:BE132)</f>
        <v>625.37000000000012</v>
      </c>
      <c r="BT132" s="222">
        <f t="shared" si="54"/>
        <v>563.70625000000007</v>
      </c>
      <c r="BU132" s="82"/>
      <c r="BV132" s="220">
        <f t="shared" si="63"/>
        <v>0</v>
      </c>
      <c r="BW132" s="220">
        <f t="shared" si="63"/>
        <v>0</v>
      </c>
      <c r="BX132" s="220">
        <f t="shared" si="63"/>
        <v>0</v>
      </c>
      <c r="BY132" s="220">
        <f t="shared" si="61"/>
        <v>0</v>
      </c>
      <c r="BZ132" s="220">
        <f t="shared" si="61"/>
        <v>0</v>
      </c>
      <c r="CA132" s="220">
        <f t="shared" si="61"/>
        <v>0</v>
      </c>
      <c r="CB132" s="220">
        <f t="shared" si="61"/>
        <v>0</v>
      </c>
      <c r="CC132" s="220">
        <f t="shared" si="61"/>
        <v>0</v>
      </c>
      <c r="CD132" s="220">
        <f t="shared" si="61"/>
        <v>0</v>
      </c>
      <c r="CE132" s="220">
        <f t="shared" si="61"/>
        <v>0</v>
      </c>
      <c r="CF132" s="220">
        <f t="shared" si="61"/>
        <v>0</v>
      </c>
      <c r="CG132" s="220">
        <f t="shared" si="61"/>
        <v>0</v>
      </c>
      <c r="CH132" s="220">
        <f t="shared" si="55"/>
        <v>0</v>
      </c>
      <c r="CI132" s="221"/>
      <c r="CJ132" s="220">
        <f>SUM($BV132:BV132)</f>
        <v>0</v>
      </c>
      <c r="CK132" s="220">
        <f>SUM($BV132:BW132)</f>
        <v>0</v>
      </c>
      <c r="CL132" s="220">
        <f>SUM($BV132:BX132)</f>
        <v>0</v>
      </c>
      <c r="CM132" s="220">
        <f>SUM($BV132:BY132)</f>
        <v>0</v>
      </c>
      <c r="CN132" s="220">
        <f>SUM($BV132:BZ132)</f>
        <v>0</v>
      </c>
      <c r="CO132" s="220">
        <f>SUM($BV132:CA132)</f>
        <v>0</v>
      </c>
      <c r="CP132" s="220">
        <f>SUM($BV132:CB132)</f>
        <v>0</v>
      </c>
      <c r="CQ132" s="220">
        <f>SUM($BV132:CC132)</f>
        <v>0</v>
      </c>
      <c r="CR132" s="220">
        <f>SUM($BV132:CD132)</f>
        <v>0</v>
      </c>
      <c r="CS132" s="220">
        <f>SUM($BV132:CE132)</f>
        <v>0</v>
      </c>
      <c r="CT132" s="220">
        <f>SUM($BV132:CF132)</f>
        <v>0</v>
      </c>
      <c r="CU132" s="220">
        <f>SUM($BV132:CG132)</f>
        <v>0</v>
      </c>
      <c r="CV132" s="222">
        <f t="shared" si="56"/>
        <v>0</v>
      </c>
    </row>
    <row r="133" spans="1:100" s="94" customFormat="1" ht="14.4">
      <c r="A133" s="129" t="s">
        <v>807</v>
      </c>
      <c r="B133" s="129" t="s">
        <v>211</v>
      </c>
      <c r="C133" s="129" t="s">
        <v>212</v>
      </c>
      <c r="D133" t="s">
        <v>494</v>
      </c>
      <c r="E133" s="217" t="s">
        <v>782</v>
      </c>
      <c r="F133" t="s">
        <v>783</v>
      </c>
      <c r="G133" t="s">
        <v>331</v>
      </c>
      <c r="H133" t="s">
        <v>332</v>
      </c>
      <c r="I133" t="s">
        <v>333</v>
      </c>
      <c r="J133" t="s">
        <v>623</v>
      </c>
      <c r="K133" s="129" t="s">
        <v>771</v>
      </c>
      <c r="L133" s="129" t="s">
        <v>416</v>
      </c>
      <c r="M133" s="218" t="str">
        <f t="shared" si="49"/>
        <v>ED.WA</v>
      </c>
      <c r="N133" s="173">
        <v>1</v>
      </c>
      <c r="O133" s="173">
        <v>0</v>
      </c>
      <c r="P133" s="219">
        <f t="shared" si="50"/>
        <v>643869.71</v>
      </c>
      <c r="Q133" s="219">
        <f t="shared" si="51"/>
        <v>0</v>
      </c>
      <c r="R133" s="220">
        <v>0</v>
      </c>
      <c r="S133" s="220">
        <v>0</v>
      </c>
      <c r="T133" s="220">
        <v>0</v>
      </c>
      <c r="U133" s="220">
        <v>0</v>
      </c>
      <c r="V133" s="220">
        <v>0</v>
      </c>
      <c r="W133" s="220">
        <v>0</v>
      </c>
      <c r="X133" s="220">
        <v>0</v>
      </c>
      <c r="Y133" s="220">
        <v>0</v>
      </c>
      <c r="Z133" s="220">
        <v>0</v>
      </c>
      <c r="AA133" s="220">
        <v>643869.71</v>
      </c>
      <c r="AB133" s="220">
        <v>0</v>
      </c>
      <c r="AC133" s="220">
        <v>0</v>
      </c>
      <c r="AD133" s="220">
        <f t="shared" si="57"/>
        <v>643869.71</v>
      </c>
      <c r="AE133" s="221"/>
      <c r="AF133" s="220">
        <f>SUM($R133:R133)</f>
        <v>0</v>
      </c>
      <c r="AG133" s="220">
        <f>SUM($R133:S133)</f>
        <v>0</v>
      </c>
      <c r="AH133" s="220">
        <f>SUM($R133:T133)</f>
        <v>0</v>
      </c>
      <c r="AI133" s="220">
        <f>SUM($R133:U133)</f>
        <v>0</v>
      </c>
      <c r="AJ133" s="220">
        <f>SUM($R133:V133)</f>
        <v>0</v>
      </c>
      <c r="AK133" s="220">
        <f>SUM($R133:W133)</f>
        <v>0</v>
      </c>
      <c r="AL133" s="220">
        <f>SUM($R133:X133)</f>
        <v>0</v>
      </c>
      <c r="AM133" s="220">
        <f>SUM($R133:Y133)</f>
        <v>0</v>
      </c>
      <c r="AN133" s="220">
        <f>SUM($R133:Z133)</f>
        <v>0</v>
      </c>
      <c r="AO133" s="220">
        <f>SUM($R133:AA133)</f>
        <v>643869.71</v>
      </c>
      <c r="AP133" s="220">
        <f>SUM($R133:AB133)</f>
        <v>643869.71</v>
      </c>
      <c r="AQ133" s="220">
        <f>SUM($R133:AC133)</f>
        <v>643869.71</v>
      </c>
      <c r="AR133" s="222">
        <f t="shared" si="52"/>
        <v>134139.52291666667</v>
      </c>
      <c r="AS133" s="82"/>
      <c r="AT133" s="220">
        <f t="shared" si="62"/>
        <v>0</v>
      </c>
      <c r="AU133" s="220">
        <f t="shared" si="62"/>
        <v>0</v>
      </c>
      <c r="AV133" s="220">
        <f t="shared" si="62"/>
        <v>0</v>
      </c>
      <c r="AW133" s="220">
        <f t="shared" si="60"/>
        <v>0</v>
      </c>
      <c r="AX133" s="220">
        <f t="shared" si="60"/>
        <v>0</v>
      </c>
      <c r="AY133" s="220">
        <f t="shared" si="60"/>
        <v>0</v>
      </c>
      <c r="AZ133" s="220">
        <f t="shared" si="60"/>
        <v>0</v>
      </c>
      <c r="BA133" s="220">
        <f t="shared" si="60"/>
        <v>0</v>
      </c>
      <c r="BB133" s="220">
        <f t="shared" si="60"/>
        <v>0</v>
      </c>
      <c r="BC133" s="220">
        <f t="shared" si="60"/>
        <v>643869.71</v>
      </c>
      <c r="BD133" s="220">
        <f t="shared" si="60"/>
        <v>0</v>
      </c>
      <c r="BE133" s="220">
        <f t="shared" si="60"/>
        <v>0</v>
      </c>
      <c r="BF133" s="220">
        <f t="shared" si="53"/>
        <v>643869.71</v>
      </c>
      <c r="BG133" s="221"/>
      <c r="BH133" s="220">
        <f>SUM($AT133:AT133)</f>
        <v>0</v>
      </c>
      <c r="BI133" s="220">
        <f>SUM($AT133:AU133)</f>
        <v>0</v>
      </c>
      <c r="BJ133" s="220">
        <f>SUM($AT133:AV133)</f>
        <v>0</v>
      </c>
      <c r="BK133" s="220">
        <f>SUM($AT133:AW133)</f>
        <v>0</v>
      </c>
      <c r="BL133" s="220">
        <f>SUM($AT133:AX133)</f>
        <v>0</v>
      </c>
      <c r="BM133" s="220">
        <f>SUM($AT133:AY133)</f>
        <v>0</v>
      </c>
      <c r="BN133" s="220">
        <f>SUM($AT133:AZ133)</f>
        <v>0</v>
      </c>
      <c r="BO133" s="220">
        <f>SUM($AT133:BA133)</f>
        <v>0</v>
      </c>
      <c r="BP133" s="220">
        <f>SUM($AT133:BB133)</f>
        <v>0</v>
      </c>
      <c r="BQ133" s="220">
        <f>SUM($AT133:BC133)</f>
        <v>643869.71</v>
      </c>
      <c r="BR133" s="220">
        <f>SUM($AT133:BD133)</f>
        <v>643869.71</v>
      </c>
      <c r="BS133" s="220">
        <f>SUM($AT133:BE133)</f>
        <v>643869.71</v>
      </c>
      <c r="BT133" s="222">
        <f t="shared" si="54"/>
        <v>134139.52291666667</v>
      </c>
      <c r="BU133" s="82"/>
      <c r="BV133" s="220">
        <f t="shared" si="63"/>
        <v>0</v>
      </c>
      <c r="BW133" s="220">
        <f t="shared" si="63"/>
        <v>0</v>
      </c>
      <c r="BX133" s="220">
        <f t="shared" si="63"/>
        <v>0</v>
      </c>
      <c r="BY133" s="220">
        <f t="shared" si="61"/>
        <v>0</v>
      </c>
      <c r="BZ133" s="220">
        <f t="shared" si="61"/>
        <v>0</v>
      </c>
      <c r="CA133" s="220">
        <f t="shared" si="61"/>
        <v>0</v>
      </c>
      <c r="CB133" s="220">
        <f t="shared" si="61"/>
        <v>0</v>
      </c>
      <c r="CC133" s="220">
        <f t="shared" si="61"/>
        <v>0</v>
      </c>
      <c r="CD133" s="220">
        <f t="shared" si="61"/>
        <v>0</v>
      </c>
      <c r="CE133" s="220">
        <f t="shared" si="61"/>
        <v>0</v>
      </c>
      <c r="CF133" s="220">
        <f t="shared" si="61"/>
        <v>0</v>
      </c>
      <c r="CG133" s="220">
        <f t="shared" si="61"/>
        <v>0</v>
      </c>
      <c r="CH133" s="220">
        <f t="shared" si="55"/>
        <v>0</v>
      </c>
      <c r="CI133" s="221"/>
      <c r="CJ133" s="220">
        <f>SUM($BV133:BV133)</f>
        <v>0</v>
      </c>
      <c r="CK133" s="220">
        <f>SUM($BV133:BW133)</f>
        <v>0</v>
      </c>
      <c r="CL133" s="220">
        <f>SUM($BV133:BX133)</f>
        <v>0</v>
      </c>
      <c r="CM133" s="220">
        <f>SUM($BV133:BY133)</f>
        <v>0</v>
      </c>
      <c r="CN133" s="220">
        <f>SUM($BV133:BZ133)</f>
        <v>0</v>
      </c>
      <c r="CO133" s="220">
        <f>SUM($BV133:CA133)</f>
        <v>0</v>
      </c>
      <c r="CP133" s="220">
        <f>SUM($BV133:CB133)</f>
        <v>0</v>
      </c>
      <c r="CQ133" s="220">
        <f>SUM($BV133:CC133)</f>
        <v>0</v>
      </c>
      <c r="CR133" s="220">
        <f>SUM($BV133:CD133)</f>
        <v>0</v>
      </c>
      <c r="CS133" s="220">
        <f>SUM($BV133:CE133)</f>
        <v>0</v>
      </c>
      <c r="CT133" s="220">
        <f>SUM($BV133:CF133)</f>
        <v>0</v>
      </c>
      <c r="CU133" s="220">
        <f>SUM($BV133:CG133)</f>
        <v>0</v>
      </c>
      <c r="CV133" s="222">
        <f t="shared" si="56"/>
        <v>0</v>
      </c>
    </row>
    <row r="134" spans="1:100" s="94" customFormat="1" ht="14.4">
      <c r="A134" s="129" t="s">
        <v>807</v>
      </c>
      <c r="B134" s="129" t="s">
        <v>211</v>
      </c>
      <c r="C134" s="129" t="s">
        <v>212</v>
      </c>
      <c r="D134" t="s">
        <v>494</v>
      </c>
      <c r="E134" s="217" t="s">
        <v>782</v>
      </c>
      <c r="F134" t="s">
        <v>783</v>
      </c>
      <c r="G134" t="s">
        <v>331</v>
      </c>
      <c r="H134" t="s">
        <v>332</v>
      </c>
      <c r="I134" t="s">
        <v>615</v>
      </c>
      <c r="J134" t="s">
        <v>616</v>
      </c>
      <c r="K134" s="129" t="s">
        <v>771</v>
      </c>
      <c r="L134" s="129" t="s">
        <v>416</v>
      </c>
      <c r="M134" s="218" t="str">
        <f t="shared" si="49"/>
        <v>ED.WA</v>
      </c>
      <c r="N134" s="173">
        <v>1</v>
      </c>
      <c r="O134" s="173">
        <v>0</v>
      </c>
      <c r="P134" s="219">
        <f t="shared" si="50"/>
        <v>3851.0300000000143</v>
      </c>
      <c r="Q134" s="219">
        <f t="shared" si="51"/>
        <v>0</v>
      </c>
      <c r="R134" s="220">
        <v>1580.77</v>
      </c>
      <c r="S134" s="220">
        <v>1645.73</v>
      </c>
      <c r="T134" s="220">
        <v>88.85</v>
      </c>
      <c r="U134" s="220">
        <v>535.67999999999995</v>
      </c>
      <c r="V134" s="220">
        <v>0</v>
      </c>
      <c r="W134" s="220">
        <v>0</v>
      </c>
      <c r="X134" s="220">
        <v>0</v>
      </c>
      <c r="Y134" s="220">
        <v>0</v>
      </c>
      <c r="Z134" s="220">
        <v>0</v>
      </c>
      <c r="AA134" s="220">
        <v>0</v>
      </c>
      <c r="AB134" s="220">
        <v>1.4551915228366852E-11</v>
      </c>
      <c r="AC134" s="220">
        <v>0</v>
      </c>
      <c r="AD134" s="220">
        <f t="shared" si="57"/>
        <v>3851.0300000000143</v>
      </c>
      <c r="AE134" s="221"/>
      <c r="AF134" s="220">
        <f>SUM($R134:R134)</f>
        <v>1580.77</v>
      </c>
      <c r="AG134" s="220">
        <f>SUM($R134:S134)</f>
        <v>3226.5</v>
      </c>
      <c r="AH134" s="220">
        <f>SUM($R134:T134)</f>
        <v>3315.35</v>
      </c>
      <c r="AI134" s="220">
        <f>SUM($R134:U134)</f>
        <v>3851.0299999999997</v>
      </c>
      <c r="AJ134" s="220">
        <f>SUM($R134:V134)</f>
        <v>3851.0299999999997</v>
      </c>
      <c r="AK134" s="220">
        <f>SUM($R134:W134)</f>
        <v>3851.0299999999997</v>
      </c>
      <c r="AL134" s="220">
        <f>SUM($R134:X134)</f>
        <v>3851.0299999999997</v>
      </c>
      <c r="AM134" s="220">
        <f>SUM($R134:Y134)</f>
        <v>3851.0299999999997</v>
      </c>
      <c r="AN134" s="220">
        <f>SUM($R134:Z134)</f>
        <v>3851.0299999999997</v>
      </c>
      <c r="AO134" s="220">
        <f>SUM($R134:AA134)</f>
        <v>3851.0299999999997</v>
      </c>
      <c r="AP134" s="220">
        <f>SUM($R134:AB134)</f>
        <v>3851.0300000000143</v>
      </c>
      <c r="AQ134" s="220">
        <f>SUM($R134:AC134)</f>
        <v>3851.0300000000143</v>
      </c>
      <c r="AR134" s="222">
        <f t="shared" si="52"/>
        <v>3404.6979166666679</v>
      </c>
      <c r="AS134" s="82"/>
      <c r="AT134" s="220">
        <f t="shared" si="62"/>
        <v>1580.77</v>
      </c>
      <c r="AU134" s="220">
        <f t="shared" si="62"/>
        <v>1645.73</v>
      </c>
      <c r="AV134" s="220">
        <f t="shared" si="62"/>
        <v>88.85</v>
      </c>
      <c r="AW134" s="220">
        <f t="shared" si="60"/>
        <v>535.67999999999995</v>
      </c>
      <c r="AX134" s="220">
        <f t="shared" si="60"/>
        <v>0</v>
      </c>
      <c r="AY134" s="220">
        <f t="shared" si="60"/>
        <v>0</v>
      </c>
      <c r="AZ134" s="220">
        <f t="shared" si="60"/>
        <v>0</v>
      </c>
      <c r="BA134" s="220">
        <f t="shared" si="60"/>
        <v>0</v>
      </c>
      <c r="BB134" s="220">
        <f t="shared" si="60"/>
        <v>0</v>
      </c>
      <c r="BC134" s="220">
        <f t="shared" si="60"/>
        <v>0</v>
      </c>
      <c r="BD134" s="220">
        <f t="shared" si="60"/>
        <v>1.4551915228366852E-11</v>
      </c>
      <c r="BE134" s="220">
        <f t="shared" si="60"/>
        <v>0</v>
      </c>
      <c r="BF134" s="220">
        <f t="shared" si="53"/>
        <v>3851.0300000000143</v>
      </c>
      <c r="BG134" s="221"/>
      <c r="BH134" s="220">
        <f>SUM($AT134:AT134)</f>
        <v>1580.77</v>
      </c>
      <c r="BI134" s="220">
        <f>SUM($AT134:AU134)</f>
        <v>3226.5</v>
      </c>
      <c r="BJ134" s="220">
        <f>SUM($AT134:AV134)</f>
        <v>3315.35</v>
      </c>
      <c r="BK134" s="220">
        <f>SUM($AT134:AW134)</f>
        <v>3851.0299999999997</v>
      </c>
      <c r="BL134" s="220">
        <f>SUM($AT134:AX134)</f>
        <v>3851.0299999999997</v>
      </c>
      <c r="BM134" s="220">
        <f>SUM($AT134:AY134)</f>
        <v>3851.0299999999997</v>
      </c>
      <c r="BN134" s="220">
        <f>SUM($AT134:AZ134)</f>
        <v>3851.0299999999997</v>
      </c>
      <c r="BO134" s="220">
        <f>SUM($AT134:BA134)</f>
        <v>3851.0299999999997</v>
      </c>
      <c r="BP134" s="220">
        <f>SUM($AT134:BB134)</f>
        <v>3851.0299999999997</v>
      </c>
      <c r="BQ134" s="220">
        <f>SUM($AT134:BC134)</f>
        <v>3851.0299999999997</v>
      </c>
      <c r="BR134" s="220">
        <f>SUM($AT134:BD134)</f>
        <v>3851.0300000000143</v>
      </c>
      <c r="BS134" s="220">
        <f>SUM($AT134:BE134)</f>
        <v>3851.0300000000143</v>
      </c>
      <c r="BT134" s="222">
        <f t="shared" si="54"/>
        <v>3404.6979166666679</v>
      </c>
      <c r="BU134" s="82"/>
      <c r="BV134" s="220">
        <f t="shared" si="63"/>
        <v>0</v>
      </c>
      <c r="BW134" s="220">
        <f t="shared" si="63"/>
        <v>0</v>
      </c>
      <c r="BX134" s="220">
        <f t="shared" si="63"/>
        <v>0</v>
      </c>
      <c r="BY134" s="220">
        <f t="shared" si="61"/>
        <v>0</v>
      </c>
      <c r="BZ134" s="220">
        <f t="shared" si="61"/>
        <v>0</v>
      </c>
      <c r="CA134" s="220">
        <f t="shared" si="61"/>
        <v>0</v>
      </c>
      <c r="CB134" s="220">
        <f t="shared" si="61"/>
        <v>0</v>
      </c>
      <c r="CC134" s="220">
        <f t="shared" si="61"/>
        <v>0</v>
      </c>
      <c r="CD134" s="220">
        <f t="shared" si="61"/>
        <v>0</v>
      </c>
      <c r="CE134" s="220">
        <f t="shared" si="61"/>
        <v>0</v>
      </c>
      <c r="CF134" s="220">
        <f t="shared" si="61"/>
        <v>0</v>
      </c>
      <c r="CG134" s="220">
        <f t="shared" si="61"/>
        <v>0</v>
      </c>
      <c r="CH134" s="220">
        <f t="shared" si="55"/>
        <v>0</v>
      </c>
      <c r="CI134" s="221"/>
      <c r="CJ134" s="220">
        <f>SUM($BV134:BV134)</f>
        <v>0</v>
      </c>
      <c r="CK134" s="220">
        <f>SUM($BV134:BW134)</f>
        <v>0</v>
      </c>
      <c r="CL134" s="220">
        <f>SUM($BV134:BX134)</f>
        <v>0</v>
      </c>
      <c r="CM134" s="220">
        <f>SUM($BV134:BY134)</f>
        <v>0</v>
      </c>
      <c r="CN134" s="220">
        <f>SUM($BV134:BZ134)</f>
        <v>0</v>
      </c>
      <c r="CO134" s="220">
        <f>SUM($BV134:CA134)</f>
        <v>0</v>
      </c>
      <c r="CP134" s="220">
        <f>SUM($BV134:CB134)</f>
        <v>0</v>
      </c>
      <c r="CQ134" s="220">
        <f>SUM($BV134:CC134)</f>
        <v>0</v>
      </c>
      <c r="CR134" s="220">
        <f>SUM($BV134:CD134)</f>
        <v>0</v>
      </c>
      <c r="CS134" s="220">
        <f>SUM($BV134:CE134)</f>
        <v>0</v>
      </c>
      <c r="CT134" s="220">
        <f>SUM($BV134:CF134)</f>
        <v>0</v>
      </c>
      <c r="CU134" s="220">
        <f>SUM($BV134:CG134)</f>
        <v>0</v>
      </c>
      <c r="CV134" s="222">
        <f t="shared" si="56"/>
        <v>0</v>
      </c>
    </row>
    <row r="135" spans="1:100" s="94" customFormat="1" ht="14.4">
      <c r="A135" s="129" t="s">
        <v>807</v>
      </c>
      <c r="B135" s="129" t="s">
        <v>211</v>
      </c>
      <c r="C135" s="129" t="s">
        <v>212</v>
      </c>
      <c r="D135" t="s">
        <v>494</v>
      </c>
      <c r="E135" s="217" t="s">
        <v>782</v>
      </c>
      <c r="F135" t="s">
        <v>783</v>
      </c>
      <c r="G135" t="s">
        <v>331</v>
      </c>
      <c r="H135" t="s">
        <v>332</v>
      </c>
      <c r="I135" t="s">
        <v>334</v>
      </c>
      <c r="J135" t="s">
        <v>618</v>
      </c>
      <c r="K135" s="129" t="s">
        <v>771</v>
      </c>
      <c r="L135" s="129" t="s">
        <v>416</v>
      </c>
      <c r="M135" s="218" t="str">
        <f t="shared" si="49"/>
        <v>ED.WA</v>
      </c>
      <c r="N135" s="173">
        <v>1</v>
      </c>
      <c r="O135" s="173">
        <v>0</v>
      </c>
      <c r="P135" s="219">
        <f t="shared" si="50"/>
        <v>45176.7</v>
      </c>
      <c r="Q135" s="219">
        <f t="shared" si="51"/>
        <v>0</v>
      </c>
      <c r="R135" s="220">
        <v>0</v>
      </c>
      <c r="S135" s="220">
        <v>0</v>
      </c>
      <c r="T135" s="220">
        <v>0</v>
      </c>
      <c r="U135" s="220">
        <v>0</v>
      </c>
      <c r="V135" s="220">
        <v>0</v>
      </c>
      <c r="W135" s="220">
        <v>0</v>
      </c>
      <c r="X135" s="220">
        <v>0</v>
      </c>
      <c r="Y135" s="220">
        <v>0</v>
      </c>
      <c r="Z135" s="220">
        <v>0</v>
      </c>
      <c r="AA135" s="220">
        <v>0</v>
      </c>
      <c r="AB135" s="220">
        <v>0</v>
      </c>
      <c r="AC135" s="220">
        <v>45176.7</v>
      </c>
      <c r="AD135" s="220">
        <f t="shared" si="57"/>
        <v>45176.7</v>
      </c>
      <c r="AE135" s="221"/>
      <c r="AF135" s="220">
        <f>SUM($R135:R135)</f>
        <v>0</v>
      </c>
      <c r="AG135" s="220">
        <f>SUM($R135:S135)</f>
        <v>0</v>
      </c>
      <c r="AH135" s="220">
        <f>SUM($R135:T135)</f>
        <v>0</v>
      </c>
      <c r="AI135" s="220">
        <f>SUM($R135:U135)</f>
        <v>0</v>
      </c>
      <c r="AJ135" s="220">
        <f>SUM($R135:V135)</f>
        <v>0</v>
      </c>
      <c r="AK135" s="220">
        <f>SUM($R135:W135)</f>
        <v>0</v>
      </c>
      <c r="AL135" s="220">
        <f>SUM($R135:X135)</f>
        <v>0</v>
      </c>
      <c r="AM135" s="220">
        <f>SUM($R135:Y135)</f>
        <v>0</v>
      </c>
      <c r="AN135" s="220">
        <f>SUM($R135:Z135)</f>
        <v>0</v>
      </c>
      <c r="AO135" s="220">
        <f>SUM($R135:AA135)</f>
        <v>0</v>
      </c>
      <c r="AP135" s="220">
        <f>SUM($R135:AB135)</f>
        <v>0</v>
      </c>
      <c r="AQ135" s="220">
        <f>SUM($R135:AC135)</f>
        <v>45176.7</v>
      </c>
      <c r="AR135" s="222">
        <f t="shared" si="52"/>
        <v>1882.3625</v>
      </c>
      <c r="AS135" s="82"/>
      <c r="AT135" s="220">
        <f t="shared" si="62"/>
        <v>0</v>
      </c>
      <c r="AU135" s="220">
        <f t="shared" si="62"/>
        <v>0</v>
      </c>
      <c r="AV135" s="220">
        <f t="shared" si="62"/>
        <v>0</v>
      </c>
      <c r="AW135" s="220">
        <f t="shared" si="60"/>
        <v>0</v>
      </c>
      <c r="AX135" s="220">
        <f t="shared" si="60"/>
        <v>0</v>
      </c>
      <c r="AY135" s="220">
        <f t="shared" si="60"/>
        <v>0</v>
      </c>
      <c r="AZ135" s="220">
        <f t="shared" si="60"/>
        <v>0</v>
      </c>
      <c r="BA135" s="220">
        <f t="shared" si="60"/>
        <v>0</v>
      </c>
      <c r="BB135" s="220">
        <f t="shared" si="60"/>
        <v>0</v>
      </c>
      <c r="BC135" s="220">
        <f t="shared" si="60"/>
        <v>0</v>
      </c>
      <c r="BD135" s="220">
        <f t="shared" si="60"/>
        <v>0</v>
      </c>
      <c r="BE135" s="220">
        <f t="shared" si="60"/>
        <v>45176.7</v>
      </c>
      <c r="BF135" s="220">
        <f t="shared" si="53"/>
        <v>45176.7</v>
      </c>
      <c r="BG135" s="221"/>
      <c r="BH135" s="220">
        <f>SUM($AT135:AT135)</f>
        <v>0</v>
      </c>
      <c r="BI135" s="220">
        <f>SUM($AT135:AU135)</f>
        <v>0</v>
      </c>
      <c r="BJ135" s="220">
        <f>SUM($AT135:AV135)</f>
        <v>0</v>
      </c>
      <c r="BK135" s="220">
        <f>SUM($AT135:AW135)</f>
        <v>0</v>
      </c>
      <c r="BL135" s="220">
        <f>SUM($AT135:AX135)</f>
        <v>0</v>
      </c>
      <c r="BM135" s="220">
        <f>SUM($AT135:AY135)</f>
        <v>0</v>
      </c>
      <c r="BN135" s="220">
        <f>SUM($AT135:AZ135)</f>
        <v>0</v>
      </c>
      <c r="BO135" s="220">
        <f>SUM($AT135:BA135)</f>
        <v>0</v>
      </c>
      <c r="BP135" s="220">
        <f>SUM($AT135:BB135)</f>
        <v>0</v>
      </c>
      <c r="BQ135" s="220">
        <f>SUM($AT135:BC135)</f>
        <v>0</v>
      </c>
      <c r="BR135" s="220">
        <f>SUM($AT135:BD135)</f>
        <v>0</v>
      </c>
      <c r="BS135" s="220">
        <f>SUM($AT135:BE135)</f>
        <v>45176.7</v>
      </c>
      <c r="BT135" s="222">
        <f t="shared" si="54"/>
        <v>1882.3625</v>
      </c>
      <c r="BU135" s="82"/>
      <c r="BV135" s="220">
        <f t="shared" si="63"/>
        <v>0</v>
      </c>
      <c r="BW135" s="220">
        <f t="shared" si="63"/>
        <v>0</v>
      </c>
      <c r="BX135" s="220">
        <f t="shared" si="63"/>
        <v>0</v>
      </c>
      <c r="BY135" s="220">
        <f t="shared" si="61"/>
        <v>0</v>
      </c>
      <c r="BZ135" s="220">
        <f t="shared" si="61"/>
        <v>0</v>
      </c>
      <c r="CA135" s="220">
        <f t="shared" si="61"/>
        <v>0</v>
      </c>
      <c r="CB135" s="220">
        <f t="shared" si="61"/>
        <v>0</v>
      </c>
      <c r="CC135" s="220">
        <f t="shared" si="61"/>
        <v>0</v>
      </c>
      <c r="CD135" s="220">
        <f t="shared" si="61"/>
        <v>0</v>
      </c>
      <c r="CE135" s="220">
        <f t="shared" si="61"/>
        <v>0</v>
      </c>
      <c r="CF135" s="220">
        <f t="shared" si="61"/>
        <v>0</v>
      </c>
      <c r="CG135" s="220">
        <f t="shared" si="61"/>
        <v>0</v>
      </c>
      <c r="CH135" s="220">
        <f t="shared" si="55"/>
        <v>0</v>
      </c>
      <c r="CI135" s="221"/>
      <c r="CJ135" s="220">
        <f>SUM($BV135:BV135)</f>
        <v>0</v>
      </c>
      <c r="CK135" s="220">
        <f>SUM($BV135:BW135)</f>
        <v>0</v>
      </c>
      <c r="CL135" s="220">
        <f>SUM($BV135:BX135)</f>
        <v>0</v>
      </c>
      <c r="CM135" s="220">
        <f>SUM($BV135:BY135)</f>
        <v>0</v>
      </c>
      <c r="CN135" s="220">
        <f>SUM($BV135:BZ135)</f>
        <v>0</v>
      </c>
      <c r="CO135" s="220">
        <f>SUM($BV135:CA135)</f>
        <v>0</v>
      </c>
      <c r="CP135" s="220">
        <f>SUM($BV135:CB135)</f>
        <v>0</v>
      </c>
      <c r="CQ135" s="220">
        <f>SUM($BV135:CC135)</f>
        <v>0</v>
      </c>
      <c r="CR135" s="220">
        <f>SUM($BV135:CD135)</f>
        <v>0</v>
      </c>
      <c r="CS135" s="220">
        <f>SUM($BV135:CE135)</f>
        <v>0</v>
      </c>
      <c r="CT135" s="220">
        <f>SUM($BV135:CF135)</f>
        <v>0</v>
      </c>
      <c r="CU135" s="220">
        <f>SUM($BV135:CG135)</f>
        <v>0</v>
      </c>
      <c r="CV135" s="222">
        <f t="shared" si="56"/>
        <v>0</v>
      </c>
    </row>
    <row r="136" spans="1:100" s="94" customFormat="1" ht="14.4">
      <c r="A136" s="129" t="s">
        <v>807</v>
      </c>
      <c r="B136" s="129" t="s">
        <v>211</v>
      </c>
      <c r="C136" s="129" t="s">
        <v>212</v>
      </c>
      <c r="D136" t="s">
        <v>494</v>
      </c>
      <c r="E136" s="217" t="s">
        <v>782</v>
      </c>
      <c r="F136" t="s">
        <v>783</v>
      </c>
      <c r="G136" t="s">
        <v>331</v>
      </c>
      <c r="H136" t="s">
        <v>332</v>
      </c>
      <c r="I136" t="s">
        <v>335</v>
      </c>
      <c r="J136" t="s">
        <v>621</v>
      </c>
      <c r="K136" s="129" t="s">
        <v>771</v>
      </c>
      <c r="L136" s="129" t="s">
        <v>416</v>
      </c>
      <c r="M136" s="218" t="str">
        <f t="shared" si="49"/>
        <v>ED.WA</v>
      </c>
      <c r="N136" s="173">
        <v>1</v>
      </c>
      <c r="O136" s="173">
        <v>0</v>
      </c>
      <c r="P136" s="219">
        <f t="shared" si="50"/>
        <v>552272.37</v>
      </c>
      <c r="Q136" s="219">
        <f t="shared" si="51"/>
        <v>0</v>
      </c>
      <c r="R136" s="220">
        <v>0</v>
      </c>
      <c r="S136" s="220">
        <v>0</v>
      </c>
      <c r="T136" s="220">
        <v>0</v>
      </c>
      <c r="U136" s="220">
        <v>0</v>
      </c>
      <c r="V136" s="220">
        <v>0</v>
      </c>
      <c r="W136" s="220">
        <v>0</v>
      </c>
      <c r="X136" s="220">
        <v>0</v>
      </c>
      <c r="Y136" s="220">
        <v>0</v>
      </c>
      <c r="Z136" s="220">
        <v>0</v>
      </c>
      <c r="AA136" s="220">
        <v>0</v>
      </c>
      <c r="AB136" s="220">
        <v>0</v>
      </c>
      <c r="AC136" s="220">
        <v>552272.37</v>
      </c>
      <c r="AD136" s="220">
        <f t="shared" si="57"/>
        <v>552272.37</v>
      </c>
      <c r="AE136" s="221"/>
      <c r="AF136" s="220">
        <f>SUM($R136:R136)</f>
        <v>0</v>
      </c>
      <c r="AG136" s="220">
        <f>SUM($R136:S136)</f>
        <v>0</v>
      </c>
      <c r="AH136" s="220">
        <f>SUM($R136:T136)</f>
        <v>0</v>
      </c>
      <c r="AI136" s="220">
        <f>SUM($R136:U136)</f>
        <v>0</v>
      </c>
      <c r="AJ136" s="220">
        <f>SUM($R136:V136)</f>
        <v>0</v>
      </c>
      <c r="AK136" s="220">
        <f>SUM($R136:W136)</f>
        <v>0</v>
      </c>
      <c r="AL136" s="220">
        <f>SUM($R136:X136)</f>
        <v>0</v>
      </c>
      <c r="AM136" s="220">
        <f>SUM($R136:Y136)</f>
        <v>0</v>
      </c>
      <c r="AN136" s="220">
        <f>SUM($R136:Z136)</f>
        <v>0</v>
      </c>
      <c r="AO136" s="220">
        <f>SUM($R136:AA136)</f>
        <v>0</v>
      </c>
      <c r="AP136" s="220">
        <f>SUM($R136:AB136)</f>
        <v>0</v>
      </c>
      <c r="AQ136" s="220">
        <f>SUM($R136:AC136)</f>
        <v>552272.37</v>
      </c>
      <c r="AR136" s="222">
        <f t="shared" si="52"/>
        <v>23011.348750000001</v>
      </c>
      <c r="AS136" s="82"/>
      <c r="AT136" s="220">
        <f t="shared" si="62"/>
        <v>0</v>
      </c>
      <c r="AU136" s="220">
        <f t="shared" si="62"/>
        <v>0</v>
      </c>
      <c r="AV136" s="220">
        <f t="shared" si="62"/>
        <v>0</v>
      </c>
      <c r="AW136" s="220">
        <f t="shared" si="60"/>
        <v>0</v>
      </c>
      <c r="AX136" s="220">
        <f t="shared" si="60"/>
        <v>0</v>
      </c>
      <c r="AY136" s="220">
        <f t="shared" si="60"/>
        <v>0</v>
      </c>
      <c r="AZ136" s="220">
        <f t="shared" si="60"/>
        <v>0</v>
      </c>
      <c r="BA136" s="220">
        <f t="shared" si="60"/>
        <v>0</v>
      </c>
      <c r="BB136" s="220">
        <f t="shared" si="60"/>
        <v>0</v>
      </c>
      <c r="BC136" s="220">
        <f t="shared" si="60"/>
        <v>0</v>
      </c>
      <c r="BD136" s="220">
        <f t="shared" si="60"/>
        <v>0</v>
      </c>
      <c r="BE136" s="220">
        <f t="shared" si="60"/>
        <v>552272.37</v>
      </c>
      <c r="BF136" s="220">
        <f t="shared" si="53"/>
        <v>552272.37</v>
      </c>
      <c r="BG136" s="221"/>
      <c r="BH136" s="220">
        <f>SUM($AT136:AT136)</f>
        <v>0</v>
      </c>
      <c r="BI136" s="220">
        <f>SUM($AT136:AU136)</f>
        <v>0</v>
      </c>
      <c r="BJ136" s="220">
        <f>SUM($AT136:AV136)</f>
        <v>0</v>
      </c>
      <c r="BK136" s="220">
        <f>SUM($AT136:AW136)</f>
        <v>0</v>
      </c>
      <c r="BL136" s="220">
        <f>SUM($AT136:AX136)</f>
        <v>0</v>
      </c>
      <c r="BM136" s="220">
        <f>SUM($AT136:AY136)</f>
        <v>0</v>
      </c>
      <c r="BN136" s="220">
        <f>SUM($AT136:AZ136)</f>
        <v>0</v>
      </c>
      <c r="BO136" s="220">
        <f>SUM($AT136:BA136)</f>
        <v>0</v>
      </c>
      <c r="BP136" s="220">
        <f>SUM($AT136:BB136)</f>
        <v>0</v>
      </c>
      <c r="BQ136" s="220">
        <f>SUM($AT136:BC136)</f>
        <v>0</v>
      </c>
      <c r="BR136" s="220">
        <f>SUM($AT136:BD136)</f>
        <v>0</v>
      </c>
      <c r="BS136" s="220">
        <f>SUM($AT136:BE136)</f>
        <v>552272.37</v>
      </c>
      <c r="BT136" s="222">
        <f t="shared" si="54"/>
        <v>23011.348750000001</v>
      </c>
      <c r="BU136" s="82"/>
      <c r="BV136" s="220">
        <f t="shared" si="63"/>
        <v>0</v>
      </c>
      <c r="BW136" s="220">
        <f t="shared" si="63"/>
        <v>0</v>
      </c>
      <c r="BX136" s="220">
        <f t="shared" si="63"/>
        <v>0</v>
      </c>
      <c r="BY136" s="220">
        <f t="shared" si="61"/>
        <v>0</v>
      </c>
      <c r="BZ136" s="220">
        <f t="shared" si="61"/>
        <v>0</v>
      </c>
      <c r="CA136" s="220">
        <f t="shared" si="61"/>
        <v>0</v>
      </c>
      <c r="CB136" s="220">
        <f t="shared" si="61"/>
        <v>0</v>
      </c>
      <c r="CC136" s="220">
        <f t="shared" si="61"/>
        <v>0</v>
      </c>
      <c r="CD136" s="220">
        <f t="shared" si="61"/>
        <v>0</v>
      </c>
      <c r="CE136" s="220">
        <f t="shared" si="61"/>
        <v>0</v>
      </c>
      <c r="CF136" s="220">
        <f t="shared" si="61"/>
        <v>0</v>
      </c>
      <c r="CG136" s="220">
        <f t="shared" si="61"/>
        <v>0</v>
      </c>
      <c r="CH136" s="220">
        <f t="shared" si="55"/>
        <v>0</v>
      </c>
      <c r="CI136" s="221"/>
      <c r="CJ136" s="220">
        <f>SUM($BV136:BV136)</f>
        <v>0</v>
      </c>
      <c r="CK136" s="220">
        <f>SUM($BV136:BW136)</f>
        <v>0</v>
      </c>
      <c r="CL136" s="220">
        <f>SUM($BV136:BX136)</f>
        <v>0</v>
      </c>
      <c r="CM136" s="220">
        <f>SUM($BV136:BY136)</f>
        <v>0</v>
      </c>
      <c r="CN136" s="220">
        <f>SUM($BV136:BZ136)</f>
        <v>0</v>
      </c>
      <c r="CO136" s="220">
        <f>SUM($BV136:CA136)</f>
        <v>0</v>
      </c>
      <c r="CP136" s="220">
        <f>SUM($BV136:CB136)</f>
        <v>0</v>
      </c>
      <c r="CQ136" s="220">
        <f>SUM($BV136:CC136)</f>
        <v>0</v>
      </c>
      <c r="CR136" s="220">
        <f>SUM($BV136:CD136)</f>
        <v>0</v>
      </c>
      <c r="CS136" s="220">
        <f>SUM($BV136:CE136)</f>
        <v>0</v>
      </c>
      <c r="CT136" s="220">
        <f>SUM($BV136:CF136)</f>
        <v>0</v>
      </c>
      <c r="CU136" s="220">
        <f>SUM($BV136:CG136)</f>
        <v>0</v>
      </c>
      <c r="CV136" s="222">
        <f t="shared" si="56"/>
        <v>0</v>
      </c>
    </row>
    <row r="137" spans="1:100" s="94" customFormat="1" ht="14.4">
      <c r="A137" s="129" t="s">
        <v>807</v>
      </c>
      <c r="B137" s="129" t="s">
        <v>211</v>
      </c>
      <c r="C137" s="129" t="s">
        <v>212</v>
      </c>
      <c r="D137" t="s">
        <v>494</v>
      </c>
      <c r="E137" s="217" t="s">
        <v>782</v>
      </c>
      <c r="F137" t="s">
        <v>783</v>
      </c>
      <c r="G137" t="s">
        <v>331</v>
      </c>
      <c r="H137" t="s">
        <v>332</v>
      </c>
      <c r="I137" t="s">
        <v>336</v>
      </c>
      <c r="J137" t="s">
        <v>619</v>
      </c>
      <c r="K137" s="129" t="s">
        <v>771</v>
      </c>
      <c r="L137" s="129" t="s">
        <v>416</v>
      </c>
      <c r="M137" s="218" t="str">
        <f t="shared" si="49"/>
        <v>ED.WA</v>
      </c>
      <c r="N137" s="173">
        <v>1</v>
      </c>
      <c r="O137" s="173">
        <v>0</v>
      </c>
      <c r="P137" s="219">
        <f t="shared" si="50"/>
        <v>89659.85</v>
      </c>
      <c r="Q137" s="219">
        <f t="shared" si="51"/>
        <v>0</v>
      </c>
      <c r="R137" s="220">
        <v>0</v>
      </c>
      <c r="S137" s="220">
        <v>0</v>
      </c>
      <c r="T137" s="220">
        <v>0</v>
      </c>
      <c r="U137" s="220">
        <v>0</v>
      </c>
      <c r="V137" s="220">
        <v>0</v>
      </c>
      <c r="W137" s="220">
        <v>0</v>
      </c>
      <c r="X137" s="220">
        <v>0</v>
      </c>
      <c r="Y137" s="220">
        <v>0</v>
      </c>
      <c r="Z137" s="220">
        <v>0</v>
      </c>
      <c r="AA137" s="220">
        <v>0</v>
      </c>
      <c r="AB137" s="220">
        <v>0</v>
      </c>
      <c r="AC137" s="220">
        <v>89659.85</v>
      </c>
      <c r="AD137" s="220">
        <f t="shared" si="57"/>
        <v>89659.85</v>
      </c>
      <c r="AE137" s="221"/>
      <c r="AF137" s="220">
        <f>SUM($R137:R137)</f>
        <v>0</v>
      </c>
      <c r="AG137" s="220">
        <f>SUM($R137:S137)</f>
        <v>0</v>
      </c>
      <c r="AH137" s="220">
        <f>SUM($R137:T137)</f>
        <v>0</v>
      </c>
      <c r="AI137" s="220">
        <f>SUM($R137:U137)</f>
        <v>0</v>
      </c>
      <c r="AJ137" s="220">
        <f>SUM($R137:V137)</f>
        <v>0</v>
      </c>
      <c r="AK137" s="220">
        <f>SUM($R137:W137)</f>
        <v>0</v>
      </c>
      <c r="AL137" s="220">
        <f>SUM($R137:X137)</f>
        <v>0</v>
      </c>
      <c r="AM137" s="220">
        <f>SUM($R137:Y137)</f>
        <v>0</v>
      </c>
      <c r="AN137" s="220">
        <f>SUM($R137:Z137)</f>
        <v>0</v>
      </c>
      <c r="AO137" s="220">
        <f>SUM($R137:AA137)</f>
        <v>0</v>
      </c>
      <c r="AP137" s="220">
        <f>SUM($R137:AB137)</f>
        <v>0</v>
      </c>
      <c r="AQ137" s="220">
        <f>SUM($R137:AC137)</f>
        <v>89659.85</v>
      </c>
      <c r="AR137" s="222">
        <f t="shared" si="52"/>
        <v>3735.8270833333336</v>
      </c>
      <c r="AS137" s="82"/>
      <c r="AT137" s="220">
        <f t="shared" si="62"/>
        <v>0</v>
      </c>
      <c r="AU137" s="220">
        <f t="shared" si="62"/>
        <v>0</v>
      </c>
      <c r="AV137" s="220">
        <f t="shared" si="62"/>
        <v>0</v>
      </c>
      <c r="AW137" s="220">
        <f t="shared" si="60"/>
        <v>0</v>
      </c>
      <c r="AX137" s="220">
        <f t="shared" si="60"/>
        <v>0</v>
      </c>
      <c r="AY137" s="220">
        <f t="shared" si="60"/>
        <v>0</v>
      </c>
      <c r="AZ137" s="220">
        <f t="shared" si="60"/>
        <v>0</v>
      </c>
      <c r="BA137" s="220">
        <f t="shared" si="60"/>
        <v>0</v>
      </c>
      <c r="BB137" s="220">
        <f t="shared" si="60"/>
        <v>0</v>
      </c>
      <c r="BC137" s="220">
        <f t="shared" si="60"/>
        <v>0</v>
      </c>
      <c r="BD137" s="220">
        <f t="shared" si="60"/>
        <v>0</v>
      </c>
      <c r="BE137" s="220">
        <f t="shared" si="60"/>
        <v>89659.85</v>
      </c>
      <c r="BF137" s="220">
        <f t="shared" si="53"/>
        <v>89659.85</v>
      </c>
      <c r="BG137" s="221"/>
      <c r="BH137" s="220">
        <f>SUM($AT137:AT137)</f>
        <v>0</v>
      </c>
      <c r="BI137" s="220">
        <f>SUM($AT137:AU137)</f>
        <v>0</v>
      </c>
      <c r="BJ137" s="220">
        <f>SUM($AT137:AV137)</f>
        <v>0</v>
      </c>
      <c r="BK137" s="220">
        <f>SUM($AT137:AW137)</f>
        <v>0</v>
      </c>
      <c r="BL137" s="220">
        <f>SUM($AT137:AX137)</f>
        <v>0</v>
      </c>
      <c r="BM137" s="220">
        <f>SUM($AT137:AY137)</f>
        <v>0</v>
      </c>
      <c r="BN137" s="220">
        <f>SUM($AT137:AZ137)</f>
        <v>0</v>
      </c>
      <c r="BO137" s="220">
        <f>SUM($AT137:BA137)</f>
        <v>0</v>
      </c>
      <c r="BP137" s="220">
        <f>SUM($AT137:BB137)</f>
        <v>0</v>
      </c>
      <c r="BQ137" s="220">
        <f>SUM($AT137:BC137)</f>
        <v>0</v>
      </c>
      <c r="BR137" s="220">
        <f>SUM($AT137:BD137)</f>
        <v>0</v>
      </c>
      <c r="BS137" s="220">
        <f>SUM($AT137:BE137)</f>
        <v>89659.85</v>
      </c>
      <c r="BT137" s="222">
        <f t="shared" si="54"/>
        <v>3735.8270833333336</v>
      </c>
      <c r="BU137" s="82"/>
      <c r="BV137" s="220">
        <f t="shared" si="63"/>
        <v>0</v>
      </c>
      <c r="BW137" s="220">
        <f t="shared" si="63"/>
        <v>0</v>
      </c>
      <c r="BX137" s="220">
        <f t="shared" si="63"/>
        <v>0</v>
      </c>
      <c r="BY137" s="220">
        <f t="shared" si="61"/>
        <v>0</v>
      </c>
      <c r="BZ137" s="220">
        <f t="shared" si="61"/>
        <v>0</v>
      </c>
      <c r="CA137" s="220">
        <f t="shared" si="61"/>
        <v>0</v>
      </c>
      <c r="CB137" s="220">
        <f t="shared" si="61"/>
        <v>0</v>
      </c>
      <c r="CC137" s="220">
        <f t="shared" si="61"/>
        <v>0</v>
      </c>
      <c r="CD137" s="220">
        <f t="shared" si="61"/>
        <v>0</v>
      </c>
      <c r="CE137" s="220">
        <f t="shared" si="61"/>
        <v>0</v>
      </c>
      <c r="CF137" s="220">
        <f t="shared" si="61"/>
        <v>0</v>
      </c>
      <c r="CG137" s="220">
        <f t="shared" si="61"/>
        <v>0</v>
      </c>
      <c r="CH137" s="220">
        <f t="shared" si="55"/>
        <v>0</v>
      </c>
      <c r="CI137" s="221"/>
      <c r="CJ137" s="220">
        <f>SUM($BV137:BV137)</f>
        <v>0</v>
      </c>
      <c r="CK137" s="220">
        <f>SUM($BV137:BW137)</f>
        <v>0</v>
      </c>
      <c r="CL137" s="220">
        <f>SUM($BV137:BX137)</f>
        <v>0</v>
      </c>
      <c r="CM137" s="220">
        <f>SUM($BV137:BY137)</f>
        <v>0</v>
      </c>
      <c r="CN137" s="220">
        <f>SUM($BV137:BZ137)</f>
        <v>0</v>
      </c>
      <c r="CO137" s="220">
        <f>SUM($BV137:CA137)</f>
        <v>0</v>
      </c>
      <c r="CP137" s="220">
        <f>SUM($BV137:CB137)</f>
        <v>0</v>
      </c>
      <c r="CQ137" s="220">
        <f>SUM($BV137:CC137)</f>
        <v>0</v>
      </c>
      <c r="CR137" s="220">
        <f>SUM($BV137:CD137)</f>
        <v>0</v>
      </c>
      <c r="CS137" s="220">
        <f>SUM($BV137:CE137)</f>
        <v>0</v>
      </c>
      <c r="CT137" s="220">
        <f>SUM($BV137:CF137)</f>
        <v>0</v>
      </c>
      <c r="CU137" s="220">
        <f>SUM($BV137:CG137)</f>
        <v>0</v>
      </c>
      <c r="CV137" s="222">
        <f t="shared" si="56"/>
        <v>0</v>
      </c>
    </row>
    <row r="138" spans="1:100" s="94" customFormat="1" ht="14.4">
      <c r="A138" s="129" t="s">
        <v>807</v>
      </c>
      <c r="B138" s="129" t="s">
        <v>211</v>
      </c>
      <c r="C138" s="129" t="s">
        <v>212</v>
      </c>
      <c r="D138" t="s">
        <v>494</v>
      </c>
      <c r="E138" s="217" t="s">
        <v>782</v>
      </c>
      <c r="F138" t="s">
        <v>783</v>
      </c>
      <c r="G138" t="s">
        <v>331</v>
      </c>
      <c r="H138" t="s">
        <v>332</v>
      </c>
      <c r="I138" t="s">
        <v>337</v>
      </c>
      <c r="J138" t="s">
        <v>622</v>
      </c>
      <c r="K138" s="129" t="s">
        <v>771</v>
      </c>
      <c r="L138" s="129" t="s">
        <v>416</v>
      </c>
      <c r="M138" s="218" t="str">
        <f t="shared" si="49"/>
        <v>ED.WA</v>
      </c>
      <c r="N138" s="173">
        <v>1</v>
      </c>
      <c r="O138" s="173">
        <v>0</v>
      </c>
      <c r="P138" s="219">
        <f t="shared" si="50"/>
        <v>522228.39</v>
      </c>
      <c r="Q138" s="219">
        <f t="shared" si="51"/>
        <v>0</v>
      </c>
      <c r="R138" s="220">
        <v>0</v>
      </c>
      <c r="S138" s="220">
        <v>0</v>
      </c>
      <c r="T138" s="220">
        <v>0</v>
      </c>
      <c r="U138" s="220">
        <v>0</v>
      </c>
      <c r="V138" s="220">
        <v>0</v>
      </c>
      <c r="W138" s="220">
        <v>0</v>
      </c>
      <c r="X138" s="220">
        <v>0</v>
      </c>
      <c r="Y138" s="220">
        <v>0</v>
      </c>
      <c r="Z138" s="220">
        <v>522228.39</v>
      </c>
      <c r="AA138" s="220">
        <v>0</v>
      </c>
      <c r="AB138" s="220">
        <v>0</v>
      </c>
      <c r="AC138" s="220">
        <v>0</v>
      </c>
      <c r="AD138" s="220">
        <f t="shared" si="57"/>
        <v>522228.39</v>
      </c>
      <c r="AE138" s="221"/>
      <c r="AF138" s="220">
        <f>SUM($R138:R138)</f>
        <v>0</v>
      </c>
      <c r="AG138" s="220">
        <f>SUM($R138:S138)</f>
        <v>0</v>
      </c>
      <c r="AH138" s="220">
        <f>SUM($R138:T138)</f>
        <v>0</v>
      </c>
      <c r="AI138" s="220">
        <f>SUM($R138:U138)</f>
        <v>0</v>
      </c>
      <c r="AJ138" s="220">
        <f>SUM($R138:V138)</f>
        <v>0</v>
      </c>
      <c r="AK138" s="220">
        <f>SUM($R138:W138)</f>
        <v>0</v>
      </c>
      <c r="AL138" s="220">
        <f>SUM($R138:X138)</f>
        <v>0</v>
      </c>
      <c r="AM138" s="220">
        <f>SUM($R138:Y138)</f>
        <v>0</v>
      </c>
      <c r="AN138" s="220">
        <f>SUM($R138:Z138)</f>
        <v>522228.39</v>
      </c>
      <c r="AO138" s="220">
        <f>SUM($R138:AA138)</f>
        <v>522228.39</v>
      </c>
      <c r="AP138" s="220">
        <f>SUM($R138:AB138)</f>
        <v>522228.39</v>
      </c>
      <c r="AQ138" s="220">
        <f>SUM($R138:AC138)</f>
        <v>522228.39</v>
      </c>
      <c r="AR138" s="222">
        <f t="shared" si="52"/>
        <v>152316.61374999999</v>
      </c>
      <c r="AS138" s="82"/>
      <c r="AT138" s="220">
        <f t="shared" si="62"/>
        <v>0</v>
      </c>
      <c r="AU138" s="220">
        <f t="shared" si="62"/>
        <v>0</v>
      </c>
      <c r="AV138" s="220">
        <f t="shared" si="62"/>
        <v>0</v>
      </c>
      <c r="AW138" s="220">
        <f t="shared" si="60"/>
        <v>0</v>
      </c>
      <c r="AX138" s="220">
        <f t="shared" si="60"/>
        <v>0</v>
      </c>
      <c r="AY138" s="220">
        <f t="shared" si="60"/>
        <v>0</v>
      </c>
      <c r="AZ138" s="220">
        <f t="shared" si="60"/>
        <v>0</v>
      </c>
      <c r="BA138" s="220">
        <f t="shared" si="60"/>
        <v>0</v>
      </c>
      <c r="BB138" s="220">
        <f t="shared" si="60"/>
        <v>522228.39</v>
      </c>
      <c r="BC138" s="220">
        <f t="shared" si="60"/>
        <v>0</v>
      </c>
      <c r="BD138" s="220">
        <f t="shared" si="60"/>
        <v>0</v>
      </c>
      <c r="BE138" s="220">
        <f t="shared" si="60"/>
        <v>0</v>
      </c>
      <c r="BF138" s="220">
        <f t="shared" si="53"/>
        <v>522228.39</v>
      </c>
      <c r="BG138" s="221"/>
      <c r="BH138" s="220">
        <f>SUM($AT138:AT138)</f>
        <v>0</v>
      </c>
      <c r="BI138" s="220">
        <f>SUM($AT138:AU138)</f>
        <v>0</v>
      </c>
      <c r="BJ138" s="220">
        <f>SUM($AT138:AV138)</f>
        <v>0</v>
      </c>
      <c r="BK138" s="220">
        <f>SUM($AT138:AW138)</f>
        <v>0</v>
      </c>
      <c r="BL138" s="220">
        <f>SUM($AT138:AX138)</f>
        <v>0</v>
      </c>
      <c r="BM138" s="220">
        <f>SUM($AT138:AY138)</f>
        <v>0</v>
      </c>
      <c r="BN138" s="220">
        <f>SUM($AT138:AZ138)</f>
        <v>0</v>
      </c>
      <c r="BO138" s="220">
        <f>SUM($AT138:BA138)</f>
        <v>0</v>
      </c>
      <c r="BP138" s="220">
        <f>SUM($AT138:BB138)</f>
        <v>522228.39</v>
      </c>
      <c r="BQ138" s="220">
        <f>SUM($AT138:BC138)</f>
        <v>522228.39</v>
      </c>
      <c r="BR138" s="220">
        <f>SUM($AT138:BD138)</f>
        <v>522228.39</v>
      </c>
      <c r="BS138" s="220">
        <f>SUM($AT138:BE138)</f>
        <v>522228.39</v>
      </c>
      <c r="BT138" s="222">
        <f t="shared" si="54"/>
        <v>152316.61374999999</v>
      </c>
      <c r="BU138" s="82"/>
      <c r="BV138" s="220">
        <f t="shared" si="63"/>
        <v>0</v>
      </c>
      <c r="BW138" s="220">
        <f t="shared" si="63"/>
        <v>0</v>
      </c>
      <c r="BX138" s="220">
        <f t="shared" si="63"/>
        <v>0</v>
      </c>
      <c r="BY138" s="220">
        <f t="shared" si="61"/>
        <v>0</v>
      </c>
      <c r="BZ138" s="220">
        <f t="shared" si="61"/>
        <v>0</v>
      </c>
      <c r="CA138" s="220">
        <f t="shared" si="61"/>
        <v>0</v>
      </c>
      <c r="CB138" s="220">
        <f t="shared" si="61"/>
        <v>0</v>
      </c>
      <c r="CC138" s="220">
        <f t="shared" si="61"/>
        <v>0</v>
      </c>
      <c r="CD138" s="220">
        <f t="shared" si="61"/>
        <v>0</v>
      </c>
      <c r="CE138" s="220">
        <f t="shared" si="61"/>
        <v>0</v>
      </c>
      <c r="CF138" s="220">
        <f t="shared" si="61"/>
        <v>0</v>
      </c>
      <c r="CG138" s="220">
        <f t="shared" si="61"/>
        <v>0</v>
      </c>
      <c r="CH138" s="220">
        <f t="shared" si="55"/>
        <v>0</v>
      </c>
      <c r="CI138" s="221"/>
      <c r="CJ138" s="220">
        <f>SUM($BV138:BV138)</f>
        <v>0</v>
      </c>
      <c r="CK138" s="220">
        <f>SUM($BV138:BW138)</f>
        <v>0</v>
      </c>
      <c r="CL138" s="220">
        <f>SUM($BV138:BX138)</f>
        <v>0</v>
      </c>
      <c r="CM138" s="220">
        <f>SUM($BV138:BY138)</f>
        <v>0</v>
      </c>
      <c r="CN138" s="220">
        <f>SUM($BV138:BZ138)</f>
        <v>0</v>
      </c>
      <c r="CO138" s="220">
        <f>SUM($BV138:CA138)</f>
        <v>0</v>
      </c>
      <c r="CP138" s="220">
        <f>SUM($BV138:CB138)</f>
        <v>0</v>
      </c>
      <c r="CQ138" s="220">
        <f>SUM($BV138:CC138)</f>
        <v>0</v>
      </c>
      <c r="CR138" s="220">
        <f>SUM($BV138:CD138)</f>
        <v>0</v>
      </c>
      <c r="CS138" s="220">
        <f>SUM($BV138:CE138)</f>
        <v>0</v>
      </c>
      <c r="CT138" s="220">
        <f>SUM($BV138:CF138)</f>
        <v>0</v>
      </c>
      <c r="CU138" s="220">
        <f>SUM($BV138:CG138)</f>
        <v>0</v>
      </c>
      <c r="CV138" s="222">
        <f t="shared" si="56"/>
        <v>0</v>
      </c>
    </row>
    <row r="139" spans="1:100" s="94" customFormat="1" ht="14.4">
      <c r="A139" s="129" t="s">
        <v>807</v>
      </c>
      <c r="B139" s="129" t="s">
        <v>211</v>
      </c>
      <c r="C139" s="129" t="s">
        <v>212</v>
      </c>
      <c r="D139" t="s">
        <v>494</v>
      </c>
      <c r="E139" s="217" t="s">
        <v>782</v>
      </c>
      <c r="F139" t="s">
        <v>783</v>
      </c>
      <c r="G139" t="s">
        <v>331</v>
      </c>
      <c r="H139" t="s">
        <v>332</v>
      </c>
      <c r="I139" t="s">
        <v>338</v>
      </c>
      <c r="J139" t="s">
        <v>624</v>
      </c>
      <c r="K139" s="129" t="s">
        <v>771</v>
      </c>
      <c r="L139" s="129" t="s">
        <v>416</v>
      </c>
      <c r="M139" s="218" t="str">
        <f t="shared" si="49"/>
        <v>ED.WA</v>
      </c>
      <c r="N139" s="173">
        <v>1</v>
      </c>
      <c r="O139" s="173">
        <v>0</v>
      </c>
      <c r="P139" s="219">
        <f t="shared" si="50"/>
        <v>698978.65000000026</v>
      </c>
      <c r="Q139" s="219">
        <f t="shared" si="51"/>
        <v>0</v>
      </c>
      <c r="R139" s="220">
        <v>8746.3900000000012</v>
      </c>
      <c r="S139" s="220">
        <v>1669.02</v>
      </c>
      <c r="T139" s="220">
        <v>5034.3900000000003</v>
      </c>
      <c r="U139" s="220">
        <v>17390.23000000001</v>
      </c>
      <c r="V139" s="220">
        <v>16227.020000000002</v>
      </c>
      <c r="W139" s="220">
        <v>18383.3</v>
      </c>
      <c r="X139" s="220">
        <v>3617.12</v>
      </c>
      <c r="Y139" s="220">
        <v>4181.91</v>
      </c>
      <c r="Z139" s="220">
        <v>5127.68</v>
      </c>
      <c r="AA139" s="220">
        <v>5628.7500000000009</v>
      </c>
      <c r="AB139" s="220">
        <v>8711.7099999999991</v>
      </c>
      <c r="AC139" s="220">
        <v>604261.13000000024</v>
      </c>
      <c r="AD139" s="220">
        <f t="shared" si="57"/>
        <v>698978.65000000026</v>
      </c>
      <c r="AE139" s="221"/>
      <c r="AF139" s="220">
        <f>SUM($R139:R139)</f>
        <v>8746.3900000000012</v>
      </c>
      <c r="AG139" s="220">
        <f>SUM($R139:S139)</f>
        <v>10415.410000000002</v>
      </c>
      <c r="AH139" s="220">
        <f>SUM($R139:T139)</f>
        <v>15449.800000000003</v>
      </c>
      <c r="AI139" s="220">
        <f>SUM($R139:U139)</f>
        <v>32840.030000000013</v>
      </c>
      <c r="AJ139" s="220">
        <f>SUM($R139:V139)</f>
        <v>49067.050000000017</v>
      </c>
      <c r="AK139" s="220">
        <f>SUM($R139:W139)</f>
        <v>67450.35000000002</v>
      </c>
      <c r="AL139" s="220">
        <f>SUM($R139:X139)</f>
        <v>71067.470000000016</v>
      </c>
      <c r="AM139" s="220">
        <f>SUM($R139:Y139)</f>
        <v>75249.380000000019</v>
      </c>
      <c r="AN139" s="220">
        <f>SUM($R139:Z139)</f>
        <v>80377.060000000027</v>
      </c>
      <c r="AO139" s="220">
        <f>SUM($R139:AA139)</f>
        <v>86005.810000000027</v>
      </c>
      <c r="AP139" s="220">
        <f>SUM($R139:AB139)</f>
        <v>94717.520000000019</v>
      </c>
      <c r="AQ139" s="220">
        <f>SUM($R139:AC139)</f>
        <v>698978.65000000026</v>
      </c>
      <c r="AR139" s="222">
        <f t="shared" si="52"/>
        <v>78406.299583333355</v>
      </c>
      <c r="AS139" s="82"/>
      <c r="AT139" s="220">
        <f t="shared" si="62"/>
        <v>8746.3900000000012</v>
      </c>
      <c r="AU139" s="220">
        <f t="shared" si="62"/>
        <v>1669.02</v>
      </c>
      <c r="AV139" s="220">
        <f t="shared" si="62"/>
        <v>5034.3900000000003</v>
      </c>
      <c r="AW139" s="220">
        <f t="shared" si="60"/>
        <v>17390.23000000001</v>
      </c>
      <c r="AX139" s="220">
        <f t="shared" si="60"/>
        <v>16227.020000000002</v>
      </c>
      <c r="AY139" s="220">
        <f t="shared" si="60"/>
        <v>18383.3</v>
      </c>
      <c r="AZ139" s="220">
        <f t="shared" si="60"/>
        <v>3617.12</v>
      </c>
      <c r="BA139" s="220">
        <f t="shared" si="60"/>
        <v>4181.91</v>
      </c>
      <c r="BB139" s="220">
        <f t="shared" si="60"/>
        <v>5127.68</v>
      </c>
      <c r="BC139" s="220">
        <f t="shared" si="60"/>
        <v>5628.7500000000009</v>
      </c>
      <c r="BD139" s="220">
        <f t="shared" si="60"/>
        <v>8711.7099999999991</v>
      </c>
      <c r="BE139" s="220">
        <f t="shared" si="60"/>
        <v>604261.13000000024</v>
      </c>
      <c r="BF139" s="220">
        <f t="shared" si="53"/>
        <v>698978.65000000026</v>
      </c>
      <c r="BG139" s="221"/>
      <c r="BH139" s="220">
        <f>SUM($AT139:AT139)</f>
        <v>8746.3900000000012</v>
      </c>
      <c r="BI139" s="220">
        <f>SUM($AT139:AU139)</f>
        <v>10415.410000000002</v>
      </c>
      <c r="BJ139" s="220">
        <f>SUM($AT139:AV139)</f>
        <v>15449.800000000003</v>
      </c>
      <c r="BK139" s="220">
        <f>SUM($AT139:AW139)</f>
        <v>32840.030000000013</v>
      </c>
      <c r="BL139" s="220">
        <f>SUM($AT139:AX139)</f>
        <v>49067.050000000017</v>
      </c>
      <c r="BM139" s="220">
        <f>SUM($AT139:AY139)</f>
        <v>67450.35000000002</v>
      </c>
      <c r="BN139" s="220">
        <f>SUM($AT139:AZ139)</f>
        <v>71067.470000000016</v>
      </c>
      <c r="BO139" s="220">
        <f>SUM($AT139:BA139)</f>
        <v>75249.380000000019</v>
      </c>
      <c r="BP139" s="220">
        <f>SUM($AT139:BB139)</f>
        <v>80377.060000000027</v>
      </c>
      <c r="BQ139" s="220">
        <f>SUM($AT139:BC139)</f>
        <v>86005.810000000027</v>
      </c>
      <c r="BR139" s="220">
        <f>SUM($AT139:BD139)</f>
        <v>94717.520000000019</v>
      </c>
      <c r="BS139" s="220">
        <f>SUM($AT139:BE139)</f>
        <v>698978.65000000026</v>
      </c>
      <c r="BT139" s="222">
        <f t="shared" si="54"/>
        <v>78406.299583333355</v>
      </c>
      <c r="BU139" s="82"/>
      <c r="BV139" s="220">
        <f t="shared" si="63"/>
        <v>0</v>
      </c>
      <c r="BW139" s="220">
        <f t="shared" si="63"/>
        <v>0</v>
      </c>
      <c r="BX139" s="220">
        <f t="shared" si="63"/>
        <v>0</v>
      </c>
      <c r="BY139" s="220">
        <f t="shared" si="61"/>
        <v>0</v>
      </c>
      <c r="BZ139" s="220">
        <f t="shared" si="61"/>
        <v>0</v>
      </c>
      <c r="CA139" s="220">
        <f t="shared" si="61"/>
        <v>0</v>
      </c>
      <c r="CB139" s="220">
        <f t="shared" si="61"/>
        <v>0</v>
      </c>
      <c r="CC139" s="220">
        <f t="shared" si="61"/>
        <v>0</v>
      </c>
      <c r="CD139" s="220">
        <f t="shared" si="61"/>
        <v>0</v>
      </c>
      <c r="CE139" s="220">
        <f t="shared" si="61"/>
        <v>0</v>
      </c>
      <c r="CF139" s="220">
        <f t="shared" si="61"/>
        <v>0</v>
      </c>
      <c r="CG139" s="220">
        <f t="shared" si="61"/>
        <v>0</v>
      </c>
      <c r="CH139" s="220">
        <f t="shared" si="55"/>
        <v>0</v>
      </c>
      <c r="CI139" s="221"/>
      <c r="CJ139" s="220">
        <f>SUM($BV139:BV139)</f>
        <v>0</v>
      </c>
      <c r="CK139" s="220">
        <f>SUM($BV139:BW139)</f>
        <v>0</v>
      </c>
      <c r="CL139" s="220">
        <f>SUM($BV139:BX139)</f>
        <v>0</v>
      </c>
      <c r="CM139" s="220">
        <f>SUM($BV139:BY139)</f>
        <v>0</v>
      </c>
      <c r="CN139" s="220">
        <f>SUM($BV139:BZ139)</f>
        <v>0</v>
      </c>
      <c r="CO139" s="220">
        <f>SUM($BV139:CA139)</f>
        <v>0</v>
      </c>
      <c r="CP139" s="220">
        <f>SUM($BV139:CB139)</f>
        <v>0</v>
      </c>
      <c r="CQ139" s="220">
        <f>SUM($BV139:CC139)</f>
        <v>0</v>
      </c>
      <c r="CR139" s="220">
        <f>SUM($BV139:CD139)</f>
        <v>0</v>
      </c>
      <c r="CS139" s="220">
        <f>SUM($BV139:CE139)</f>
        <v>0</v>
      </c>
      <c r="CT139" s="220">
        <f>SUM($BV139:CF139)</f>
        <v>0</v>
      </c>
      <c r="CU139" s="220">
        <f>SUM($BV139:CG139)</f>
        <v>0</v>
      </c>
      <c r="CV139" s="222">
        <f t="shared" si="56"/>
        <v>0</v>
      </c>
    </row>
    <row r="140" spans="1:100" s="94" customFormat="1" ht="14.4">
      <c r="A140" s="129" t="s">
        <v>807</v>
      </c>
      <c r="B140" s="129" t="s">
        <v>211</v>
      </c>
      <c r="C140" s="129" t="s">
        <v>212</v>
      </c>
      <c r="D140" t="s">
        <v>494</v>
      </c>
      <c r="E140" s="217" t="s">
        <v>782</v>
      </c>
      <c r="F140" t="s">
        <v>783</v>
      </c>
      <c r="G140" t="s">
        <v>331</v>
      </c>
      <c r="H140" t="s">
        <v>332</v>
      </c>
      <c r="I140" t="s">
        <v>339</v>
      </c>
      <c r="J140" t="s">
        <v>620</v>
      </c>
      <c r="K140" s="129" t="s">
        <v>771</v>
      </c>
      <c r="L140" s="129" t="s">
        <v>416</v>
      </c>
      <c r="M140" s="218" t="str">
        <f t="shared" si="49"/>
        <v>ED.WA</v>
      </c>
      <c r="N140" s="173">
        <v>1</v>
      </c>
      <c r="O140" s="173">
        <v>0</v>
      </c>
      <c r="P140" s="219">
        <f t="shared" si="50"/>
        <v>4127.49</v>
      </c>
      <c r="Q140" s="219">
        <f t="shared" si="51"/>
        <v>0</v>
      </c>
      <c r="R140" s="220">
        <v>4127.49</v>
      </c>
      <c r="S140" s="220">
        <v>0</v>
      </c>
      <c r="T140" s="220">
        <v>0</v>
      </c>
      <c r="U140" s="220">
        <v>0</v>
      </c>
      <c r="V140" s="220">
        <v>0</v>
      </c>
      <c r="W140" s="220">
        <v>0</v>
      </c>
      <c r="X140" s="220">
        <v>0</v>
      </c>
      <c r="Y140" s="220">
        <v>0</v>
      </c>
      <c r="Z140" s="220">
        <v>0</v>
      </c>
      <c r="AA140" s="220">
        <v>0</v>
      </c>
      <c r="AB140" s="220">
        <v>0</v>
      </c>
      <c r="AC140" s="220">
        <v>0</v>
      </c>
      <c r="AD140" s="220">
        <f t="shared" si="57"/>
        <v>4127.49</v>
      </c>
      <c r="AE140" s="221"/>
      <c r="AF140" s="220">
        <f>SUM($R140:R140)</f>
        <v>4127.49</v>
      </c>
      <c r="AG140" s="220">
        <f>SUM($R140:S140)</f>
        <v>4127.49</v>
      </c>
      <c r="AH140" s="220">
        <f>SUM($R140:T140)</f>
        <v>4127.49</v>
      </c>
      <c r="AI140" s="220">
        <f>SUM($R140:U140)</f>
        <v>4127.49</v>
      </c>
      <c r="AJ140" s="220">
        <f>SUM($R140:V140)</f>
        <v>4127.49</v>
      </c>
      <c r="AK140" s="220">
        <f>SUM($R140:W140)</f>
        <v>4127.49</v>
      </c>
      <c r="AL140" s="220">
        <f>SUM($R140:X140)</f>
        <v>4127.49</v>
      </c>
      <c r="AM140" s="220">
        <f>SUM($R140:Y140)</f>
        <v>4127.49</v>
      </c>
      <c r="AN140" s="220">
        <f>SUM($R140:Z140)</f>
        <v>4127.49</v>
      </c>
      <c r="AO140" s="220">
        <f>SUM($R140:AA140)</f>
        <v>4127.49</v>
      </c>
      <c r="AP140" s="220">
        <f>SUM($R140:AB140)</f>
        <v>4127.49</v>
      </c>
      <c r="AQ140" s="220">
        <f>SUM($R140:AC140)</f>
        <v>4127.49</v>
      </c>
      <c r="AR140" s="222">
        <f t="shared" si="52"/>
        <v>3955.5112499999991</v>
      </c>
      <c r="AS140" s="82"/>
      <c r="AT140" s="220">
        <f t="shared" si="62"/>
        <v>4127.49</v>
      </c>
      <c r="AU140" s="220">
        <f t="shared" si="62"/>
        <v>0</v>
      </c>
      <c r="AV140" s="220">
        <f t="shared" si="62"/>
        <v>0</v>
      </c>
      <c r="AW140" s="220">
        <f t="shared" si="60"/>
        <v>0</v>
      </c>
      <c r="AX140" s="220">
        <f t="shared" si="60"/>
        <v>0</v>
      </c>
      <c r="AY140" s="220">
        <f t="shared" si="60"/>
        <v>0</v>
      </c>
      <c r="AZ140" s="220">
        <f t="shared" si="60"/>
        <v>0</v>
      </c>
      <c r="BA140" s="220">
        <f t="shared" si="60"/>
        <v>0</v>
      </c>
      <c r="BB140" s="220">
        <f t="shared" si="60"/>
        <v>0</v>
      </c>
      <c r="BC140" s="220">
        <f t="shared" si="60"/>
        <v>0</v>
      </c>
      <c r="BD140" s="220">
        <f t="shared" si="60"/>
        <v>0</v>
      </c>
      <c r="BE140" s="220">
        <f t="shared" si="60"/>
        <v>0</v>
      </c>
      <c r="BF140" s="220">
        <f t="shared" si="53"/>
        <v>4127.49</v>
      </c>
      <c r="BG140" s="221"/>
      <c r="BH140" s="220">
        <f>SUM($AT140:AT140)</f>
        <v>4127.49</v>
      </c>
      <c r="BI140" s="220">
        <f>SUM($AT140:AU140)</f>
        <v>4127.49</v>
      </c>
      <c r="BJ140" s="220">
        <f>SUM($AT140:AV140)</f>
        <v>4127.49</v>
      </c>
      <c r="BK140" s="220">
        <f>SUM($AT140:AW140)</f>
        <v>4127.49</v>
      </c>
      <c r="BL140" s="220">
        <f>SUM($AT140:AX140)</f>
        <v>4127.49</v>
      </c>
      <c r="BM140" s="220">
        <f>SUM($AT140:AY140)</f>
        <v>4127.49</v>
      </c>
      <c r="BN140" s="220">
        <f>SUM($AT140:AZ140)</f>
        <v>4127.49</v>
      </c>
      <c r="BO140" s="220">
        <f>SUM($AT140:BA140)</f>
        <v>4127.49</v>
      </c>
      <c r="BP140" s="220">
        <f>SUM($AT140:BB140)</f>
        <v>4127.49</v>
      </c>
      <c r="BQ140" s="220">
        <f>SUM($AT140:BC140)</f>
        <v>4127.49</v>
      </c>
      <c r="BR140" s="220">
        <f>SUM($AT140:BD140)</f>
        <v>4127.49</v>
      </c>
      <c r="BS140" s="220">
        <f>SUM($AT140:BE140)</f>
        <v>4127.49</v>
      </c>
      <c r="BT140" s="222">
        <f t="shared" si="54"/>
        <v>3955.5112499999991</v>
      </c>
      <c r="BU140" s="82"/>
      <c r="BV140" s="220">
        <f t="shared" si="63"/>
        <v>0</v>
      </c>
      <c r="BW140" s="220">
        <f t="shared" si="63"/>
        <v>0</v>
      </c>
      <c r="BX140" s="220">
        <f t="shared" si="63"/>
        <v>0</v>
      </c>
      <c r="BY140" s="220">
        <f t="shared" si="61"/>
        <v>0</v>
      </c>
      <c r="BZ140" s="220">
        <f t="shared" si="61"/>
        <v>0</v>
      </c>
      <c r="CA140" s="220">
        <f t="shared" si="61"/>
        <v>0</v>
      </c>
      <c r="CB140" s="220">
        <f t="shared" si="61"/>
        <v>0</v>
      </c>
      <c r="CC140" s="220">
        <f t="shared" si="61"/>
        <v>0</v>
      </c>
      <c r="CD140" s="220">
        <f t="shared" si="61"/>
        <v>0</v>
      </c>
      <c r="CE140" s="220">
        <f t="shared" si="61"/>
        <v>0</v>
      </c>
      <c r="CF140" s="220">
        <f t="shared" si="61"/>
        <v>0</v>
      </c>
      <c r="CG140" s="220">
        <f t="shared" si="61"/>
        <v>0</v>
      </c>
      <c r="CH140" s="220">
        <f t="shared" si="55"/>
        <v>0</v>
      </c>
      <c r="CI140" s="221"/>
      <c r="CJ140" s="220">
        <f>SUM($BV140:BV140)</f>
        <v>0</v>
      </c>
      <c r="CK140" s="220">
        <f>SUM($BV140:BW140)</f>
        <v>0</v>
      </c>
      <c r="CL140" s="220">
        <f>SUM($BV140:BX140)</f>
        <v>0</v>
      </c>
      <c r="CM140" s="220">
        <f>SUM($BV140:BY140)</f>
        <v>0</v>
      </c>
      <c r="CN140" s="220">
        <f>SUM($BV140:BZ140)</f>
        <v>0</v>
      </c>
      <c r="CO140" s="220">
        <f>SUM($BV140:CA140)</f>
        <v>0</v>
      </c>
      <c r="CP140" s="220">
        <f>SUM($BV140:CB140)</f>
        <v>0</v>
      </c>
      <c r="CQ140" s="220">
        <f>SUM($BV140:CC140)</f>
        <v>0</v>
      </c>
      <c r="CR140" s="220">
        <f>SUM($BV140:CD140)</f>
        <v>0</v>
      </c>
      <c r="CS140" s="220">
        <f>SUM($BV140:CE140)</f>
        <v>0</v>
      </c>
      <c r="CT140" s="220">
        <f>SUM($BV140:CF140)</f>
        <v>0</v>
      </c>
      <c r="CU140" s="220">
        <f>SUM($BV140:CG140)</f>
        <v>0</v>
      </c>
      <c r="CV140" s="222">
        <f t="shared" si="56"/>
        <v>0</v>
      </c>
    </row>
    <row r="141" spans="1:100" s="94" customFormat="1" ht="14.4">
      <c r="A141" s="129" t="s">
        <v>807</v>
      </c>
      <c r="B141" s="129" t="s">
        <v>211</v>
      </c>
      <c r="C141" s="129" t="s">
        <v>212</v>
      </c>
      <c r="D141" t="s">
        <v>494</v>
      </c>
      <c r="E141" s="217" t="s">
        <v>782</v>
      </c>
      <c r="F141" t="s">
        <v>783</v>
      </c>
      <c r="G141" t="s">
        <v>331</v>
      </c>
      <c r="H141" t="s">
        <v>332</v>
      </c>
      <c r="I141" t="s">
        <v>340</v>
      </c>
      <c r="J141" t="s">
        <v>617</v>
      </c>
      <c r="K141" s="129" t="s">
        <v>771</v>
      </c>
      <c r="L141" s="129" t="s">
        <v>416</v>
      </c>
      <c r="M141" s="218" t="str">
        <f t="shared" si="49"/>
        <v>ED.WA</v>
      </c>
      <c r="N141" s="173">
        <v>1</v>
      </c>
      <c r="O141" s="173">
        <v>0</v>
      </c>
      <c r="P141" s="219">
        <f t="shared" si="50"/>
        <v>42322.04</v>
      </c>
      <c r="Q141" s="219">
        <f t="shared" si="51"/>
        <v>0</v>
      </c>
      <c r="R141" s="220">
        <v>476.93999999999994</v>
      </c>
      <c r="S141" s="220">
        <v>0</v>
      </c>
      <c r="T141" s="220">
        <v>0</v>
      </c>
      <c r="U141" s="220">
        <v>0</v>
      </c>
      <c r="V141" s="220">
        <v>1152.76</v>
      </c>
      <c r="W141" s="220">
        <v>0</v>
      </c>
      <c r="X141" s="220">
        <v>0</v>
      </c>
      <c r="Y141" s="220">
        <v>0</v>
      </c>
      <c r="Z141" s="220">
        <v>1025.7</v>
      </c>
      <c r="AA141" s="220">
        <v>31941.96</v>
      </c>
      <c r="AB141" s="220">
        <v>3481.39</v>
      </c>
      <c r="AC141" s="220">
        <v>4243.29</v>
      </c>
      <c r="AD141" s="220">
        <f t="shared" si="57"/>
        <v>42322.04</v>
      </c>
      <c r="AE141" s="221"/>
      <c r="AF141" s="220">
        <f>SUM($R141:R141)</f>
        <v>476.93999999999994</v>
      </c>
      <c r="AG141" s="220">
        <f>SUM($R141:S141)</f>
        <v>476.93999999999994</v>
      </c>
      <c r="AH141" s="220">
        <f>SUM($R141:T141)</f>
        <v>476.93999999999994</v>
      </c>
      <c r="AI141" s="220">
        <f>SUM($R141:U141)</f>
        <v>476.93999999999994</v>
      </c>
      <c r="AJ141" s="220">
        <f>SUM($R141:V141)</f>
        <v>1629.6999999999998</v>
      </c>
      <c r="AK141" s="220">
        <f>SUM($R141:W141)</f>
        <v>1629.6999999999998</v>
      </c>
      <c r="AL141" s="220">
        <f>SUM($R141:X141)</f>
        <v>1629.6999999999998</v>
      </c>
      <c r="AM141" s="220">
        <f>SUM($R141:Y141)</f>
        <v>1629.6999999999998</v>
      </c>
      <c r="AN141" s="220">
        <f>SUM($R141:Z141)</f>
        <v>2655.3999999999996</v>
      </c>
      <c r="AO141" s="220">
        <f>SUM($R141:AA141)</f>
        <v>34597.360000000001</v>
      </c>
      <c r="AP141" s="220">
        <f>SUM($R141:AB141)</f>
        <v>38078.75</v>
      </c>
      <c r="AQ141" s="220">
        <f>SUM($R141:AC141)</f>
        <v>42322.04</v>
      </c>
      <c r="AR141" s="222">
        <f t="shared" si="52"/>
        <v>8743.2575000000015</v>
      </c>
      <c r="AS141" s="82"/>
      <c r="AT141" s="220">
        <f t="shared" si="62"/>
        <v>476.93999999999994</v>
      </c>
      <c r="AU141" s="220">
        <f t="shared" si="62"/>
        <v>0</v>
      </c>
      <c r="AV141" s="220">
        <f t="shared" si="62"/>
        <v>0</v>
      </c>
      <c r="AW141" s="220">
        <f t="shared" si="60"/>
        <v>0</v>
      </c>
      <c r="AX141" s="220">
        <f t="shared" si="60"/>
        <v>1152.76</v>
      </c>
      <c r="AY141" s="220">
        <f t="shared" si="60"/>
        <v>0</v>
      </c>
      <c r="AZ141" s="220">
        <f t="shared" si="60"/>
        <v>0</v>
      </c>
      <c r="BA141" s="220">
        <f t="shared" si="60"/>
        <v>0</v>
      </c>
      <c r="BB141" s="220">
        <f t="shared" si="60"/>
        <v>1025.7</v>
      </c>
      <c r="BC141" s="220">
        <f t="shared" si="60"/>
        <v>31941.96</v>
      </c>
      <c r="BD141" s="220">
        <f t="shared" si="60"/>
        <v>3481.39</v>
      </c>
      <c r="BE141" s="220">
        <f t="shared" si="60"/>
        <v>4243.29</v>
      </c>
      <c r="BF141" s="220">
        <f t="shared" si="53"/>
        <v>42322.04</v>
      </c>
      <c r="BG141" s="221"/>
      <c r="BH141" s="220">
        <f>SUM($AT141:AT141)</f>
        <v>476.93999999999994</v>
      </c>
      <c r="BI141" s="220">
        <f>SUM($AT141:AU141)</f>
        <v>476.93999999999994</v>
      </c>
      <c r="BJ141" s="220">
        <f>SUM($AT141:AV141)</f>
        <v>476.93999999999994</v>
      </c>
      <c r="BK141" s="220">
        <f>SUM($AT141:AW141)</f>
        <v>476.93999999999994</v>
      </c>
      <c r="BL141" s="220">
        <f>SUM($AT141:AX141)</f>
        <v>1629.6999999999998</v>
      </c>
      <c r="BM141" s="220">
        <f>SUM($AT141:AY141)</f>
        <v>1629.6999999999998</v>
      </c>
      <c r="BN141" s="220">
        <f>SUM($AT141:AZ141)</f>
        <v>1629.6999999999998</v>
      </c>
      <c r="BO141" s="220">
        <f>SUM($AT141:BA141)</f>
        <v>1629.6999999999998</v>
      </c>
      <c r="BP141" s="220">
        <f>SUM($AT141:BB141)</f>
        <v>2655.3999999999996</v>
      </c>
      <c r="BQ141" s="220">
        <f>SUM($AT141:BC141)</f>
        <v>34597.360000000001</v>
      </c>
      <c r="BR141" s="220">
        <f>SUM($AT141:BD141)</f>
        <v>38078.75</v>
      </c>
      <c r="BS141" s="220">
        <f>SUM($AT141:BE141)</f>
        <v>42322.04</v>
      </c>
      <c r="BT141" s="222">
        <f t="shared" si="54"/>
        <v>8743.2575000000015</v>
      </c>
      <c r="BU141" s="82"/>
      <c r="BV141" s="220">
        <f t="shared" si="63"/>
        <v>0</v>
      </c>
      <c r="BW141" s="220">
        <f t="shared" si="63"/>
        <v>0</v>
      </c>
      <c r="BX141" s="220">
        <f t="shared" si="63"/>
        <v>0</v>
      </c>
      <c r="BY141" s="220">
        <f t="shared" si="61"/>
        <v>0</v>
      </c>
      <c r="BZ141" s="220">
        <f t="shared" si="61"/>
        <v>0</v>
      </c>
      <c r="CA141" s="220">
        <f t="shared" si="61"/>
        <v>0</v>
      </c>
      <c r="CB141" s="220">
        <f t="shared" si="61"/>
        <v>0</v>
      </c>
      <c r="CC141" s="220">
        <f t="shared" si="61"/>
        <v>0</v>
      </c>
      <c r="CD141" s="220">
        <f t="shared" si="61"/>
        <v>0</v>
      </c>
      <c r="CE141" s="220">
        <f t="shared" si="61"/>
        <v>0</v>
      </c>
      <c r="CF141" s="220">
        <f t="shared" si="61"/>
        <v>0</v>
      </c>
      <c r="CG141" s="220">
        <f t="shared" si="61"/>
        <v>0</v>
      </c>
      <c r="CH141" s="220">
        <f t="shared" si="55"/>
        <v>0</v>
      </c>
      <c r="CI141" s="221"/>
      <c r="CJ141" s="220">
        <f>SUM($BV141:BV141)</f>
        <v>0</v>
      </c>
      <c r="CK141" s="220">
        <f>SUM($BV141:BW141)</f>
        <v>0</v>
      </c>
      <c r="CL141" s="220">
        <f>SUM($BV141:BX141)</f>
        <v>0</v>
      </c>
      <c r="CM141" s="220">
        <f>SUM($BV141:BY141)</f>
        <v>0</v>
      </c>
      <c r="CN141" s="220">
        <f>SUM($BV141:BZ141)</f>
        <v>0</v>
      </c>
      <c r="CO141" s="220">
        <f>SUM($BV141:CA141)</f>
        <v>0</v>
      </c>
      <c r="CP141" s="220">
        <f>SUM($BV141:CB141)</f>
        <v>0</v>
      </c>
      <c r="CQ141" s="220">
        <f>SUM($BV141:CC141)</f>
        <v>0</v>
      </c>
      <c r="CR141" s="220">
        <f>SUM($BV141:CD141)</f>
        <v>0</v>
      </c>
      <c r="CS141" s="220">
        <f>SUM($BV141:CE141)</f>
        <v>0</v>
      </c>
      <c r="CT141" s="220">
        <f>SUM($BV141:CF141)</f>
        <v>0</v>
      </c>
      <c r="CU141" s="220">
        <f>SUM($BV141:CG141)</f>
        <v>0</v>
      </c>
      <c r="CV141" s="222">
        <f t="shared" si="56"/>
        <v>0</v>
      </c>
    </row>
    <row r="142" spans="1:100" s="94" customFormat="1" ht="14.4">
      <c r="A142" s="129" t="s">
        <v>807</v>
      </c>
      <c r="B142" s="129" t="s">
        <v>211</v>
      </c>
      <c r="C142" s="129" t="s">
        <v>21</v>
      </c>
      <c r="D142" t="s">
        <v>49</v>
      </c>
      <c r="E142" s="217" t="s">
        <v>49</v>
      </c>
      <c r="F142" t="s">
        <v>226</v>
      </c>
      <c r="G142" t="s">
        <v>341</v>
      </c>
      <c r="H142" t="s">
        <v>342</v>
      </c>
      <c r="I142" t="s">
        <v>343</v>
      </c>
      <c r="J142" t="s">
        <v>626</v>
      </c>
      <c r="K142" s="129" t="s">
        <v>771</v>
      </c>
      <c r="L142" s="129" t="s">
        <v>417</v>
      </c>
      <c r="M142" s="218" t="str">
        <f t="shared" ref="M142:M207" si="64">B142&amp;"."&amp;C142</f>
        <v>ED.AN</v>
      </c>
      <c r="N142" s="173">
        <v>0.65639999999999998</v>
      </c>
      <c r="O142" s="173">
        <v>0</v>
      </c>
      <c r="P142" s="219">
        <f t="shared" ref="P142:P207" si="65">AD142*N142</f>
        <v>-494889.86558399996</v>
      </c>
      <c r="Q142" s="219">
        <f t="shared" ref="Q142:Q207" si="66">AD142*O142</f>
        <v>0</v>
      </c>
      <c r="R142" s="220">
        <v>0</v>
      </c>
      <c r="S142" s="220">
        <v>0</v>
      </c>
      <c r="T142" s="220">
        <v>0</v>
      </c>
      <c r="U142" s="220">
        <v>0</v>
      </c>
      <c r="V142" s="220">
        <v>0</v>
      </c>
      <c r="W142" s="220">
        <v>0</v>
      </c>
      <c r="X142" s="220">
        <v>0</v>
      </c>
      <c r="Y142" s="220">
        <v>-753945.55999999994</v>
      </c>
      <c r="Z142" s="220">
        <v>0</v>
      </c>
      <c r="AA142" s="220">
        <v>0</v>
      </c>
      <c r="AB142" s="220">
        <v>0</v>
      </c>
      <c r="AC142" s="220">
        <v>0</v>
      </c>
      <c r="AD142" s="220">
        <f t="shared" si="57"/>
        <v>-753945.55999999994</v>
      </c>
      <c r="AE142" s="221"/>
      <c r="AF142" s="220">
        <f>SUM($R142:R142)</f>
        <v>0</v>
      </c>
      <c r="AG142" s="220">
        <f>SUM($R142:S142)</f>
        <v>0</v>
      </c>
      <c r="AH142" s="220">
        <f>SUM($R142:T142)</f>
        <v>0</v>
      </c>
      <c r="AI142" s="220">
        <f>SUM($R142:U142)</f>
        <v>0</v>
      </c>
      <c r="AJ142" s="220">
        <f>SUM($R142:V142)</f>
        <v>0</v>
      </c>
      <c r="AK142" s="220">
        <f>SUM($R142:W142)</f>
        <v>0</v>
      </c>
      <c r="AL142" s="220">
        <f>SUM($R142:X142)</f>
        <v>0</v>
      </c>
      <c r="AM142" s="220">
        <f>SUM($R142:Y142)</f>
        <v>-753945.55999999994</v>
      </c>
      <c r="AN142" s="220">
        <f>SUM($R142:Z142)</f>
        <v>-753945.55999999994</v>
      </c>
      <c r="AO142" s="220">
        <f>SUM($R142:AA142)</f>
        <v>-753945.55999999994</v>
      </c>
      <c r="AP142" s="220">
        <f>SUM($R142:AB142)</f>
        <v>-753945.55999999994</v>
      </c>
      <c r="AQ142" s="220">
        <f>SUM($R142:AC142)</f>
        <v>-753945.55999999994</v>
      </c>
      <c r="AR142" s="222">
        <f t="shared" ref="AR142:AR207" si="67">(((0+AQ142)/2)+SUM(AF142:AP142))/12</f>
        <v>-282729.58499999996</v>
      </c>
      <c r="AS142" s="82"/>
      <c r="AT142" s="220">
        <f t="shared" si="62"/>
        <v>0</v>
      </c>
      <c r="AU142" s="220">
        <f t="shared" si="62"/>
        <v>0</v>
      </c>
      <c r="AV142" s="220">
        <f t="shared" si="62"/>
        <v>0</v>
      </c>
      <c r="AW142" s="220">
        <f t="shared" si="60"/>
        <v>0</v>
      </c>
      <c r="AX142" s="220">
        <f t="shared" si="60"/>
        <v>0</v>
      </c>
      <c r="AY142" s="220">
        <f t="shared" si="60"/>
        <v>0</v>
      </c>
      <c r="AZ142" s="220">
        <f t="shared" si="60"/>
        <v>0</v>
      </c>
      <c r="BA142" s="220">
        <f t="shared" si="60"/>
        <v>-494889.86558399996</v>
      </c>
      <c r="BB142" s="220">
        <f t="shared" si="60"/>
        <v>0</v>
      </c>
      <c r="BC142" s="220">
        <f t="shared" si="60"/>
        <v>0</v>
      </c>
      <c r="BD142" s="220">
        <f t="shared" si="60"/>
        <v>0</v>
      </c>
      <c r="BE142" s="220">
        <f t="shared" si="60"/>
        <v>0</v>
      </c>
      <c r="BF142" s="220">
        <f t="shared" ref="BF142:BF207" si="68">SUM(AT142:BE142)</f>
        <v>-494889.86558399996</v>
      </c>
      <c r="BG142" s="221"/>
      <c r="BH142" s="220">
        <f>SUM($AT142:AT142)</f>
        <v>0</v>
      </c>
      <c r="BI142" s="220">
        <f>SUM($AT142:AU142)</f>
        <v>0</v>
      </c>
      <c r="BJ142" s="220">
        <f>SUM($AT142:AV142)</f>
        <v>0</v>
      </c>
      <c r="BK142" s="220">
        <f>SUM($AT142:AW142)</f>
        <v>0</v>
      </c>
      <c r="BL142" s="220">
        <f>SUM($AT142:AX142)</f>
        <v>0</v>
      </c>
      <c r="BM142" s="220">
        <f>SUM($AT142:AY142)</f>
        <v>0</v>
      </c>
      <c r="BN142" s="220">
        <f>SUM($AT142:AZ142)</f>
        <v>0</v>
      </c>
      <c r="BO142" s="220">
        <f>SUM($AT142:BA142)</f>
        <v>-494889.86558399996</v>
      </c>
      <c r="BP142" s="220">
        <f>SUM($AT142:BB142)</f>
        <v>-494889.86558399996</v>
      </c>
      <c r="BQ142" s="220">
        <f>SUM($AT142:BC142)</f>
        <v>-494889.86558399996</v>
      </c>
      <c r="BR142" s="220">
        <f>SUM($AT142:BD142)</f>
        <v>-494889.86558399996</v>
      </c>
      <c r="BS142" s="220">
        <f>SUM($AT142:BE142)</f>
        <v>-494889.86558399996</v>
      </c>
      <c r="BT142" s="222">
        <f t="shared" ref="BT142:BT207" si="69">(((0+BS142)/2)+SUM(BH142:BR142))/12</f>
        <v>-185583.69959399998</v>
      </c>
      <c r="BU142" s="82"/>
      <c r="BV142" s="220">
        <f t="shared" si="63"/>
        <v>0</v>
      </c>
      <c r="BW142" s="220">
        <f t="shared" si="63"/>
        <v>0</v>
      </c>
      <c r="BX142" s="220">
        <f t="shared" si="63"/>
        <v>0</v>
      </c>
      <c r="BY142" s="220">
        <f t="shared" si="61"/>
        <v>0</v>
      </c>
      <c r="BZ142" s="220">
        <f t="shared" si="61"/>
        <v>0</v>
      </c>
      <c r="CA142" s="220">
        <f t="shared" si="61"/>
        <v>0</v>
      </c>
      <c r="CB142" s="220">
        <f t="shared" si="61"/>
        <v>0</v>
      </c>
      <c r="CC142" s="220">
        <f t="shared" si="61"/>
        <v>0</v>
      </c>
      <c r="CD142" s="220">
        <f t="shared" si="61"/>
        <v>0</v>
      </c>
      <c r="CE142" s="220">
        <f t="shared" si="61"/>
        <v>0</v>
      </c>
      <c r="CF142" s="220">
        <f t="shared" si="61"/>
        <v>0</v>
      </c>
      <c r="CG142" s="220">
        <f t="shared" si="61"/>
        <v>0</v>
      </c>
      <c r="CH142" s="220">
        <f t="shared" ref="CH142:CH207" si="70">SUM(BV142:CG142)</f>
        <v>0</v>
      </c>
      <c r="CI142" s="221"/>
      <c r="CJ142" s="220">
        <f>SUM($BV142:BV142)</f>
        <v>0</v>
      </c>
      <c r="CK142" s="220">
        <f>SUM($BV142:BW142)</f>
        <v>0</v>
      </c>
      <c r="CL142" s="220">
        <f>SUM($BV142:BX142)</f>
        <v>0</v>
      </c>
      <c r="CM142" s="220">
        <f>SUM($BV142:BY142)</f>
        <v>0</v>
      </c>
      <c r="CN142" s="220">
        <f>SUM($BV142:BZ142)</f>
        <v>0</v>
      </c>
      <c r="CO142" s="220">
        <f>SUM($BV142:CA142)</f>
        <v>0</v>
      </c>
      <c r="CP142" s="220">
        <f>SUM($BV142:CB142)</f>
        <v>0</v>
      </c>
      <c r="CQ142" s="220">
        <f>SUM($BV142:CC142)</f>
        <v>0</v>
      </c>
      <c r="CR142" s="220">
        <f>SUM($BV142:CD142)</f>
        <v>0</v>
      </c>
      <c r="CS142" s="220">
        <f>SUM($BV142:CE142)</f>
        <v>0</v>
      </c>
      <c r="CT142" s="220">
        <f>SUM($BV142:CF142)</f>
        <v>0</v>
      </c>
      <c r="CU142" s="220">
        <f>SUM($BV142:CG142)</f>
        <v>0</v>
      </c>
      <c r="CV142" s="222">
        <f t="shared" ref="CV142:CV207" si="71">(((0+CU142)/2)+SUM(CJ142:CT142))/12</f>
        <v>0</v>
      </c>
    </row>
    <row r="143" spans="1:100" s="94" customFormat="1" ht="14.4">
      <c r="A143" s="129" t="s">
        <v>807</v>
      </c>
      <c r="B143" s="129" t="s">
        <v>211</v>
      </c>
      <c r="C143" s="129" t="s">
        <v>212</v>
      </c>
      <c r="D143" t="s">
        <v>49</v>
      </c>
      <c r="E143" s="217" t="s">
        <v>49</v>
      </c>
      <c r="F143" t="s">
        <v>226</v>
      </c>
      <c r="G143" t="s">
        <v>341</v>
      </c>
      <c r="H143" t="s">
        <v>342</v>
      </c>
      <c r="I143" t="s">
        <v>343</v>
      </c>
      <c r="J143" t="s">
        <v>626</v>
      </c>
      <c r="K143" s="129" t="s">
        <v>771</v>
      </c>
      <c r="L143" s="129" t="s">
        <v>416</v>
      </c>
      <c r="M143" s="218" t="str">
        <f t="shared" si="64"/>
        <v>ED.WA</v>
      </c>
      <c r="N143" s="173">
        <v>1</v>
      </c>
      <c r="O143" s="173">
        <v>0</v>
      </c>
      <c r="P143" s="219">
        <f t="shared" si="65"/>
        <v>810461.87</v>
      </c>
      <c r="Q143" s="219">
        <f t="shared" si="66"/>
        <v>0</v>
      </c>
      <c r="R143" s="220">
        <v>0</v>
      </c>
      <c r="S143" s="220">
        <v>0</v>
      </c>
      <c r="T143" s="220">
        <v>0</v>
      </c>
      <c r="U143" s="220">
        <v>0</v>
      </c>
      <c r="V143" s="220">
        <v>0</v>
      </c>
      <c r="W143" s="220">
        <v>0</v>
      </c>
      <c r="X143" s="220">
        <v>0</v>
      </c>
      <c r="Y143" s="220">
        <v>810461.87</v>
      </c>
      <c r="Z143" s="220">
        <v>0</v>
      </c>
      <c r="AA143" s="220">
        <v>0</v>
      </c>
      <c r="AB143" s="220">
        <v>0</v>
      </c>
      <c r="AC143" s="220">
        <v>0</v>
      </c>
      <c r="AD143" s="220">
        <f t="shared" ref="AD143:AD208" si="72">SUM(R143:AC143)</f>
        <v>810461.87</v>
      </c>
      <c r="AE143" s="221"/>
      <c r="AF143" s="220">
        <f>SUM($R143:R143)</f>
        <v>0</v>
      </c>
      <c r="AG143" s="220">
        <f>SUM($R143:S143)</f>
        <v>0</v>
      </c>
      <c r="AH143" s="220">
        <f>SUM($R143:T143)</f>
        <v>0</v>
      </c>
      <c r="AI143" s="220">
        <f>SUM($R143:U143)</f>
        <v>0</v>
      </c>
      <c r="AJ143" s="220">
        <f>SUM($R143:V143)</f>
        <v>0</v>
      </c>
      <c r="AK143" s="220">
        <f>SUM($R143:W143)</f>
        <v>0</v>
      </c>
      <c r="AL143" s="220">
        <f>SUM($R143:X143)</f>
        <v>0</v>
      </c>
      <c r="AM143" s="220">
        <f>SUM($R143:Y143)</f>
        <v>810461.87</v>
      </c>
      <c r="AN143" s="220">
        <f>SUM($R143:Z143)</f>
        <v>810461.87</v>
      </c>
      <c r="AO143" s="220">
        <f>SUM($R143:AA143)</f>
        <v>810461.87</v>
      </c>
      <c r="AP143" s="220">
        <f>SUM($R143:AB143)</f>
        <v>810461.87</v>
      </c>
      <c r="AQ143" s="220">
        <f>SUM($R143:AC143)</f>
        <v>810461.87</v>
      </c>
      <c r="AR143" s="222">
        <f t="shared" si="67"/>
        <v>303923.20124999998</v>
      </c>
      <c r="AS143" s="82"/>
      <c r="AT143" s="220">
        <f t="shared" si="62"/>
        <v>0</v>
      </c>
      <c r="AU143" s="220">
        <f t="shared" si="62"/>
        <v>0</v>
      </c>
      <c r="AV143" s="220">
        <f t="shared" si="62"/>
        <v>0</v>
      </c>
      <c r="AW143" s="220">
        <f t="shared" si="60"/>
        <v>0</v>
      </c>
      <c r="AX143" s="220">
        <f t="shared" si="60"/>
        <v>0</v>
      </c>
      <c r="AY143" s="220">
        <f t="shared" si="60"/>
        <v>0</v>
      </c>
      <c r="AZ143" s="220">
        <f t="shared" si="60"/>
        <v>0</v>
      </c>
      <c r="BA143" s="220">
        <f t="shared" si="60"/>
        <v>810461.87</v>
      </c>
      <c r="BB143" s="220">
        <f t="shared" si="60"/>
        <v>0</v>
      </c>
      <c r="BC143" s="220">
        <f t="shared" si="60"/>
        <v>0</v>
      </c>
      <c r="BD143" s="220">
        <f t="shared" si="60"/>
        <v>0</v>
      </c>
      <c r="BE143" s="220">
        <f t="shared" si="60"/>
        <v>0</v>
      </c>
      <c r="BF143" s="220">
        <f t="shared" si="68"/>
        <v>810461.87</v>
      </c>
      <c r="BG143" s="221"/>
      <c r="BH143" s="220">
        <f>SUM($AT143:AT143)</f>
        <v>0</v>
      </c>
      <c r="BI143" s="220">
        <f>SUM($AT143:AU143)</f>
        <v>0</v>
      </c>
      <c r="BJ143" s="220">
        <f>SUM($AT143:AV143)</f>
        <v>0</v>
      </c>
      <c r="BK143" s="220">
        <f>SUM($AT143:AW143)</f>
        <v>0</v>
      </c>
      <c r="BL143" s="220">
        <f>SUM($AT143:AX143)</f>
        <v>0</v>
      </c>
      <c r="BM143" s="220">
        <f>SUM($AT143:AY143)</f>
        <v>0</v>
      </c>
      <c r="BN143" s="220">
        <f>SUM($AT143:AZ143)</f>
        <v>0</v>
      </c>
      <c r="BO143" s="220">
        <f>SUM($AT143:BA143)</f>
        <v>810461.87</v>
      </c>
      <c r="BP143" s="220">
        <f>SUM($AT143:BB143)</f>
        <v>810461.87</v>
      </c>
      <c r="BQ143" s="220">
        <f>SUM($AT143:BC143)</f>
        <v>810461.87</v>
      </c>
      <c r="BR143" s="220">
        <f>SUM($AT143:BD143)</f>
        <v>810461.87</v>
      </c>
      <c r="BS143" s="220">
        <f>SUM($AT143:BE143)</f>
        <v>810461.87</v>
      </c>
      <c r="BT143" s="222">
        <f t="shared" si="69"/>
        <v>303923.20124999998</v>
      </c>
      <c r="BU143" s="82"/>
      <c r="BV143" s="220">
        <f t="shared" si="63"/>
        <v>0</v>
      </c>
      <c r="BW143" s="220">
        <f t="shared" si="63"/>
        <v>0</v>
      </c>
      <c r="BX143" s="220">
        <f t="shared" si="63"/>
        <v>0</v>
      </c>
      <c r="BY143" s="220">
        <f t="shared" si="61"/>
        <v>0</v>
      </c>
      <c r="BZ143" s="220">
        <f t="shared" si="61"/>
        <v>0</v>
      </c>
      <c r="CA143" s="220">
        <f t="shared" si="61"/>
        <v>0</v>
      </c>
      <c r="CB143" s="220">
        <f t="shared" si="61"/>
        <v>0</v>
      </c>
      <c r="CC143" s="220">
        <f t="shared" si="61"/>
        <v>0</v>
      </c>
      <c r="CD143" s="220">
        <f t="shared" si="61"/>
        <v>0</v>
      </c>
      <c r="CE143" s="220">
        <f t="shared" si="61"/>
        <v>0</v>
      </c>
      <c r="CF143" s="220">
        <f t="shared" si="61"/>
        <v>0</v>
      </c>
      <c r="CG143" s="220">
        <f t="shared" si="61"/>
        <v>0</v>
      </c>
      <c r="CH143" s="220">
        <f t="shared" si="70"/>
        <v>0</v>
      </c>
      <c r="CI143" s="221"/>
      <c r="CJ143" s="220">
        <f>SUM($BV143:BV143)</f>
        <v>0</v>
      </c>
      <c r="CK143" s="220">
        <f>SUM($BV143:BW143)</f>
        <v>0</v>
      </c>
      <c r="CL143" s="220">
        <f>SUM($BV143:BX143)</f>
        <v>0</v>
      </c>
      <c r="CM143" s="220">
        <f>SUM($BV143:BY143)</f>
        <v>0</v>
      </c>
      <c r="CN143" s="220">
        <f>SUM($BV143:BZ143)</f>
        <v>0</v>
      </c>
      <c r="CO143" s="220">
        <f>SUM($BV143:CA143)</f>
        <v>0</v>
      </c>
      <c r="CP143" s="220">
        <f>SUM($BV143:CB143)</f>
        <v>0</v>
      </c>
      <c r="CQ143" s="220">
        <f>SUM($BV143:CC143)</f>
        <v>0</v>
      </c>
      <c r="CR143" s="220">
        <f>SUM($BV143:CD143)</f>
        <v>0</v>
      </c>
      <c r="CS143" s="220">
        <f>SUM($BV143:CE143)</f>
        <v>0</v>
      </c>
      <c r="CT143" s="220">
        <f>SUM($BV143:CF143)</f>
        <v>0</v>
      </c>
      <c r="CU143" s="220">
        <f>SUM($BV143:CG143)</f>
        <v>0</v>
      </c>
      <c r="CV143" s="222">
        <f t="shared" si="71"/>
        <v>0</v>
      </c>
    </row>
    <row r="144" spans="1:100" s="94" customFormat="1" ht="14.4">
      <c r="A144" s="129" t="s">
        <v>807</v>
      </c>
      <c r="B144" s="129" t="s">
        <v>211</v>
      </c>
      <c r="C144" s="129" t="s">
        <v>21</v>
      </c>
      <c r="D144" t="s">
        <v>49</v>
      </c>
      <c r="E144" s="217" t="s">
        <v>49</v>
      </c>
      <c r="F144" t="s">
        <v>226</v>
      </c>
      <c r="G144" t="s">
        <v>341</v>
      </c>
      <c r="H144" t="s">
        <v>342</v>
      </c>
      <c r="I144" t="s">
        <v>344</v>
      </c>
      <c r="J144" t="s">
        <v>625</v>
      </c>
      <c r="K144" s="129" t="s">
        <v>771</v>
      </c>
      <c r="L144" s="129" t="s">
        <v>417</v>
      </c>
      <c r="M144" s="218" t="str">
        <f t="shared" si="64"/>
        <v>ED.AN</v>
      </c>
      <c r="N144" s="173">
        <v>0.65639999999999998</v>
      </c>
      <c r="O144" s="173">
        <v>0</v>
      </c>
      <c r="P144" s="219">
        <f t="shared" si="65"/>
        <v>78199.295039999983</v>
      </c>
      <c r="Q144" s="219">
        <f t="shared" si="66"/>
        <v>0</v>
      </c>
      <c r="R144" s="220">
        <v>0</v>
      </c>
      <c r="S144" s="220">
        <v>0</v>
      </c>
      <c r="T144" s="220">
        <v>0</v>
      </c>
      <c r="U144" s="220">
        <v>0</v>
      </c>
      <c r="V144" s="220">
        <v>0</v>
      </c>
      <c r="W144" s="220">
        <v>0</v>
      </c>
      <c r="X144" s="220">
        <v>0</v>
      </c>
      <c r="Y144" s="220">
        <v>2.1827872842550278E-11</v>
      </c>
      <c r="Z144" s="220">
        <v>0</v>
      </c>
      <c r="AA144" s="220">
        <v>0</v>
      </c>
      <c r="AB144" s="220">
        <v>844165.12</v>
      </c>
      <c r="AC144" s="220">
        <v>-725031.52</v>
      </c>
      <c r="AD144" s="220">
        <f t="shared" si="72"/>
        <v>119133.59999999998</v>
      </c>
      <c r="AE144" s="221"/>
      <c r="AF144" s="220">
        <f>SUM($R144:R144)</f>
        <v>0</v>
      </c>
      <c r="AG144" s="220">
        <f>SUM($R144:S144)</f>
        <v>0</v>
      </c>
      <c r="AH144" s="220">
        <f>SUM($R144:T144)</f>
        <v>0</v>
      </c>
      <c r="AI144" s="220">
        <f>SUM($R144:U144)</f>
        <v>0</v>
      </c>
      <c r="AJ144" s="220">
        <f>SUM($R144:V144)</f>
        <v>0</v>
      </c>
      <c r="AK144" s="220">
        <f>SUM($R144:W144)</f>
        <v>0</v>
      </c>
      <c r="AL144" s="220">
        <f>SUM($R144:X144)</f>
        <v>0</v>
      </c>
      <c r="AM144" s="220">
        <f>SUM($R144:Y144)</f>
        <v>2.1827872842550278E-11</v>
      </c>
      <c r="AN144" s="220">
        <f>SUM($R144:Z144)</f>
        <v>2.1827872842550278E-11</v>
      </c>
      <c r="AO144" s="220">
        <f>SUM($R144:AA144)</f>
        <v>2.1827872842550278E-11</v>
      </c>
      <c r="AP144" s="220">
        <f>SUM($R144:AB144)</f>
        <v>844165.12</v>
      </c>
      <c r="AQ144" s="220">
        <f>SUM($R144:AC144)</f>
        <v>119133.59999999998</v>
      </c>
      <c r="AR144" s="222">
        <f t="shared" si="67"/>
        <v>75310.993333333347</v>
      </c>
      <c r="AS144" s="82"/>
      <c r="AT144" s="220">
        <f t="shared" si="62"/>
        <v>0</v>
      </c>
      <c r="AU144" s="220">
        <f t="shared" si="62"/>
        <v>0</v>
      </c>
      <c r="AV144" s="220">
        <f t="shared" si="62"/>
        <v>0</v>
      </c>
      <c r="AW144" s="220">
        <f t="shared" si="60"/>
        <v>0</v>
      </c>
      <c r="AX144" s="220">
        <f t="shared" si="60"/>
        <v>0</v>
      </c>
      <c r="AY144" s="220">
        <f t="shared" si="60"/>
        <v>0</v>
      </c>
      <c r="AZ144" s="220">
        <f t="shared" si="60"/>
        <v>0</v>
      </c>
      <c r="BA144" s="220">
        <f t="shared" si="60"/>
        <v>1.4327815733850001E-11</v>
      </c>
      <c r="BB144" s="220">
        <f t="shared" si="60"/>
        <v>0</v>
      </c>
      <c r="BC144" s="220">
        <f t="shared" si="60"/>
        <v>0</v>
      </c>
      <c r="BD144" s="220">
        <f t="shared" si="60"/>
        <v>554109.98476799997</v>
      </c>
      <c r="BE144" s="220">
        <f t="shared" si="60"/>
        <v>-475910.68972800003</v>
      </c>
      <c r="BF144" s="220">
        <f t="shared" si="68"/>
        <v>78199.295039999939</v>
      </c>
      <c r="BG144" s="221"/>
      <c r="BH144" s="220">
        <f>SUM($AT144:AT144)</f>
        <v>0</v>
      </c>
      <c r="BI144" s="220">
        <f>SUM($AT144:AU144)</f>
        <v>0</v>
      </c>
      <c r="BJ144" s="220">
        <f>SUM($AT144:AV144)</f>
        <v>0</v>
      </c>
      <c r="BK144" s="220">
        <f>SUM($AT144:AW144)</f>
        <v>0</v>
      </c>
      <c r="BL144" s="220">
        <f>SUM($AT144:AX144)</f>
        <v>0</v>
      </c>
      <c r="BM144" s="220">
        <f>SUM($AT144:AY144)</f>
        <v>0</v>
      </c>
      <c r="BN144" s="220">
        <f>SUM($AT144:AZ144)</f>
        <v>0</v>
      </c>
      <c r="BO144" s="220">
        <f>SUM($AT144:BA144)</f>
        <v>1.4327815733850001E-11</v>
      </c>
      <c r="BP144" s="220">
        <f>SUM($AT144:BB144)</f>
        <v>1.4327815733850001E-11</v>
      </c>
      <c r="BQ144" s="220">
        <f>SUM($AT144:BC144)</f>
        <v>1.4327815733850001E-11</v>
      </c>
      <c r="BR144" s="220">
        <f>SUM($AT144:BD144)</f>
        <v>554109.98476799997</v>
      </c>
      <c r="BS144" s="220">
        <f>SUM($AT144:BE144)</f>
        <v>78199.295039999939</v>
      </c>
      <c r="BT144" s="222">
        <f t="shared" si="69"/>
        <v>49434.136023999999</v>
      </c>
      <c r="BU144" s="82"/>
      <c r="BV144" s="220">
        <f t="shared" si="63"/>
        <v>0</v>
      </c>
      <c r="BW144" s="220">
        <f t="shared" si="63"/>
        <v>0</v>
      </c>
      <c r="BX144" s="220">
        <f t="shared" si="63"/>
        <v>0</v>
      </c>
      <c r="BY144" s="220">
        <f t="shared" si="61"/>
        <v>0</v>
      </c>
      <c r="BZ144" s="220">
        <f t="shared" si="61"/>
        <v>0</v>
      </c>
      <c r="CA144" s="220">
        <f t="shared" si="61"/>
        <v>0</v>
      </c>
      <c r="CB144" s="220">
        <f t="shared" si="61"/>
        <v>0</v>
      </c>
      <c r="CC144" s="220">
        <f t="shared" si="61"/>
        <v>0</v>
      </c>
      <c r="CD144" s="220">
        <f t="shared" si="61"/>
        <v>0</v>
      </c>
      <c r="CE144" s="220">
        <f t="shared" si="61"/>
        <v>0</v>
      </c>
      <c r="CF144" s="220">
        <f t="shared" si="61"/>
        <v>0</v>
      </c>
      <c r="CG144" s="220">
        <f t="shared" si="61"/>
        <v>0</v>
      </c>
      <c r="CH144" s="220">
        <f t="shared" si="70"/>
        <v>0</v>
      </c>
      <c r="CI144" s="221"/>
      <c r="CJ144" s="220">
        <f>SUM($BV144:BV144)</f>
        <v>0</v>
      </c>
      <c r="CK144" s="220">
        <f>SUM($BV144:BW144)</f>
        <v>0</v>
      </c>
      <c r="CL144" s="220">
        <f>SUM($BV144:BX144)</f>
        <v>0</v>
      </c>
      <c r="CM144" s="220">
        <f>SUM($BV144:BY144)</f>
        <v>0</v>
      </c>
      <c r="CN144" s="220">
        <f>SUM($BV144:BZ144)</f>
        <v>0</v>
      </c>
      <c r="CO144" s="220">
        <f>SUM($BV144:CA144)</f>
        <v>0</v>
      </c>
      <c r="CP144" s="220">
        <f>SUM($BV144:CB144)</f>
        <v>0</v>
      </c>
      <c r="CQ144" s="220">
        <f>SUM($BV144:CC144)</f>
        <v>0</v>
      </c>
      <c r="CR144" s="220">
        <f>SUM($BV144:CD144)</f>
        <v>0</v>
      </c>
      <c r="CS144" s="220">
        <f>SUM($BV144:CE144)</f>
        <v>0</v>
      </c>
      <c r="CT144" s="220">
        <f>SUM($BV144:CF144)</f>
        <v>0</v>
      </c>
      <c r="CU144" s="220">
        <f>SUM($BV144:CG144)</f>
        <v>0</v>
      </c>
      <c r="CV144" s="222">
        <f t="shared" si="71"/>
        <v>0</v>
      </c>
    </row>
    <row r="145" spans="1:100" s="94" customFormat="1" ht="14.4">
      <c r="A145" s="129" t="s">
        <v>807</v>
      </c>
      <c r="B145" s="129" t="s">
        <v>211</v>
      </c>
      <c r="C145" s="129" t="s">
        <v>21</v>
      </c>
      <c r="D145" t="s">
        <v>49</v>
      </c>
      <c r="E145" s="217" t="s">
        <v>49</v>
      </c>
      <c r="F145" t="s">
        <v>227</v>
      </c>
      <c r="G145" t="s">
        <v>345</v>
      </c>
      <c r="H145" t="s">
        <v>346</v>
      </c>
      <c r="I145" t="s">
        <v>347</v>
      </c>
      <c r="J145" t="s">
        <v>630</v>
      </c>
      <c r="K145" s="129" t="s">
        <v>771</v>
      </c>
      <c r="L145" s="129" t="s">
        <v>417</v>
      </c>
      <c r="M145" s="218" t="str">
        <f t="shared" si="64"/>
        <v>ED.AN</v>
      </c>
      <c r="N145" s="173">
        <v>0.65639999999999998</v>
      </c>
      <c r="O145" s="173">
        <v>0</v>
      </c>
      <c r="P145" s="219">
        <f t="shared" si="65"/>
        <v>2820183.9249119987</v>
      </c>
      <c r="Q145" s="219">
        <f t="shared" si="66"/>
        <v>0</v>
      </c>
      <c r="R145" s="220">
        <v>0</v>
      </c>
      <c r="S145" s="220">
        <v>0</v>
      </c>
      <c r="T145" s="220">
        <v>0</v>
      </c>
      <c r="U145" s="220">
        <v>0</v>
      </c>
      <c r="V145" s="220">
        <v>0</v>
      </c>
      <c r="W145" s="220">
        <v>0</v>
      </c>
      <c r="X145" s="220">
        <v>4162737.1399999997</v>
      </c>
      <c r="Y145" s="220">
        <v>33472.879999999997</v>
      </c>
      <c r="Z145" s="220">
        <v>99890.06</v>
      </c>
      <c r="AA145" s="220">
        <v>341</v>
      </c>
      <c r="AB145" s="220">
        <v>-4.6566128730773926E-10</v>
      </c>
      <c r="AC145" s="220">
        <v>0</v>
      </c>
      <c r="AD145" s="220">
        <f t="shared" si="72"/>
        <v>4296441.0799999982</v>
      </c>
      <c r="AE145" s="221"/>
      <c r="AF145" s="220">
        <f>SUM($R145:R145)</f>
        <v>0</v>
      </c>
      <c r="AG145" s="220">
        <f>SUM($R145:S145)</f>
        <v>0</v>
      </c>
      <c r="AH145" s="220">
        <f>SUM($R145:T145)</f>
        <v>0</v>
      </c>
      <c r="AI145" s="220">
        <f>SUM($R145:U145)</f>
        <v>0</v>
      </c>
      <c r="AJ145" s="220">
        <f>SUM($R145:V145)</f>
        <v>0</v>
      </c>
      <c r="AK145" s="220">
        <f>SUM($R145:W145)</f>
        <v>0</v>
      </c>
      <c r="AL145" s="220">
        <f>SUM($R145:X145)</f>
        <v>4162737.1399999997</v>
      </c>
      <c r="AM145" s="220">
        <f>SUM($R145:Y145)</f>
        <v>4196210.0199999996</v>
      </c>
      <c r="AN145" s="220">
        <f>SUM($R145:Z145)</f>
        <v>4296100.0799999991</v>
      </c>
      <c r="AO145" s="220">
        <f>SUM($R145:AA145)</f>
        <v>4296441.0799999991</v>
      </c>
      <c r="AP145" s="220">
        <f>SUM($R145:AB145)</f>
        <v>4296441.0799999982</v>
      </c>
      <c r="AQ145" s="220">
        <f>SUM($R145:AC145)</f>
        <v>4296441.0799999982</v>
      </c>
      <c r="AR145" s="222">
        <f t="shared" si="67"/>
        <v>1949679.1616666662</v>
      </c>
      <c r="AS145" s="82"/>
      <c r="AT145" s="220">
        <f t="shared" si="62"/>
        <v>0</v>
      </c>
      <c r="AU145" s="220">
        <f t="shared" si="62"/>
        <v>0</v>
      </c>
      <c r="AV145" s="220">
        <f t="shared" si="62"/>
        <v>0</v>
      </c>
      <c r="AW145" s="220">
        <f t="shared" si="60"/>
        <v>0</v>
      </c>
      <c r="AX145" s="220">
        <f t="shared" si="60"/>
        <v>0</v>
      </c>
      <c r="AY145" s="220">
        <f t="shared" si="60"/>
        <v>0</v>
      </c>
      <c r="AZ145" s="220">
        <f t="shared" si="60"/>
        <v>2732420.6586959995</v>
      </c>
      <c r="BA145" s="220">
        <f t="shared" si="60"/>
        <v>21971.598431999999</v>
      </c>
      <c r="BB145" s="220">
        <f t="shared" si="60"/>
        <v>65567.835383999991</v>
      </c>
      <c r="BC145" s="220">
        <f t="shared" si="60"/>
        <v>223.83240000000001</v>
      </c>
      <c r="BD145" s="220">
        <f t="shared" si="60"/>
        <v>-3.0566006898880004E-10</v>
      </c>
      <c r="BE145" s="220">
        <f t="shared" si="60"/>
        <v>0</v>
      </c>
      <c r="BF145" s="220">
        <f t="shared" si="68"/>
        <v>2820183.9249119991</v>
      </c>
      <c r="BG145" s="221"/>
      <c r="BH145" s="220">
        <f>SUM($AT145:AT145)</f>
        <v>0</v>
      </c>
      <c r="BI145" s="220">
        <f>SUM($AT145:AU145)</f>
        <v>0</v>
      </c>
      <c r="BJ145" s="220">
        <f>SUM($AT145:AV145)</f>
        <v>0</v>
      </c>
      <c r="BK145" s="220">
        <f>SUM($AT145:AW145)</f>
        <v>0</v>
      </c>
      <c r="BL145" s="220">
        <f>SUM($AT145:AX145)</f>
        <v>0</v>
      </c>
      <c r="BM145" s="220">
        <f>SUM($AT145:AY145)</f>
        <v>0</v>
      </c>
      <c r="BN145" s="220">
        <f>SUM($AT145:AZ145)</f>
        <v>2732420.6586959995</v>
      </c>
      <c r="BO145" s="220">
        <f>SUM($AT145:BA145)</f>
        <v>2754392.2571279993</v>
      </c>
      <c r="BP145" s="220">
        <f>SUM($AT145:BB145)</f>
        <v>2819960.0925119994</v>
      </c>
      <c r="BQ145" s="220">
        <f>SUM($AT145:BC145)</f>
        <v>2820183.9249119996</v>
      </c>
      <c r="BR145" s="220">
        <f>SUM($AT145:BD145)</f>
        <v>2820183.9249119991</v>
      </c>
      <c r="BS145" s="220">
        <f>SUM($AT145:BE145)</f>
        <v>2820183.9249119991</v>
      </c>
      <c r="BT145" s="222">
        <f t="shared" si="69"/>
        <v>1279769.4017179997</v>
      </c>
      <c r="BU145" s="82"/>
      <c r="BV145" s="220">
        <f t="shared" si="63"/>
        <v>0</v>
      </c>
      <c r="BW145" s="220">
        <f t="shared" si="63"/>
        <v>0</v>
      </c>
      <c r="BX145" s="220">
        <f t="shared" si="63"/>
        <v>0</v>
      </c>
      <c r="BY145" s="220">
        <f t="shared" si="61"/>
        <v>0</v>
      </c>
      <c r="BZ145" s="220">
        <f t="shared" si="61"/>
        <v>0</v>
      </c>
      <c r="CA145" s="220">
        <f t="shared" si="61"/>
        <v>0</v>
      </c>
      <c r="CB145" s="220">
        <f t="shared" si="61"/>
        <v>0</v>
      </c>
      <c r="CC145" s="220">
        <f t="shared" si="61"/>
        <v>0</v>
      </c>
      <c r="CD145" s="220">
        <f t="shared" si="61"/>
        <v>0</v>
      </c>
      <c r="CE145" s="220">
        <f t="shared" si="61"/>
        <v>0</v>
      </c>
      <c r="CF145" s="220">
        <f t="shared" si="61"/>
        <v>0</v>
      </c>
      <c r="CG145" s="220">
        <f t="shared" si="61"/>
        <v>0</v>
      </c>
      <c r="CH145" s="220">
        <f t="shared" si="70"/>
        <v>0</v>
      </c>
      <c r="CI145" s="221"/>
      <c r="CJ145" s="220">
        <f>SUM($BV145:BV145)</f>
        <v>0</v>
      </c>
      <c r="CK145" s="220">
        <f>SUM($BV145:BW145)</f>
        <v>0</v>
      </c>
      <c r="CL145" s="220">
        <f>SUM($BV145:BX145)</f>
        <v>0</v>
      </c>
      <c r="CM145" s="220">
        <f>SUM($BV145:BY145)</f>
        <v>0</v>
      </c>
      <c r="CN145" s="220">
        <f>SUM($BV145:BZ145)</f>
        <v>0</v>
      </c>
      <c r="CO145" s="220">
        <f>SUM($BV145:CA145)</f>
        <v>0</v>
      </c>
      <c r="CP145" s="220">
        <f>SUM($BV145:CB145)</f>
        <v>0</v>
      </c>
      <c r="CQ145" s="220">
        <f>SUM($BV145:CC145)</f>
        <v>0</v>
      </c>
      <c r="CR145" s="220">
        <f>SUM($BV145:CD145)</f>
        <v>0</v>
      </c>
      <c r="CS145" s="220">
        <f>SUM($BV145:CE145)</f>
        <v>0</v>
      </c>
      <c r="CT145" s="220">
        <f>SUM($BV145:CF145)</f>
        <v>0</v>
      </c>
      <c r="CU145" s="220">
        <f>SUM($BV145:CG145)</f>
        <v>0</v>
      </c>
      <c r="CV145" s="222">
        <f t="shared" si="71"/>
        <v>0</v>
      </c>
    </row>
    <row r="146" spans="1:100" s="94" customFormat="1" ht="14.4">
      <c r="A146" s="129" t="s">
        <v>807</v>
      </c>
      <c r="B146" s="129" t="s">
        <v>211</v>
      </c>
      <c r="C146" s="129" t="s">
        <v>21</v>
      </c>
      <c r="D146" t="s">
        <v>49</v>
      </c>
      <c r="E146" s="217" t="s">
        <v>49</v>
      </c>
      <c r="F146" t="s">
        <v>227</v>
      </c>
      <c r="G146" t="s">
        <v>345</v>
      </c>
      <c r="H146" t="s">
        <v>346</v>
      </c>
      <c r="I146" t="s">
        <v>627</v>
      </c>
      <c r="J146" t="s">
        <v>628</v>
      </c>
      <c r="K146" s="129" t="s">
        <v>771</v>
      </c>
      <c r="L146" s="129" t="s">
        <v>417</v>
      </c>
      <c r="M146" s="218" t="str">
        <f t="shared" si="64"/>
        <v>ED.AN</v>
      </c>
      <c r="N146" s="173">
        <v>0.65639999999999998</v>
      </c>
      <c r="O146" s="173">
        <v>0</v>
      </c>
      <c r="P146" s="219">
        <f t="shared" si="65"/>
        <v>-9906.7629480000378</v>
      </c>
      <c r="Q146" s="219">
        <f t="shared" si="66"/>
        <v>0</v>
      </c>
      <c r="R146" s="220">
        <v>0</v>
      </c>
      <c r="S146" s="220">
        <v>0</v>
      </c>
      <c r="T146" s="220">
        <v>-15092.57</v>
      </c>
      <c r="U146" s="220">
        <v>0</v>
      </c>
      <c r="V146" s="220">
        <v>0</v>
      </c>
      <c r="W146" s="220">
        <v>0</v>
      </c>
      <c r="X146" s="220">
        <v>0</v>
      </c>
      <c r="Y146" s="220">
        <v>0</v>
      </c>
      <c r="Z146" s="220">
        <v>-5.8207660913467407E-11</v>
      </c>
      <c r="AA146" s="220">
        <v>0</v>
      </c>
      <c r="AB146" s="220">
        <v>0</v>
      </c>
      <c r="AC146" s="220">
        <v>0</v>
      </c>
      <c r="AD146" s="220">
        <f t="shared" si="72"/>
        <v>-15092.570000000058</v>
      </c>
      <c r="AE146" s="221"/>
      <c r="AF146" s="220">
        <f>SUM($R146:R146)</f>
        <v>0</v>
      </c>
      <c r="AG146" s="220">
        <f>SUM($R146:S146)</f>
        <v>0</v>
      </c>
      <c r="AH146" s="220">
        <f>SUM($R146:T146)</f>
        <v>-15092.57</v>
      </c>
      <c r="AI146" s="220">
        <f>SUM($R146:U146)</f>
        <v>-15092.57</v>
      </c>
      <c r="AJ146" s="220">
        <f>SUM($R146:V146)</f>
        <v>-15092.57</v>
      </c>
      <c r="AK146" s="220">
        <f>SUM($R146:W146)</f>
        <v>-15092.57</v>
      </c>
      <c r="AL146" s="220">
        <f>SUM($R146:X146)</f>
        <v>-15092.57</v>
      </c>
      <c r="AM146" s="220">
        <f>SUM($R146:Y146)</f>
        <v>-15092.57</v>
      </c>
      <c r="AN146" s="220">
        <f>SUM($R146:Z146)</f>
        <v>-15092.570000000058</v>
      </c>
      <c r="AO146" s="220">
        <f>SUM($R146:AA146)</f>
        <v>-15092.570000000058</v>
      </c>
      <c r="AP146" s="220">
        <f>SUM($R146:AB146)</f>
        <v>-15092.570000000058</v>
      </c>
      <c r="AQ146" s="220">
        <f>SUM($R146:AC146)</f>
        <v>-15092.570000000058</v>
      </c>
      <c r="AR146" s="222">
        <f t="shared" si="67"/>
        <v>-11948.284583333354</v>
      </c>
      <c r="AS146" s="82"/>
      <c r="AT146" s="220">
        <f t="shared" si="62"/>
        <v>0</v>
      </c>
      <c r="AU146" s="220">
        <f t="shared" si="62"/>
        <v>0</v>
      </c>
      <c r="AV146" s="220">
        <f t="shared" si="62"/>
        <v>-9906.7629479999996</v>
      </c>
      <c r="AW146" s="220">
        <f t="shared" si="60"/>
        <v>0</v>
      </c>
      <c r="AX146" s="220">
        <f t="shared" si="60"/>
        <v>0</v>
      </c>
      <c r="AY146" s="220">
        <f t="shared" si="60"/>
        <v>0</v>
      </c>
      <c r="AZ146" s="220">
        <f t="shared" si="60"/>
        <v>0</v>
      </c>
      <c r="BA146" s="220">
        <f t="shared" si="60"/>
        <v>0</v>
      </c>
      <c r="BB146" s="220">
        <f t="shared" si="60"/>
        <v>-3.8207508623600005E-11</v>
      </c>
      <c r="BC146" s="220">
        <f t="shared" si="60"/>
        <v>0</v>
      </c>
      <c r="BD146" s="220">
        <f t="shared" si="60"/>
        <v>0</v>
      </c>
      <c r="BE146" s="220">
        <f t="shared" si="60"/>
        <v>0</v>
      </c>
      <c r="BF146" s="220">
        <f t="shared" si="68"/>
        <v>-9906.7629480000378</v>
      </c>
      <c r="BG146" s="221"/>
      <c r="BH146" s="220">
        <f>SUM($AT146:AT146)</f>
        <v>0</v>
      </c>
      <c r="BI146" s="220">
        <f>SUM($AT146:AU146)</f>
        <v>0</v>
      </c>
      <c r="BJ146" s="220">
        <f>SUM($AT146:AV146)</f>
        <v>-9906.7629479999996</v>
      </c>
      <c r="BK146" s="220">
        <f>SUM($AT146:AW146)</f>
        <v>-9906.7629479999996</v>
      </c>
      <c r="BL146" s="220">
        <f>SUM($AT146:AX146)</f>
        <v>-9906.7629479999996</v>
      </c>
      <c r="BM146" s="220">
        <f>SUM($AT146:AY146)</f>
        <v>-9906.7629479999996</v>
      </c>
      <c r="BN146" s="220">
        <f>SUM($AT146:AZ146)</f>
        <v>-9906.7629479999996</v>
      </c>
      <c r="BO146" s="220">
        <f>SUM($AT146:BA146)</f>
        <v>-9906.7629479999996</v>
      </c>
      <c r="BP146" s="220">
        <f>SUM($AT146:BB146)</f>
        <v>-9906.7629480000378</v>
      </c>
      <c r="BQ146" s="220">
        <f>SUM($AT146:BC146)</f>
        <v>-9906.7629480000378</v>
      </c>
      <c r="BR146" s="220">
        <f>SUM($AT146:BD146)</f>
        <v>-9906.7629480000378</v>
      </c>
      <c r="BS146" s="220">
        <f>SUM($AT146:BE146)</f>
        <v>-9906.7629480000378</v>
      </c>
      <c r="BT146" s="222">
        <f t="shared" si="69"/>
        <v>-7842.8540005000104</v>
      </c>
      <c r="BU146" s="82"/>
      <c r="BV146" s="220">
        <f t="shared" si="63"/>
        <v>0</v>
      </c>
      <c r="BW146" s="220">
        <f t="shared" si="63"/>
        <v>0</v>
      </c>
      <c r="BX146" s="220">
        <f t="shared" si="63"/>
        <v>0</v>
      </c>
      <c r="BY146" s="220">
        <f t="shared" si="61"/>
        <v>0</v>
      </c>
      <c r="BZ146" s="220">
        <f t="shared" si="61"/>
        <v>0</v>
      </c>
      <c r="CA146" s="220">
        <f t="shared" si="61"/>
        <v>0</v>
      </c>
      <c r="CB146" s="220">
        <f t="shared" si="61"/>
        <v>0</v>
      </c>
      <c r="CC146" s="220">
        <f t="shared" si="61"/>
        <v>0</v>
      </c>
      <c r="CD146" s="220">
        <f t="shared" si="61"/>
        <v>0</v>
      </c>
      <c r="CE146" s="220">
        <f t="shared" si="61"/>
        <v>0</v>
      </c>
      <c r="CF146" s="220">
        <f t="shared" si="61"/>
        <v>0</v>
      </c>
      <c r="CG146" s="220">
        <f t="shared" si="61"/>
        <v>0</v>
      </c>
      <c r="CH146" s="220">
        <f t="shared" si="70"/>
        <v>0</v>
      </c>
      <c r="CI146" s="221"/>
      <c r="CJ146" s="220">
        <f>SUM($BV146:BV146)</f>
        <v>0</v>
      </c>
      <c r="CK146" s="220">
        <f>SUM($BV146:BW146)</f>
        <v>0</v>
      </c>
      <c r="CL146" s="220">
        <f>SUM($BV146:BX146)</f>
        <v>0</v>
      </c>
      <c r="CM146" s="220">
        <f>SUM($BV146:BY146)</f>
        <v>0</v>
      </c>
      <c r="CN146" s="220">
        <f>SUM($BV146:BZ146)</f>
        <v>0</v>
      </c>
      <c r="CO146" s="220">
        <f>SUM($BV146:CA146)</f>
        <v>0</v>
      </c>
      <c r="CP146" s="220">
        <f>SUM($BV146:CB146)</f>
        <v>0</v>
      </c>
      <c r="CQ146" s="220">
        <f>SUM($BV146:CC146)</f>
        <v>0</v>
      </c>
      <c r="CR146" s="220">
        <f>SUM($BV146:CD146)</f>
        <v>0</v>
      </c>
      <c r="CS146" s="220">
        <f>SUM($BV146:CE146)</f>
        <v>0</v>
      </c>
      <c r="CT146" s="220">
        <f>SUM($BV146:CF146)</f>
        <v>0</v>
      </c>
      <c r="CU146" s="220">
        <f>SUM($BV146:CG146)</f>
        <v>0</v>
      </c>
      <c r="CV146" s="222">
        <f t="shared" si="71"/>
        <v>0</v>
      </c>
    </row>
    <row r="147" spans="1:100" s="94" customFormat="1" ht="14.4">
      <c r="A147" s="129" t="s">
        <v>807</v>
      </c>
      <c r="B147" s="129" t="s">
        <v>211</v>
      </c>
      <c r="C147" s="129" t="s">
        <v>21</v>
      </c>
      <c r="D147" t="s">
        <v>49</v>
      </c>
      <c r="E147" s="217" t="s">
        <v>49</v>
      </c>
      <c r="F147" t="s">
        <v>227</v>
      </c>
      <c r="G147" t="s">
        <v>345</v>
      </c>
      <c r="H147" t="s">
        <v>346</v>
      </c>
      <c r="I147" t="s">
        <v>348</v>
      </c>
      <c r="J147" t="s">
        <v>629</v>
      </c>
      <c r="K147" s="129" t="s">
        <v>771</v>
      </c>
      <c r="L147" s="129" t="s">
        <v>417</v>
      </c>
      <c r="M147" s="218" t="str">
        <f t="shared" si="64"/>
        <v>ED.AN</v>
      </c>
      <c r="N147" s="173">
        <v>0.65639999999999998</v>
      </c>
      <c r="O147" s="173">
        <v>0</v>
      </c>
      <c r="P147" s="219">
        <f t="shared" si="65"/>
        <v>489831.99507600005</v>
      </c>
      <c r="Q147" s="219">
        <f t="shared" si="66"/>
        <v>0</v>
      </c>
      <c r="R147" s="220">
        <v>0</v>
      </c>
      <c r="S147" s="220">
        <v>-3092.43</v>
      </c>
      <c r="T147" s="220">
        <v>16099.859999999997</v>
      </c>
      <c r="U147" s="220">
        <v>0</v>
      </c>
      <c r="V147" s="220">
        <v>0</v>
      </c>
      <c r="W147" s="220">
        <v>0</v>
      </c>
      <c r="X147" s="220">
        <v>0</v>
      </c>
      <c r="Y147" s="220">
        <v>0</v>
      </c>
      <c r="Z147" s="220">
        <v>0</v>
      </c>
      <c r="AA147" s="220">
        <v>706267.85000000009</v>
      </c>
      <c r="AB147" s="220">
        <v>805.6</v>
      </c>
      <c r="AC147" s="220">
        <v>26159.21</v>
      </c>
      <c r="AD147" s="220">
        <f t="shared" si="72"/>
        <v>746240.09000000008</v>
      </c>
      <c r="AE147" s="221"/>
      <c r="AF147" s="220">
        <f>SUM($R147:R147)</f>
        <v>0</v>
      </c>
      <c r="AG147" s="220">
        <f>SUM($R147:S147)</f>
        <v>-3092.43</v>
      </c>
      <c r="AH147" s="220">
        <f>SUM($R147:T147)</f>
        <v>13007.429999999997</v>
      </c>
      <c r="AI147" s="220">
        <f>SUM($R147:U147)</f>
        <v>13007.429999999997</v>
      </c>
      <c r="AJ147" s="220">
        <f>SUM($R147:V147)</f>
        <v>13007.429999999997</v>
      </c>
      <c r="AK147" s="220">
        <f>SUM($R147:W147)</f>
        <v>13007.429999999997</v>
      </c>
      <c r="AL147" s="220">
        <f>SUM($R147:X147)</f>
        <v>13007.429999999997</v>
      </c>
      <c r="AM147" s="220">
        <f>SUM($R147:Y147)</f>
        <v>13007.429999999997</v>
      </c>
      <c r="AN147" s="220">
        <f>SUM($R147:Z147)</f>
        <v>13007.429999999997</v>
      </c>
      <c r="AO147" s="220">
        <f>SUM($R147:AA147)</f>
        <v>719275.28000000014</v>
      </c>
      <c r="AP147" s="220">
        <f>SUM($R147:AB147)</f>
        <v>720080.88000000012</v>
      </c>
      <c r="AQ147" s="220">
        <f>SUM($R147:AC147)</f>
        <v>746240.09000000008</v>
      </c>
      <c r="AR147" s="222">
        <f t="shared" si="67"/>
        <v>158369.64875000002</v>
      </c>
      <c r="AS147" s="82"/>
      <c r="AT147" s="220">
        <f t="shared" si="62"/>
        <v>0</v>
      </c>
      <c r="AU147" s="220">
        <f t="shared" si="62"/>
        <v>-2029.8710519999997</v>
      </c>
      <c r="AV147" s="220">
        <f t="shared" si="62"/>
        <v>10567.948103999997</v>
      </c>
      <c r="AW147" s="220">
        <f t="shared" si="60"/>
        <v>0</v>
      </c>
      <c r="AX147" s="220">
        <f t="shared" si="60"/>
        <v>0</v>
      </c>
      <c r="AY147" s="220">
        <f t="shared" si="60"/>
        <v>0</v>
      </c>
      <c r="AZ147" s="220">
        <f t="shared" si="60"/>
        <v>0</v>
      </c>
      <c r="BA147" s="220">
        <f t="shared" si="60"/>
        <v>0</v>
      </c>
      <c r="BB147" s="220">
        <f t="shared" si="60"/>
        <v>0</v>
      </c>
      <c r="BC147" s="220">
        <f t="shared" si="60"/>
        <v>463594.21674000006</v>
      </c>
      <c r="BD147" s="220">
        <f t="shared" si="60"/>
        <v>528.79584</v>
      </c>
      <c r="BE147" s="220">
        <f t="shared" si="60"/>
        <v>17170.905444</v>
      </c>
      <c r="BF147" s="220">
        <f t="shared" si="68"/>
        <v>489831.99507599999</v>
      </c>
      <c r="BG147" s="221"/>
      <c r="BH147" s="220">
        <f>SUM($AT147:AT147)</f>
        <v>0</v>
      </c>
      <c r="BI147" s="220">
        <f>SUM($AT147:AU147)</f>
        <v>-2029.8710519999997</v>
      </c>
      <c r="BJ147" s="220">
        <f>SUM($AT147:AV147)</f>
        <v>8538.0770519999969</v>
      </c>
      <c r="BK147" s="220">
        <f>SUM($AT147:AW147)</f>
        <v>8538.0770519999969</v>
      </c>
      <c r="BL147" s="220">
        <f>SUM($AT147:AX147)</f>
        <v>8538.0770519999969</v>
      </c>
      <c r="BM147" s="220">
        <f>SUM($AT147:AY147)</f>
        <v>8538.0770519999969</v>
      </c>
      <c r="BN147" s="220">
        <f>SUM($AT147:AZ147)</f>
        <v>8538.0770519999969</v>
      </c>
      <c r="BO147" s="220">
        <f>SUM($AT147:BA147)</f>
        <v>8538.0770519999969</v>
      </c>
      <c r="BP147" s="220">
        <f>SUM($AT147:BB147)</f>
        <v>8538.0770519999969</v>
      </c>
      <c r="BQ147" s="220">
        <f>SUM($AT147:BC147)</f>
        <v>472132.29379200004</v>
      </c>
      <c r="BR147" s="220">
        <f>SUM($AT147:BD147)</f>
        <v>472661.08963200002</v>
      </c>
      <c r="BS147" s="220">
        <f>SUM($AT147:BE147)</f>
        <v>489831.99507599999</v>
      </c>
      <c r="BT147" s="222">
        <f t="shared" si="69"/>
        <v>103953.83743949998</v>
      </c>
      <c r="BU147" s="82"/>
      <c r="BV147" s="220">
        <f t="shared" si="63"/>
        <v>0</v>
      </c>
      <c r="BW147" s="220">
        <f t="shared" si="63"/>
        <v>0</v>
      </c>
      <c r="BX147" s="220">
        <f t="shared" si="63"/>
        <v>0</v>
      </c>
      <c r="BY147" s="220">
        <f t="shared" si="61"/>
        <v>0</v>
      </c>
      <c r="BZ147" s="220">
        <f t="shared" si="61"/>
        <v>0</v>
      </c>
      <c r="CA147" s="220">
        <f t="shared" si="61"/>
        <v>0</v>
      </c>
      <c r="CB147" s="220">
        <f t="shared" si="61"/>
        <v>0</v>
      </c>
      <c r="CC147" s="220">
        <f t="shared" si="61"/>
        <v>0</v>
      </c>
      <c r="CD147" s="220">
        <f t="shared" si="61"/>
        <v>0</v>
      </c>
      <c r="CE147" s="220">
        <f t="shared" si="61"/>
        <v>0</v>
      </c>
      <c r="CF147" s="220">
        <f t="shared" si="61"/>
        <v>0</v>
      </c>
      <c r="CG147" s="220">
        <f t="shared" si="61"/>
        <v>0</v>
      </c>
      <c r="CH147" s="220">
        <f t="shared" si="70"/>
        <v>0</v>
      </c>
      <c r="CI147" s="221"/>
      <c r="CJ147" s="220">
        <f>SUM($BV147:BV147)</f>
        <v>0</v>
      </c>
      <c r="CK147" s="220">
        <f>SUM($BV147:BW147)</f>
        <v>0</v>
      </c>
      <c r="CL147" s="220">
        <f>SUM($BV147:BX147)</f>
        <v>0</v>
      </c>
      <c r="CM147" s="220">
        <f>SUM($BV147:BY147)</f>
        <v>0</v>
      </c>
      <c r="CN147" s="220">
        <f>SUM($BV147:BZ147)</f>
        <v>0</v>
      </c>
      <c r="CO147" s="220">
        <f>SUM($BV147:CA147)</f>
        <v>0</v>
      </c>
      <c r="CP147" s="220">
        <f>SUM($BV147:CB147)</f>
        <v>0</v>
      </c>
      <c r="CQ147" s="220">
        <f>SUM($BV147:CC147)</f>
        <v>0</v>
      </c>
      <c r="CR147" s="220">
        <f>SUM($BV147:CD147)</f>
        <v>0</v>
      </c>
      <c r="CS147" s="220">
        <f>SUM($BV147:CE147)</f>
        <v>0</v>
      </c>
      <c r="CT147" s="220">
        <f>SUM($BV147:CF147)</f>
        <v>0</v>
      </c>
      <c r="CU147" s="220">
        <f>SUM($BV147:CG147)</f>
        <v>0</v>
      </c>
      <c r="CV147" s="222">
        <f t="shared" si="71"/>
        <v>0</v>
      </c>
    </row>
    <row r="148" spans="1:100" s="94" customFormat="1" ht="14.4">
      <c r="A148" s="129" t="s">
        <v>807</v>
      </c>
      <c r="B148" s="129" t="s">
        <v>211</v>
      </c>
      <c r="C148" s="129" t="s">
        <v>21</v>
      </c>
      <c r="D148" t="s">
        <v>49</v>
      </c>
      <c r="E148" s="217" t="s">
        <v>49</v>
      </c>
      <c r="F148" t="s">
        <v>229</v>
      </c>
      <c r="G148" t="s">
        <v>349</v>
      </c>
      <c r="H148" t="s">
        <v>350</v>
      </c>
      <c r="I148" t="s">
        <v>351</v>
      </c>
      <c r="J148" t="s">
        <v>633</v>
      </c>
      <c r="K148" s="129" t="s">
        <v>771</v>
      </c>
      <c r="L148" s="129" t="s">
        <v>417</v>
      </c>
      <c r="M148" s="218" t="str">
        <f t="shared" si="64"/>
        <v>ED.AN</v>
      </c>
      <c r="N148" s="173">
        <v>0.65639999999999998</v>
      </c>
      <c r="O148" s="173">
        <v>0</v>
      </c>
      <c r="P148" s="219">
        <f t="shared" si="65"/>
        <v>13404146.239403998</v>
      </c>
      <c r="Q148" s="219">
        <f t="shared" si="66"/>
        <v>0</v>
      </c>
      <c r="R148" s="220">
        <v>0</v>
      </c>
      <c r="S148" s="220">
        <v>0</v>
      </c>
      <c r="T148" s="220">
        <v>0</v>
      </c>
      <c r="U148" s="220">
        <v>0</v>
      </c>
      <c r="V148" s="220">
        <v>0</v>
      </c>
      <c r="W148" s="220">
        <v>0</v>
      </c>
      <c r="X148" s="220">
        <v>0</v>
      </c>
      <c r="Y148" s="220">
        <v>578545.35</v>
      </c>
      <c r="Z148" s="220">
        <v>3555.37</v>
      </c>
      <c r="AA148" s="220">
        <v>6928855.7199999997</v>
      </c>
      <c r="AB148" s="220">
        <v>276943.90999999997</v>
      </c>
      <c r="AC148" s="220">
        <v>12632797.76</v>
      </c>
      <c r="AD148" s="220">
        <f t="shared" si="72"/>
        <v>20420698.109999999</v>
      </c>
      <c r="AE148" s="221"/>
      <c r="AF148" s="220">
        <f>SUM($R148:R148)</f>
        <v>0</v>
      </c>
      <c r="AG148" s="220">
        <f>SUM($R148:S148)</f>
        <v>0</v>
      </c>
      <c r="AH148" s="220">
        <f>SUM($R148:T148)</f>
        <v>0</v>
      </c>
      <c r="AI148" s="220">
        <f>SUM($R148:U148)</f>
        <v>0</v>
      </c>
      <c r="AJ148" s="220">
        <f>SUM($R148:V148)</f>
        <v>0</v>
      </c>
      <c r="AK148" s="220">
        <f>SUM($R148:W148)</f>
        <v>0</v>
      </c>
      <c r="AL148" s="220">
        <f>SUM($R148:X148)</f>
        <v>0</v>
      </c>
      <c r="AM148" s="220">
        <f>SUM($R148:Y148)</f>
        <v>578545.35</v>
      </c>
      <c r="AN148" s="220">
        <f>SUM($R148:Z148)</f>
        <v>582100.72</v>
      </c>
      <c r="AO148" s="220">
        <f>SUM($R148:AA148)</f>
        <v>7510956.4399999995</v>
      </c>
      <c r="AP148" s="220">
        <f>SUM($R148:AB148)</f>
        <v>7787900.3499999996</v>
      </c>
      <c r="AQ148" s="220">
        <f>SUM($R148:AC148)</f>
        <v>20420698.109999999</v>
      </c>
      <c r="AR148" s="222">
        <f t="shared" si="67"/>
        <v>2222487.6595833334</v>
      </c>
      <c r="AS148" s="82"/>
      <c r="AT148" s="220">
        <f t="shared" si="62"/>
        <v>0</v>
      </c>
      <c r="AU148" s="220">
        <f t="shared" si="62"/>
        <v>0</v>
      </c>
      <c r="AV148" s="220">
        <f t="shared" si="62"/>
        <v>0</v>
      </c>
      <c r="AW148" s="220">
        <f t="shared" si="60"/>
        <v>0</v>
      </c>
      <c r="AX148" s="220">
        <f t="shared" si="60"/>
        <v>0</v>
      </c>
      <c r="AY148" s="220">
        <f t="shared" si="60"/>
        <v>0</v>
      </c>
      <c r="AZ148" s="220">
        <f t="shared" si="60"/>
        <v>0</v>
      </c>
      <c r="BA148" s="220">
        <f t="shared" si="60"/>
        <v>379757.16773999995</v>
      </c>
      <c r="BB148" s="220">
        <f t="shared" si="60"/>
        <v>2333.7448679999998</v>
      </c>
      <c r="BC148" s="220">
        <f t="shared" si="60"/>
        <v>4548100.8946079994</v>
      </c>
      <c r="BD148" s="220">
        <f t="shared" si="60"/>
        <v>181785.98252399999</v>
      </c>
      <c r="BE148" s="220">
        <f t="shared" si="60"/>
        <v>8292168.4496639995</v>
      </c>
      <c r="BF148" s="220">
        <f t="shared" si="68"/>
        <v>13404146.239403998</v>
      </c>
      <c r="BG148" s="221"/>
      <c r="BH148" s="220">
        <f>SUM($AT148:AT148)</f>
        <v>0</v>
      </c>
      <c r="BI148" s="220">
        <f>SUM($AT148:AU148)</f>
        <v>0</v>
      </c>
      <c r="BJ148" s="220">
        <f>SUM($AT148:AV148)</f>
        <v>0</v>
      </c>
      <c r="BK148" s="220">
        <f>SUM($AT148:AW148)</f>
        <v>0</v>
      </c>
      <c r="BL148" s="220">
        <f>SUM($AT148:AX148)</f>
        <v>0</v>
      </c>
      <c r="BM148" s="220">
        <f>SUM($AT148:AY148)</f>
        <v>0</v>
      </c>
      <c r="BN148" s="220">
        <f>SUM($AT148:AZ148)</f>
        <v>0</v>
      </c>
      <c r="BO148" s="220">
        <f>SUM($AT148:BA148)</f>
        <v>379757.16773999995</v>
      </c>
      <c r="BP148" s="220">
        <f>SUM($AT148:BB148)</f>
        <v>382090.91260799993</v>
      </c>
      <c r="BQ148" s="220">
        <f>SUM($AT148:BC148)</f>
        <v>4930191.8072159989</v>
      </c>
      <c r="BR148" s="220">
        <f>SUM($AT148:BD148)</f>
        <v>5111977.789739999</v>
      </c>
      <c r="BS148" s="220">
        <f>SUM($AT148:BE148)</f>
        <v>13404146.239403998</v>
      </c>
      <c r="BT148" s="222">
        <f t="shared" si="69"/>
        <v>1458840.8997504998</v>
      </c>
      <c r="BU148" s="82"/>
      <c r="BV148" s="220">
        <f t="shared" si="63"/>
        <v>0</v>
      </c>
      <c r="BW148" s="220">
        <f t="shared" si="63"/>
        <v>0</v>
      </c>
      <c r="BX148" s="220">
        <f t="shared" si="63"/>
        <v>0</v>
      </c>
      <c r="BY148" s="220">
        <f t="shared" si="61"/>
        <v>0</v>
      </c>
      <c r="BZ148" s="220">
        <f t="shared" si="61"/>
        <v>0</v>
      </c>
      <c r="CA148" s="220">
        <f t="shared" si="61"/>
        <v>0</v>
      </c>
      <c r="CB148" s="220">
        <f t="shared" si="61"/>
        <v>0</v>
      </c>
      <c r="CC148" s="220">
        <f t="shared" si="61"/>
        <v>0</v>
      </c>
      <c r="CD148" s="220">
        <f t="shared" si="61"/>
        <v>0</v>
      </c>
      <c r="CE148" s="220">
        <f t="shared" si="61"/>
        <v>0</v>
      </c>
      <c r="CF148" s="220">
        <f t="shared" si="61"/>
        <v>0</v>
      </c>
      <c r="CG148" s="220">
        <f t="shared" si="61"/>
        <v>0</v>
      </c>
      <c r="CH148" s="220">
        <f t="shared" si="70"/>
        <v>0</v>
      </c>
      <c r="CI148" s="221"/>
      <c r="CJ148" s="220">
        <f>SUM($BV148:BV148)</f>
        <v>0</v>
      </c>
      <c r="CK148" s="220">
        <f>SUM($BV148:BW148)</f>
        <v>0</v>
      </c>
      <c r="CL148" s="220">
        <f>SUM($BV148:BX148)</f>
        <v>0</v>
      </c>
      <c r="CM148" s="220">
        <f>SUM($BV148:BY148)</f>
        <v>0</v>
      </c>
      <c r="CN148" s="220">
        <f>SUM($BV148:BZ148)</f>
        <v>0</v>
      </c>
      <c r="CO148" s="220">
        <f>SUM($BV148:CA148)</f>
        <v>0</v>
      </c>
      <c r="CP148" s="220">
        <f>SUM($BV148:CB148)</f>
        <v>0</v>
      </c>
      <c r="CQ148" s="220">
        <f>SUM($BV148:CC148)</f>
        <v>0</v>
      </c>
      <c r="CR148" s="220">
        <f>SUM($BV148:CD148)</f>
        <v>0</v>
      </c>
      <c r="CS148" s="220">
        <f>SUM($BV148:CE148)</f>
        <v>0</v>
      </c>
      <c r="CT148" s="220">
        <f>SUM($BV148:CF148)</f>
        <v>0</v>
      </c>
      <c r="CU148" s="220">
        <f>SUM($BV148:CG148)</f>
        <v>0</v>
      </c>
      <c r="CV148" s="222">
        <f t="shared" si="71"/>
        <v>0</v>
      </c>
    </row>
    <row r="149" spans="1:100" s="94" customFormat="1" ht="14.4">
      <c r="A149" s="129" t="s">
        <v>807</v>
      </c>
      <c r="B149" s="129" t="s">
        <v>211</v>
      </c>
      <c r="C149" s="129" t="s">
        <v>21</v>
      </c>
      <c r="D149" t="s">
        <v>49</v>
      </c>
      <c r="E149" s="217" t="s">
        <v>49</v>
      </c>
      <c r="F149" t="s">
        <v>229</v>
      </c>
      <c r="G149" t="s">
        <v>349</v>
      </c>
      <c r="H149" t="s">
        <v>350</v>
      </c>
      <c r="I149" t="s">
        <v>352</v>
      </c>
      <c r="J149" t="s">
        <v>632</v>
      </c>
      <c r="K149" s="129" t="s">
        <v>771</v>
      </c>
      <c r="L149" s="129" t="s">
        <v>417</v>
      </c>
      <c r="M149" s="218" t="str">
        <f t="shared" si="64"/>
        <v>ED.AN</v>
      </c>
      <c r="N149" s="173">
        <v>0.65639999999999998</v>
      </c>
      <c r="O149" s="173">
        <v>0</v>
      </c>
      <c r="P149" s="219">
        <f t="shared" si="65"/>
        <v>4195007.745108</v>
      </c>
      <c r="Q149" s="219">
        <f t="shared" si="66"/>
        <v>0</v>
      </c>
      <c r="R149" s="220">
        <v>0</v>
      </c>
      <c r="S149" s="220">
        <v>-680</v>
      </c>
      <c r="T149" s="220">
        <v>0</v>
      </c>
      <c r="U149" s="220">
        <v>0</v>
      </c>
      <c r="V149" s="220">
        <v>0</v>
      </c>
      <c r="W149" s="220">
        <v>0</v>
      </c>
      <c r="X149" s="220">
        <v>0</v>
      </c>
      <c r="Y149" s="220">
        <v>0</v>
      </c>
      <c r="Z149" s="220">
        <v>0</v>
      </c>
      <c r="AA149" s="220">
        <v>2976294.72</v>
      </c>
      <c r="AB149" s="220">
        <v>62151.490000000005</v>
      </c>
      <c r="AC149" s="220">
        <v>3353165.76</v>
      </c>
      <c r="AD149" s="220">
        <f t="shared" si="72"/>
        <v>6390931.9700000007</v>
      </c>
      <c r="AE149" s="221"/>
      <c r="AF149" s="220">
        <f>SUM($R149:R149)</f>
        <v>0</v>
      </c>
      <c r="AG149" s="220">
        <f>SUM($R149:S149)</f>
        <v>-680</v>
      </c>
      <c r="AH149" s="220">
        <f>SUM($R149:T149)</f>
        <v>-680</v>
      </c>
      <c r="AI149" s="220">
        <f>SUM($R149:U149)</f>
        <v>-680</v>
      </c>
      <c r="AJ149" s="220">
        <f>SUM($R149:V149)</f>
        <v>-680</v>
      </c>
      <c r="AK149" s="220">
        <f>SUM($R149:W149)</f>
        <v>-680</v>
      </c>
      <c r="AL149" s="220">
        <f>SUM($R149:X149)</f>
        <v>-680</v>
      </c>
      <c r="AM149" s="220">
        <f>SUM($R149:Y149)</f>
        <v>-680</v>
      </c>
      <c r="AN149" s="220">
        <f>SUM($R149:Z149)</f>
        <v>-680</v>
      </c>
      <c r="AO149" s="220">
        <f>SUM($R149:AA149)</f>
        <v>2975614.72</v>
      </c>
      <c r="AP149" s="220">
        <f>SUM($R149:AB149)</f>
        <v>3037766.2100000004</v>
      </c>
      <c r="AQ149" s="220">
        <f>SUM($R149:AC149)</f>
        <v>6390931.9700000007</v>
      </c>
      <c r="AR149" s="222">
        <f t="shared" si="67"/>
        <v>766950.57625000004</v>
      </c>
      <c r="AS149" s="82"/>
      <c r="AT149" s="220">
        <f t="shared" si="62"/>
        <v>0</v>
      </c>
      <c r="AU149" s="220">
        <f t="shared" si="62"/>
        <v>-446.35199999999998</v>
      </c>
      <c r="AV149" s="220">
        <f t="shared" si="62"/>
        <v>0</v>
      </c>
      <c r="AW149" s="220">
        <f t="shared" si="60"/>
        <v>0</v>
      </c>
      <c r="AX149" s="220">
        <f t="shared" si="60"/>
        <v>0</v>
      </c>
      <c r="AY149" s="220">
        <f t="shared" si="60"/>
        <v>0</v>
      </c>
      <c r="AZ149" s="220">
        <f t="shared" ref="AZ149:BE180" si="73">X149*$N149</f>
        <v>0</v>
      </c>
      <c r="BA149" s="220">
        <f t="shared" si="73"/>
        <v>0</v>
      </c>
      <c r="BB149" s="220">
        <f t="shared" si="73"/>
        <v>0</v>
      </c>
      <c r="BC149" s="220">
        <f t="shared" si="73"/>
        <v>1953639.854208</v>
      </c>
      <c r="BD149" s="220">
        <f t="shared" si="73"/>
        <v>40796.238036000002</v>
      </c>
      <c r="BE149" s="220">
        <f t="shared" si="73"/>
        <v>2201018.0048639998</v>
      </c>
      <c r="BF149" s="220">
        <f t="shared" si="68"/>
        <v>4195007.745108</v>
      </c>
      <c r="BG149" s="221"/>
      <c r="BH149" s="220">
        <f>SUM($AT149:AT149)</f>
        <v>0</v>
      </c>
      <c r="BI149" s="220">
        <f>SUM($AT149:AU149)</f>
        <v>-446.35199999999998</v>
      </c>
      <c r="BJ149" s="220">
        <f>SUM($AT149:AV149)</f>
        <v>-446.35199999999998</v>
      </c>
      <c r="BK149" s="220">
        <f>SUM($AT149:AW149)</f>
        <v>-446.35199999999998</v>
      </c>
      <c r="BL149" s="220">
        <f>SUM($AT149:AX149)</f>
        <v>-446.35199999999998</v>
      </c>
      <c r="BM149" s="220">
        <f>SUM($AT149:AY149)</f>
        <v>-446.35199999999998</v>
      </c>
      <c r="BN149" s="220">
        <f>SUM($AT149:AZ149)</f>
        <v>-446.35199999999998</v>
      </c>
      <c r="BO149" s="220">
        <f>SUM($AT149:BA149)</f>
        <v>-446.35199999999998</v>
      </c>
      <c r="BP149" s="220">
        <f>SUM($AT149:BB149)</f>
        <v>-446.35199999999998</v>
      </c>
      <c r="BQ149" s="220">
        <f>SUM($AT149:BC149)</f>
        <v>1953193.502208</v>
      </c>
      <c r="BR149" s="220">
        <f>SUM($AT149:BD149)</f>
        <v>1993989.740244</v>
      </c>
      <c r="BS149" s="220">
        <f>SUM($AT149:BE149)</f>
        <v>4195007.745108</v>
      </c>
      <c r="BT149" s="222">
        <f t="shared" si="69"/>
        <v>503426.35825049999</v>
      </c>
      <c r="BU149" s="82"/>
      <c r="BV149" s="220">
        <f t="shared" si="63"/>
        <v>0</v>
      </c>
      <c r="BW149" s="220">
        <f t="shared" si="63"/>
        <v>0</v>
      </c>
      <c r="BX149" s="220">
        <f t="shared" si="63"/>
        <v>0</v>
      </c>
      <c r="BY149" s="220">
        <f t="shared" si="61"/>
        <v>0</v>
      </c>
      <c r="BZ149" s="220">
        <f t="shared" si="61"/>
        <v>0</v>
      </c>
      <c r="CA149" s="220">
        <f t="shared" si="61"/>
        <v>0</v>
      </c>
      <c r="CB149" s="220">
        <f t="shared" ref="CB149:CG180" si="74">$O149*X149</f>
        <v>0</v>
      </c>
      <c r="CC149" s="220">
        <f t="shared" si="74"/>
        <v>0</v>
      </c>
      <c r="CD149" s="220">
        <f t="shared" si="74"/>
        <v>0</v>
      </c>
      <c r="CE149" s="220">
        <f t="shared" si="74"/>
        <v>0</v>
      </c>
      <c r="CF149" s="220">
        <f t="shared" si="74"/>
        <v>0</v>
      </c>
      <c r="CG149" s="220">
        <f t="shared" si="74"/>
        <v>0</v>
      </c>
      <c r="CH149" s="220">
        <f t="shared" si="70"/>
        <v>0</v>
      </c>
      <c r="CI149" s="221"/>
      <c r="CJ149" s="220">
        <f>SUM($BV149:BV149)</f>
        <v>0</v>
      </c>
      <c r="CK149" s="220">
        <f>SUM($BV149:BW149)</f>
        <v>0</v>
      </c>
      <c r="CL149" s="220">
        <f>SUM($BV149:BX149)</f>
        <v>0</v>
      </c>
      <c r="CM149" s="220">
        <f>SUM($BV149:BY149)</f>
        <v>0</v>
      </c>
      <c r="CN149" s="220">
        <f>SUM($BV149:BZ149)</f>
        <v>0</v>
      </c>
      <c r="CO149" s="220">
        <f>SUM($BV149:CA149)</f>
        <v>0</v>
      </c>
      <c r="CP149" s="220">
        <f>SUM($BV149:CB149)</f>
        <v>0</v>
      </c>
      <c r="CQ149" s="220">
        <f>SUM($BV149:CC149)</f>
        <v>0</v>
      </c>
      <c r="CR149" s="220">
        <f>SUM($BV149:CD149)</f>
        <v>0</v>
      </c>
      <c r="CS149" s="220">
        <f>SUM($BV149:CE149)</f>
        <v>0</v>
      </c>
      <c r="CT149" s="220">
        <f>SUM($BV149:CF149)</f>
        <v>0</v>
      </c>
      <c r="CU149" s="220">
        <f>SUM($BV149:CG149)</f>
        <v>0</v>
      </c>
      <c r="CV149" s="222">
        <f t="shared" si="71"/>
        <v>0</v>
      </c>
    </row>
    <row r="150" spans="1:100" s="94" customFormat="1" ht="14.4">
      <c r="A150" s="129" t="s">
        <v>807</v>
      </c>
      <c r="B150" s="129" t="s">
        <v>56</v>
      </c>
      <c r="C150" s="129" t="s">
        <v>212</v>
      </c>
      <c r="D150" t="s">
        <v>49</v>
      </c>
      <c r="E150" s="217" t="s">
        <v>49</v>
      </c>
      <c r="F150" t="s">
        <v>229</v>
      </c>
      <c r="G150" t="s">
        <v>349</v>
      </c>
      <c r="H150" t="s">
        <v>350</v>
      </c>
      <c r="I150" t="s">
        <v>353</v>
      </c>
      <c r="J150" t="s">
        <v>631</v>
      </c>
      <c r="K150" s="129" t="s">
        <v>771</v>
      </c>
      <c r="L150" s="129" t="s">
        <v>775</v>
      </c>
      <c r="M150" s="218" t="str">
        <f t="shared" si="64"/>
        <v>CD.WA</v>
      </c>
      <c r="N150" s="173">
        <v>0.77317999999999998</v>
      </c>
      <c r="O150" s="173">
        <v>0.22681999999999999</v>
      </c>
      <c r="P150" s="219">
        <f t="shared" si="65"/>
        <v>932495.29309179995</v>
      </c>
      <c r="Q150" s="219">
        <f t="shared" si="66"/>
        <v>273556.7169082</v>
      </c>
      <c r="R150" s="220">
        <v>0</v>
      </c>
      <c r="S150" s="220">
        <v>0</v>
      </c>
      <c r="T150" s="220">
        <v>0</v>
      </c>
      <c r="U150" s="220">
        <v>0</v>
      </c>
      <c r="V150" s="220">
        <v>0</v>
      </c>
      <c r="W150" s="220">
        <v>0</v>
      </c>
      <c r="X150" s="220">
        <v>0</v>
      </c>
      <c r="Y150" s="220">
        <v>0</v>
      </c>
      <c r="Z150" s="220">
        <v>0</v>
      </c>
      <c r="AA150" s="220">
        <v>1189806.81</v>
      </c>
      <c r="AB150" s="220">
        <v>5810.2999999999993</v>
      </c>
      <c r="AC150" s="220">
        <v>10434.9</v>
      </c>
      <c r="AD150" s="220">
        <f t="shared" si="72"/>
        <v>1206052.01</v>
      </c>
      <c r="AE150" s="221"/>
      <c r="AF150" s="220">
        <f>SUM($R150:R150)</f>
        <v>0</v>
      </c>
      <c r="AG150" s="220">
        <f>SUM($R150:S150)</f>
        <v>0</v>
      </c>
      <c r="AH150" s="220">
        <f>SUM($R150:T150)</f>
        <v>0</v>
      </c>
      <c r="AI150" s="220">
        <f>SUM($R150:U150)</f>
        <v>0</v>
      </c>
      <c r="AJ150" s="220">
        <f>SUM($R150:V150)</f>
        <v>0</v>
      </c>
      <c r="AK150" s="220">
        <f>SUM($R150:W150)</f>
        <v>0</v>
      </c>
      <c r="AL150" s="220">
        <f>SUM($R150:X150)</f>
        <v>0</v>
      </c>
      <c r="AM150" s="220">
        <f>SUM($R150:Y150)</f>
        <v>0</v>
      </c>
      <c r="AN150" s="220">
        <f>SUM($R150:Z150)</f>
        <v>0</v>
      </c>
      <c r="AO150" s="220">
        <f>SUM($R150:AA150)</f>
        <v>1189806.81</v>
      </c>
      <c r="AP150" s="220">
        <f>SUM($R150:AB150)</f>
        <v>1195617.1100000001</v>
      </c>
      <c r="AQ150" s="220">
        <f>SUM($R150:AC150)</f>
        <v>1206052.01</v>
      </c>
      <c r="AR150" s="222">
        <f t="shared" si="67"/>
        <v>249037.49374999999</v>
      </c>
      <c r="AS150" s="82"/>
      <c r="AT150" s="220">
        <f t="shared" si="62"/>
        <v>0</v>
      </c>
      <c r="AU150" s="220">
        <f t="shared" si="62"/>
        <v>0</v>
      </c>
      <c r="AV150" s="220">
        <f t="shared" si="62"/>
        <v>0</v>
      </c>
      <c r="AW150" s="220">
        <f t="shared" si="62"/>
        <v>0</v>
      </c>
      <c r="AX150" s="220">
        <f t="shared" si="62"/>
        <v>0</v>
      </c>
      <c r="AY150" s="220">
        <f t="shared" si="62"/>
        <v>0</v>
      </c>
      <c r="AZ150" s="220">
        <f t="shared" si="73"/>
        <v>0</v>
      </c>
      <c r="BA150" s="220">
        <f t="shared" si="73"/>
        <v>0</v>
      </c>
      <c r="BB150" s="220">
        <f t="shared" si="73"/>
        <v>0</v>
      </c>
      <c r="BC150" s="220">
        <f t="shared" si="73"/>
        <v>919934.82935580006</v>
      </c>
      <c r="BD150" s="220">
        <f t="shared" si="73"/>
        <v>4492.4077539999989</v>
      </c>
      <c r="BE150" s="220">
        <f t="shared" si="73"/>
        <v>8068.0559819999999</v>
      </c>
      <c r="BF150" s="220">
        <f t="shared" si="68"/>
        <v>932495.29309180006</v>
      </c>
      <c r="BG150" s="221"/>
      <c r="BH150" s="220">
        <f>SUM($AT150:AT150)</f>
        <v>0</v>
      </c>
      <c r="BI150" s="220">
        <f>SUM($AT150:AU150)</f>
        <v>0</v>
      </c>
      <c r="BJ150" s="220">
        <f>SUM($AT150:AV150)</f>
        <v>0</v>
      </c>
      <c r="BK150" s="220">
        <f>SUM($AT150:AW150)</f>
        <v>0</v>
      </c>
      <c r="BL150" s="220">
        <f>SUM($AT150:AX150)</f>
        <v>0</v>
      </c>
      <c r="BM150" s="220">
        <f>SUM($AT150:AY150)</f>
        <v>0</v>
      </c>
      <c r="BN150" s="220">
        <f>SUM($AT150:AZ150)</f>
        <v>0</v>
      </c>
      <c r="BO150" s="220">
        <f>SUM($AT150:BA150)</f>
        <v>0</v>
      </c>
      <c r="BP150" s="220">
        <f>SUM($AT150:BB150)</f>
        <v>0</v>
      </c>
      <c r="BQ150" s="220">
        <f>SUM($AT150:BC150)</f>
        <v>919934.82935580006</v>
      </c>
      <c r="BR150" s="220">
        <f>SUM($AT150:BD150)</f>
        <v>924427.2371098001</v>
      </c>
      <c r="BS150" s="220">
        <f>SUM($AT150:BE150)</f>
        <v>932495.29309180006</v>
      </c>
      <c r="BT150" s="222">
        <f t="shared" si="69"/>
        <v>192550.80941762505</v>
      </c>
      <c r="BU150" s="82"/>
      <c r="BV150" s="220">
        <f t="shared" si="63"/>
        <v>0</v>
      </c>
      <c r="BW150" s="220">
        <f t="shared" si="63"/>
        <v>0</v>
      </c>
      <c r="BX150" s="220">
        <f t="shared" si="63"/>
        <v>0</v>
      </c>
      <c r="BY150" s="220">
        <f t="shared" si="63"/>
        <v>0</v>
      </c>
      <c r="BZ150" s="220">
        <f t="shared" si="63"/>
        <v>0</v>
      </c>
      <c r="CA150" s="220">
        <f t="shared" si="63"/>
        <v>0</v>
      </c>
      <c r="CB150" s="220">
        <f t="shared" si="74"/>
        <v>0</v>
      </c>
      <c r="CC150" s="220">
        <f t="shared" si="74"/>
        <v>0</v>
      </c>
      <c r="CD150" s="220">
        <f t="shared" si="74"/>
        <v>0</v>
      </c>
      <c r="CE150" s="220">
        <f t="shared" si="74"/>
        <v>269871.9806442</v>
      </c>
      <c r="CF150" s="220">
        <f t="shared" si="74"/>
        <v>1317.8922459999999</v>
      </c>
      <c r="CG150" s="220">
        <f t="shared" si="74"/>
        <v>2366.8440179999998</v>
      </c>
      <c r="CH150" s="220">
        <f t="shared" si="70"/>
        <v>273556.7169082</v>
      </c>
      <c r="CI150" s="221"/>
      <c r="CJ150" s="220">
        <f>SUM($BV150:BV150)</f>
        <v>0</v>
      </c>
      <c r="CK150" s="220">
        <f>SUM($BV150:BW150)</f>
        <v>0</v>
      </c>
      <c r="CL150" s="220">
        <f>SUM($BV150:BX150)</f>
        <v>0</v>
      </c>
      <c r="CM150" s="220">
        <f>SUM($BV150:BY150)</f>
        <v>0</v>
      </c>
      <c r="CN150" s="220">
        <f>SUM($BV150:BZ150)</f>
        <v>0</v>
      </c>
      <c r="CO150" s="220">
        <f>SUM($BV150:CA150)</f>
        <v>0</v>
      </c>
      <c r="CP150" s="220">
        <f>SUM($BV150:CB150)</f>
        <v>0</v>
      </c>
      <c r="CQ150" s="220">
        <f>SUM($BV150:CC150)</f>
        <v>0</v>
      </c>
      <c r="CR150" s="220">
        <f>SUM($BV150:CD150)</f>
        <v>0</v>
      </c>
      <c r="CS150" s="220">
        <f>SUM($BV150:CE150)</f>
        <v>269871.9806442</v>
      </c>
      <c r="CT150" s="220">
        <f>SUM($BV150:CF150)</f>
        <v>271189.8728902</v>
      </c>
      <c r="CU150" s="220">
        <f>SUM($BV150:CG150)</f>
        <v>273556.7169082</v>
      </c>
      <c r="CV150" s="222">
        <f t="shared" si="71"/>
        <v>56486.684332375</v>
      </c>
    </row>
    <row r="151" spans="1:100" s="94" customFormat="1" ht="14.4">
      <c r="A151" s="129" t="s">
        <v>807</v>
      </c>
      <c r="B151" s="129" t="s">
        <v>211</v>
      </c>
      <c r="C151" s="129" t="s">
        <v>21</v>
      </c>
      <c r="D151" t="s">
        <v>49</v>
      </c>
      <c r="E151" s="217" t="s">
        <v>49</v>
      </c>
      <c r="F151" t="s">
        <v>229</v>
      </c>
      <c r="G151" t="s">
        <v>349</v>
      </c>
      <c r="H151" t="s">
        <v>350</v>
      </c>
      <c r="I151" t="s">
        <v>353</v>
      </c>
      <c r="J151" t="s">
        <v>631</v>
      </c>
      <c r="K151" s="129" t="s">
        <v>771</v>
      </c>
      <c r="L151" s="129" t="s">
        <v>775</v>
      </c>
      <c r="M151" s="218" t="str">
        <f t="shared" si="64"/>
        <v>ED.AN</v>
      </c>
      <c r="N151" s="173">
        <v>0.69189000000000001</v>
      </c>
      <c r="O151" s="173">
        <v>0</v>
      </c>
      <c r="P151" s="219">
        <f t="shared" si="65"/>
        <v>577505.80422960001</v>
      </c>
      <c r="Q151" s="219">
        <f t="shared" si="66"/>
        <v>0</v>
      </c>
      <c r="R151" s="220">
        <v>0</v>
      </c>
      <c r="S151" s="220">
        <v>0</v>
      </c>
      <c r="T151" s="220">
        <v>0</v>
      </c>
      <c r="U151" s="220">
        <v>0</v>
      </c>
      <c r="V151" s="220">
        <v>0</v>
      </c>
      <c r="W151" s="220">
        <v>0</v>
      </c>
      <c r="X151" s="220">
        <v>0</v>
      </c>
      <c r="Y151" s="220">
        <v>0</v>
      </c>
      <c r="Z151" s="220">
        <v>0</v>
      </c>
      <c r="AA151" s="220">
        <v>0</v>
      </c>
      <c r="AB151" s="220">
        <v>0</v>
      </c>
      <c r="AC151" s="220">
        <v>834678.64</v>
      </c>
      <c r="AD151" s="220">
        <f t="shared" si="72"/>
        <v>834678.64</v>
      </c>
      <c r="AE151" s="221"/>
      <c r="AF151" s="220">
        <f>SUM($R151:R151)</f>
        <v>0</v>
      </c>
      <c r="AG151" s="220">
        <f>SUM($R151:S151)</f>
        <v>0</v>
      </c>
      <c r="AH151" s="220">
        <f>SUM($R151:T151)</f>
        <v>0</v>
      </c>
      <c r="AI151" s="220">
        <f>SUM($R151:U151)</f>
        <v>0</v>
      </c>
      <c r="AJ151" s="220">
        <f>SUM($R151:V151)</f>
        <v>0</v>
      </c>
      <c r="AK151" s="220">
        <f>SUM($R151:W151)</f>
        <v>0</v>
      </c>
      <c r="AL151" s="220">
        <f>SUM($R151:X151)</f>
        <v>0</v>
      </c>
      <c r="AM151" s="220">
        <f>SUM($R151:Y151)</f>
        <v>0</v>
      </c>
      <c r="AN151" s="220">
        <f>SUM($R151:Z151)</f>
        <v>0</v>
      </c>
      <c r="AO151" s="220">
        <f>SUM($R151:AA151)</f>
        <v>0</v>
      </c>
      <c r="AP151" s="220">
        <f>SUM($R151:AB151)</f>
        <v>0</v>
      </c>
      <c r="AQ151" s="220">
        <f>SUM($R151:AC151)</f>
        <v>834678.64</v>
      </c>
      <c r="AR151" s="222">
        <f t="shared" si="67"/>
        <v>34778.276666666665</v>
      </c>
      <c r="AS151" s="82"/>
      <c r="AT151" s="220">
        <f t="shared" si="62"/>
        <v>0</v>
      </c>
      <c r="AU151" s="220">
        <f t="shared" si="62"/>
        <v>0</v>
      </c>
      <c r="AV151" s="220">
        <f t="shared" si="62"/>
        <v>0</v>
      </c>
      <c r="AW151" s="220">
        <f t="shared" si="62"/>
        <v>0</v>
      </c>
      <c r="AX151" s="220">
        <f t="shared" si="62"/>
        <v>0</v>
      </c>
      <c r="AY151" s="220">
        <f t="shared" si="62"/>
        <v>0</v>
      </c>
      <c r="AZ151" s="220">
        <f t="shared" si="73"/>
        <v>0</v>
      </c>
      <c r="BA151" s="220">
        <f t="shared" si="73"/>
        <v>0</v>
      </c>
      <c r="BB151" s="220">
        <f t="shared" si="73"/>
        <v>0</v>
      </c>
      <c r="BC151" s="220">
        <f t="shared" si="73"/>
        <v>0</v>
      </c>
      <c r="BD151" s="220">
        <f t="shared" si="73"/>
        <v>0</v>
      </c>
      <c r="BE151" s="220">
        <f t="shared" si="73"/>
        <v>577505.80422960001</v>
      </c>
      <c r="BF151" s="220">
        <f t="shared" si="68"/>
        <v>577505.80422960001</v>
      </c>
      <c r="BG151" s="221"/>
      <c r="BH151" s="220">
        <f>SUM($AT151:AT151)</f>
        <v>0</v>
      </c>
      <c r="BI151" s="220">
        <f>SUM($AT151:AU151)</f>
        <v>0</v>
      </c>
      <c r="BJ151" s="220">
        <f>SUM($AT151:AV151)</f>
        <v>0</v>
      </c>
      <c r="BK151" s="220">
        <f>SUM($AT151:AW151)</f>
        <v>0</v>
      </c>
      <c r="BL151" s="220">
        <f>SUM($AT151:AX151)</f>
        <v>0</v>
      </c>
      <c r="BM151" s="220">
        <f>SUM($AT151:AY151)</f>
        <v>0</v>
      </c>
      <c r="BN151" s="220">
        <f>SUM($AT151:AZ151)</f>
        <v>0</v>
      </c>
      <c r="BO151" s="220">
        <f>SUM($AT151:BA151)</f>
        <v>0</v>
      </c>
      <c r="BP151" s="220">
        <f>SUM($AT151:BB151)</f>
        <v>0</v>
      </c>
      <c r="BQ151" s="220">
        <f>SUM($AT151:BC151)</f>
        <v>0</v>
      </c>
      <c r="BR151" s="220">
        <f>SUM($AT151:BD151)</f>
        <v>0</v>
      </c>
      <c r="BS151" s="220">
        <f>SUM($AT151:BE151)</f>
        <v>577505.80422960001</v>
      </c>
      <c r="BT151" s="222">
        <f t="shared" si="69"/>
        <v>24062.741842899999</v>
      </c>
      <c r="BU151" s="82"/>
      <c r="BV151" s="220">
        <f t="shared" si="63"/>
        <v>0</v>
      </c>
      <c r="BW151" s="220">
        <f t="shared" si="63"/>
        <v>0</v>
      </c>
      <c r="BX151" s="220">
        <f t="shared" si="63"/>
        <v>0</v>
      </c>
      <c r="BY151" s="220">
        <f t="shared" si="63"/>
        <v>0</v>
      </c>
      <c r="BZ151" s="220">
        <f t="shared" si="63"/>
        <v>0</v>
      </c>
      <c r="CA151" s="220">
        <f t="shared" si="63"/>
        <v>0</v>
      </c>
      <c r="CB151" s="220">
        <f t="shared" si="74"/>
        <v>0</v>
      </c>
      <c r="CC151" s="220">
        <f t="shared" si="74"/>
        <v>0</v>
      </c>
      <c r="CD151" s="220">
        <f t="shared" si="74"/>
        <v>0</v>
      </c>
      <c r="CE151" s="220">
        <f t="shared" si="74"/>
        <v>0</v>
      </c>
      <c r="CF151" s="220">
        <f t="shared" si="74"/>
        <v>0</v>
      </c>
      <c r="CG151" s="220">
        <f t="shared" si="74"/>
        <v>0</v>
      </c>
      <c r="CH151" s="220">
        <f t="shared" si="70"/>
        <v>0</v>
      </c>
      <c r="CI151" s="221"/>
      <c r="CJ151" s="220">
        <f>SUM($BV151:BV151)</f>
        <v>0</v>
      </c>
      <c r="CK151" s="220">
        <f>SUM($BV151:BW151)</f>
        <v>0</v>
      </c>
      <c r="CL151" s="220">
        <f>SUM($BV151:BX151)</f>
        <v>0</v>
      </c>
      <c r="CM151" s="220">
        <f>SUM($BV151:BY151)</f>
        <v>0</v>
      </c>
      <c r="CN151" s="220">
        <f>SUM($BV151:BZ151)</f>
        <v>0</v>
      </c>
      <c r="CO151" s="220">
        <f>SUM($BV151:CA151)</f>
        <v>0</v>
      </c>
      <c r="CP151" s="220">
        <f>SUM($BV151:CB151)</f>
        <v>0</v>
      </c>
      <c r="CQ151" s="220">
        <f>SUM($BV151:CC151)</f>
        <v>0</v>
      </c>
      <c r="CR151" s="220">
        <f>SUM($BV151:CD151)</f>
        <v>0</v>
      </c>
      <c r="CS151" s="220">
        <f>SUM($BV151:CE151)</f>
        <v>0</v>
      </c>
      <c r="CT151" s="220">
        <f>SUM($BV151:CF151)</f>
        <v>0</v>
      </c>
      <c r="CU151" s="220">
        <f>SUM($BV151:CG151)</f>
        <v>0</v>
      </c>
      <c r="CV151" s="222">
        <f t="shared" si="71"/>
        <v>0</v>
      </c>
    </row>
    <row r="152" spans="1:100" s="94" customFormat="1" ht="14.4">
      <c r="A152" s="129" t="s">
        <v>807</v>
      </c>
      <c r="B152" s="129" t="s">
        <v>211</v>
      </c>
      <c r="C152" s="129" t="s">
        <v>21</v>
      </c>
      <c r="D152" t="s">
        <v>49</v>
      </c>
      <c r="E152" s="217" t="s">
        <v>49</v>
      </c>
      <c r="F152" t="s">
        <v>230</v>
      </c>
      <c r="G152" t="s">
        <v>354</v>
      </c>
      <c r="H152" t="s">
        <v>355</v>
      </c>
      <c r="I152" t="s">
        <v>356</v>
      </c>
      <c r="J152" t="s">
        <v>634</v>
      </c>
      <c r="K152" s="129" t="s">
        <v>771</v>
      </c>
      <c r="L152" s="129" t="s">
        <v>417</v>
      </c>
      <c r="M152" s="218" t="str">
        <f t="shared" si="64"/>
        <v>ED.AN</v>
      </c>
      <c r="N152" s="173">
        <v>0.65639999999999998</v>
      </c>
      <c r="O152" s="173">
        <v>0</v>
      </c>
      <c r="P152" s="219">
        <f t="shared" si="65"/>
        <v>0</v>
      </c>
      <c r="Q152" s="219">
        <f t="shared" si="66"/>
        <v>0</v>
      </c>
      <c r="R152" s="220">
        <v>0</v>
      </c>
      <c r="S152" s="220">
        <v>1166.99</v>
      </c>
      <c r="T152" s="220">
        <v>0</v>
      </c>
      <c r="U152" s="220">
        <v>0</v>
      </c>
      <c r="V152" s="220">
        <v>0</v>
      </c>
      <c r="W152" s="220">
        <v>0</v>
      </c>
      <c r="X152" s="220">
        <v>0</v>
      </c>
      <c r="Y152" s="220">
        <v>0</v>
      </c>
      <c r="Z152" s="220">
        <v>0</v>
      </c>
      <c r="AA152" s="220">
        <v>-1166.99</v>
      </c>
      <c r="AB152" s="220">
        <v>0</v>
      </c>
      <c r="AC152" s="220">
        <v>0</v>
      </c>
      <c r="AD152" s="220">
        <f t="shared" si="72"/>
        <v>0</v>
      </c>
      <c r="AE152" s="221"/>
      <c r="AF152" s="220">
        <f>SUM($R152:R152)</f>
        <v>0</v>
      </c>
      <c r="AG152" s="220">
        <f>SUM($R152:S152)</f>
        <v>1166.99</v>
      </c>
      <c r="AH152" s="220">
        <f>SUM($R152:T152)</f>
        <v>1166.99</v>
      </c>
      <c r="AI152" s="220">
        <f>SUM($R152:U152)</f>
        <v>1166.99</v>
      </c>
      <c r="AJ152" s="220">
        <f>SUM($R152:V152)</f>
        <v>1166.99</v>
      </c>
      <c r="AK152" s="220">
        <f>SUM($R152:W152)</f>
        <v>1166.99</v>
      </c>
      <c r="AL152" s="220">
        <f>SUM($R152:X152)</f>
        <v>1166.99</v>
      </c>
      <c r="AM152" s="220">
        <f>SUM($R152:Y152)</f>
        <v>1166.99</v>
      </c>
      <c r="AN152" s="220">
        <f>SUM($R152:Z152)</f>
        <v>1166.99</v>
      </c>
      <c r="AO152" s="220">
        <f>SUM($R152:AA152)</f>
        <v>0</v>
      </c>
      <c r="AP152" s="220">
        <f>SUM($R152:AB152)</f>
        <v>0</v>
      </c>
      <c r="AQ152" s="220">
        <f>SUM($R152:AC152)</f>
        <v>0</v>
      </c>
      <c r="AR152" s="222">
        <f t="shared" si="67"/>
        <v>777.99333333333334</v>
      </c>
      <c r="AS152" s="82"/>
      <c r="AT152" s="220">
        <f t="shared" si="62"/>
        <v>0</v>
      </c>
      <c r="AU152" s="220">
        <f t="shared" si="62"/>
        <v>766.01223600000003</v>
      </c>
      <c r="AV152" s="220">
        <f t="shared" si="62"/>
        <v>0</v>
      </c>
      <c r="AW152" s="220">
        <f t="shared" si="62"/>
        <v>0</v>
      </c>
      <c r="AX152" s="220">
        <f t="shared" si="62"/>
        <v>0</v>
      </c>
      <c r="AY152" s="220">
        <f t="shared" si="62"/>
        <v>0</v>
      </c>
      <c r="AZ152" s="220">
        <f t="shared" si="73"/>
        <v>0</v>
      </c>
      <c r="BA152" s="220">
        <f t="shared" si="73"/>
        <v>0</v>
      </c>
      <c r="BB152" s="220">
        <f t="shared" si="73"/>
        <v>0</v>
      </c>
      <c r="BC152" s="220">
        <f t="shared" si="73"/>
        <v>-766.01223600000003</v>
      </c>
      <c r="BD152" s="220">
        <f t="shared" si="73"/>
        <v>0</v>
      </c>
      <c r="BE152" s="220">
        <f t="shared" si="73"/>
        <v>0</v>
      </c>
      <c r="BF152" s="220">
        <f t="shared" si="68"/>
        <v>0</v>
      </c>
      <c r="BG152" s="221"/>
      <c r="BH152" s="220">
        <f>SUM($AT152:AT152)</f>
        <v>0</v>
      </c>
      <c r="BI152" s="220">
        <f>SUM($AT152:AU152)</f>
        <v>766.01223600000003</v>
      </c>
      <c r="BJ152" s="220">
        <f>SUM($AT152:AV152)</f>
        <v>766.01223600000003</v>
      </c>
      <c r="BK152" s="220">
        <f>SUM($AT152:AW152)</f>
        <v>766.01223600000003</v>
      </c>
      <c r="BL152" s="220">
        <f>SUM($AT152:AX152)</f>
        <v>766.01223600000003</v>
      </c>
      <c r="BM152" s="220">
        <f>SUM($AT152:AY152)</f>
        <v>766.01223600000003</v>
      </c>
      <c r="BN152" s="220">
        <f>SUM($AT152:AZ152)</f>
        <v>766.01223600000003</v>
      </c>
      <c r="BO152" s="220">
        <f>SUM($AT152:BA152)</f>
        <v>766.01223600000003</v>
      </c>
      <c r="BP152" s="220">
        <f>SUM($AT152:BB152)</f>
        <v>766.01223600000003</v>
      </c>
      <c r="BQ152" s="220">
        <f>SUM($AT152:BC152)</f>
        <v>0</v>
      </c>
      <c r="BR152" s="220">
        <f>SUM($AT152:BD152)</f>
        <v>0</v>
      </c>
      <c r="BS152" s="220">
        <f>SUM($AT152:BE152)</f>
        <v>0</v>
      </c>
      <c r="BT152" s="222">
        <f t="shared" si="69"/>
        <v>510.674824</v>
      </c>
      <c r="BU152" s="82"/>
      <c r="BV152" s="220">
        <f t="shared" si="63"/>
        <v>0</v>
      </c>
      <c r="BW152" s="220">
        <f t="shared" si="63"/>
        <v>0</v>
      </c>
      <c r="BX152" s="220">
        <f t="shared" si="63"/>
        <v>0</v>
      </c>
      <c r="BY152" s="220">
        <f t="shared" si="63"/>
        <v>0</v>
      </c>
      <c r="BZ152" s="220">
        <f t="shared" si="63"/>
        <v>0</v>
      </c>
      <c r="CA152" s="220">
        <f t="shared" si="63"/>
        <v>0</v>
      </c>
      <c r="CB152" s="220">
        <f t="shared" si="74"/>
        <v>0</v>
      </c>
      <c r="CC152" s="220">
        <f t="shared" si="74"/>
        <v>0</v>
      </c>
      <c r="CD152" s="220">
        <f t="shared" si="74"/>
        <v>0</v>
      </c>
      <c r="CE152" s="220">
        <f t="shared" si="74"/>
        <v>0</v>
      </c>
      <c r="CF152" s="220">
        <f t="shared" si="74"/>
        <v>0</v>
      </c>
      <c r="CG152" s="220">
        <f t="shared" si="74"/>
        <v>0</v>
      </c>
      <c r="CH152" s="220">
        <f t="shared" si="70"/>
        <v>0</v>
      </c>
      <c r="CI152" s="221"/>
      <c r="CJ152" s="220">
        <f>SUM($BV152:BV152)</f>
        <v>0</v>
      </c>
      <c r="CK152" s="220">
        <f>SUM($BV152:BW152)</f>
        <v>0</v>
      </c>
      <c r="CL152" s="220">
        <f>SUM($BV152:BX152)</f>
        <v>0</v>
      </c>
      <c r="CM152" s="220">
        <f>SUM($BV152:BY152)</f>
        <v>0</v>
      </c>
      <c r="CN152" s="220">
        <f>SUM($BV152:BZ152)</f>
        <v>0</v>
      </c>
      <c r="CO152" s="220">
        <f>SUM($BV152:CA152)</f>
        <v>0</v>
      </c>
      <c r="CP152" s="220">
        <f>SUM($BV152:CB152)</f>
        <v>0</v>
      </c>
      <c r="CQ152" s="220">
        <f>SUM($BV152:CC152)</f>
        <v>0</v>
      </c>
      <c r="CR152" s="220">
        <f>SUM($BV152:CD152)</f>
        <v>0</v>
      </c>
      <c r="CS152" s="220">
        <f>SUM($BV152:CE152)</f>
        <v>0</v>
      </c>
      <c r="CT152" s="220">
        <f>SUM($BV152:CF152)</f>
        <v>0</v>
      </c>
      <c r="CU152" s="220">
        <f>SUM($BV152:CG152)</f>
        <v>0</v>
      </c>
      <c r="CV152" s="222">
        <f t="shared" si="71"/>
        <v>0</v>
      </c>
    </row>
    <row r="153" spans="1:100" s="94" customFormat="1" ht="14.4">
      <c r="A153" s="129" t="s">
        <v>807</v>
      </c>
      <c r="B153" s="129" t="s">
        <v>211</v>
      </c>
      <c r="C153" s="129" t="s">
        <v>21</v>
      </c>
      <c r="D153" t="s">
        <v>49</v>
      </c>
      <c r="E153" s="217" t="s">
        <v>49</v>
      </c>
      <c r="F153" t="s">
        <v>224</v>
      </c>
      <c r="G153" t="s">
        <v>357</v>
      </c>
      <c r="H153" t="s">
        <v>358</v>
      </c>
      <c r="I153" t="s">
        <v>359</v>
      </c>
      <c r="J153" t="s">
        <v>635</v>
      </c>
      <c r="K153" s="129" t="s">
        <v>771</v>
      </c>
      <c r="L153" s="129" t="s">
        <v>417</v>
      </c>
      <c r="M153" s="218" t="str">
        <f t="shared" si="64"/>
        <v>ED.AN</v>
      </c>
      <c r="N153" s="173">
        <v>0.65639999999999998</v>
      </c>
      <c r="O153" s="173">
        <v>0</v>
      </c>
      <c r="P153" s="219">
        <f t="shared" si="65"/>
        <v>996476.42242800014</v>
      </c>
      <c r="Q153" s="219">
        <f t="shared" si="66"/>
        <v>0</v>
      </c>
      <c r="R153" s="220">
        <v>1504788.74</v>
      </c>
      <c r="S153" s="220">
        <v>545.62</v>
      </c>
      <c r="T153" s="220">
        <v>0</v>
      </c>
      <c r="U153" s="220">
        <v>0</v>
      </c>
      <c r="V153" s="220">
        <v>0</v>
      </c>
      <c r="W153" s="220">
        <v>0</v>
      </c>
      <c r="X153" s="220">
        <v>0</v>
      </c>
      <c r="Y153" s="220">
        <v>470.59000000000003</v>
      </c>
      <c r="Z153" s="220">
        <v>12221.29</v>
      </c>
      <c r="AA153" s="220">
        <v>0</v>
      </c>
      <c r="AB153" s="220">
        <v>67.03</v>
      </c>
      <c r="AC153" s="220">
        <v>0</v>
      </c>
      <c r="AD153" s="220">
        <f t="shared" si="72"/>
        <v>1518093.2700000003</v>
      </c>
      <c r="AE153" s="221"/>
      <c r="AF153" s="220">
        <f>SUM($R153:R153)</f>
        <v>1504788.74</v>
      </c>
      <c r="AG153" s="220">
        <f>SUM($R153:S153)</f>
        <v>1505334.36</v>
      </c>
      <c r="AH153" s="220">
        <f>SUM($R153:T153)</f>
        <v>1505334.36</v>
      </c>
      <c r="AI153" s="220">
        <f>SUM($R153:U153)</f>
        <v>1505334.36</v>
      </c>
      <c r="AJ153" s="220">
        <f>SUM($R153:V153)</f>
        <v>1505334.36</v>
      </c>
      <c r="AK153" s="220">
        <f>SUM($R153:W153)</f>
        <v>1505334.36</v>
      </c>
      <c r="AL153" s="220">
        <f>SUM($R153:X153)</f>
        <v>1505334.36</v>
      </c>
      <c r="AM153" s="220">
        <f>SUM($R153:Y153)</f>
        <v>1505804.9500000002</v>
      </c>
      <c r="AN153" s="220">
        <f>SUM($R153:Z153)</f>
        <v>1518026.2400000002</v>
      </c>
      <c r="AO153" s="220">
        <f>SUM($R153:AA153)</f>
        <v>1518026.2400000002</v>
      </c>
      <c r="AP153" s="220">
        <f>SUM($R153:AB153)</f>
        <v>1518093.2700000003</v>
      </c>
      <c r="AQ153" s="220">
        <f>SUM($R153:AC153)</f>
        <v>1518093.2700000003</v>
      </c>
      <c r="AR153" s="222">
        <f t="shared" si="67"/>
        <v>1446316.0195833335</v>
      </c>
      <c r="AS153" s="82"/>
      <c r="AT153" s="220">
        <f t="shared" si="62"/>
        <v>987743.32893600001</v>
      </c>
      <c r="AU153" s="220">
        <f t="shared" si="62"/>
        <v>358.14496800000001</v>
      </c>
      <c r="AV153" s="220">
        <f t="shared" si="62"/>
        <v>0</v>
      </c>
      <c r="AW153" s="220">
        <f t="shared" si="62"/>
        <v>0</v>
      </c>
      <c r="AX153" s="220">
        <f t="shared" si="62"/>
        <v>0</v>
      </c>
      <c r="AY153" s="220">
        <f t="shared" si="62"/>
        <v>0</v>
      </c>
      <c r="AZ153" s="220">
        <f t="shared" si="73"/>
        <v>0</v>
      </c>
      <c r="BA153" s="220">
        <f t="shared" si="73"/>
        <v>308.89527600000002</v>
      </c>
      <c r="BB153" s="220">
        <f t="shared" si="73"/>
        <v>8022.0547560000005</v>
      </c>
      <c r="BC153" s="220">
        <f t="shared" si="73"/>
        <v>0</v>
      </c>
      <c r="BD153" s="220">
        <f t="shared" si="73"/>
        <v>43.998491999999999</v>
      </c>
      <c r="BE153" s="220">
        <f t="shared" si="73"/>
        <v>0</v>
      </c>
      <c r="BF153" s="220">
        <f t="shared" si="68"/>
        <v>996476.42242800014</v>
      </c>
      <c r="BG153" s="221"/>
      <c r="BH153" s="220">
        <f>SUM($AT153:AT153)</f>
        <v>987743.32893600001</v>
      </c>
      <c r="BI153" s="220">
        <f>SUM($AT153:AU153)</f>
        <v>988101.47390400001</v>
      </c>
      <c r="BJ153" s="220">
        <f>SUM($AT153:AV153)</f>
        <v>988101.47390400001</v>
      </c>
      <c r="BK153" s="220">
        <f>SUM($AT153:AW153)</f>
        <v>988101.47390400001</v>
      </c>
      <c r="BL153" s="220">
        <f>SUM($AT153:AX153)</f>
        <v>988101.47390400001</v>
      </c>
      <c r="BM153" s="220">
        <f>SUM($AT153:AY153)</f>
        <v>988101.47390400001</v>
      </c>
      <c r="BN153" s="220">
        <f>SUM($AT153:AZ153)</f>
        <v>988101.47390400001</v>
      </c>
      <c r="BO153" s="220">
        <f>SUM($AT153:BA153)</f>
        <v>988410.36918000004</v>
      </c>
      <c r="BP153" s="220">
        <f>SUM($AT153:BB153)</f>
        <v>996432.42393600009</v>
      </c>
      <c r="BQ153" s="220">
        <f>SUM($AT153:BC153)</f>
        <v>996432.42393600009</v>
      </c>
      <c r="BR153" s="220">
        <f>SUM($AT153:BD153)</f>
        <v>996476.42242800014</v>
      </c>
      <c r="BS153" s="220">
        <f>SUM($AT153:BE153)</f>
        <v>996476.42242800014</v>
      </c>
      <c r="BT153" s="222">
        <f t="shared" si="69"/>
        <v>949361.83525450004</v>
      </c>
      <c r="BU153" s="82"/>
      <c r="BV153" s="220">
        <f t="shared" si="63"/>
        <v>0</v>
      </c>
      <c r="BW153" s="220">
        <f t="shared" si="63"/>
        <v>0</v>
      </c>
      <c r="BX153" s="220">
        <f t="shared" si="63"/>
        <v>0</v>
      </c>
      <c r="BY153" s="220">
        <f t="shared" si="63"/>
        <v>0</v>
      </c>
      <c r="BZ153" s="220">
        <f t="shared" si="63"/>
        <v>0</v>
      </c>
      <c r="CA153" s="220">
        <f t="shared" si="63"/>
        <v>0</v>
      </c>
      <c r="CB153" s="220">
        <f t="shared" si="74"/>
        <v>0</v>
      </c>
      <c r="CC153" s="220">
        <f t="shared" si="74"/>
        <v>0</v>
      </c>
      <c r="CD153" s="220">
        <f t="shared" si="74"/>
        <v>0</v>
      </c>
      <c r="CE153" s="220">
        <f t="shared" si="74"/>
        <v>0</v>
      </c>
      <c r="CF153" s="220">
        <f t="shared" si="74"/>
        <v>0</v>
      </c>
      <c r="CG153" s="220">
        <f t="shared" si="74"/>
        <v>0</v>
      </c>
      <c r="CH153" s="220">
        <f t="shared" si="70"/>
        <v>0</v>
      </c>
      <c r="CI153" s="221"/>
      <c r="CJ153" s="220">
        <f>SUM($BV153:BV153)</f>
        <v>0</v>
      </c>
      <c r="CK153" s="220">
        <f>SUM($BV153:BW153)</f>
        <v>0</v>
      </c>
      <c r="CL153" s="220">
        <f>SUM($BV153:BX153)</f>
        <v>0</v>
      </c>
      <c r="CM153" s="220">
        <f>SUM($BV153:BY153)</f>
        <v>0</v>
      </c>
      <c r="CN153" s="220">
        <f>SUM($BV153:BZ153)</f>
        <v>0</v>
      </c>
      <c r="CO153" s="220">
        <f>SUM($BV153:CA153)</f>
        <v>0</v>
      </c>
      <c r="CP153" s="220">
        <f>SUM($BV153:CB153)</f>
        <v>0</v>
      </c>
      <c r="CQ153" s="220">
        <f>SUM($BV153:CC153)</f>
        <v>0</v>
      </c>
      <c r="CR153" s="220">
        <f>SUM($BV153:CD153)</f>
        <v>0</v>
      </c>
      <c r="CS153" s="220">
        <f>SUM($BV153:CE153)</f>
        <v>0</v>
      </c>
      <c r="CT153" s="220">
        <f>SUM($BV153:CF153)</f>
        <v>0</v>
      </c>
      <c r="CU153" s="220">
        <f>SUM($BV153:CG153)</f>
        <v>0</v>
      </c>
      <c r="CV153" s="222">
        <f t="shared" si="71"/>
        <v>0</v>
      </c>
    </row>
    <row r="154" spans="1:100" s="94" customFormat="1" ht="14.4">
      <c r="A154" s="129" t="s">
        <v>421</v>
      </c>
      <c r="B154" s="129" t="s">
        <v>211</v>
      </c>
      <c r="C154" s="129" t="s">
        <v>21</v>
      </c>
      <c r="D154" t="s">
        <v>636</v>
      </c>
      <c r="E154" s="217" t="s">
        <v>52</v>
      </c>
      <c r="F154" t="s">
        <v>228</v>
      </c>
      <c r="G154" t="s">
        <v>360</v>
      </c>
      <c r="H154" t="s">
        <v>361</v>
      </c>
      <c r="I154" t="s">
        <v>367</v>
      </c>
      <c r="J154" t="s">
        <v>641</v>
      </c>
      <c r="K154" s="129" t="s">
        <v>771</v>
      </c>
      <c r="L154" s="129" t="s">
        <v>775</v>
      </c>
      <c r="M154" s="218" t="str">
        <f t="shared" si="64"/>
        <v>ED.AN</v>
      </c>
      <c r="N154" s="173">
        <v>0.69189000000000001</v>
      </c>
      <c r="O154" s="173">
        <v>0</v>
      </c>
      <c r="P154" s="219">
        <f t="shared" si="65"/>
        <v>217002.71906399998</v>
      </c>
      <c r="Q154" s="219">
        <f t="shared" si="66"/>
        <v>0</v>
      </c>
      <c r="R154" s="220">
        <v>0</v>
      </c>
      <c r="S154" s="220">
        <v>0</v>
      </c>
      <c r="T154" s="220">
        <v>0</v>
      </c>
      <c r="U154" s="220">
        <v>0</v>
      </c>
      <c r="V154" s="220">
        <v>283313.83</v>
      </c>
      <c r="W154" s="220">
        <v>25782.92</v>
      </c>
      <c r="X154" s="220">
        <v>659.92</v>
      </c>
      <c r="Y154" s="220">
        <v>1465.12</v>
      </c>
      <c r="Z154" s="220">
        <v>629.53</v>
      </c>
      <c r="AA154" s="220">
        <v>205.99</v>
      </c>
      <c r="AB154" s="220">
        <v>1580.29</v>
      </c>
      <c r="AC154" s="220">
        <v>0</v>
      </c>
      <c r="AD154" s="220">
        <f t="shared" si="72"/>
        <v>313637.59999999998</v>
      </c>
      <c r="AE154" s="221"/>
      <c r="AF154" s="220">
        <f>SUM($R154:R154)</f>
        <v>0</v>
      </c>
      <c r="AG154" s="220">
        <f>SUM($R154:S154)</f>
        <v>0</v>
      </c>
      <c r="AH154" s="220">
        <f>SUM($R154:T154)</f>
        <v>0</v>
      </c>
      <c r="AI154" s="220">
        <f>SUM($R154:U154)</f>
        <v>0</v>
      </c>
      <c r="AJ154" s="220">
        <f>SUM($R154:V154)</f>
        <v>283313.83</v>
      </c>
      <c r="AK154" s="220">
        <f>SUM($R154:W154)</f>
        <v>309096.75</v>
      </c>
      <c r="AL154" s="220">
        <f>SUM($R154:X154)</f>
        <v>309756.67</v>
      </c>
      <c r="AM154" s="220">
        <f>SUM($R154:Y154)</f>
        <v>311221.78999999998</v>
      </c>
      <c r="AN154" s="220">
        <f>SUM($R154:Z154)</f>
        <v>311851.32</v>
      </c>
      <c r="AO154" s="220">
        <f>SUM($R154:AA154)</f>
        <v>312057.31</v>
      </c>
      <c r="AP154" s="220">
        <f>SUM($R154:AB154)</f>
        <v>313637.59999999998</v>
      </c>
      <c r="AQ154" s="220">
        <f>SUM($R154:AC154)</f>
        <v>313637.59999999998</v>
      </c>
      <c r="AR154" s="222">
        <f t="shared" si="67"/>
        <v>192312.83916666664</v>
      </c>
      <c r="AS154" s="82"/>
      <c r="AT154" s="220">
        <f t="shared" ref="AT154:BE185" si="75">R154*$N154</f>
        <v>0</v>
      </c>
      <c r="AU154" s="220">
        <f t="shared" si="75"/>
        <v>0</v>
      </c>
      <c r="AV154" s="220">
        <f t="shared" si="75"/>
        <v>0</v>
      </c>
      <c r="AW154" s="220">
        <f t="shared" si="75"/>
        <v>0</v>
      </c>
      <c r="AX154" s="220">
        <f t="shared" si="75"/>
        <v>196022.00583870002</v>
      </c>
      <c r="AY154" s="220">
        <f t="shared" si="75"/>
        <v>17838.944518799999</v>
      </c>
      <c r="AZ154" s="220">
        <f t="shared" si="73"/>
        <v>456.59204879999999</v>
      </c>
      <c r="BA154" s="220">
        <f t="shared" si="73"/>
        <v>1013.7018767999999</v>
      </c>
      <c r="BB154" s="220">
        <f t="shared" si="73"/>
        <v>435.5655117</v>
      </c>
      <c r="BC154" s="220">
        <f t="shared" si="73"/>
        <v>142.5224211</v>
      </c>
      <c r="BD154" s="220">
        <f t="shared" si="73"/>
        <v>1093.3868481</v>
      </c>
      <c r="BE154" s="220">
        <f t="shared" si="73"/>
        <v>0</v>
      </c>
      <c r="BF154" s="220">
        <f t="shared" si="68"/>
        <v>217002.71906400003</v>
      </c>
      <c r="BG154" s="221"/>
      <c r="BH154" s="220">
        <f>SUM($AT154:AT154)</f>
        <v>0</v>
      </c>
      <c r="BI154" s="220">
        <f>SUM($AT154:AU154)</f>
        <v>0</v>
      </c>
      <c r="BJ154" s="220">
        <f>SUM($AT154:AV154)</f>
        <v>0</v>
      </c>
      <c r="BK154" s="220">
        <f>SUM($AT154:AW154)</f>
        <v>0</v>
      </c>
      <c r="BL154" s="220">
        <f>SUM($AT154:AX154)</f>
        <v>196022.00583870002</v>
      </c>
      <c r="BM154" s="220">
        <f>SUM($AT154:AY154)</f>
        <v>213860.95035750003</v>
      </c>
      <c r="BN154" s="220">
        <f>SUM($AT154:AZ154)</f>
        <v>214317.54240630002</v>
      </c>
      <c r="BO154" s="220">
        <f>SUM($AT154:BA154)</f>
        <v>215331.24428310004</v>
      </c>
      <c r="BP154" s="220">
        <f>SUM($AT154:BB154)</f>
        <v>215766.80979480004</v>
      </c>
      <c r="BQ154" s="220">
        <f>SUM($AT154:BC154)</f>
        <v>215909.33221590004</v>
      </c>
      <c r="BR154" s="220">
        <f>SUM($AT154:BD154)</f>
        <v>217002.71906400003</v>
      </c>
      <c r="BS154" s="220">
        <f>SUM($AT154:BE154)</f>
        <v>217002.71906400003</v>
      </c>
      <c r="BT154" s="222">
        <f t="shared" si="69"/>
        <v>133059.33029102502</v>
      </c>
      <c r="BU154" s="82"/>
      <c r="BV154" s="220">
        <f t="shared" ref="BV154:CG185" si="76">$O154*R154</f>
        <v>0</v>
      </c>
      <c r="BW154" s="220">
        <f t="shared" si="76"/>
        <v>0</v>
      </c>
      <c r="BX154" s="220">
        <f t="shared" si="76"/>
        <v>0</v>
      </c>
      <c r="BY154" s="220">
        <f t="shared" si="76"/>
        <v>0</v>
      </c>
      <c r="BZ154" s="220">
        <f t="shared" si="76"/>
        <v>0</v>
      </c>
      <c r="CA154" s="220">
        <f t="shared" si="76"/>
        <v>0</v>
      </c>
      <c r="CB154" s="220">
        <f t="shared" si="74"/>
        <v>0</v>
      </c>
      <c r="CC154" s="220">
        <f t="shared" si="74"/>
        <v>0</v>
      </c>
      <c r="CD154" s="220">
        <f t="shared" si="74"/>
        <v>0</v>
      </c>
      <c r="CE154" s="220">
        <f t="shared" si="74"/>
        <v>0</v>
      </c>
      <c r="CF154" s="220">
        <f t="shared" si="74"/>
        <v>0</v>
      </c>
      <c r="CG154" s="220">
        <f t="shared" si="74"/>
        <v>0</v>
      </c>
      <c r="CH154" s="220">
        <f t="shared" si="70"/>
        <v>0</v>
      </c>
      <c r="CI154" s="221"/>
      <c r="CJ154" s="220">
        <f>SUM($BV154:BV154)</f>
        <v>0</v>
      </c>
      <c r="CK154" s="220">
        <f>SUM($BV154:BW154)</f>
        <v>0</v>
      </c>
      <c r="CL154" s="220">
        <f>SUM($BV154:BX154)</f>
        <v>0</v>
      </c>
      <c r="CM154" s="220">
        <f>SUM($BV154:BY154)</f>
        <v>0</v>
      </c>
      <c r="CN154" s="220">
        <f>SUM($BV154:BZ154)</f>
        <v>0</v>
      </c>
      <c r="CO154" s="220">
        <f>SUM($BV154:CA154)</f>
        <v>0</v>
      </c>
      <c r="CP154" s="220">
        <f>SUM($BV154:CB154)</f>
        <v>0</v>
      </c>
      <c r="CQ154" s="220">
        <f>SUM($BV154:CC154)</f>
        <v>0</v>
      </c>
      <c r="CR154" s="220">
        <f>SUM($BV154:CD154)</f>
        <v>0</v>
      </c>
      <c r="CS154" s="220">
        <f>SUM($BV154:CE154)</f>
        <v>0</v>
      </c>
      <c r="CT154" s="220">
        <f>SUM($BV154:CF154)</f>
        <v>0</v>
      </c>
      <c r="CU154" s="220">
        <f>SUM($BV154:CG154)</f>
        <v>0</v>
      </c>
      <c r="CV154" s="222">
        <f t="shared" si="71"/>
        <v>0</v>
      </c>
    </row>
    <row r="155" spans="1:100" s="94" customFormat="1" ht="14.4">
      <c r="A155" s="129" t="s">
        <v>421</v>
      </c>
      <c r="B155" s="129" t="s">
        <v>211</v>
      </c>
      <c r="C155" s="129" t="s">
        <v>21</v>
      </c>
      <c r="D155" t="s">
        <v>636</v>
      </c>
      <c r="E155" s="217" t="s">
        <v>52</v>
      </c>
      <c r="F155" t="s">
        <v>228</v>
      </c>
      <c r="G155" t="s">
        <v>360</v>
      </c>
      <c r="H155" t="s">
        <v>361</v>
      </c>
      <c r="I155" t="s">
        <v>368</v>
      </c>
      <c r="J155" t="s">
        <v>640</v>
      </c>
      <c r="K155" s="129" t="s">
        <v>771</v>
      </c>
      <c r="L155" s="129" t="s">
        <v>775</v>
      </c>
      <c r="M155" s="218" t="str">
        <f t="shared" si="64"/>
        <v>ED.AN</v>
      </c>
      <c r="N155" s="173">
        <v>0.69189000000000001</v>
      </c>
      <c r="O155" s="173">
        <v>0</v>
      </c>
      <c r="P155" s="219">
        <f t="shared" si="65"/>
        <v>194788.54586010001</v>
      </c>
      <c r="Q155" s="219">
        <f t="shared" si="66"/>
        <v>0</v>
      </c>
      <c r="R155" s="220">
        <v>0</v>
      </c>
      <c r="S155" s="220">
        <v>0</v>
      </c>
      <c r="T155" s="220">
        <v>0</v>
      </c>
      <c r="U155" s="220">
        <v>0</v>
      </c>
      <c r="V155" s="220">
        <v>247757.99</v>
      </c>
      <c r="W155" s="220">
        <v>15657.29</v>
      </c>
      <c r="X155" s="220">
        <v>1691.71</v>
      </c>
      <c r="Y155" s="220">
        <v>1153.26</v>
      </c>
      <c r="Z155" s="220">
        <v>2135.0300000000002</v>
      </c>
      <c r="AA155" s="220">
        <v>166.62</v>
      </c>
      <c r="AB155" s="220">
        <v>2261.85</v>
      </c>
      <c r="AC155" s="220">
        <v>10707.34</v>
      </c>
      <c r="AD155" s="220">
        <f t="shared" si="72"/>
        <v>281531.09000000003</v>
      </c>
      <c r="AE155" s="221"/>
      <c r="AF155" s="220">
        <f>SUM($R155:R155)</f>
        <v>0</v>
      </c>
      <c r="AG155" s="220">
        <f>SUM($R155:S155)</f>
        <v>0</v>
      </c>
      <c r="AH155" s="220">
        <f>SUM($R155:T155)</f>
        <v>0</v>
      </c>
      <c r="AI155" s="220">
        <f>SUM($R155:U155)</f>
        <v>0</v>
      </c>
      <c r="AJ155" s="220">
        <f>SUM($R155:V155)</f>
        <v>247757.99</v>
      </c>
      <c r="AK155" s="220">
        <f>SUM($R155:W155)</f>
        <v>263415.27999999997</v>
      </c>
      <c r="AL155" s="220">
        <f>SUM($R155:X155)</f>
        <v>265106.99</v>
      </c>
      <c r="AM155" s="220">
        <f>SUM($R155:Y155)</f>
        <v>266260.25</v>
      </c>
      <c r="AN155" s="220">
        <f>SUM($R155:Z155)</f>
        <v>268395.28000000003</v>
      </c>
      <c r="AO155" s="220">
        <f>SUM($R155:AA155)</f>
        <v>268561.90000000002</v>
      </c>
      <c r="AP155" s="220">
        <f>SUM($R155:AB155)</f>
        <v>270823.75</v>
      </c>
      <c r="AQ155" s="220">
        <f>SUM($R155:AC155)</f>
        <v>281531.09000000003</v>
      </c>
      <c r="AR155" s="222">
        <f t="shared" si="67"/>
        <v>165923.91541666666</v>
      </c>
      <c r="AS155" s="82"/>
      <c r="AT155" s="220">
        <f t="shared" si="75"/>
        <v>0</v>
      </c>
      <c r="AU155" s="220">
        <f t="shared" si="75"/>
        <v>0</v>
      </c>
      <c r="AV155" s="220">
        <f t="shared" si="75"/>
        <v>0</v>
      </c>
      <c r="AW155" s="220">
        <f t="shared" si="75"/>
        <v>0</v>
      </c>
      <c r="AX155" s="220">
        <f t="shared" si="75"/>
        <v>171421.27570110001</v>
      </c>
      <c r="AY155" s="220">
        <f t="shared" si="75"/>
        <v>10833.122378100001</v>
      </c>
      <c r="AZ155" s="220">
        <f t="shared" si="73"/>
        <v>1170.4772319000001</v>
      </c>
      <c r="BA155" s="220">
        <f t="shared" si="73"/>
        <v>797.92906140000002</v>
      </c>
      <c r="BB155" s="220">
        <f t="shared" si="73"/>
        <v>1477.2059067000002</v>
      </c>
      <c r="BC155" s="220">
        <f t="shared" si="73"/>
        <v>115.2827118</v>
      </c>
      <c r="BD155" s="220">
        <f t="shared" si="73"/>
        <v>1564.9513964999999</v>
      </c>
      <c r="BE155" s="220">
        <f t="shared" si="73"/>
        <v>7408.3014726000001</v>
      </c>
      <c r="BF155" s="220">
        <f t="shared" si="68"/>
        <v>194788.54586010001</v>
      </c>
      <c r="BG155" s="221"/>
      <c r="BH155" s="220">
        <f>SUM($AT155:AT155)</f>
        <v>0</v>
      </c>
      <c r="BI155" s="220">
        <f>SUM($AT155:AU155)</f>
        <v>0</v>
      </c>
      <c r="BJ155" s="220">
        <f>SUM($AT155:AV155)</f>
        <v>0</v>
      </c>
      <c r="BK155" s="220">
        <f>SUM($AT155:AW155)</f>
        <v>0</v>
      </c>
      <c r="BL155" s="220">
        <f>SUM($AT155:AX155)</f>
        <v>171421.27570110001</v>
      </c>
      <c r="BM155" s="220">
        <f>SUM($AT155:AY155)</f>
        <v>182254.39807920001</v>
      </c>
      <c r="BN155" s="220">
        <f>SUM($AT155:AZ155)</f>
        <v>183424.87531110001</v>
      </c>
      <c r="BO155" s="220">
        <f>SUM($AT155:BA155)</f>
        <v>184222.80437250002</v>
      </c>
      <c r="BP155" s="220">
        <f>SUM($AT155:BB155)</f>
        <v>185700.01027920001</v>
      </c>
      <c r="BQ155" s="220">
        <f>SUM($AT155:BC155)</f>
        <v>185815.29299100002</v>
      </c>
      <c r="BR155" s="220">
        <f>SUM($AT155:BD155)</f>
        <v>187380.24438750002</v>
      </c>
      <c r="BS155" s="220">
        <f>SUM($AT155:BE155)</f>
        <v>194788.54586010001</v>
      </c>
      <c r="BT155" s="222">
        <f t="shared" si="69"/>
        <v>114801.09783763751</v>
      </c>
      <c r="BU155" s="82"/>
      <c r="BV155" s="220">
        <f t="shared" si="76"/>
        <v>0</v>
      </c>
      <c r="BW155" s="220">
        <f t="shared" si="76"/>
        <v>0</v>
      </c>
      <c r="BX155" s="220">
        <f t="shared" si="76"/>
        <v>0</v>
      </c>
      <c r="BY155" s="220">
        <f t="shared" si="76"/>
        <v>0</v>
      </c>
      <c r="BZ155" s="220">
        <f t="shared" si="76"/>
        <v>0</v>
      </c>
      <c r="CA155" s="220">
        <f t="shared" si="76"/>
        <v>0</v>
      </c>
      <c r="CB155" s="220">
        <f t="shared" si="74"/>
        <v>0</v>
      </c>
      <c r="CC155" s="220">
        <f t="shared" si="74"/>
        <v>0</v>
      </c>
      <c r="CD155" s="220">
        <f t="shared" si="74"/>
        <v>0</v>
      </c>
      <c r="CE155" s="220">
        <f t="shared" si="74"/>
        <v>0</v>
      </c>
      <c r="CF155" s="220">
        <f t="shared" si="74"/>
        <v>0</v>
      </c>
      <c r="CG155" s="220">
        <f t="shared" si="74"/>
        <v>0</v>
      </c>
      <c r="CH155" s="220">
        <f t="shared" si="70"/>
        <v>0</v>
      </c>
      <c r="CI155" s="221"/>
      <c r="CJ155" s="220">
        <f>SUM($BV155:BV155)</f>
        <v>0</v>
      </c>
      <c r="CK155" s="220">
        <f>SUM($BV155:BW155)</f>
        <v>0</v>
      </c>
      <c r="CL155" s="220">
        <f>SUM($BV155:BX155)</f>
        <v>0</v>
      </c>
      <c r="CM155" s="220">
        <f>SUM($BV155:BY155)</f>
        <v>0</v>
      </c>
      <c r="CN155" s="220">
        <f>SUM($BV155:BZ155)</f>
        <v>0</v>
      </c>
      <c r="CO155" s="220">
        <f>SUM($BV155:CA155)</f>
        <v>0</v>
      </c>
      <c r="CP155" s="220">
        <f>SUM($BV155:CB155)</f>
        <v>0</v>
      </c>
      <c r="CQ155" s="220">
        <f>SUM($BV155:CC155)</f>
        <v>0</v>
      </c>
      <c r="CR155" s="220">
        <f>SUM($BV155:CD155)</f>
        <v>0</v>
      </c>
      <c r="CS155" s="220">
        <f>SUM($BV155:CE155)</f>
        <v>0</v>
      </c>
      <c r="CT155" s="220">
        <f>SUM($BV155:CF155)</f>
        <v>0</v>
      </c>
      <c r="CU155" s="220">
        <f>SUM($BV155:CG155)</f>
        <v>0</v>
      </c>
      <c r="CV155" s="222">
        <f t="shared" si="71"/>
        <v>0</v>
      </c>
    </row>
    <row r="156" spans="1:100" s="94" customFormat="1" ht="14.4">
      <c r="A156" s="129" t="s">
        <v>421</v>
      </c>
      <c r="B156" s="129" t="s">
        <v>211</v>
      </c>
      <c r="C156" s="129" t="s">
        <v>212</v>
      </c>
      <c r="D156" t="s">
        <v>636</v>
      </c>
      <c r="E156" s="217" t="s">
        <v>52</v>
      </c>
      <c r="F156" t="s">
        <v>228</v>
      </c>
      <c r="G156" t="s">
        <v>360</v>
      </c>
      <c r="H156" t="s">
        <v>361</v>
      </c>
      <c r="I156" t="s">
        <v>637</v>
      </c>
      <c r="J156" t="s">
        <v>638</v>
      </c>
      <c r="K156" s="129" t="s">
        <v>771</v>
      </c>
      <c r="L156" s="129" t="s">
        <v>416</v>
      </c>
      <c r="M156" s="218" t="str">
        <f t="shared" si="64"/>
        <v>ED.WA</v>
      </c>
      <c r="N156" s="173">
        <v>1</v>
      </c>
      <c r="O156" s="173">
        <v>0</v>
      </c>
      <c r="P156" s="219">
        <f t="shared" si="65"/>
        <v>23076.370000000003</v>
      </c>
      <c r="Q156" s="219">
        <f t="shared" si="66"/>
        <v>0</v>
      </c>
      <c r="R156" s="220">
        <v>7327.4700000000012</v>
      </c>
      <c r="S156" s="220">
        <v>53.42</v>
      </c>
      <c r="T156" s="220">
        <v>0</v>
      </c>
      <c r="U156" s="220">
        <v>14852.27</v>
      </c>
      <c r="V156" s="220">
        <v>0</v>
      </c>
      <c r="W156" s="220">
        <v>0</v>
      </c>
      <c r="X156" s="220">
        <v>0</v>
      </c>
      <c r="Y156" s="220">
        <v>843.21</v>
      </c>
      <c r="Z156" s="220">
        <v>0</v>
      </c>
      <c r="AA156" s="220">
        <v>0</v>
      </c>
      <c r="AB156" s="220">
        <v>0</v>
      </c>
      <c r="AC156" s="220">
        <v>0</v>
      </c>
      <c r="AD156" s="220">
        <f t="shared" si="72"/>
        <v>23076.370000000003</v>
      </c>
      <c r="AE156" s="221"/>
      <c r="AF156" s="220">
        <f>SUM($R156:R156)</f>
        <v>7327.4700000000012</v>
      </c>
      <c r="AG156" s="220">
        <f>SUM($R156:S156)</f>
        <v>7380.8900000000012</v>
      </c>
      <c r="AH156" s="220">
        <f>SUM($R156:T156)</f>
        <v>7380.8900000000012</v>
      </c>
      <c r="AI156" s="220">
        <f>SUM($R156:U156)</f>
        <v>22233.160000000003</v>
      </c>
      <c r="AJ156" s="220">
        <f>SUM($R156:V156)</f>
        <v>22233.160000000003</v>
      </c>
      <c r="AK156" s="220">
        <f>SUM($R156:W156)</f>
        <v>22233.160000000003</v>
      </c>
      <c r="AL156" s="220">
        <f>SUM($R156:X156)</f>
        <v>22233.160000000003</v>
      </c>
      <c r="AM156" s="220">
        <f>SUM($R156:Y156)</f>
        <v>23076.370000000003</v>
      </c>
      <c r="AN156" s="220">
        <f>SUM($R156:Z156)</f>
        <v>23076.370000000003</v>
      </c>
      <c r="AO156" s="220">
        <f>SUM($R156:AA156)</f>
        <v>23076.370000000003</v>
      </c>
      <c r="AP156" s="220">
        <f>SUM($R156:AB156)</f>
        <v>23076.370000000003</v>
      </c>
      <c r="AQ156" s="220">
        <f>SUM($R156:AC156)</f>
        <v>23076.370000000003</v>
      </c>
      <c r="AR156" s="222">
        <f t="shared" si="67"/>
        <v>17905.462916666667</v>
      </c>
      <c r="AS156" s="82"/>
      <c r="AT156" s="220">
        <f t="shared" si="75"/>
        <v>7327.4700000000012</v>
      </c>
      <c r="AU156" s="220">
        <f t="shared" si="75"/>
        <v>53.42</v>
      </c>
      <c r="AV156" s="220">
        <f t="shared" si="75"/>
        <v>0</v>
      </c>
      <c r="AW156" s="220">
        <f t="shared" si="75"/>
        <v>14852.27</v>
      </c>
      <c r="AX156" s="220">
        <f t="shared" si="75"/>
        <v>0</v>
      </c>
      <c r="AY156" s="220">
        <f t="shared" si="75"/>
        <v>0</v>
      </c>
      <c r="AZ156" s="220">
        <f t="shared" si="73"/>
        <v>0</v>
      </c>
      <c r="BA156" s="220">
        <f t="shared" si="73"/>
        <v>843.21</v>
      </c>
      <c r="BB156" s="220">
        <f t="shared" si="73"/>
        <v>0</v>
      </c>
      <c r="BC156" s="220">
        <f t="shared" si="73"/>
        <v>0</v>
      </c>
      <c r="BD156" s="220">
        <f t="shared" si="73"/>
        <v>0</v>
      </c>
      <c r="BE156" s="220">
        <f t="shared" si="73"/>
        <v>0</v>
      </c>
      <c r="BF156" s="220">
        <f t="shared" si="68"/>
        <v>23076.370000000003</v>
      </c>
      <c r="BG156" s="221"/>
      <c r="BH156" s="220">
        <f>SUM($AT156:AT156)</f>
        <v>7327.4700000000012</v>
      </c>
      <c r="BI156" s="220">
        <f>SUM($AT156:AU156)</f>
        <v>7380.8900000000012</v>
      </c>
      <c r="BJ156" s="220">
        <f>SUM($AT156:AV156)</f>
        <v>7380.8900000000012</v>
      </c>
      <c r="BK156" s="220">
        <f>SUM($AT156:AW156)</f>
        <v>22233.160000000003</v>
      </c>
      <c r="BL156" s="220">
        <f>SUM($AT156:AX156)</f>
        <v>22233.160000000003</v>
      </c>
      <c r="BM156" s="220">
        <f>SUM($AT156:AY156)</f>
        <v>22233.160000000003</v>
      </c>
      <c r="BN156" s="220">
        <f>SUM($AT156:AZ156)</f>
        <v>22233.160000000003</v>
      </c>
      <c r="BO156" s="220">
        <f>SUM($AT156:BA156)</f>
        <v>23076.370000000003</v>
      </c>
      <c r="BP156" s="220">
        <f>SUM($AT156:BB156)</f>
        <v>23076.370000000003</v>
      </c>
      <c r="BQ156" s="220">
        <f>SUM($AT156:BC156)</f>
        <v>23076.370000000003</v>
      </c>
      <c r="BR156" s="220">
        <f>SUM($AT156:BD156)</f>
        <v>23076.370000000003</v>
      </c>
      <c r="BS156" s="220">
        <f>SUM($AT156:BE156)</f>
        <v>23076.370000000003</v>
      </c>
      <c r="BT156" s="222">
        <f t="shared" si="69"/>
        <v>17905.462916666667</v>
      </c>
      <c r="BU156" s="82"/>
      <c r="BV156" s="220">
        <f t="shared" si="76"/>
        <v>0</v>
      </c>
      <c r="BW156" s="220">
        <f t="shared" si="76"/>
        <v>0</v>
      </c>
      <c r="BX156" s="220">
        <f t="shared" si="76"/>
        <v>0</v>
      </c>
      <c r="BY156" s="220">
        <f t="shared" si="76"/>
        <v>0</v>
      </c>
      <c r="BZ156" s="220">
        <f t="shared" si="76"/>
        <v>0</v>
      </c>
      <c r="CA156" s="220">
        <f t="shared" si="76"/>
        <v>0</v>
      </c>
      <c r="CB156" s="220">
        <f t="shared" si="74"/>
        <v>0</v>
      </c>
      <c r="CC156" s="220">
        <f t="shared" si="74"/>
        <v>0</v>
      </c>
      <c r="CD156" s="220">
        <f t="shared" si="74"/>
        <v>0</v>
      </c>
      <c r="CE156" s="220">
        <f t="shared" si="74"/>
        <v>0</v>
      </c>
      <c r="CF156" s="220">
        <f t="shared" si="74"/>
        <v>0</v>
      </c>
      <c r="CG156" s="220">
        <f t="shared" si="74"/>
        <v>0</v>
      </c>
      <c r="CH156" s="220">
        <f t="shared" si="70"/>
        <v>0</v>
      </c>
      <c r="CI156" s="221"/>
      <c r="CJ156" s="220">
        <f>SUM($BV156:BV156)</f>
        <v>0</v>
      </c>
      <c r="CK156" s="220">
        <f>SUM($BV156:BW156)</f>
        <v>0</v>
      </c>
      <c r="CL156" s="220">
        <f>SUM($BV156:BX156)</f>
        <v>0</v>
      </c>
      <c r="CM156" s="220">
        <f>SUM($BV156:BY156)</f>
        <v>0</v>
      </c>
      <c r="CN156" s="220">
        <f>SUM($BV156:BZ156)</f>
        <v>0</v>
      </c>
      <c r="CO156" s="220">
        <f>SUM($BV156:CA156)</f>
        <v>0</v>
      </c>
      <c r="CP156" s="220">
        <f>SUM($BV156:CB156)</f>
        <v>0</v>
      </c>
      <c r="CQ156" s="220">
        <f>SUM($BV156:CC156)</f>
        <v>0</v>
      </c>
      <c r="CR156" s="220">
        <f>SUM($BV156:CD156)</f>
        <v>0</v>
      </c>
      <c r="CS156" s="220">
        <f>SUM($BV156:CE156)</f>
        <v>0</v>
      </c>
      <c r="CT156" s="220">
        <f>SUM($BV156:CF156)</f>
        <v>0</v>
      </c>
      <c r="CU156" s="220">
        <f>SUM($BV156:CG156)</f>
        <v>0</v>
      </c>
      <c r="CV156" s="222">
        <f t="shared" si="71"/>
        <v>0</v>
      </c>
    </row>
    <row r="157" spans="1:100" s="94" customFormat="1" ht="14.4">
      <c r="A157" s="129" t="s">
        <v>421</v>
      </c>
      <c r="B157" s="129" t="s">
        <v>211</v>
      </c>
      <c r="C157" s="129" t="s">
        <v>21</v>
      </c>
      <c r="D157" t="s">
        <v>636</v>
      </c>
      <c r="E157" s="217" t="s">
        <v>52</v>
      </c>
      <c r="F157" t="s">
        <v>228</v>
      </c>
      <c r="G157" t="s">
        <v>360</v>
      </c>
      <c r="H157" t="s">
        <v>361</v>
      </c>
      <c r="I157" t="s">
        <v>362</v>
      </c>
      <c r="J157" t="s">
        <v>643</v>
      </c>
      <c r="K157" s="129" t="s">
        <v>771</v>
      </c>
      <c r="L157" s="129" t="s">
        <v>417</v>
      </c>
      <c r="M157" s="218" t="str">
        <f t="shared" si="64"/>
        <v>ED.AN</v>
      </c>
      <c r="N157" s="173">
        <v>0.65639999999999998</v>
      </c>
      <c r="O157" s="173">
        <v>0</v>
      </c>
      <c r="P157" s="219">
        <f t="shared" si="65"/>
        <v>789382.58344800002</v>
      </c>
      <c r="Q157" s="219">
        <f t="shared" si="66"/>
        <v>0</v>
      </c>
      <c r="R157" s="220">
        <v>0</v>
      </c>
      <c r="S157" s="220">
        <v>0</v>
      </c>
      <c r="T157" s="220">
        <v>0</v>
      </c>
      <c r="U157" s="220">
        <v>0</v>
      </c>
      <c r="V157" s="220">
        <v>0</v>
      </c>
      <c r="W157" s="220">
        <v>0</v>
      </c>
      <c r="X157" s="220">
        <v>0</v>
      </c>
      <c r="Y157" s="220">
        <v>0</v>
      </c>
      <c r="Z157" s="220">
        <v>0</v>
      </c>
      <c r="AA157" s="220">
        <v>1158056.48</v>
      </c>
      <c r="AB157" s="220">
        <v>32494.720000000001</v>
      </c>
      <c r="AC157" s="220">
        <v>12042.62</v>
      </c>
      <c r="AD157" s="220">
        <f t="shared" si="72"/>
        <v>1202593.82</v>
      </c>
      <c r="AE157" s="221"/>
      <c r="AF157" s="220">
        <f>SUM($R157:R157)</f>
        <v>0</v>
      </c>
      <c r="AG157" s="220">
        <f>SUM($R157:S157)</f>
        <v>0</v>
      </c>
      <c r="AH157" s="220">
        <f>SUM($R157:T157)</f>
        <v>0</v>
      </c>
      <c r="AI157" s="220">
        <f>SUM($R157:U157)</f>
        <v>0</v>
      </c>
      <c r="AJ157" s="220">
        <f>SUM($R157:V157)</f>
        <v>0</v>
      </c>
      <c r="AK157" s="220">
        <f>SUM($R157:W157)</f>
        <v>0</v>
      </c>
      <c r="AL157" s="220">
        <f>SUM($R157:X157)</f>
        <v>0</v>
      </c>
      <c r="AM157" s="220">
        <f>SUM($R157:Y157)</f>
        <v>0</v>
      </c>
      <c r="AN157" s="220">
        <f>SUM($R157:Z157)</f>
        <v>0</v>
      </c>
      <c r="AO157" s="220">
        <f>SUM($R157:AA157)</f>
        <v>1158056.48</v>
      </c>
      <c r="AP157" s="220">
        <f>SUM($R157:AB157)</f>
        <v>1190551.2</v>
      </c>
      <c r="AQ157" s="220">
        <f>SUM($R157:AC157)</f>
        <v>1202593.82</v>
      </c>
      <c r="AR157" s="222">
        <f t="shared" si="67"/>
        <v>245825.38249999998</v>
      </c>
      <c r="AS157" s="82"/>
      <c r="AT157" s="220">
        <f t="shared" si="75"/>
        <v>0</v>
      </c>
      <c r="AU157" s="220">
        <f t="shared" si="75"/>
        <v>0</v>
      </c>
      <c r="AV157" s="220">
        <f t="shared" si="75"/>
        <v>0</v>
      </c>
      <c r="AW157" s="220">
        <f t="shared" si="75"/>
        <v>0</v>
      </c>
      <c r="AX157" s="220">
        <f t="shared" si="75"/>
        <v>0</v>
      </c>
      <c r="AY157" s="220">
        <f t="shared" si="75"/>
        <v>0</v>
      </c>
      <c r="AZ157" s="220">
        <f t="shared" si="73"/>
        <v>0</v>
      </c>
      <c r="BA157" s="220">
        <f t="shared" si="73"/>
        <v>0</v>
      </c>
      <c r="BB157" s="220">
        <f t="shared" si="73"/>
        <v>0</v>
      </c>
      <c r="BC157" s="220">
        <f t="shared" si="73"/>
        <v>760148.27347199991</v>
      </c>
      <c r="BD157" s="220">
        <f t="shared" si="73"/>
        <v>21329.534208000001</v>
      </c>
      <c r="BE157" s="220">
        <f t="shared" si="73"/>
        <v>7904.7757680000004</v>
      </c>
      <c r="BF157" s="220">
        <f t="shared" si="68"/>
        <v>789382.58344800002</v>
      </c>
      <c r="BG157" s="221"/>
      <c r="BH157" s="220">
        <f>SUM($AT157:AT157)</f>
        <v>0</v>
      </c>
      <c r="BI157" s="220">
        <f>SUM($AT157:AU157)</f>
        <v>0</v>
      </c>
      <c r="BJ157" s="220">
        <f>SUM($AT157:AV157)</f>
        <v>0</v>
      </c>
      <c r="BK157" s="220">
        <f>SUM($AT157:AW157)</f>
        <v>0</v>
      </c>
      <c r="BL157" s="220">
        <f>SUM($AT157:AX157)</f>
        <v>0</v>
      </c>
      <c r="BM157" s="220">
        <f>SUM($AT157:AY157)</f>
        <v>0</v>
      </c>
      <c r="BN157" s="220">
        <f>SUM($AT157:AZ157)</f>
        <v>0</v>
      </c>
      <c r="BO157" s="220">
        <f>SUM($AT157:BA157)</f>
        <v>0</v>
      </c>
      <c r="BP157" s="220">
        <f>SUM($AT157:BB157)</f>
        <v>0</v>
      </c>
      <c r="BQ157" s="220">
        <f>SUM($AT157:BC157)</f>
        <v>760148.27347199991</v>
      </c>
      <c r="BR157" s="220">
        <f>SUM($AT157:BD157)</f>
        <v>781477.80767999997</v>
      </c>
      <c r="BS157" s="220">
        <f>SUM($AT157:BE157)</f>
        <v>789382.58344800002</v>
      </c>
      <c r="BT157" s="222">
        <f t="shared" si="69"/>
        <v>161359.78107300002</v>
      </c>
      <c r="BU157" s="82"/>
      <c r="BV157" s="220">
        <f t="shared" si="76"/>
        <v>0</v>
      </c>
      <c r="BW157" s="220">
        <f t="shared" si="76"/>
        <v>0</v>
      </c>
      <c r="BX157" s="220">
        <f t="shared" si="76"/>
        <v>0</v>
      </c>
      <c r="BY157" s="220">
        <f t="shared" si="76"/>
        <v>0</v>
      </c>
      <c r="BZ157" s="220">
        <f t="shared" si="76"/>
        <v>0</v>
      </c>
      <c r="CA157" s="220">
        <f t="shared" si="76"/>
        <v>0</v>
      </c>
      <c r="CB157" s="220">
        <f t="shared" si="74"/>
        <v>0</v>
      </c>
      <c r="CC157" s="220">
        <f t="shared" si="74"/>
        <v>0</v>
      </c>
      <c r="CD157" s="220">
        <f t="shared" si="74"/>
        <v>0</v>
      </c>
      <c r="CE157" s="220">
        <f t="shared" si="74"/>
        <v>0</v>
      </c>
      <c r="CF157" s="220">
        <f t="shared" si="74"/>
        <v>0</v>
      </c>
      <c r="CG157" s="220">
        <f t="shared" si="74"/>
        <v>0</v>
      </c>
      <c r="CH157" s="220">
        <f t="shared" si="70"/>
        <v>0</v>
      </c>
      <c r="CI157" s="221"/>
      <c r="CJ157" s="220">
        <f>SUM($BV157:BV157)</f>
        <v>0</v>
      </c>
      <c r="CK157" s="220">
        <f>SUM($BV157:BW157)</f>
        <v>0</v>
      </c>
      <c r="CL157" s="220">
        <f>SUM($BV157:BX157)</f>
        <v>0</v>
      </c>
      <c r="CM157" s="220">
        <f>SUM($BV157:BY157)</f>
        <v>0</v>
      </c>
      <c r="CN157" s="220">
        <f>SUM($BV157:BZ157)</f>
        <v>0</v>
      </c>
      <c r="CO157" s="220">
        <f>SUM($BV157:CA157)</f>
        <v>0</v>
      </c>
      <c r="CP157" s="220">
        <f>SUM($BV157:CB157)</f>
        <v>0</v>
      </c>
      <c r="CQ157" s="220">
        <f>SUM($BV157:CC157)</f>
        <v>0</v>
      </c>
      <c r="CR157" s="220">
        <f>SUM($BV157:CD157)</f>
        <v>0</v>
      </c>
      <c r="CS157" s="220">
        <f>SUM($BV157:CE157)</f>
        <v>0</v>
      </c>
      <c r="CT157" s="220">
        <f>SUM($BV157:CF157)</f>
        <v>0</v>
      </c>
      <c r="CU157" s="220">
        <f>SUM($BV157:CG157)</f>
        <v>0</v>
      </c>
      <c r="CV157" s="222">
        <f t="shared" si="71"/>
        <v>0</v>
      </c>
    </row>
    <row r="158" spans="1:100" s="94" customFormat="1" ht="14.4">
      <c r="A158" s="129" t="s">
        <v>421</v>
      </c>
      <c r="B158" s="129" t="s">
        <v>211</v>
      </c>
      <c r="C158" s="129" t="s">
        <v>21</v>
      </c>
      <c r="D158" t="s">
        <v>636</v>
      </c>
      <c r="E158" s="217" t="s">
        <v>52</v>
      </c>
      <c r="F158" t="s">
        <v>228</v>
      </c>
      <c r="G158" t="s">
        <v>360</v>
      </c>
      <c r="H158" t="s">
        <v>361</v>
      </c>
      <c r="I158" t="s">
        <v>784</v>
      </c>
      <c r="J158" t="s">
        <v>785</v>
      </c>
      <c r="K158" s="129" t="s">
        <v>771</v>
      </c>
      <c r="L158" s="129" t="s">
        <v>417</v>
      </c>
      <c r="M158" s="218" t="str">
        <f t="shared" si="64"/>
        <v>ED.AN</v>
      </c>
      <c r="N158" s="173">
        <v>0.65639999999999998</v>
      </c>
      <c r="O158" s="173">
        <v>0</v>
      </c>
      <c r="P158" s="219">
        <f t="shared" si="65"/>
        <v>337844.43268799997</v>
      </c>
      <c r="Q158" s="219">
        <f t="shared" si="66"/>
        <v>0</v>
      </c>
      <c r="R158" s="220">
        <v>0</v>
      </c>
      <c r="S158" s="220">
        <v>0</v>
      </c>
      <c r="T158" s="220">
        <v>0</v>
      </c>
      <c r="U158" s="220">
        <v>0</v>
      </c>
      <c r="V158" s="220">
        <v>0</v>
      </c>
      <c r="W158" s="220">
        <v>0</v>
      </c>
      <c r="X158" s="220">
        <v>0</v>
      </c>
      <c r="Y158" s="220">
        <v>0</v>
      </c>
      <c r="Z158" s="220">
        <v>0</v>
      </c>
      <c r="AA158" s="220">
        <v>514692.92</v>
      </c>
      <c r="AB158" s="220">
        <v>0</v>
      </c>
      <c r="AC158" s="220">
        <v>0</v>
      </c>
      <c r="AD158" s="220">
        <f t="shared" si="72"/>
        <v>514692.92</v>
      </c>
      <c r="AE158" s="221"/>
      <c r="AF158" s="220">
        <f>SUM($R158:R158)</f>
        <v>0</v>
      </c>
      <c r="AG158" s="220">
        <f>SUM($R158:S158)</f>
        <v>0</v>
      </c>
      <c r="AH158" s="220">
        <f>SUM($R158:T158)</f>
        <v>0</v>
      </c>
      <c r="AI158" s="220">
        <f>SUM($R158:U158)</f>
        <v>0</v>
      </c>
      <c r="AJ158" s="220">
        <f>SUM($R158:V158)</f>
        <v>0</v>
      </c>
      <c r="AK158" s="220">
        <f>SUM($R158:W158)</f>
        <v>0</v>
      </c>
      <c r="AL158" s="220">
        <f>SUM($R158:X158)</f>
        <v>0</v>
      </c>
      <c r="AM158" s="220">
        <f>SUM($R158:Y158)</f>
        <v>0</v>
      </c>
      <c r="AN158" s="220">
        <f>SUM($R158:Z158)</f>
        <v>0</v>
      </c>
      <c r="AO158" s="220">
        <f>SUM($R158:AA158)</f>
        <v>514692.92</v>
      </c>
      <c r="AP158" s="220">
        <f>SUM($R158:AB158)</f>
        <v>514692.92</v>
      </c>
      <c r="AQ158" s="220">
        <f>SUM($R158:AC158)</f>
        <v>514692.92</v>
      </c>
      <c r="AR158" s="222">
        <f t="shared" si="67"/>
        <v>107227.69166666667</v>
      </c>
      <c r="AS158" s="82"/>
      <c r="AT158" s="220">
        <f t="shared" si="75"/>
        <v>0</v>
      </c>
      <c r="AU158" s="220">
        <f t="shared" si="75"/>
        <v>0</v>
      </c>
      <c r="AV158" s="220">
        <f t="shared" si="75"/>
        <v>0</v>
      </c>
      <c r="AW158" s="220">
        <f t="shared" si="75"/>
        <v>0</v>
      </c>
      <c r="AX158" s="220">
        <f t="shared" si="75"/>
        <v>0</v>
      </c>
      <c r="AY158" s="220">
        <f t="shared" si="75"/>
        <v>0</v>
      </c>
      <c r="AZ158" s="220">
        <f t="shared" si="73"/>
        <v>0</v>
      </c>
      <c r="BA158" s="220">
        <f t="shared" si="73"/>
        <v>0</v>
      </c>
      <c r="BB158" s="220">
        <f t="shared" si="73"/>
        <v>0</v>
      </c>
      <c r="BC158" s="220">
        <f t="shared" si="73"/>
        <v>337844.43268799997</v>
      </c>
      <c r="BD158" s="220">
        <f t="shared" si="73"/>
        <v>0</v>
      </c>
      <c r="BE158" s="220">
        <f t="shared" si="73"/>
        <v>0</v>
      </c>
      <c r="BF158" s="220">
        <f t="shared" si="68"/>
        <v>337844.43268799997</v>
      </c>
      <c r="BG158" s="221"/>
      <c r="BH158" s="220">
        <f>SUM($AT158:AT158)</f>
        <v>0</v>
      </c>
      <c r="BI158" s="220">
        <f>SUM($AT158:AU158)</f>
        <v>0</v>
      </c>
      <c r="BJ158" s="220">
        <f>SUM($AT158:AV158)</f>
        <v>0</v>
      </c>
      <c r="BK158" s="220">
        <f>SUM($AT158:AW158)</f>
        <v>0</v>
      </c>
      <c r="BL158" s="220">
        <f>SUM($AT158:AX158)</f>
        <v>0</v>
      </c>
      <c r="BM158" s="220">
        <f>SUM($AT158:AY158)</f>
        <v>0</v>
      </c>
      <c r="BN158" s="220">
        <f>SUM($AT158:AZ158)</f>
        <v>0</v>
      </c>
      <c r="BO158" s="220">
        <f>SUM($AT158:BA158)</f>
        <v>0</v>
      </c>
      <c r="BP158" s="220">
        <f>SUM($AT158:BB158)</f>
        <v>0</v>
      </c>
      <c r="BQ158" s="220">
        <f>SUM($AT158:BC158)</f>
        <v>337844.43268799997</v>
      </c>
      <c r="BR158" s="220">
        <f>SUM($AT158:BD158)</f>
        <v>337844.43268799997</v>
      </c>
      <c r="BS158" s="220">
        <f>SUM($AT158:BE158)</f>
        <v>337844.43268799997</v>
      </c>
      <c r="BT158" s="222">
        <f t="shared" si="69"/>
        <v>70384.256809999992</v>
      </c>
      <c r="BU158" s="82"/>
      <c r="BV158" s="220">
        <f t="shared" si="76"/>
        <v>0</v>
      </c>
      <c r="BW158" s="220">
        <f t="shared" si="76"/>
        <v>0</v>
      </c>
      <c r="BX158" s="220">
        <f t="shared" si="76"/>
        <v>0</v>
      </c>
      <c r="BY158" s="220">
        <f t="shared" si="76"/>
        <v>0</v>
      </c>
      <c r="BZ158" s="220">
        <f t="shared" si="76"/>
        <v>0</v>
      </c>
      <c r="CA158" s="220">
        <f t="shared" si="76"/>
        <v>0</v>
      </c>
      <c r="CB158" s="220">
        <f t="shared" si="74"/>
        <v>0</v>
      </c>
      <c r="CC158" s="220">
        <f t="shared" si="74"/>
        <v>0</v>
      </c>
      <c r="CD158" s="220">
        <f t="shared" si="74"/>
        <v>0</v>
      </c>
      <c r="CE158" s="220">
        <f t="shared" si="74"/>
        <v>0</v>
      </c>
      <c r="CF158" s="220">
        <f t="shared" si="74"/>
        <v>0</v>
      </c>
      <c r="CG158" s="220">
        <f t="shared" si="74"/>
        <v>0</v>
      </c>
      <c r="CH158" s="220">
        <f t="shared" si="70"/>
        <v>0</v>
      </c>
      <c r="CI158" s="221"/>
      <c r="CJ158" s="220">
        <f>SUM($BV158:BV158)</f>
        <v>0</v>
      </c>
      <c r="CK158" s="220">
        <f>SUM($BV158:BW158)</f>
        <v>0</v>
      </c>
      <c r="CL158" s="220">
        <f>SUM($BV158:BX158)</f>
        <v>0</v>
      </c>
      <c r="CM158" s="220">
        <f>SUM($BV158:BY158)</f>
        <v>0</v>
      </c>
      <c r="CN158" s="220">
        <f>SUM($BV158:BZ158)</f>
        <v>0</v>
      </c>
      <c r="CO158" s="220">
        <f>SUM($BV158:CA158)</f>
        <v>0</v>
      </c>
      <c r="CP158" s="220">
        <f>SUM($BV158:CB158)</f>
        <v>0</v>
      </c>
      <c r="CQ158" s="220">
        <f>SUM($BV158:CC158)</f>
        <v>0</v>
      </c>
      <c r="CR158" s="220">
        <f>SUM($BV158:CD158)</f>
        <v>0</v>
      </c>
      <c r="CS158" s="220">
        <f>SUM($BV158:CE158)</f>
        <v>0</v>
      </c>
      <c r="CT158" s="220">
        <f>SUM($BV158:CF158)</f>
        <v>0</v>
      </c>
      <c r="CU158" s="220">
        <f>SUM($BV158:CG158)</f>
        <v>0</v>
      </c>
      <c r="CV158" s="222">
        <f t="shared" si="71"/>
        <v>0</v>
      </c>
    </row>
    <row r="159" spans="1:100" s="94" customFormat="1" ht="14.4">
      <c r="A159" s="129" t="s">
        <v>421</v>
      </c>
      <c r="B159" s="129" t="s">
        <v>211</v>
      </c>
      <c r="C159" s="129" t="s">
        <v>21</v>
      </c>
      <c r="D159" t="s">
        <v>636</v>
      </c>
      <c r="E159" s="217" t="s">
        <v>52</v>
      </c>
      <c r="F159" t="s">
        <v>228</v>
      </c>
      <c r="G159" t="s">
        <v>360</v>
      </c>
      <c r="H159" t="s">
        <v>361</v>
      </c>
      <c r="I159" t="s">
        <v>363</v>
      </c>
      <c r="J159" t="s">
        <v>645</v>
      </c>
      <c r="K159" s="129" t="s">
        <v>771</v>
      </c>
      <c r="L159" s="129" t="s">
        <v>417</v>
      </c>
      <c r="M159" s="218" t="str">
        <f t="shared" si="64"/>
        <v>ED.AN</v>
      </c>
      <c r="N159" s="173">
        <v>0.65639999999999998</v>
      </c>
      <c r="O159" s="173">
        <v>0</v>
      </c>
      <c r="P159" s="219">
        <f t="shared" si="65"/>
        <v>2936012.006351999</v>
      </c>
      <c r="Q159" s="219">
        <f t="shared" si="66"/>
        <v>0</v>
      </c>
      <c r="R159" s="220">
        <v>0</v>
      </c>
      <c r="S159" s="220">
        <v>0</v>
      </c>
      <c r="T159" s="220">
        <v>0</v>
      </c>
      <c r="U159" s="220">
        <v>0</v>
      </c>
      <c r="V159" s="220">
        <v>0</v>
      </c>
      <c r="W159" s="220">
        <v>0</v>
      </c>
      <c r="X159" s="220">
        <v>4294933.8999999994</v>
      </c>
      <c r="Y159" s="220">
        <v>94254.63</v>
      </c>
      <c r="Z159" s="220">
        <v>57794.07</v>
      </c>
      <c r="AA159" s="220">
        <v>8470.7099999999991</v>
      </c>
      <c r="AB159" s="220">
        <v>13646.349999999999</v>
      </c>
      <c r="AC159" s="220">
        <v>3801.02</v>
      </c>
      <c r="AD159" s="220">
        <f t="shared" si="72"/>
        <v>4472900.6799999988</v>
      </c>
      <c r="AE159" s="221"/>
      <c r="AF159" s="220">
        <f>SUM($R159:R159)</f>
        <v>0</v>
      </c>
      <c r="AG159" s="220">
        <f>SUM($R159:S159)</f>
        <v>0</v>
      </c>
      <c r="AH159" s="220">
        <f>SUM($R159:T159)</f>
        <v>0</v>
      </c>
      <c r="AI159" s="220">
        <f>SUM($R159:U159)</f>
        <v>0</v>
      </c>
      <c r="AJ159" s="220">
        <f>SUM($R159:V159)</f>
        <v>0</v>
      </c>
      <c r="AK159" s="220">
        <f>SUM($R159:W159)</f>
        <v>0</v>
      </c>
      <c r="AL159" s="220">
        <f>SUM($R159:X159)</f>
        <v>4294933.8999999994</v>
      </c>
      <c r="AM159" s="220">
        <f>SUM($R159:Y159)</f>
        <v>4389188.5299999993</v>
      </c>
      <c r="AN159" s="220">
        <f>SUM($R159:Z159)</f>
        <v>4446982.5999999996</v>
      </c>
      <c r="AO159" s="220">
        <f>SUM($R159:AA159)</f>
        <v>4455453.3099999996</v>
      </c>
      <c r="AP159" s="220">
        <f>SUM($R159:AB159)</f>
        <v>4469099.6599999992</v>
      </c>
      <c r="AQ159" s="220">
        <f>SUM($R159:AC159)</f>
        <v>4472900.6799999988</v>
      </c>
      <c r="AR159" s="222">
        <f t="shared" si="67"/>
        <v>2024342.3616666666</v>
      </c>
      <c r="AS159" s="82"/>
      <c r="AT159" s="220">
        <f t="shared" si="75"/>
        <v>0</v>
      </c>
      <c r="AU159" s="220">
        <f t="shared" si="75"/>
        <v>0</v>
      </c>
      <c r="AV159" s="220">
        <f t="shared" si="75"/>
        <v>0</v>
      </c>
      <c r="AW159" s="220">
        <f t="shared" si="75"/>
        <v>0</v>
      </c>
      <c r="AX159" s="220">
        <f t="shared" si="75"/>
        <v>0</v>
      </c>
      <c r="AY159" s="220">
        <f t="shared" si="75"/>
        <v>0</v>
      </c>
      <c r="AZ159" s="220">
        <f t="shared" si="73"/>
        <v>2819194.6119599994</v>
      </c>
      <c r="BA159" s="220">
        <f t="shared" si="73"/>
        <v>61868.739132000002</v>
      </c>
      <c r="BB159" s="220">
        <f t="shared" si="73"/>
        <v>37936.027547999998</v>
      </c>
      <c r="BC159" s="220">
        <f t="shared" si="73"/>
        <v>5560.1740439999994</v>
      </c>
      <c r="BD159" s="220">
        <f t="shared" si="73"/>
        <v>8957.4641399999982</v>
      </c>
      <c r="BE159" s="220">
        <f t="shared" si="73"/>
        <v>2494.9895280000001</v>
      </c>
      <c r="BF159" s="220">
        <f t="shared" si="68"/>
        <v>2936012.0063519995</v>
      </c>
      <c r="BG159" s="221"/>
      <c r="BH159" s="220">
        <f>SUM($AT159:AT159)</f>
        <v>0</v>
      </c>
      <c r="BI159" s="220">
        <f>SUM($AT159:AU159)</f>
        <v>0</v>
      </c>
      <c r="BJ159" s="220">
        <f>SUM($AT159:AV159)</f>
        <v>0</v>
      </c>
      <c r="BK159" s="220">
        <f>SUM($AT159:AW159)</f>
        <v>0</v>
      </c>
      <c r="BL159" s="220">
        <f>SUM($AT159:AX159)</f>
        <v>0</v>
      </c>
      <c r="BM159" s="220">
        <f>SUM($AT159:AY159)</f>
        <v>0</v>
      </c>
      <c r="BN159" s="220">
        <f>SUM($AT159:AZ159)</f>
        <v>2819194.6119599994</v>
      </c>
      <c r="BO159" s="220">
        <f>SUM($AT159:BA159)</f>
        <v>2881063.3510919996</v>
      </c>
      <c r="BP159" s="220">
        <f>SUM($AT159:BB159)</f>
        <v>2918999.3786399998</v>
      </c>
      <c r="BQ159" s="220">
        <f>SUM($AT159:BC159)</f>
        <v>2924559.5526839998</v>
      </c>
      <c r="BR159" s="220">
        <f>SUM($AT159:BD159)</f>
        <v>2933517.0168239996</v>
      </c>
      <c r="BS159" s="220">
        <f>SUM($AT159:BE159)</f>
        <v>2936012.0063519995</v>
      </c>
      <c r="BT159" s="222">
        <f t="shared" si="69"/>
        <v>1328778.3261979998</v>
      </c>
      <c r="BU159" s="82"/>
      <c r="BV159" s="220">
        <f t="shared" si="76"/>
        <v>0</v>
      </c>
      <c r="BW159" s="220">
        <f t="shared" si="76"/>
        <v>0</v>
      </c>
      <c r="BX159" s="220">
        <f t="shared" si="76"/>
        <v>0</v>
      </c>
      <c r="BY159" s="220">
        <f t="shared" si="76"/>
        <v>0</v>
      </c>
      <c r="BZ159" s="220">
        <f t="shared" si="76"/>
        <v>0</v>
      </c>
      <c r="CA159" s="220">
        <f t="shared" si="76"/>
        <v>0</v>
      </c>
      <c r="CB159" s="220">
        <f t="shared" si="74"/>
        <v>0</v>
      </c>
      <c r="CC159" s="220">
        <f t="shared" si="74"/>
        <v>0</v>
      </c>
      <c r="CD159" s="220">
        <f t="shared" si="74"/>
        <v>0</v>
      </c>
      <c r="CE159" s="220">
        <f t="shared" si="74"/>
        <v>0</v>
      </c>
      <c r="CF159" s="220">
        <f t="shared" si="74"/>
        <v>0</v>
      </c>
      <c r="CG159" s="220">
        <f t="shared" si="74"/>
        <v>0</v>
      </c>
      <c r="CH159" s="220">
        <f t="shared" si="70"/>
        <v>0</v>
      </c>
      <c r="CI159" s="221"/>
      <c r="CJ159" s="220">
        <f>SUM($BV159:BV159)</f>
        <v>0</v>
      </c>
      <c r="CK159" s="220">
        <f>SUM($BV159:BW159)</f>
        <v>0</v>
      </c>
      <c r="CL159" s="220">
        <f>SUM($BV159:BX159)</f>
        <v>0</v>
      </c>
      <c r="CM159" s="220">
        <f>SUM($BV159:BY159)</f>
        <v>0</v>
      </c>
      <c r="CN159" s="220">
        <f>SUM($BV159:BZ159)</f>
        <v>0</v>
      </c>
      <c r="CO159" s="220">
        <f>SUM($BV159:CA159)</f>
        <v>0</v>
      </c>
      <c r="CP159" s="220">
        <f>SUM($BV159:CB159)</f>
        <v>0</v>
      </c>
      <c r="CQ159" s="220">
        <f>SUM($BV159:CC159)</f>
        <v>0</v>
      </c>
      <c r="CR159" s="220">
        <f>SUM($BV159:CD159)</f>
        <v>0</v>
      </c>
      <c r="CS159" s="220">
        <f>SUM($BV159:CE159)</f>
        <v>0</v>
      </c>
      <c r="CT159" s="220">
        <f>SUM($BV159:CF159)</f>
        <v>0</v>
      </c>
      <c r="CU159" s="220">
        <f>SUM($BV159:CG159)</f>
        <v>0</v>
      </c>
      <c r="CV159" s="222">
        <f t="shared" si="71"/>
        <v>0</v>
      </c>
    </row>
    <row r="160" spans="1:100" s="94" customFormat="1" ht="14.4">
      <c r="A160" s="129" t="s">
        <v>421</v>
      </c>
      <c r="B160" s="129" t="s">
        <v>211</v>
      </c>
      <c r="C160" s="129" t="s">
        <v>21</v>
      </c>
      <c r="D160" t="s">
        <v>636</v>
      </c>
      <c r="E160" s="217" t="s">
        <v>52</v>
      </c>
      <c r="F160" t="s">
        <v>228</v>
      </c>
      <c r="G160" t="s">
        <v>360</v>
      </c>
      <c r="H160" t="s">
        <v>361</v>
      </c>
      <c r="I160" t="s">
        <v>364</v>
      </c>
      <c r="J160" t="s">
        <v>642</v>
      </c>
      <c r="K160" s="129" t="s">
        <v>771</v>
      </c>
      <c r="L160" s="129" t="s">
        <v>775</v>
      </c>
      <c r="M160" s="218" t="str">
        <f t="shared" si="64"/>
        <v>ED.AN</v>
      </c>
      <c r="N160" s="173">
        <v>0.69189000000000001</v>
      </c>
      <c r="O160" s="173">
        <v>0</v>
      </c>
      <c r="P160" s="219">
        <f t="shared" si="65"/>
        <v>259158.04768709998</v>
      </c>
      <c r="Q160" s="219">
        <f t="shared" si="66"/>
        <v>0</v>
      </c>
      <c r="R160" s="220">
        <v>0</v>
      </c>
      <c r="S160" s="220">
        <v>0</v>
      </c>
      <c r="T160" s="220">
        <v>0</v>
      </c>
      <c r="U160" s="220">
        <v>0</v>
      </c>
      <c r="V160" s="220">
        <v>0</v>
      </c>
      <c r="W160" s="220">
        <v>335982.43</v>
      </c>
      <c r="X160" s="220">
        <v>15081.61</v>
      </c>
      <c r="Y160" s="220">
        <v>9226.8799999999992</v>
      </c>
      <c r="Z160" s="220">
        <v>5661.31</v>
      </c>
      <c r="AA160" s="220">
        <v>6644.86</v>
      </c>
      <c r="AB160" s="220">
        <v>1878.12</v>
      </c>
      <c r="AC160" s="220">
        <v>90.18</v>
      </c>
      <c r="AD160" s="220">
        <f t="shared" si="72"/>
        <v>374565.38999999996</v>
      </c>
      <c r="AE160" s="221"/>
      <c r="AF160" s="220">
        <f>SUM($R160:R160)</f>
        <v>0</v>
      </c>
      <c r="AG160" s="220">
        <f>SUM($R160:S160)</f>
        <v>0</v>
      </c>
      <c r="AH160" s="220">
        <f>SUM($R160:T160)</f>
        <v>0</v>
      </c>
      <c r="AI160" s="220">
        <f>SUM($R160:U160)</f>
        <v>0</v>
      </c>
      <c r="AJ160" s="220">
        <f>SUM($R160:V160)</f>
        <v>0</v>
      </c>
      <c r="AK160" s="220">
        <f>SUM($R160:W160)</f>
        <v>335982.43</v>
      </c>
      <c r="AL160" s="220">
        <f>SUM($R160:X160)</f>
        <v>351064.04</v>
      </c>
      <c r="AM160" s="220">
        <f>SUM($R160:Y160)</f>
        <v>360290.92</v>
      </c>
      <c r="AN160" s="220">
        <f>SUM($R160:Z160)</f>
        <v>365952.23</v>
      </c>
      <c r="AO160" s="220">
        <f>SUM($R160:AA160)</f>
        <v>372597.08999999997</v>
      </c>
      <c r="AP160" s="220">
        <f>SUM($R160:AB160)</f>
        <v>374475.20999999996</v>
      </c>
      <c r="AQ160" s="220">
        <f>SUM($R160:AC160)</f>
        <v>374565.38999999996</v>
      </c>
      <c r="AR160" s="222">
        <f t="shared" si="67"/>
        <v>195637.05124999999</v>
      </c>
      <c r="AS160" s="82"/>
      <c r="AT160" s="220">
        <f t="shared" si="75"/>
        <v>0</v>
      </c>
      <c r="AU160" s="220">
        <f t="shared" si="75"/>
        <v>0</v>
      </c>
      <c r="AV160" s="220">
        <f t="shared" si="75"/>
        <v>0</v>
      </c>
      <c r="AW160" s="220">
        <f t="shared" si="75"/>
        <v>0</v>
      </c>
      <c r="AX160" s="220">
        <f t="shared" si="75"/>
        <v>0</v>
      </c>
      <c r="AY160" s="220">
        <f t="shared" si="75"/>
        <v>232462.8834927</v>
      </c>
      <c r="AZ160" s="220">
        <f t="shared" si="73"/>
        <v>10434.815142900001</v>
      </c>
      <c r="BA160" s="220">
        <f t="shared" si="73"/>
        <v>6383.9860031999997</v>
      </c>
      <c r="BB160" s="220">
        <f t="shared" si="73"/>
        <v>3917.0037759000002</v>
      </c>
      <c r="BC160" s="220">
        <f t="shared" si="73"/>
        <v>4597.5121853999999</v>
      </c>
      <c r="BD160" s="220">
        <f t="shared" si="73"/>
        <v>1299.4524468</v>
      </c>
      <c r="BE160" s="220">
        <f t="shared" si="73"/>
        <v>62.394640200000005</v>
      </c>
      <c r="BF160" s="220">
        <f t="shared" si="68"/>
        <v>259158.04768709998</v>
      </c>
      <c r="BG160" s="221"/>
      <c r="BH160" s="220">
        <f>SUM($AT160:AT160)</f>
        <v>0</v>
      </c>
      <c r="BI160" s="220">
        <f>SUM($AT160:AU160)</f>
        <v>0</v>
      </c>
      <c r="BJ160" s="220">
        <f>SUM($AT160:AV160)</f>
        <v>0</v>
      </c>
      <c r="BK160" s="220">
        <f>SUM($AT160:AW160)</f>
        <v>0</v>
      </c>
      <c r="BL160" s="220">
        <f>SUM($AT160:AX160)</f>
        <v>0</v>
      </c>
      <c r="BM160" s="220">
        <f>SUM($AT160:AY160)</f>
        <v>232462.8834927</v>
      </c>
      <c r="BN160" s="220">
        <f>SUM($AT160:AZ160)</f>
        <v>242897.69863560001</v>
      </c>
      <c r="BO160" s="220">
        <f>SUM($AT160:BA160)</f>
        <v>249281.68463880001</v>
      </c>
      <c r="BP160" s="220">
        <f>SUM($AT160:BB160)</f>
        <v>253198.68841470001</v>
      </c>
      <c r="BQ160" s="220">
        <f>SUM($AT160:BC160)</f>
        <v>257796.20060010001</v>
      </c>
      <c r="BR160" s="220">
        <f>SUM($AT160:BD160)</f>
        <v>259095.6530469</v>
      </c>
      <c r="BS160" s="220">
        <f>SUM($AT160:BE160)</f>
        <v>259158.04768709998</v>
      </c>
      <c r="BT160" s="222">
        <f t="shared" si="69"/>
        <v>135359.3193893625</v>
      </c>
      <c r="BU160" s="82"/>
      <c r="BV160" s="220">
        <f t="shared" si="76"/>
        <v>0</v>
      </c>
      <c r="BW160" s="220">
        <f t="shared" si="76"/>
        <v>0</v>
      </c>
      <c r="BX160" s="220">
        <f t="shared" si="76"/>
        <v>0</v>
      </c>
      <c r="BY160" s="220">
        <f t="shared" si="76"/>
        <v>0</v>
      </c>
      <c r="BZ160" s="220">
        <f t="shared" si="76"/>
        <v>0</v>
      </c>
      <c r="CA160" s="220">
        <f t="shared" si="76"/>
        <v>0</v>
      </c>
      <c r="CB160" s="220">
        <f t="shared" si="74"/>
        <v>0</v>
      </c>
      <c r="CC160" s="220">
        <f t="shared" si="74"/>
        <v>0</v>
      </c>
      <c r="CD160" s="220">
        <f t="shared" si="74"/>
        <v>0</v>
      </c>
      <c r="CE160" s="220">
        <f t="shared" si="74"/>
        <v>0</v>
      </c>
      <c r="CF160" s="220">
        <f t="shared" si="74"/>
        <v>0</v>
      </c>
      <c r="CG160" s="220">
        <f t="shared" si="74"/>
        <v>0</v>
      </c>
      <c r="CH160" s="220">
        <f t="shared" si="70"/>
        <v>0</v>
      </c>
      <c r="CI160" s="221"/>
      <c r="CJ160" s="220">
        <f>SUM($BV160:BV160)</f>
        <v>0</v>
      </c>
      <c r="CK160" s="220">
        <f>SUM($BV160:BW160)</f>
        <v>0</v>
      </c>
      <c r="CL160" s="220">
        <f>SUM($BV160:BX160)</f>
        <v>0</v>
      </c>
      <c r="CM160" s="220">
        <f>SUM($BV160:BY160)</f>
        <v>0</v>
      </c>
      <c r="CN160" s="220">
        <f>SUM($BV160:BZ160)</f>
        <v>0</v>
      </c>
      <c r="CO160" s="220">
        <f>SUM($BV160:CA160)</f>
        <v>0</v>
      </c>
      <c r="CP160" s="220">
        <f>SUM($BV160:CB160)</f>
        <v>0</v>
      </c>
      <c r="CQ160" s="220">
        <f>SUM($BV160:CC160)</f>
        <v>0</v>
      </c>
      <c r="CR160" s="220">
        <f>SUM($BV160:CD160)</f>
        <v>0</v>
      </c>
      <c r="CS160" s="220">
        <f>SUM($BV160:CE160)</f>
        <v>0</v>
      </c>
      <c r="CT160" s="220">
        <f>SUM($BV160:CF160)</f>
        <v>0</v>
      </c>
      <c r="CU160" s="220">
        <f>SUM($BV160:CG160)</f>
        <v>0</v>
      </c>
      <c r="CV160" s="222">
        <f t="shared" si="71"/>
        <v>0</v>
      </c>
    </row>
    <row r="161" spans="1:100" s="94" customFormat="1" ht="14.4">
      <c r="A161" s="129" t="s">
        <v>421</v>
      </c>
      <c r="B161" s="129" t="s">
        <v>211</v>
      </c>
      <c r="C161" s="129" t="s">
        <v>21</v>
      </c>
      <c r="D161" t="s">
        <v>636</v>
      </c>
      <c r="E161" s="217" t="s">
        <v>52</v>
      </c>
      <c r="F161" t="s">
        <v>228</v>
      </c>
      <c r="G161" t="s">
        <v>360</v>
      </c>
      <c r="H161" t="s">
        <v>361</v>
      </c>
      <c r="I161" t="s">
        <v>366</v>
      </c>
      <c r="J161" t="s">
        <v>644</v>
      </c>
      <c r="K161" s="129" t="s">
        <v>771</v>
      </c>
      <c r="L161" s="129" t="s">
        <v>417</v>
      </c>
      <c r="M161" s="218" t="str">
        <f t="shared" si="64"/>
        <v>ED.AN</v>
      </c>
      <c r="N161" s="173">
        <v>0.65639999999999998</v>
      </c>
      <c r="O161" s="173">
        <v>0</v>
      </c>
      <c r="P161" s="219">
        <f t="shared" si="65"/>
        <v>1547256.3849719996</v>
      </c>
      <c r="Q161" s="219">
        <f t="shared" si="66"/>
        <v>0</v>
      </c>
      <c r="R161" s="220">
        <v>2347495.5</v>
      </c>
      <c r="S161" s="220">
        <v>0</v>
      </c>
      <c r="T161" s="220">
        <v>3609.26</v>
      </c>
      <c r="U161" s="220">
        <v>-36.099999999999994</v>
      </c>
      <c r="V161" s="220">
        <v>0</v>
      </c>
      <c r="W161" s="220">
        <v>1472.75</v>
      </c>
      <c r="X161" s="220">
        <v>4044.46</v>
      </c>
      <c r="Y161" s="220">
        <v>599.36</v>
      </c>
      <c r="Z161" s="220">
        <v>0</v>
      </c>
      <c r="AA161" s="220">
        <v>0</v>
      </c>
      <c r="AB161" s="220">
        <v>0</v>
      </c>
      <c r="AC161" s="220">
        <v>0</v>
      </c>
      <c r="AD161" s="220">
        <f t="shared" si="72"/>
        <v>2357185.2299999995</v>
      </c>
      <c r="AE161" s="221"/>
      <c r="AF161" s="220">
        <f>SUM($R161:R161)</f>
        <v>2347495.5</v>
      </c>
      <c r="AG161" s="220">
        <f>SUM($R161:S161)</f>
        <v>2347495.5</v>
      </c>
      <c r="AH161" s="220">
        <f>SUM($R161:T161)</f>
        <v>2351104.7599999998</v>
      </c>
      <c r="AI161" s="220">
        <f>SUM($R161:U161)</f>
        <v>2351068.6599999997</v>
      </c>
      <c r="AJ161" s="220">
        <f>SUM($R161:V161)</f>
        <v>2351068.6599999997</v>
      </c>
      <c r="AK161" s="220">
        <f>SUM($R161:W161)</f>
        <v>2352541.4099999997</v>
      </c>
      <c r="AL161" s="220">
        <f>SUM($R161:X161)</f>
        <v>2356585.8699999996</v>
      </c>
      <c r="AM161" s="220">
        <f>SUM($R161:Y161)</f>
        <v>2357185.2299999995</v>
      </c>
      <c r="AN161" s="220">
        <f>SUM($R161:Z161)</f>
        <v>2357185.2299999995</v>
      </c>
      <c r="AO161" s="220">
        <f>SUM($R161:AA161)</f>
        <v>2357185.2299999995</v>
      </c>
      <c r="AP161" s="220">
        <f>SUM($R161:AB161)</f>
        <v>2357185.2299999995</v>
      </c>
      <c r="AQ161" s="220">
        <f>SUM($R161:AC161)</f>
        <v>2357185.2299999995</v>
      </c>
      <c r="AR161" s="222">
        <f t="shared" si="67"/>
        <v>2255391.1579166665</v>
      </c>
      <c r="AS161" s="82"/>
      <c r="AT161" s="220">
        <f t="shared" si="75"/>
        <v>1540896.0462</v>
      </c>
      <c r="AU161" s="220">
        <f t="shared" si="75"/>
        <v>0</v>
      </c>
      <c r="AV161" s="220">
        <f t="shared" si="75"/>
        <v>2369.1182640000002</v>
      </c>
      <c r="AW161" s="220">
        <f t="shared" si="75"/>
        <v>-23.696039999999996</v>
      </c>
      <c r="AX161" s="220">
        <f t="shared" si="75"/>
        <v>0</v>
      </c>
      <c r="AY161" s="220">
        <f t="shared" si="75"/>
        <v>966.71309999999994</v>
      </c>
      <c r="AZ161" s="220">
        <f t="shared" si="73"/>
        <v>2654.7835439999999</v>
      </c>
      <c r="BA161" s="220">
        <f t="shared" si="73"/>
        <v>393.41990399999997</v>
      </c>
      <c r="BB161" s="220">
        <f t="shared" si="73"/>
        <v>0</v>
      </c>
      <c r="BC161" s="220">
        <f t="shared" si="73"/>
        <v>0</v>
      </c>
      <c r="BD161" s="220">
        <f t="shared" si="73"/>
        <v>0</v>
      </c>
      <c r="BE161" s="220">
        <f t="shared" si="73"/>
        <v>0</v>
      </c>
      <c r="BF161" s="220">
        <f t="shared" si="68"/>
        <v>1547256.3849719998</v>
      </c>
      <c r="BG161" s="221"/>
      <c r="BH161" s="220">
        <f>SUM($AT161:AT161)</f>
        <v>1540896.0462</v>
      </c>
      <c r="BI161" s="220">
        <f>SUM($AT161:AU161)</f>
        <v>1540896.0462</v>
      </c>
      <c r="BJ161" s="220">
        <f>SUM($AT161:AV161)</f>
        <v>1543265.1644639999</v>
      </c>
      <c r="BK161" s="220">
        <f>SUM($AT161:AW161)</f>
        <v>1543241.4684239998</v>
      </c>
      <c r="BL161" s="220">
        <f>SUM($AT161:AX161)</f>
        <v>1543241.4684239998</v>
      </c>
      <c r="BM161" s="220">
        <f>SUM($AT161:AY161)</f>
        <v>1544208.1815239999</v>
      </c>
      <c r="BN161" s="220">
        <f>SUM($AT161:AZ161)</f>
        <v>1546862.9650679999</v>
      </c>
      <c r="BO161" s="220">
        <f>SUM($AT161:BA161)</f>
        <v>1547256.3849719998</v>
      </c>
      <c r="BP161" s="220">
        <f>SUM($AT161:BB161)</f>
        <v>1547256.3849719998</v>
      </c>
      <c r="BQ161" s="220">
        <f>SUM($AT161:BC161)</f>
        <v>1547256.3849719998</v>
      </c>
      <c r="BR161" s="220">
        <f>SUM($AT161:BD161)</f>
        <v>1547256.3849719998</v>
      </c>
      <c r="BS161" s="220">
        <f>SUM($AT161:BE161)</f>
        <v>1547256.3849719998</v>
      </c>
      <c r="BT161" s="222">
        <f t="shared" si="69"/>
        <v>1480438.7560564999</v>
      </c>
      <c r="BU161" s="82"/>
      <c r="BV161" s="220">
        <f t="shared" si="76"/>
        <v>0</v>
      </c>
      <c r="BW161" s="220">
        <f t="shared" si="76"/>
        <v>0</v>
      </c>
      <c r="BX161" s="220">
        <f t="shared" si="76"/>
        <v>0</v>
      </c>
      <c r="BY161" s="220">
        <f t="shared" si="76"/>
        <v>0</v>
      </c>
      <c r="BZ161" s="220">
        <f t="shared" si="76"/>
        <v>0</v>
      </c>
      <c r="CA161" s="220">
        <f t="shared" si="76"/>
        <v>0</v>
      </c>
      <c r="CB161" s="220">
        <f t="shared" si="74"/>
        <v>0</v>
      </c>
      <c r="CC161" s="220">
        <f t="shared" si="74"/>
        <v>0</v>
      </c>
      <c r="CD161" s="220">
        <f t="shared" si="74"/>
        <v>0</v>
      </c>
      <c r="CE161" s="220">
        <f t="shared" si="74"/>
        <v>0</v>
      </c>
      <c r="CF161" s="220">
        <f t="shared" si="74"/>
        <v>0</v>
      </c>
      <c r="CG161" s="220">
        <f t="shared" si="74"/>
        <v>0</v>
      </c>
      <c r="CH161" s="220">
        <f t="shared" si="70"/>
        <v>0</v>
      </c>
      <c r="CI161" s="221"/>
      <c r="CJ161" s="220">
        <f>SUM($BV161:BV161)</f>
        <v>0</v>
      </c>
      <c r="CK161" s="220">
        <f>SUM($BV161:BW161)</f>
        <v>0</v>
      </c>
      <c r="CL161" s="220">
        <f>SUM($BV161:BX161)</f>
        <v>0</v>
      </c>
      <c r="CM161" s="220">
        <f>SUM($BV161:BY161)</f>
        <v>0</v>
      </c>
      <c r="CN161" s="220">
        <f>SUM($BV161:BZ161)</f>
        <v>0</v>
      </c>
      <c r="CO161" s="220">
        <f>SUM($BV161:CA161)</f>
        <v>0</v>
      </c>
      <c r="CP161" s="220">
        <f>SUM($BV161:CB161)</f>
        <v>0</v>
      </c>
      <c r="CQ161" s="220">
        <f>SUM($BV161:CC161)</f>
        <v>0</v>
      </c>
      <c r="CR161" s="220">
        <f>SUM($BV161:CD161)</f>
        <v>0</v>
      </c>
      <c r="CS161" s="220">
        <f>SUM($BV161:CE161)</f>
        <v>0</v>
      </c>
      <c r="CT161" s="220">
        <f>SUM($BV161:CF161)</f>
        <v>0</v>
      </c>
      <c r="CU161" s="220">
        <f>SUM($BV161:CG161)</f>
        <v>0</v>
      </c>
      <c r="CV161" s="222">
        <f t="shared" si="71"/>
        <v>0</v>
      </c>
    </row>
    <row r="162" spans="1:100" s="94" customFormat="1" ht="14.4">
      <c r="A162" s="129" t="s">
        <v>421</v>
      </c>
      <c r="B162" s="129" t="s">
        <v>211</v>
      </c>
      <c r="C162" s="129" t="s">
        <v>21</v>
      </c>
      <c r="D162" t="s">
        <v>636</v>
      </c>
      <c r="E162" s="217" t="s">
        <v>52</v>
      </c>
      <c r="F162" t="s">
        <v>228</v>
      </c>
      <c r="G162" t="s">
        <v>360</v>
      </c>
      <c r="H162" t="s">
        <v>361</v>
      </c>
      <c r="I162" t="s">
        <v>365</v>
      </c>
      <c r="J162" t="s">
        <v>639</v>
      </c>
      <c r="K162" s="129" t="s">
        <v>771</v>
      </c>
      <c r="L162" s="129" t="s">
        <v>417</v>
      </c>
      <c r="M162" s="218" t="str">
        <f t="shared" si="64"/>
        <v>ED.AN</v>
      </c>
      <c r="N162" s="173">
        <v>0.65639999999999998</v>
      </c>
      <c r="O162" s="173">
        <v>0</v>
      </c>
      <c r="P162" s="219">
        <f t="shared" si="65"/>
        <v>41566.241183999999</v>
      </c>
      <c r="Q162" s="219">
        <f t="shared" si="66"/>
        <v>0</v>
      </c>
      <c r="R162" s="220">
        <v>0</v>
      </c>
      <c r="S162" s="220">
        <v>0</v>
      </c>
      <c r="T162" s="220">
        <v>0</v>
      </c>
      <c r="U162" s="220">
        <v>0</v>
      </c>
      <c r="V162" s="220">
        <v>0</v>
      </c>
      <c r="W162" s="220">
        <v>0</v>
      </c>
      <c r="X162" s="220">
        <v>0</v>
      </c>
      <c r="Y162" s="220">
        <v>0</v>
      </c>
      <c r="Z162" s="220">
        <v>50856.58</v>
      </c>
      <c r="AA162" s="220">
        <v>12467.98</v>
      </c>
      <c r="AB162" s="220">
        <v>0</v>
      </c>
      <c r="AC162" s="220">
        <v>0</v>
      </c>
      <c r="AD162" s="220">
        <f t="shared" si="72"/>
        <v>63324.56</v>
      </c>
      <c r="AE162" s="221"/>
      <c r="AF162" s="220">
        <f>SUM($R162:R162)</f>
        <v>0</v>
      </c>
      <c r="AG162" s="220">
        <f>SUM($R162:S162)</f>
        <v>0</v>
      </c>
      <c r="AH162" s="220">
        <f>SUM($R162:T162)</f>
        <v>0</v>
      </c>
      <c r="AI162" s="220">
        <f>SUM($R162:U162)</f>
        <v>0</v>
      </c>
      <c r="AJ162" s="220">
        <f>SUM($R162:V162)</f>
        <v>0</v>
      </c>
      <c r="AK162" s="220">
        <f>SUM($R162:W162)</f>
        <v>0</v>
      </c>
      <c r="AL162" s="220">
        <f>SUM($R162:X162)</f>
        <v>0</v>
      </c>
      <c r="AM162" s="220">
        <f>SUM($R162:Y162)</f>
        <v>0</v>
      </c>
      <c r="AN162" s="220">
        <f>SUM($R162:Z162)</f>
        <v>50856.58</v>
      </c>
      <c r="AO162" s="220">
        <f>SUM($R162:AA162)</f>
        <v>63324.56</v>
      </c>
      <c r="AP162" s="220">
        <f>SUM($R162:AB162)</f>
        <v>63324.56</v>
      </c>
      <c r="AQ162" s="220">
        <f>SUM($R162:AC162)</f>
        <v>63324.56</v>
      </c>
      <c r="AR162" s="222">
        <f t="shared" si="67"/>
        <v>17430.665000000001</v>
      </c>
      <c r="AS162" s="82"/>
      <c r="AT162" s="220">
        <f t="shared" si="75"/>
        <v>0</v>
      </c>
      <c r="AU162" s="220">
        <f t="shared" si="75"/>
        <v>0</v>
      </c>
      <c r="AV162" s="220">
        <f t="shared" si="75"/>
        <v>0</v>
      </c>
      <c r="AW162" s="220">
        <f t="shared" si="75"/>
        <v>0</v>
      </c>
      <c r="AX162" s="220">
        <f t="shared" si="75"/>
        <v>0</v>
      </c>
      <c r="AY162" s="220">
        <f t="shared" si="75"/>
        <v>0</v>
      </c>
      <c r="AZ162" s="220">
        <f t="shared" si="73"/>
        <v>0</v>
      </c>
      <c r="BA162" s="220">
        <f t="shared" si="73"/>
        <v>0</v>
      </c>
      <c r="BB162" s="220">
        <f t="shared" si="73"/>
        <v>33382.259112</v>
      </c>
      <c r="BC162" s="220">
        <f t="shared" si="73"/>
        <v>8183.9820719999998</v>
      </c>
      <c r="BD162" s="220">
        <f t="shared" si="73"/>
        <v>0</v>
      </c>
      <c r="BE162" s="220">
        <f t="shared" si="73"/>
        <v>0</v>
      </c>
      <c r="BF162" s="220">
        <f t="shared" si="68"/>
        <v>41566.241183999999</v>
      </c>
      <c r="BG162" s="221"/>
      <c r="BH162" s="220">
        <f>SUM($AT162:AT162)</f>
        <v>0</v>
      </c>
      <c r="BI162" s="220">
        <f>SUM($AT162:AU162)</f>
        <v>0</v>
      </c>
      <c r="BJ162" s="220">
        <f>SUM($AT162:AV162)</f>
        <v>0</v>
      </c>
      <c r="BK162" s="220">
        <f>SUM($AT162:AW162)</f>
        <v>0</v>
      </c>
      <c r="BL162" s="220">
        <f>SUM($AT162:AX162)</f>
        <v>0</v>
      </c>
      <c r="BM162" s="220">
        <f>SUM($AT162:AY162)</f>
        <v>0</v>
      </c>
      <c r="BN162" s="220">
        <f>SUM($AT162:AZ162)</f>
        <v>0</v>
      </c>
      <c r="BO162" s="220">
        <f>SUM($AT162:BA162)</f>
        <v>0</v>
      </c>
      <c r="BP162" s="220">
        <f>SUM($AT162:BB162)</f>
        <v>33382.259112</v>
      </c>
      <c r="BQ162" s="220">
        <f>SUM($AT162:BC162)</f>
        <v>41566.241183999999</v>
      </c>
      <c r="BR162" s="220">
        <f>SUM($AT162:BD162)</f>
        <v>41566.241183999999</v>
      </c>
      <c r="BS162" s="220">
        <f>SUM($AT162:BE162)</f>
        <v>41566.241183999999</v>
      </c>
      <c r="BT162" s="222">
        <f t="shared" si="69"/>
        <v>11441.488506</v>
      </c>
      <c r="BU162" s="82"/>
      <c r="BV162" s="220">
        <f t="shared" si="76"/>
        <v>0</v>
      </c>
      <c r="BW162" s="220">
        <f t="shared" si="76"/>
        <v>0</v>
      </c>
      <c r="BX162" s="220">
        <f t="shared" si="76"/>
        <v>0</v>
      </c>
      <c r="BY162" s="220">
        <f t="shared" si="76"/>
        <v>0</v>
      </c>
      <c r="BZ162" s="220">
        <f t="shared" si="76"/>
        <v>0</v>
      </c>
      <c r="CA162" s="220">
        <f t="shared" si="76"/>
        <v>0</v>
      </c>
      <c r="CB162" s="220">
        <f t="shared" si="74"/>
        <v>0</v>
      </c>
      <c r="CC162" s="220">
        <f t="shared" si="74"/>
        <v>0</v>
      </c>
      <c r="CD162" s="220">
        <f t="shared" si="74"/>
        <v>0</v>
      </c>
      <c r="CE162" s="220">
        <f t="shared" si="74"/>
        <v>0</v>
      </c>
      <c r="CF162" s="220">
        <f t="shared" si="74"/>
        <v>0</v>
      </c>
      <c r="CG162" s="220">
        <f t="shared" si="74"/>
        <v>0</v>
      </c>
      <c r="CH162" s="220">
        <f t="shared" si="70"/>
        <v>0</v>
      </c>
      <c r="CI162" s="221"/>
      <c r="CJ162" s="220">
        <f>SUM($BV162:BV162)</f>
        <v>0</v>
      </c>
      <c r="CK162" s="220">
        <f>SUM($BV162:BW162)</f>
        <v>0</v>
      </c>
      <c r="CL162" s="220">
        <f>SUM($BV162:BX162)</f>
        <v>0</v>
      </c>
      <c r="CM162" s="220">
        <f>SUM($BV162:BY162)</f>
        <v>0</v>
      </c>
      <c r="CN162" s="220">
        <f>SUM($BV162:BZ162)</f>
        <v>0</v>
      </c>
      <c r="CO162" s="220">
        <f>SUM($BV162:CA162)</f>
        <v>0</v>
      </c>
      <c r="CP162" s="220">
        <f>SUM($BV162:CB162)</f>
        <v>0</v>
      </c>
      <c r="CQ162" s="220">
        <f>SUM($BV162:CC162)</f>
        <v>0</v>
      </c>
      <c r="CR162" s="220">
        <f>SUM($BV162:CD162)</f>
        <v>0</v>
      </c>
      <c r="CS162" s="220">
        <f>SUM($BV162:CE162)</f>
        <v>0</v>
      </c>
      <c r="CT162" s="220">
        <f>SUM($BV162:CF162)</f>
        <v>0</v>
      </c>
      <c r="CU162" s="220">
        <f>SUM($BV162:CG162)</f>
        <v>0</v>
      </c>
      <c r="CV162" s="222">
        <f t="shared" si="71"/>
        <v>0</v>
      </c>
    </row>
    <row r="163" spans="1:100" s="94" customFormat="1" ht="14.4">
      <c r="A163" s="129" t="s">
        <v>807</v>
      </c>
      <c r="B163" s="129" t="s">
        <v>57</v>
      </c>
      <c r="C163" s="129" t="s">
        <v>212</v>
      </c>
      <c r="D163" t="s">
        <v>494</v>
      </c>
      <c r="E163" s="217" t="s">
        <v>48</v>
      </c>
      <c r="F163" t="s">
        <v>123</v>
      </c>
      <c r="G163" t="s">
        <v>124</v>
      </c>
      <c r="H163" t="s">
        <v>125</v>
      </c>
      <c r="I163" t="s">
        <v>84</v>
      </c>
      <c r="J163" t="s">
        <v>647</v>
      </c>
      <c r="K163" s="129" t="s">
        <v>786</v>
      </c>
      <c r="L163" s="129" t="s">
        <v>44</v>
      </c>
      <c r="M163" s="218" t="str">
        <f t="shared" si="64"/>
        <v>GD.WA</v>
      </c>
      <c r="N163" s="173">
        <v>0</v>
      </c>
      <c r="O163" s="173">
        <v>1</v>
      </c>
      <c r="P163" s="219">
        <f t="shared" si="65"/>
        <v>0</v>
      </c>
      <c r="Q163" s="219">
        <f t="shared" si="66"/>
        <v>210004.17</v>
      </c>
      <c r="R163" s="220">
        <v>-178.19999999999891</v>
      </c>
      <c r="S163" s="220">
        <v>9931.4399999999987</v>
      </c>
      <c r="T163" s="220">
        <v>6549.26</v>
      </c>
      <c r="U163" s="220">
        <v>26982.78</v>
      </c>
      <c r="V163" s="220">
        <v>45808.81</v>
      </c>
      <c r="W163" s="220">
        <v>9010.86</v>
      </c>
      <c r="X163" s="220">
        <v>1799.51</v>
      </c>
      <c r="Y163" s="220">
        <v>8253.4699999999993</v>
      </c>
      <c r="Z163" s="220">
        <v>17892.05</v>
      </c>
      <c r="AA163" s="220">
        <v>56037.67</v>
      </c>
      <c r="AB163" s="220">
        <v>14851.199999999999</v>
      </c>
      <c r="AC163" s="220">
        <v>13065.32</v>
      </c>
      <c r="AD163" s="220">
        <f t="shared" si="72"/>
        <v>210004.17</v>
      </c>
      <c r="AE163" s="221"/>
      <c r="AF163" s="220">
        <f>SUM($R163:R163)</f>
        <v>-178.19999999999891</v>
      </c>
      <c r="AG163" s="220">
        <f>SUM($R163:S163)</f>
        <v>9753.24</v>
      </c>
      <c r="AH163" s="220">
        <f>SUM($R163:T163)</f>
        <v>16302.5</v>
      </c>
      <c r="AI163" s="220">
        <f>SUM($R163:U163)</f>
        <v>43285.279999999999</v>
      </c>
      <c r="AJ163" s="220">
        <f>SUM($R163:V163)</f>
        <v>89094.09</v>
      </c>
      <c r="AK163" s="220">
        <f>SUM($R163:W163)</f>
        <v>98104.95</v>
      </c>
      <c r="AL163" s="220">
        <f>SUM($R163:X163)</f>
        <v>99904.459999999992</v>
      </c>
      <c r="AM163" s="220">
        <f>SUM($R163:Y163)</f>
        <v>108157.93</v>
      </c>
      <c r="AN163" s="220">
        <f>SUM($R163:Z163)</f>
        <v>126049.98</v>
      </c>
      <c r="AO163" s="220">
        <f>SUM($R163:AA163)</f>
        <v>182087.65</v>
      </c>
      <c r="AP163" s="220">
        <f>SUM($R163:AB163)</f>
        <v>196938.85</v>
      </c>
      <c r="AQ163" s="220">
        <f>SUM($R163:AC163)</f>
        <v>210004.17</v>
      </c>
      <c r="AR163" s="222">
        <f t="shared" si="67"/>
        <v>89541.901249999995</v>
      </c>
      <c r="AS163" s="82"/>
      <c r="AT163" s="220">
        <f t="shared" si="75"/>
        <v>0</v>
      </c>
      <c r="AU163" s="220">
        <f t="shared" si="75"/>
        <v>0</v>
      </c>
      <c r="AV163" s="220">
        <f t="shared" si="75"/>
        <v>0</v>
      </c>
      <c r="AW163" s="220">
        <f t="shared" si="75"/>
        <v>0</v>
      </c>
      <c r="AX163" s="220">
        <f t="shared" si="75"/>
        <v>0</v>
      </c>
      <c r="AY163" s="220">
        <f t="shared" si="75"/>
        <v>0</v>
      </c>
      <c r="AZ163" s="220">
        <f t="shared" si="73"/>
        <v>0</v>
      </c>
      <c r="BA163" s="220">
        <f t="shared" si="73"/>
        <v>0</v>
      </c>
      <c r="BB163" s="220">
        <f t="shared" si="73"/>
        <v>0</v>
      </c>
      <c r="BC163" s="220">
        <f t="shared" si="73"/>
        <v>0</v>
      </c>
      <c r="BD163" s="220">
        <f t="shared" si="73"/>
        <v>0</v>
      </c>
      <c r="BE163" s="220">
        <f t="shared" si="73"/>
        <v>0</v>
      </c>
      <c r="BF163" s="220">
        <f t="shared" si="68"/>
        <v>0</v>
      </c>
      <c r="BG163" s="221"/>
      <c r="BH163" s="220">
        <f>SUM($AT163:AT163)</f>
        <v>0</v>
      </c>
      <c r="BI163" s="220">
        <f>SUM($AT163:AU163)</f>
        <v>0</v>
      </c>
      <c r="BJ163" s="220">
        <f>SUM($AT163:AV163)</f>
        <v>0</v>
      </c>
      <c r="BK163" s="220">
        <f>SUM($AT163:AW163)</f>
        <v>0</v>
      </c>
      <c r="BL163" s="220">
        <f>SUM($AT163:AX163)</f>
        <v>0</v>
      </c>
      <c r="BM163" s="220">
        <f>SUM($AT163:AY163)</f>
        <v>0</v>
      </c>
      <c r="BN163" s="220">
        <f>SUM($AT163:AZ163)</f>
        <v>0</v>
      </c>
      <c r="BO163" s="220">
        <f>SUM($AT163:BA163)</f>
        <v>0</v>
      </c>
      <c r="BP163" s="220">
        <f>SUM($AT163:BB163)</f>
        <v>0</v>
      </c>
      <c r="BQ163" s="220">
        <f>SUM($AT163:BC163)</f>
        <v>0</v>
      </c>
      <c r="BR163" s="220">
        <f>SUM($AT163:BD163)</f>
        <v>0</v>
      </c>
      <c r="BS163" s="220">
        <f>SUM($AT163:BE163)</f>
        <v>0</v>
      </c>
      <c r="BT163" s="222">
        <f t="shared" si="69"/>
        <v>0</v>
      </c>
      <c r="BU163" s="82"/>
      <c r="BV163" s="220">
        <f t="shared" si="76"/>
        <v>-178.19999999999891</v>
      </c>
      <c r="BW163" s="220">
        <f t="shared" si="76"/>
        <v>9931.4399999999987</v>
      </c>
      <c r="BX163" s="220">
        <f t="shared" si="76"/>
        <v>6549.26</v>
      </c>
      <c r="BY163" s="220">
        <f t="shared" si="76"/>
        <v>26982.78</v>
      </c>
      <c r="BZ163" s="220">
        <f t="shared" si="76"/>
        <v>45808.81</v>
      </c>
      <c r="CA163" s="220">
        <f t="shared" si="76"/>
        <v>9010.86</v>
      </c>
      <c r="CB163" s="220">
        <f t="shared" si="74"/>
        <v>1799.51</v>
      </c>
      <c r="CC163" s="220">
        <f t="shared" si="74"/>
        <v>8253.4699999999993</v>
      </c>
      <c r="CD163" s="220">
        <f t="shared" si="74"/>
        <v>17892.05</v>
      </c>
      <c r="CE163" s="220">
        <f t="shared" si="74"/>
        <v>56037.67</v>
      </c>
      <c r="CF163" s="220">
        <f t="shared" si="74"/>
        <v>14851.199999999999</v>
      </c>
      <c r="CG163" s="220">
        <f t="shared" si="74"/>
        <v>13065.32</v>
      </c>
      <c r="CH163" s="220">
        <f t="shared" si="70"/>
        <v>210004.17</v>
      </c>
      <c r="CI163" s="221"/>
      <c r="CJ163" s="220">
        <f>SUM($BV163:BV163)</f>
        <v>-178.19999999999891</v>
      </c>
      <c r="CK163" s="220">
        <f>SUM($BV163:BW163)</f>
        <v>9753.24</v>
      </c>
      <c r="CL163" s="220">
        <f>SUM($BV163:BX163)</f>
        <v>16302.5</v>
      </c>
      <c r="CM163" s="220">
        <f>SUM($BV163:BY163)</f>
        <v>43285.279999999999</v>
      </c>
      <c r="CN163" s="220">
        <f>SUM($BV163:BZ163)</f>
        <v>89094.09</v>
      </c>
      <c r="CO163" s="220">
        <f>SUM($BV163:CA163)</f>
        <v>98104.95</v>
      </c>
      <c r="CP163" s="220">
        <f>SUM($BV163:CB163)</f>
        <v>99904.459999999992</v>
      </c>
      <c r="CQ163" s="220">
        <f>SUM($BV163:CC163)</f>
        <v>108157.93</v>
      </c>
      <c r="CR163" s="220">
        <f>SUM($BV163:CD163)</f>
        <v>126049.98</v>
      </c>
      <c r="CS163" s="220">
        <f>SUM($BV163:CE163)</f>
        <v>182087.65</v>
      </c>
      <c r="CT163" s="220">
        <f>SUM($BV163:CF163)</f>
        <v>196938.85</v>
      </c>
      <c r="CU163" s="220">
        <f>SUM($BV163:CG163)</f>
        <v>210004.17</v>
      </c>
      <c r="CV163" s="222">
        <f t="shared" si="71"/>
        <v>89541.901249999995</v>
      </c>
    </row>
    <row r="164" spans="1:100" s="94" customFormat="1" ht="14.4">
      <c r="A164" s="129" t="s">
        <v>807</v>
      </c>
      <c r="B164" s="129" t="s">
        <v>57</v>
      </c>
      <c r="C164" s="129" t="s">
        <v>212</v>
      </c>
      <c r="D164" t="s">
        <v>494</v>
      </c>
      <c r="E164" s="217" t="s">
        <v>48</v>
      </c>
      <c r="F164" t="s">
        <v>123</v>
      </c>
      <c r="G164" t="s">
        <v>124</v>
      </c>
      <c r="H164" t="s">
        <v>125</v>
      </c>
      <c r="I164" t="s">
        <v>369</v>
      </c>
      <c r="J164" t="s">
        <v>646</v>
      </c>
      <c r="K164" s="129" t="s">
        <v>786</v>
      </c>
      <c r="L164" s="129" t="s">
        <v>44</v>
      </c>
      <c r="M164" s="218" t="str">
        <f t="shared" si="64"/>
        <v>GD.WA</v>
      </c>
      <c r="N164" s="173">
        <v>0</v>
      </c>
      <c r="O164" s="173">
        <v>1</v>
      </c>
      <c r="P164" s="219">
        <f t="shared" si="65"/>
        <v>0</v>
      </c>
      <c r="Q164" s="219">
        <f t="shared" si="66"/>
        <v>743758.13</v>
      </c>
      <c r="R164" s="220">
        <v>0</v>
      </c>
      <c r="S164" s="220">
        <v>0</v>
      </c>
      <c r="T164" s="220">
        <v>0</v>
      </c>
      <c r="U164" s="220">
        <v>0</v>
      </c>
      <c r="V164" s="220">
        <v>202264.5</v>
      </c>
      <c r="W164" s="220">
        <v>0</v>
      </c>
      <c r="X164" s="220">
        <v>27023.45</v>
      </c>
      <c r="Y164" s="220">
        <v>242593.8</v>
      </c>
      <c r="Z164" s="220">
        <v>111558.97</v>
      </c>
      <c r="AA164" s="220">
        <v>7084.1799999999994</v>
      </c>
      <c r="AB164" s="220">
        <v>145995.04</v>
      </c>
      <c r="AC164" s="220">
        <v>7238.19</v>
      </c>
      <c r="AD164" s="220">
        <f t="shared" si="72"/>
        <v>743758.13</v>
      </c>
      <c r="AE164" s="221"/>
      <c r="AF164" s="220">
        <f>SUM($R164:R164)</f>
        <v>0</v>
      </c>
      <c r="AG164" s="220">
        <f>SUM($R164:S164)</f>
        <v>0</v>
      </c>
      <c r="AH164" s="220">
        <f>SUM($R164:T164)</f>
        <v>0</v>
      </c>
      <c r="AI164" s="220">
        <f>SUM($R164:U164)</f>
        <v>0</v>
      </c>
      <c r="AJ164" s="220">
        <f>SUM($R164:V164)</f>
        <v>202264.5</v>
      </c>
      <c r="AK164" s="220">
        <f>SUM($R164:W164)</f>
        <v>202264.5</v>
      </c>
      <c r="AL164" s="220">
        <f>SUM($R164:X164)</f>
        <v>229287.95</v>
      </c>
      <c r="AM164" s="220">
        <f>SUM($R164:Y164)</f>
        <v>471881.75</v>
      </c>
      <c r="AN164" s="220">
        <f>SUM($R164:Z164)</f>
        <v>583440.72</v>
      </c>
      <c r="AO164" s="220">
        <f>SUM($R164:AA164)</f>
        <v>590524.9</v>
      </c>
      <c r="AP164" s="220">
        <f>SUM($R164:AB164)</f>
        <v>736519.94000000006</v>
      </c>
      <c r="AQ164" s="220">
        <f>SUM($R164:AC164)</f>
        <v>743758.13</v>
      </c>
      <c r="AR164" s="222">
        <f t="shared" si="67"/>
        <v>282338.61041666666</v>
      </c>
      <c r="AS164" s="82"/>
      <c r="AT164" s="220">
        <f t="shared" si="75"/>
        <v>0</v>
      </c>
      <c r="AU164" s="220">
        <f t="shared" si="75"/>
        <v>0</v>
      </c>
      <c r="AV164" s="220">
        <f t="shared" si="75"/>
        <v>0</v>
      </c>
      <c r="AW164" s="220">
        <f t="shared" si="75"/>
        <v>0</v>
      </c>
      <c r="AX164" s="220">
        <f t="shared" si="75"/>
        <v>0</v>
      </c>
      <c r="AY164" s="220">
        <f t="shared" si="75"/>
        <v>0</v>
      </c>
      <c r="AZ164" s="220">
        <f t="shared" si="73"/>
        <v>0</v>
      </c>
      <c r="BA164" s="220">
        <f t="shared" si="73"/>
        <v>0</v>
      </c>
      <c r="BB164" s="220">
        <f t="shared" si="73"/>
        <v>0</v>
      </c>
      <c r="BC164" s="220">
        <f t="shared" si="73"/>
        <v>0</v>
      </c>
      <c r="BD164" s="220">
        <f t="shared" si="73"/>
        <v>0</v>
      </c>
      <c r="BE164" s="220">
        <f t="shared" si="73"/>
        <v>0</v>
      </c>
      <c r="BF164" s="220">
        <f t="shared" si="68"/>
        <v>0</v>
      </c>
      <c r="BG164" s="221"/>
      <c r="BH164" s="220">
        <f>SUM($AT164:AT164)</f>
        <v>0</v>
      </c>
      <c r="BI164" s="220">
        <f>SUM($AT164:AU164)</f>
        <v>0</v>
      </c>
      <c r="BJ164" s="220">
        <f>SUM($AT164:AV164)</f>
        <v>0</v>
      </c>
      <c r="BK164" s="220">
        <f>SUM($AT164:AW164)</f>
        <v>0</v>
      </c>
      <c r="BL164" s="220">
        <f>SUM($AT164:AX164)</f>
        <v>0</v>
      </c>
      <c r="BM164" s="220">
        <f>SUM($AT164:AY164)</f>
        <v>0</v>
      </c>
      <c r="BN164" s="220">
        <f>SUM($AT164:AZ164)</f>
        <v>0</v>
      </c>
      <c r="BO164" s="220">
        <f>SUM($AT164:BA164)</f>
        <v>0</v>
      </c>
      <c r="BP164" s="220">
        <f>SUM($AT164:BB164)</f>
        <v>0</v>
      </c>
      <c r="BQ164" s="220">
        <f>SUM($AT164:BC164)</f>
        <v>0</v>
      </c>
      <c r="BR164" s="220">
        <f>SUM($AT164:BD164)</f>
        <v>0</v>
      </c>
      <c r="BS164" s="220">
        <f>SUM($AT164:BE164)</f>
        <v>0</v>
      </c>
      <c r="BT164" s="222">
        <f t="shared" si="69"/>
        <v>0</v>
      </c>
      <c r="BU164" s="82"/>
      <c r="BV164" s="220">
        <f t="shared" si="76"/>
        <v>0</v>
      </c>
      <c r="BW164" s="220">
        <f t="shared" si="76"/>
        <v>0</v>
      </c>
      <c r="BX164" s="220">
        <f t="shared" si="76"/>
        <v>0</v>
      </c>
      <c r="BY164" s="220">
        <f t="shared" si="76"/>
        <v>0</v>
      </c>
      <c r="BZ164" s="220">
        <f t="shared" si="76"/>
        <v>202264.5</v>
      </c>
      <c r="CA164" s="220">
        <f t="shared" si="76"/>
        <v>0</v>
      </c>
      <c r="CB164" s="220">
        <f t="shared" si="74"/>
        <v>27023.45</v>
      </c>
      <c r="CC164" s="220">
        <f t="shared" si="74"/>
        <v>242593.8</v>
      </c>
      <c r="CD164" s="220">
        <f t="shared" si="74"/>
        <v>111558.97</v>
      </c>
      <c r="CE164" s="220">
        <f t="shared" si="74"/>
        <v>7084.1799999999994</v>
      </c>
      <c r="CF164" s="220">
        <f t="shared" si="74"/>
        <v>145995.04</v>
      </c>
      <c r="CG164" s="220">
        <f t="shared" si="74"/>
        <v>7238.19</v>
      </c>
      <c r="CH164" s="220">
        <f t="shared" si="70"/>
        <v>743758.13</v>
      </c>
      <c r="CI164" s="221"/>
      <c r="CJ164" s="220">
        <f>SUM($BV164:BV164)</f>
        <v>0</v>
      </c>
      <c r="CK164" s="220">
        <f>SUM($BV164:BW164)</f>
        <v>0</v>
      </c>
      <c r="CL164" s="220">
        <f>SUM($BV164:BX164)</f>
        <v>0</v>
      </c>
      <c r="CM164" s="220">
        <f>SUM($BV164:BY164)</f>
        <v>0</v>
      </c>
      <c r="CN164" s="220">
        <f>SUM($BV164:BZ164)</f>
        <v>202264.5</v>
      </c>
      <c r="CO164" s="220">
        <f>SUM($BV164:CA164)</f>
        <v>202264.5</v>
      </c>
      <c r="CP164" s="220">
        <f>SUM($BV164:CB164)</f>
        <v>229287.95</v>
      </c>
      <c r="CQ164" s="220">
        <f>SUM($BV164:CC164)</f>
        <v>471881.75</v>
      </c>
      <c r="CR164" s="220">
        <f>SUM($BV164:CD164)</f>
        <v>583440.72</v>
      </c>
      <c r="CS164" s="220">
        <f>SUM($BV164:CE164)</f>
        <v>590524.9</v>
      </c>
      <c r="CT164" s="220">
        <f>SUM($BV164:CF164)</f>
        <v>736519.94000000006</v>
      </c>
      <c r="CU164" s="220">
        <f>SUM($BV164:CG164)</f>
        <v>743758.13</v>
      </c>
      <c r="CV164" s="222">
        <f t="shared" si="71"/>
        <v>282338.61041666666</v>
      </c>
    </row>
    <row r="165" spans="1:100" s="94" customFormat="1" ht="14.4">
      <c r="A165" s="129" t="s">
        <v>807</v>
      </c>
      <c r="B165" s="129" t="s">
        <v>57</v>
      </c>
      <c r="C165" s="129" t="s">
        <v>212</v>
      </c>
      <c r="D165" t="s">
        <v>494</v>
      </c>
      <c r="E165" s="217" t="s">
        <v>53</v>
      </c>
      <c r="F165" t="s">
        <v>120</v>
      </c>
      <c r="G165" t="s">
        <v>121</v>
      </c>
      <c r="H165" t="s">
        <v>122</v>
      </c>
      <c r="I165" t="s">
        <v>58</v>
      </c>
      <c r="J165" t="s">
        <v>648</v>
      </c>
      <c r="K165" s="129" t="s">
        <v>786</v>
      </c>
      <c r="L165" s="129" t="s">
        <v>44</v>
      </c>
      <c r="M165" s="218" t="str">
        <f t="shared" si="64"/>
        <v>GD.WA</v>
      </c>
      <c r="N165" s="173">
        <v>0</v>
      </c>
      <c r="O165" s="173">
        <v>1</v>
      </c>
      <c r="P165" s="219">
        <f t="shared" si="65"/>
        <v>0</v>
      </c>
      <c r="Q165" s="219">
        <f t="shared" si="66"/>
        <v>113106.80000000006</v>
      </c>
      <c r="R165" s="220">
        <v>0</v>
      </c>
      <c r="S165" s="220">
        <v>3.637978807091713E-11</v>
      </c>
      <c r="T165" s="220">
        <v>0</v>
      </c>
      <c r="U165" s="220">
        <v>83719.02</v>
      </c>
      <c r="V165" s="220">
        <v>5397.61</v>
      </c>
      <c r="W165" s="220">
        <v>2020.48</v>
      </c>
      <c r="X165" s="220">
        <v>4165.41</v>
      </c>
      <c r="Y165" s="220">
        <v>9090.35</v>
      </c>
      <c r="Z165" s="220">
        <v>5488.21</v>
      </c>
      <c r="AA165" s="220">
        <v>3225.72</v>
      </c>
      <c r="AB165" s="220">
        <v>0</v>
      </c>
      <c r="AC165" s="220">
        <v>0</v>
      </c>
      <c r="AD165" s="220">
        <f t="shared" si="72"/>
        <v>113106.80000000006</v>
      </c>
      <c r="AE165" s="221"/>
      <c r="AF165" s="220">
        <f>SUM($R165:R165)</f>
        <v>0</v>
      </c>
      <c r="AG165" s="220">
        <f>SUM($R165:S165)</f>
        <v>3.637978807091713E-11</v>
      </c>
      <c r="AH165" s="220">
        <f>SUM($R165:T165)</f>
        <v>3.637978807091713E-11</v>
      </c>
      <c r="AI165" s="220">
        <f>SUM($R165:U165)</f>
        <v>83719.020000000048</v>
      </c>
      <c r="AJ165" s="220">
        <f>SUM($R165:V165)</f>
        <v>89116.630000000048</v>
      </c>
      <c r="AK165" s="220">
        <f>SUM($R165:W165)</f>
        <v>91137.110000000044</v>
      </c>
      <c r="AL165" s="220">
        <f>SUM($R165:X165)</f>
        <v>95302.520000000048</v>
      </c>
      <c r="AM165" s="220">
        <f>SUM($R165:Y165)</f>
        <v>104392.87000000005</v>
      </c>
      <c r="AN165" s="220">
        <f>SUM($R165:Z165)</f>
        <v>109881.08000000006</v>
      </c>
      <c r="AO165" s="220">
        <f>SUM($R165:AA165)</f>
        <v>113106.80000000006</v>
      </c>
      <c r="AP165" s="220">
        <f>SUM($R165:AB165)</f>
        <v>113106.80000000006</v>
      </c>
      <c r="AQ165" s="220">
        <f>SUM($R165:AC165)</f>
        <v>113106.80000000006</v>
      </c>
      <c r="AR165" s="222">
        <f t="shared" si="67"/>
        <v>71359.685833333366</v>
      </c>
      <c r="AS165" s="82"/>
      <c r="AT165" s="220">
        <f t="shared" si="75"/>
        <v>0</v>
      </c>
      <c r="AU165" s="220">
        <f t="shared" si="75"/>
        <v>0</v>
      </c>
      <c r="AV165" s="220">
        <f t="shared" si="75"/>
        <v>0</v>
      </c>
      <c r="AW165" s="220">
        <f t="shared" si="75"/>
        <v>0</v>
      </c>
      <c r="AX165" s="220">
        <f t="shared" si="75"/>
        <v>0</v>
      </c>
      <c r="AY165" s="220">
        <f t="shared" si="75"/>
        <v>0</v>
      </c>
      <c r="AZ165" s="220">
        <f t="shared" si="73"/>
        <v>0</v>
      </c>
      <c r="BA165" s="220">
        <f t="shared" si="73"/>
        <v>0</v>
      </c>
      <c r="BB165" s="220">
        <f t="shared" si="73"/>
        <v>0</v>
      </c>
      <c r="BC165" s="220">
        <f t="shared" si="73"/>
        <v>0</v>
      </c>
      <c r="BD165" s="220">
        <f t="shared" si="73"/>
        <v>0</v>
      </c>
      <c r="BE165" s="220">
        <f t="shared" si="73"/>
        <v>0</v>
      </c>
      <c r="BF165" s="220">
        <f t="shared" si="68"/>
        <v>0</v>
      </c>
      <c r="BG165" s="221"/>
      <c r="BH165" s="220">
        <f>SUM($AT165:AT165)</f>
        <v>0</v>
      </c>
      <c r="BI165" s="220">
        <f>SUM($AT165:AU165)</f>
        <v>0</v>
      </c>
      <c r="BJ165" s="220">
        <f>SUM($AT165:AV165)</f>
        <v>0</v>
      </c>
      <c r="BK165" s="220">
        <f>SUM($AT165:AW165)</f>
        <v>0</v>
      </c>
      <c r="BL165" s="220">
        <f>SUM($AT165:AX165)</f>
        <v>0</v>
      </c>
      <c r="BM165" s="220">
        <f>SUM($AT165:AY165)</f>
        <v>0</v>
      </c>
      <c r="BN165" s="220">
        <f>SUM($AT165:AZ165)</f>
        <v>0</v>
      </c>
      <c r="BO165" s="220">
        <f>SUM($AT165:BA165)</f>
        <v>0</v>
      </c>
      <c r="BP165" s="220">
        <f>SUM($AT165:BB165)</f>
        <v>0</v>
      </c>
      <c r="BQ165" s="220">
        <f>SUM($AT165:BC165)</f>
        <v>0</v>
      </c>
      <c r="BR165" s="220">
        <f>SUM($AT165:BD165)</f>
        <v>0</v>
      </c>
      <c r="BS165" s="220">
        <f>SUM($AT165:BE165)</f>
        <v>0</v>
      </c>
      <c r="BT165" s="222">
        <f t="shared" si="69"/>
        <v>0</v>
      </c>
      <c r="BU165" s="82"/>
      <c r="BV165" s="220">
        <f t="shared" si="76"/>
        <v>0</v>
      </c>
      <c r="BW165" s="220">
        <f t="shared" si="76"/>
        <v>3.637978807091713E-11</v>
      </c>
      <c r="BX165" s="220">
        <f t="shared" si="76"/>
        <v>0</v>
      </c>
      <c r="BY165" s="220">
        <f t="shared" si="76"/>
        <v>83719.02</v>
      </c>
      <c r="BZ165" s="220">
        <f t="shared" si="76"/>
        <v>5397.61</v>
      </c>
      <c r="CA165" s="220">
        <f t="shared" si="76"/>
        <v>2020.48</v>
      </c>
      <c r="CB165" s="220">
        <f t="shared" si="74"/>
        <v>4165.41</v>
      </c>
      <c r="CC165" s="220">
        <f t="shared" si="74"/>
        <v>9090.35</v>
      </c>
      <c r="CD165" s="220">
        <f t="shared" si="74"/>
        <v>5488.21</v>
      </c>
      <c r="CE165" s="220">
        <f t="shared" si="74"/>
        <v>3225.72</v>
      </c>
      <c r="CF165" s="220">
        <f t="shared" si="74"/>
        <v>0</v>
      </c>
      <c r="CG165" s="220">
        <f t="shared" si="74"/>
        <v>0</v>
      </c>
      <c r="CH165" s="220">
        <f t="shared" si="70"/>
        <v>113106.80000000006</v>
      </c>
      <c r="CI165" s="221"/>
      <c r="CJ165" s="220">
        <f>SUM($BV165:BV165)</f>
        <v>0</v>
      </c>
      <c r="CK165" s="220">
        <f>SUM($BV165:BW165)</f>
        <v>3.637978807091713E-11</v>
      </c>
      <c r="CL165" s="220">
        <f>SUM($BV165:BX165)</f>
        <v>3.637978807091713E-11</v>
      </c>
      <c r="CM165" s="220">
        <f>SUM($BV165:BY165)</f>
        <v>83719.020000000048</v>
      </c>
      <c r="CN165" s="220">
        <f>SUM($BV165:BZ165)</f>
        <v>89116.630000000048</v>
      </c>
      <c r="CO165" s="220">
        <f>SUM($BV165:CA165)</f>
        <v>91137.110000000044</v>
      </c>
      <c r="CP165" s="220">
        <f>SUM($BV165:CB165)</f>
        <v>95302.520000000048</v>
      </c>
      <c r="CQ165" s="220">
        <f>SUM($BV165:CC165)</f>
        <v>104392.87000000005</v>
      </c>
      <c r="CR165" s="220">
        <f>SUM($BV165:CD165)</f>
        <v>109881.08000000006</v>
      </c>
      <c r="CS165" s="220">
        <f>SUM($BV165:CE165)</f>
        <v>113106.80000000006</v>
      </c>
      <c r="CT165" s="220">
        <f>SUM($BV165:CF165)</f>
        <v>113106.80000000006</v>
      </c>
      <c r="CU165" s="220">
        <f>SUM($BV165:CG165)</f>
        <v>113106.80000000006</v>
      </c>
      <c r="CV165" s="222">
        <f t="shared" si="71"/>
        <v>71359.685833333366</v>
      </c>
    </row>
    <row r="166" spans="1:100" s="94" customFormat="1" ht="14.4">
      <c r="A166" s="129" t="s">
        <v>807</v>
      </c>
      <c r="B166" s="129" t="s">
        <v>57</v>
      </c>
      <c r="C166" s="129" t="s">
        <v>212</v>
      </c>
      <c r="D166" t="s">
        <v>49</v>
      </c>
      <c r="E166" s="217" t="s">
        <v>49</v>
      </c>
      <c r="F166" t="s">
        <v>126</v>
      </c>
      <c r="G166" t="s">
        <v>127</v>
      </c>
      <c r="H166" t="s">
        <v>128</v>
      </c>
      <c r="I166" t="s">
        <v>370</v>
      </c>
      <c r="J166" t="s">
        <v>649</v>
      </c>
      <c r="K166" s="129" t="s">
        <v>786</v>
      </c>
      <c r="L166" s="129" t="s">
        <v>44</v>
      </c>
      <c r="M166" s="218" t="str">
        <f t="shared" si="64"/>
        <v>GD.WA</v>
      </c>
      <c r="N166" s="173">
        <v>0</v>
      </c>
      <c r="O166" s="173">
        <v>1</v>
      </c>
      <c r="P166" s="219">
        <f t="shared" si="65"/>
        <v>0</v>
      </c>
      <c r="Q166" s="219">
        <f t="shared" si="66"/>
        <v>31927.82</v>
      </c>
      <c r="R166" s="220">
        <v>1857.95</v>
      </c>
      <c r="S166" s="220">
        <v>2229.71</v>
      </c>
      <c r="T166" s="220">
        <v>2670.87</v>
      </c>
      <c r="U166" s="220">
        <v>2718.99</v>
      </c>
      <c r="V166" s="220">
        <v>4005.62</v>
      </c>
      <c r="W166" s="220">
        <v>2156.65</v>
      </c>
      <c r="X166" s="220">
        <v>2407.35</v>
      </c>
      <c r="Y166" s="220">
        <v>2596.9699999999998</v>
      </c>
      <c r="Z166" s="220">
        <v>2592.7800000000002</v>
      </c>
      <c r="AA166" s="220">
        <v>3725.11</v>
      </c>
      <c r="AB166" s="220">
        <v>2404.56</v>
      </c>
      <c r="AC166" s="220">
        <v>2561.2600000000002</v>
      </c>
      <c r="AD166" s="220">
        <f t="shared" si="72"/>
        <v>31927.82</v>
      </c>
      <c r="AE166" s="221"/>
      <c r="AF166" s="220">
        <f>SUM($R166:R166)</f>
        <v>1857.95</v>
      </c>
      <c r="AG166" s="220">
        <f>SUM($R166:S166)</f>
        <v>4087.66</v>
      </c>
      <c r="AH166" s="220">
        <f>SUM($R166:T166)</f>
        <v>6758.53</v>
      </c>
      <c r="AI166" s="220">
        <f>SUM($R166:U166)</f>
        <v>9477.52</v>
      </c>
      <c r="AJ166" s="220">
        <f>SUM($R166:V166)</f>
        <v>13483.14</v>
      </c>
      <c r="AK166" s="220">
        <f>SUM($R166:W166)</f>
        <v>15639.789999999999</v>
      </c>
      <c r="AL166" s="220">
        <f>SUM($R166:X166)</f>
        <v>18047.14</v>
      </c>
      <c r="AM166" s="220">
        <f>SUM($R166:Y166)</f>
        <v>20644.11</v>
      </c>
      <c r="AN166" s="220">
        <f>SUM($R166:Z166)</f>
        <v>23236.89</v>
      </c>
      <c r="AO166" s="220">
        <f>SUM($R166:AA166)</f>
        <v>26962</v>
      </c>
      <c r="AP166" s="220">
        <f>SUM($R166:AB166)</f>
        <v>29366.560000000001</v>
      </c>
      <c r="AQ166" s="220">
        <f>SUM($R166:AC166)</f>
        <v>31927.82</v>
      </c>
      <c r="AR166" s="222">
        <f t="shared" si="67"/>
        <v>15460.433333333334</v>
      </c>
      <c r="AS166" s="82"/>
      <c r="AT166" s="220">
        <f t="shared" si="75"/>
        <v>0</v>
      </c>
      <c r="AU166" s="220">
        <f t="shared" si="75"/>
        <v>0</v>
      </c>
      <c r="AV166" s="220">
        <f t="shared" si="75"/>
        <v>0</v>
      </c>
      <c r="AW166" s="220">
        <f t="shared" si="75"/>
        <v>0</v>
      </c>
      <c r="AX166" s="220">
        <f t="shared" si="75"/>
        <v>0</v>
      </c>
      <c r="AY166" s="220">
        <f t="shared" si="75"/>
        <v>0</v>
      </c>
      <c r="AZ166" s="220">
        <f t="shared" si="73"/>
        <v>0</v>
      </c>
      <c r="BA166" s="220">
        <f t="shared" si="73"/>
        <v>0</v>
      </c>
      <c r="BB166" s="220">
        <f t="shared" si="73"/>
        <v>0</v>
      </c>
      <c r="BC166" s="220">
        <f t="shared" si="73"/>
        <v>0</v>
      </c>
      <c r="BD166" s="220">
        <f t="shared" si="73"/>
        <v>0</v>
      </c>
      <c r="BE166" s="220">
        <f t="shared" si="73"/>
        <v>0</v>
      </c>
      <c r="BF166" s="220">
        <f t="shared" si="68"/>
        <v>0</v>
      </c>
      <c r="BG166" s="221"/>
      <c r="BH166" s="220">
        <f>SUM($AT166:AT166)</f>
        <v>0</v>
      </c>
      <c r="BI166" s="220">
        <f>SUM($AT166:AU166)</f>
        <v>0</v>
      </c>
      <c r="BJ166" s="220">
        <f>SUM($AT166:AV166)</f>
        <v>0</v>
      </c>
      <c r="BK166" s="220">
        <f>SUM($AT166:AW166)</f>
        <v>0</v>
      </c>
      <c r="BL166" s="220">
        <f>SUM($AT166:AX166)</f>
        <v>0</v>
      </c>
      <c r="BM166" s="220">
        <f>SUM($AT166:AY166)</f>
        <v>0</v>
      </c>
      <c r="BN166" s="220">
        <f>SUM($AT166:AZ166)</f>
        <v>0</v>
      </c>
      <c r="BO166" s="220">
        <f>SUM($AT166:BA166)</f>
        <v>0</v>
      </c>
      <c r="BP166" s="220">
        <f>SUM($AT166:BB166)</f>
        <v>0</v>
      </c>
      <c r="BQ166" s="220">
        <f>SUM($AT166:BC166)</f>
        <v>0</v>
      </c>
      <c r="BR166" s="220">
        <f>SUM($AT166:BD166)</f>
        <v>0</v>
      </c>
      <c r="BS166" s="220">
        <f>SUM($AT166:BE166)</f>
        <v>0</v>
      </c>
      <c r="BT166" s="222">
        <f t="shared" si="69"/>
        <v>0</v>
      </c>
      <c r="BU166" s="82"/>
      <c r="BV166" s="220">
        <f t="shared" si="76"/>
        <v>1857.95</v>
      </c>
      <c r="BW166" s="220">
        <f t="shared" si="76"/>
        <v>2229.71</v>
      </c>
      <c r="BX166" s="220">
        <f t="shared" si="76"/>
        <v>2670.87</v>
      </c>
      <c r="BY166" s="220">
        <f t="shared" si="76"/>
        <v>2718.99</v>
      </c>
      <c r="BZ166" s="220">
        <f t="shared" si="76"/>
        <v>4005.62</v>
      </c>
      <c r="CA166" s="220">
        <f t="shared" si="76"/>
        <v>2156.65</v>
      </c>
      <c r="CB166" s="220">
        <f t="shared" si="74"/>
        <v>2407.35</v>
      </c>
      <c r="CC166" s="220">
        <f t="shared" si="74"/>
        <v>2596.9699999999998</v>
      </c>
      <c r="CD166" s="220">
        <f t="shared" si="74"/>
        <v>2592.7800000000002</v>
      </c>
      <c r="CE166" s="220">
        <f t="shared" si="74"/>
        <v>3725.11</v>
      </c>
      <c r="CF166" s="220">
        <f t="shared" si="74"/>
        <v>2404.56</v>
      </c>
      <c r="CG166" s="220">
        <f t="shared" si="74"/>
        <v>2561.2600000000002</v>
      </c>
      <c r="CH166" s="220">
        <f t="shared" si="70"/>
        <v>31927.82</v>
      </c>
      <c r="CI166" s="221"/>
      <c r="CJ166" s="220">
        <f>SUM($BV166:BV166)</f>
        <v>1857.95</v>
      </c>
      <c r="CK166" s="220">
        <f>SUM($BV166:BW166)</f>
        <v>4087.66</v>
      </c>
      <c r="CL166" s="220">
        <f>SUM($BV166:BX166)</f>
        <v>6758.53</v>
      </c>
      <c r="CM166" s="220">
        <f>SUM($BV166:BY166)</f>
        <v>9477.52</v>
      </c>
      <c r="CN166" s="220">
        <f>SUM($BV166:BZ166)</f>
        <v>13483.14</v>
      </c>
      <c r="CO166" s="220">
        <f>SUM($BV166:CA166)</f>
        <v>15639.789999999999</v>
      </c>
      <c r="CP166" s="220">
        <f>SUM($BV166:CB166)</f>
        <v>18047.14</v>
      </c>
      <c r="CQ166" s="220">
        <f>SUM($BV166:CC166)</f>
        <v>20644.11</v>
      </c>
      <c r="CR166" s="220">
        <f>SUM($BV166:CD166)</f>
        <v>23236.89</v>
      </c>
      <c r="CS166" s="220">
        <f>SUM($BV166:CE166)</f>
        <v>26962</v>
      </c>
      <c r="CT166" s="220">
        <f>SUM($BV166:CF166)</f>
        <v>29366.560000000001</v>
      </c>
      <c r="CU166" s="220">
        <f>SUM($BV166:CG166)</f>
        <v>31927.82</v>
      </c>
      <c r="CV166" s="222">
        <f t="shared" si="71"/>
        <v>15460.433333333334</v>
      </c>
    </row>
    <row r="167" spans="1:100" s="94" customFormat="1" ht="14.4">
      <c r="A167" s="129" t="s">
        <v>807</v>
      </c>
      <c r="B167" s="129" t="s">
        <v>57</v>
      </c>
      <c r="C167" s="129" t="s">
        <v>212</v>
      </c>
      <c r="D167" t="s">
        <v>49</v>
      </c>
      <c r="E167" s="217" t="s">
        <v>49</v>
      </c>
      <c r="F167" t="s">
        <v>126</v>
      </c>
      <c r="G167" t="s">
        <v>127</v>
      </c>
      <c r="H167" t="s">
        <v>128</v>
      </c>
      <c r="I167" t="s">
        <v>371</v>
      </c>
      <c r="J167" t="s">
        <v>650</v>
      </c>
      <c r="K167" s="129" t="s">
        <v>786</v>
      </c>
      <c r="L167" s="129" t="s">
        <v>44</v>
      </c>
      <c r="M167" s="218" t="str">
        <f t="shared" si="64"/>
        <v>GD.WA</v>
      </c>
      <c r="N167" s="173">
        <v>0</v>
      </c>
      <c r="O167" s="173">
        <v>1</v>
      </c>
      <c r="P167" s="219">
        <f t="shared" si="65"/>
        <v>0</v>
      </c>
      <c r="Q167" s="219">
        <f t="shared" si="66"/>
        <v>-109025.59000000001</v>
      </c>
      <c r="R167" s="220">
        <v>0</v>
      </c>
      <c r="S167" s="220">
        <v>857.57</v>
      </c>
      <c r="T167" s="220">
        <v>366.36</v>
      </c>
      <c r="U167" s="220">
        <v>0</v>
      </c>
      <c r="V167" s="220">
        <v>0</v>
      </c>
      <c r="W167" s="220">
        <v>-110249.52</v>
      </c>
      <c r="X167" s="220">
        <v>0</v>
      </c>
      <c r="Y167" s="220">
        <v>0</v>
      </c>
      <c r="Z167" s="220">
        <v>0</v>
      </c>
      <c r="AA167" s="220">
        <v>0</v>
      </c>
      <c r="AB167" s="220">
        <v>0</v>
      </c>
      <c r="AC167" s="220">
        <v>0</v>
      </c>
      <c r="AD167" s="220">
        <f t="shared" si="72"/>
        <v>-109025.59000000001</v>
      </c>
      <c r="AE167" s="221"/>
      <c r="AF167" s="220">
        <f>SUM($R167:R167)</f>
        <v>0</v>
      </c>
      <c r="AG167" s="220">
        <f>SUM($R167:S167)</f>
        <v>857.57</v>
      </c>
      <c r="AH167" s="220">
        <f>SUM($R167:T167)</f>
        <v>1223.93</v>
      </c>
      <c r="AI167" s="220">
        <f>SUM($R167:U167)</f>
        <v>1223.93</v>
      </c>
      <c r="AJ167" s="220">
        <f>SUM($R167:V167)</f>
        <v>1223.93</v>
      </c>
      <c r="AK167" s="220">
        <f>SUM($R167:W167)</f>
        <v>-109025.59000000001</v>
      </c>
      <c r="AL167" s="220">
        <f>SUM($R167:X167)</f>
        <v>-109025.59000000001</v>
      </c>
      <c r="AM167" s="220">
        <f>SUM($R167:Y167)</f>
        <v>-109025.59000000001</v>
      </c>
      <c r="AN167" s="220">
        <f>SUM($R167:Z167)</f>
        <v>-109025.59000000001</v>
      </c>
      <c r="AO167" s="220">
        <f>SUM($R167:AA167)</f>
        <v>-109025.59000000001</v>
      </c>
      <c r="AP167" s="220">
        <f>SUM($R167:AB167)</f>
        <v>-109025.59000000001</v>
      </c>
      <c r="AQ167" s="220">
        <f>SUM($R167:AC167)</f>
        <v>-109025.59000000001</v>
      </c>
      <c r="AR167" s="222">
        <f t="shared" si="67"/>
        <v>-58678.08125000001</v>
      </c>
      <c r="AS167" s="82"/>
      <c r="AT167" s="220">
        <f t="shared" si="75"/>
        <v>0</v>
      </c>
      <c r="AU167" s="220">
        <f t="shared" si="75"/>
        <v>0</v>
      </c>
      <c r="AV167" s="220">
        <f t="shared" si="75"/>
        <v>0</v>
      </c>
      <c r="AW167" s="220">
        <f t="shared" si="75"/>
        <v>0</v>
      </c>
      <c r="AX167" s="220">
        <f t="shared" si="75"/>
        <v>0</v>
      </c>
      <c r="AY167" s="220">
        <f t="shared" si="75"/>
        <v>0</v>
      </c>
      <c r="AZ167" s="220">
        <f t="shared" si="73"/>
        <v>0</v>
      </c>
      <c r="BA167" s="220">
        <f t="shared" si="73"/>
        <v>0</v>
      </c>
      <c r="BB167" s="220">
        <f t="shared" si="73"/>
        <v>0</v>
      </c>
      <c r="BC167" s="220">
        <f t="shared" si="73"/>
        <v>0</v>
      </c>
      <c r="BD167" s="220">
        <f t="shared" si="73"/>
        <v>0</v>
      </c>
      <c r="BE167" s="220">
        <f t="shared" si="73"/>
        <v>0</v>
      </c>
      <c r="BF167" s="220">
        <f t="shared" si="68"/>
        <v>0</v>
      </c>
      <c r="BG167" s="221"/>
      <c r="BH167" s="220">
        <f>SUM($AT167:AT167)</f>
        <v>0</v>
      </c>
      <c r="BI167" s="220">
        <f>SUM($AT167:AU167)</f>
        <v>0</v>
      </c>
      <c r="BJ167" s="220">
        <f>SUM($AT167:AV167)</f>
        <v>0</v>
      </c>
      <c r="BK167" s="220">
        <f>SUM($AT167:AW167)</f>
        <v>0</v>
      </c>
      <c r="BL167" s="220">
        <f>SUM($AT167:AX167)</f>
        <v>0</v>
      </c>
      <c r="BM167" s="220">
        <f>SUM($AT167:AY167)</f>
        <v>0</v>
      </c>
      <c r="BN167" s="220">
        <f>SUM($AT167:AZ167)</f>
        <v>0</v>
      </c>
      <c r="BO167" s="220">
        <f>SUM($AT167:BA167)</f>
        <v>0</v>
      </c>
      <c r="BP167" s="220">
        <f>SUM($AT167:BB167)</f>
        <v>0</v>
      </c>
      <c r="BQ167" s="220">
        <f>SUM($AT167:BC167)</f>
        <v>0</v>
      </c>
      <c r="BR167" s="220">
        <f>SUM($AT167:BD167)</f>
        <v>0</v>
      </c>
      <c r="BS167" s="220">
        <f>SUM($AT167:BE167)</f>
        <v>0</v>
      </c>
      <c r="BT167" s="222">
        <f t="shared" si="69"/>
        <v>0</v>
      </c>
      <c r="BU167" s="82"/>
      <c r="BV167" s="220">
        <f t="shared" si="76"/>
        <v>0</v>
      </c>
      <c r="BW167" s="220">
        <f t="shared" si="76"/>
        <v>857.57</v>
      </c>
      <c r="BX167" s="220">
        <f t="shared" si="76"/>
        <v>366.36</v>
      </c>
      <c r="BY167" s="220">
        <f t="shared" si="76"/>
        <v>0</v>
      </c>
      <c r="BZ167" s="220">
        <f t="shared" si="76"/>
        <v>0</v>
      </c>
      <c r="CA167" s="220">
        <f t="shared" si="76"/>
        <v>-110249.52</v>
      </c>
      <c r="CB167" s="220">
        <f t="shared" si="74"/>
        <v>0</v>
      </c>
      <c r="CC167" s="220">
        <f t="shared" si="74"/>
        <v>0</v>
      </c>
      <c r="CD167" s="220">
        <f t="shared" si="74"/>
        <v>0</v>
      </c>
      <c r="CE167" s="220">
        <f t="shared" si="74"/>
        <v>0</v>
      </c>
      <c r="CF167" s="220">
        <f t="shared" si="74"/>
        <v>0</v>
      </c>
      <c r="CG167" s="220">
        <f t="shared" si="74"/>
        <v>0</v>
      </c>
      <c r="CH167" s="220">
        <f t="shared" si="70"/>
        <v>-109025.59000000001</v>
      </c>
      <c r="CI167" s="221"/>
      <c r="CJ167" s="220">
        <f>SUM($BV167:BV167)</f>
        <v>0</v>
      </c>
      <c r="CK167" s="220">
        <f>SUM($BV167:BW167)</f>
        <v>857.57</v>
      </c>
      <c r="CL167" s="220">
        <f>SUM($BV167:BX167)</f>
        <v>1223.93</v>
      </c>
      <c r="CM167" s="220">
        <f>SUM($BV167:BY167)</f>
        <v>1223.93</v>
      </c>
      <c r="CN167" s="220">
        <f>SUM($BV167:BZ167)</f>
        <v>1223.93</v>
      </c>
      <c r="CO167" s="220">
        <f>SUM($BV167:CA167)</f>
        <v>-109025.59000000001</v>
      </c>
      <c r="CP167" s="220">
        <f>SUM($BV167:CB167)</f>
        <v>-109025.59000000001</v>
      </c>
      <c r="CQ167" s="220">
        <f>SUM($BV167:CC167)</f>
        <v>-109025.59000000001</v>
      </c>
      <c r="CR167" s="220">
        <f>SUM($BV167:CD167)</f>
        <v>-109025.59000000001</v>
      </c>
      <c r="CS167" s="220">
        <f>SUM($BV167:CE167)</f>
        <v>-109025.59000000001</v>
      </c>
      <c r="CT167" s="220">
        <f>SUM($BV167:CF167)</f>
        <v>-109025.59000000001</v>
      </c>
      <c r="CU167" s="220">
        <f>SUM($BV167:CG167)</f>
        <v>-109025.59000000001</v>
      </c>
      <c r="CV167" s="222">
        <f t="shared" si="71"/>
        <v>-58678.08125000001</v>
      </c>
    </row>
    <row r="168" spans="1:100" s="94" customFormat="1" ht="14.4">
      <c r="A168" s="129" t="s">
        <v>807</v>
      </c>
      <c r="B168" s="129" t="s">
        <v>57</v>
      </c>
      <c r="C168" s="129" t="s">
        <v>212</v>
      </c>
      <c r="D168" t="s">
        <v>49</v>
      </c>
      <c r="E168" s="217" t="s">
        <v>49</v>
      </c>
      <c r="F168" t="s">
        <v>126</v>
      </c>
      <c r="G168" t="s">
        <v>127</v>
      </c>
      <c r="H168" t="s">
        <v>128</v>
      </c>
      <c r="I168" t="s">
        <v>372</v>
      </c>
      <c r="J168" t="s">
        <v>651</v>
      </c>
      <c r="K168" s="129" t="s">
        <v>786</v>
      </c>
      <c r="L168" s="129" t="s">
        <v>44</v>
      </c>
      <c r="M168" s="218" t="str">
        <f t="shared" si="64"/>
        <v>GD.WA</v>
      </c>
      <c r="N168" s="173">
        <v>0</v>
      </c>
      <c r="O168" s="173">
        <v>1</v>
      </c>
      <c r="P168" s="219">
        <f t="shared" si="65"/>
        <v>0</v>
      </c>
      <c r="Q168" s="219">
        <f t="shared" si="66"/>
        <v>317152.92999999993</v>
      </c>
      <c r="R168" s="220">
        <v>6225.12</v>
      </c>
      <c r="S168" s="220">
        <v>3472.06</v>
      </c>
      <c r="T168" s="220">
        <v>9577.42</v>
      </c>
      <c r="U168" s="220">
        <v>17944.689999999999</v>
      </c>
      <c r="V168" s="220">
        <v>15754.84</v>
      </c>
      <c r="W168" s="220">
        <v>20341.39</v>
      </c>
      <c r="X168" s="220">
        <v>44169.490000000005</v>
      </c>
      <c r="Y168" s="220">
        <v>29499.97</v>
      </c>
      <c r="Z168" s="220">
        <v>71746.86</v>
      </c>
      <c r="AA168" s="220">
        <v>74093.440000000002</v>
      </c>
      <c r="AB168" s="220">
        <v>8520.18</v>
      </c>
      <c r="AC168" s="220">
        <v>15807.470000000001</v>
      </c>
      <c r="AD168" s="220">
        <f t="shared" si="72"/>
        <v>317152.92999999993</v>
      </c>
      <c r="AE168" s="221"/>
      <c r="AF168" s="220">
        <f>SUM($R168:R168)</f>
        <v>6225.12</v>
      </c>
      <c r="AG168" s="220">
        <f>SUM($R168:S168)</f>
        <v>9697.18</v>
      </c>
      <c r="AH168" s="220">
        <f>SUM($R168:T168)</f>
        <v>19274.599999999999</v>
      </c>
      <c r="AI168" s="220">
        <f>SUM($R168:U168)</f>
        <v>37219.289999999994</v>
      </c>
      <c r="AJ168" s="220">
        <f>SUM($R168:V168)</f>
        <v>52974.12999999999</v>
      </c>
      <c r="AK168" s="220">
        <f>SUM($R168:W168)</f>
        <v>73315.51999999999</v>
      </c>
      <c r="AL168" s="220">
        <f>SUM($R168:X168)</f>
        <v>117485.01</v>
      </c>
      <c r="AM168" s="220">
        <f>SUM($R168:Y168)</f>
        <v>146984.97999999998</v>
      </c>
      <c r="AN168" s="220">
        <f>SUM($R168:Z168)</f>
        <v>218731.83999999997</v>
      </c>
      <c r="AO168" s="220">
        <f>SUM($R168:AA168)</f>
        <v>292825.27999999997</v>
      </c>
      <c r="AP168" s="220">
        <f>SUM($R168:AB168)</f>
        <v>301345.45999999996</v>
      </c>
      <c r="AQ168" s="220">
        <f>SUM($R168:AC168)</f>
        <v>317152.92999999993</v>
      </c>
      <c r="AR168" s="222">
        <f t="shared" si="67"/>
        <v>119554.57291666667</v>
      </c>
      <c r="AS168" s="82"/>
      <c r="AT168" s="220">
        <f t="shared" si="75"/>
        <v>0</v>
      </c>
      <c r="AU168" s="220">
        <f t="shared" si="75"/>
        <v>0</v>
      </c>
      <c r="AV168" s="220">
        <f t="shared" si="75"/>
        <v>0</v>
      </c>
      <c r="AW168" s="220">
        <f t="shared" si="75"/>
        <v>0</v>
      </c>
      <c r="AX168" s="220">
        <f t="shared" si="75"/>
        <v>0</v>
      </c>
      <c r="AY168" s="220">
        <f t="shared" si="75"/>
        <v>0</v>
      </c>
      <c r="AZ168" s="220">
        <f t="shared" si="73"/>
        <v>0</v>
      </c>
      <c r="BA168" s="220">
        <f t="shared" si="73"/>
        <v>0</v>
      </c>
      <c r="BB168" s="220">
        <f t="shared" si="73"/>
        <v>0</v>
      </c>
      <c r="BC168" s="220">
        <f t="shared" si="73"/>
        <v>0</v>
      </c>
      <c r="BD168" s="220">
        <f t="shared" si="73"/>
        <v>0</v>
      </c>
      <c r="BE168" s="220">
        <f t="shared" si="73"/>
        <v>0</v>
      </c>
      <c r="BF168" s="220">
        <f t="shared" si="68"/>
        <v>0</v>
      </c>
      <c r="BG168" s="221"/>
      <c r="BH168" s="220">
        <f>SUM($AT168:AT168)</f>
        <v>0</v>
      </c>
      <c r="BI168" s="220">
        <f>SUM($AT168:AU168)</f>
        <v>0</v>
      </c>
      <c r="BJ168" s="220">
        <f>SUM($AT168:AV168)</f>
        <v>0</v>
      </c>
      <c r="BK168" s="220">
        <f>SUM($AT168:AW168)</f>
        <v>0</v>
      </c>
      <c r="BL168" s="220">
        <f>SUM($AT168:AX168)</f>
        <v>0</v>
      </c>
      <c r="BM168" s="220">
        <f>SUM($AT168:AY168)</f>
        <v>0</v>
      </c>
      <c r="BN168" s="220">
        <f>SUM($AT168:AZ168)</f>
        <v>0</v>
      </c>
      <c r="BO168" s="220">
        <f>SUM($AT168:BA168)</f>
        <v>0</v>
      </c>
      <c r="BP168" s="220">
        <f>SUM($AT168:BB168)</f>
        <v>0</v>
      </c>
      <c r="BQ168" s="220">
        <f>SUM($AT168:BC168)</f>
        <v>0</v>
      </c>
      <c r="BR168" s="220">
        <f>SUM($AT168:BD168)</f>
        <v>0</v>
      </c>
      <c r="BS168" s="220">
        <f>SUM($AT168:BE168)</f>
        <v>0</v>
      </c>
      <c r="BT168" s="222">
        <f t="shared" si="69"/>
        <v>0</v>
      </c>
      <c r="BU168" s="82"/>
      <c r="BV168" s="220">
        <f t="shared" si="76"/>
        <v>6225.12</v>
      </c>
      <c r="BW168" s="220">
        <f t="shared" si="76"/>
        <v>3472.06</v>
      </c>
      <c r="BX168" s="220">
        <f t="shared" si="76"/>
        <v>9577.42</v>
      </c>
      <c r="BY168" s="220">
        <f t="shared" si="76"/>
        <v>17944.689999999999</v>
      </c>
      <c r="BZ168" s="220">
        <f t="shared" si="76"/>
        <v>15754.84</v>
      </c>
      <c r="CA168" s="220">
        <f t="shared" si="76"/>
        <v>20341.39</v>
      </c>
      <c r="CB168" s="220">
        <f t="shared" si="74"/>
        <v>44169.490000000005</v>
      </c>
      <c r="CC168" s="220">
        <f t="shared" si="74"/>
        <v>29499.97</v>
      </c>
      <c r="CD168" s="220">
        <f t="shared" si="74"/>
        <v>71746.86</v>
      </c>
      <c r="CE168" s="220">
        <f t="shared" si="74"/>
        <v>74093.440000000002</v>
      </c>
      <c r="CF168" s="220">
        <f t="shared" si="74"/>
        <v>8520.18</v>
      </c>
      <c r="CG168" s="220">
        <f t="shared" si="74"/>
        <v>15807.470000000001</v>
      </c>
      <c r="CH168" s="220">
        <f t="shared" si="70"/>
        <v>317152.92999999993</v>
      </c>
      <c r="CI168" s="221"/>
      <c r="CJ168" s="220">
        <f>SUM($BV168:BV168)</f>
        <v>6225.12</v>
      </c>
      <c r="CK168" s="220">
        <f>SUM($BV168:BW168)</f>
        <v>9697.18</v>
      </c>
      <c r="CL168" s="220">
        <f>SUM($BV168:BX168)</f>
        <v>19274.599999999999</v>
      </c>
      <c r="CM168" s="220">
        <f>SUM($BV168:BY168)</f>
        <v>37219.289999999994</v>
      </c>
      <c r="CN168" s="220">
        <f>SUM($BV168:BZ168)</f>
        <v>52974.12999999999</v>
      </c>
      <c r="CO168" s="220">
        <f>SUM($BV168:CA168)</f>
        <v>73315.51999999999</v>
      </c>
      <c r="CP168" s="220">
        <f>SUM($BV168:CB168)</f>
        <v>117485.01</v>
      </c>
      <c r="CQ168" s="220">
        <f>SUM($BV168:CC168)</f>
        <v>146984.97999999998</v>
      </c>
      <c r="CR168" s="220">
        <f>SUM($BV168:CD168)</f>
        <v>218731.83999999997</v>
      </c>
      <c r="CS168" s="220">
        <f>SUM($BV168:CE168)</f>
        <v>292825.27999999997</v>
      </c>
      <c r="CT168" s="220">
        <f>SUM($BV168:CF168)</f>
        <v>301345.45999999996</v>
      </c>
      <c r="CU168" s="220">
        <f>SUM($BV168:CG168)</f>
        <v>317152.92999999993</v>
      </c>
      <c r="CV168" s="222">
        <f t="shared" si="71"/>
        <v>119554.57291666667</v>
      </c>
    </row>
    <row r="169" spans="1:100" s="94" customFormat="1" ht="14.4">
      <c r="A169" s="129" t="s">
        <v>807</v>
      </c>
      <c r="B169" s="129" t="s">
        <v>57</v>
      </c>
      <c r="C169" s="129" t="s">
        <v>212</v>
      </c>
      <c r="D169" t="s">
        <v>49</v>
      </c>
      <c r="E169" s="217" t="s">
        <v>49</v>
      </c>
      <c r="F169" t="s">
        <v>129</v>
      </c>
      <c r="G169" t="s">
        <v>130</v>
      </c>
      <c r="H169" t="s">
        <v>131</v>
      </c>
      <c r="I169" t="s">
        <v>373</v>
      </c>
      <c r="J169" t="s">
        <v>652</v>
      </c>
      <c r="K169" s="129" t="s">
        <v>786</v>
      </c>
      <c r="L169" s="129" t="s">
        <v>44</v>
      </c>
      <c r="M169" s="218" t="str">
        <f t="shared" si="64"/>
        <v>GD.WA</v>
      </c>
      <c r="N169" s="173">
        <v>0</v>
      </c>
      <c r="O169" s="173">
        <v>1</v>
      </c>
      <c r="P169" s="219">
        <f t="shared" si="65"/>
        <v>0</v>
      </c>
      <c r="Q169" s="219">
        <f t="shared" si="66"/>
        <v>110826.5</v>
      </c>
      <c r="R169" s="220">
        <v>0</v>
      </c>
      <c r="S169" s="220">
        <v>0</v>
      </c>
      <c r="T169" s="220">
        <v>0</v>
      </c>
      <c r="U169" s="220">
        <v>0</v>
      </c>
      <c r="V169" s="220">
        <v>0</v>
      </c>
      <c r="W169" s="220">
        <v>0</v>
      </c>
      <c r="X169" s="220">
        <v>0</v>
      </c>
      <c r="Y169" s="220">
        <v>0</v>
      </c>
      <c r="Z169" s="220">
        <v>0</v>
      </c>
      <c r="AA169" s="220">
        <v>0</v>
      </c>
      <c r="AB169" s="220">
        <v>0</v>
      </c>
      <c r="AC169" s="220">
        <v>110826.5</v>
      </c>
      <c r="AD169" s="220">
        <f t="shared" si="72"/>
        <v>110826.5</v>
      </c>
      <c r="AE169" s="221"/>
      <c r="AF169" s="220">
        <f>SUM($R169:R169)</f>
        <v>0</v>
      </c>
      <c r="AG169" s="220">
        <f>SUM($R169:S169)</f>
        <v>0</v>
      </c>
      <c r="AH169" s="220">
        <f>SUM($R169:T169)</f>
        <v>0</v>
      </c>
      <c r="AI169" s="220">
        <f>SUM($R169:U169)</f>
        <v>0</v>
      </c>
      <c r="AJ169" s="220">
        <f>SUM($R169:V169)</f>
        <v>0</v>
      </c>
      <c r="AK169" s="220">
        <f>SUM($R169:W169)</f>
        <v>0</v>
      </c>
      <c r="AL169" s="220">
        <f>SUM($R169:X169)</f>
        <v>0</v>
      </c>
      <c r="AM169" s="220">
        <f>SUM($R169:Y169)</f>
        <v>0</v>
      </c>
      <c r="AN169" s="220">
        <f>SUM($R169:Z169)</f>
        <v>0</v>
      </c>
      <c r="AO169" s="220">
        <f>SUM($R169:AA169)</f>
        <v>0</v>
      </c>
      <c r="AP169" s="220">
        <f>SUM($R169:AB169)</f>
        <v>0</v>
      </c>
      <c r="AQ169" s="220">
        <f>SUM($R169:AC169)</f>
        <v>110826.5</v>
      </c>
      <c r="AR169" s="222">
        <f t="shared" si="67"/>
        <v>4617.770833333333</v>
      </c>
      <c r="AS169" s="82"/>
      <c r="AT169" s="220">
        <f t="shared" si="75"/>
        <v>0</v>
      </c>
      <c r="AU169" s="220">
        <f t="shared" si="75"/>
        <v>0</v>
      </c>
      <c r="AV169" s="220">
        <f t="shared" si="75"/>
        <v>0</v>
      </c>
      <c r="AW169" s="220">
        <f t="shared" si="75"/>
        <v>0</v>
      </c>
      <c r="AX169" s="220">
        <f t="shared" si="75"/>
        <v>0</v>
      </c>
      <c r="AY169" s="220">
        <f t="shared" si="75"/>
        <v>0</v>
      </c>
      <c r="AZ169" s="220">
        <f t="shared" si="73"/>
        <v>0</v>
      </c>
      <c r="BA169" s="220">
        <f t="shared" si="73"/>
        <v>0</v>
      </c>
      <c r="BB169" s="220">
        <f t="shared" si="73"/>
        <v>0</v>
      </c>
      <c r="BC169" s="220">
        <f t="shared" si="73"/>
        <v>0</v>
      </c>
      <c r="BD169" s="220">
        <f t="shared" si="73"/>
        <v>0</v>
      </c>
      <c r="BE169" s="220">
        <f t="shared" si="73"/>
        <v>0</v>
      </c>
      <c r="BF169" s="220">
        <f t="shared" si="68"/>
        <v>0</v>
      </c>
      <c r="BG169" s="221"/>
      <c r="BH169" s="220">
        <f>SUM($AT169:AT169)</f>
        <v>0</v>
      </c>
      <c r="BI169" s="220">
        <f>SUM($AT169:AU169)</f>
        <v>0</v>
      </c>
      <c r="BJ169" s="220">
        <f>SUM($AT169:AV169)</f>
        <v>0</v>
      </c>
      <c r="BK169" s="220">
        <f>SUM($AT169:AW169)</f>
        <v>0</v>
      </c>
      <c r="BL169" s="220">
        <f>SUM($AT169:AX169)</f>
        <v>0</v>
      </c>
      <c r="BM169" s="220">
        <f>SUM($AT169:AY169)</f>
        <v>0</v>
      </c>
      <c r="BN169" s="220">
        <f>SUM($AT169:AZ169)</f>
        <v>0</v>
      </c>
      <c r="BO169" s="220">
        <f>SUM($AT169:BA169)</f>
        <v>0</v>
      </c>
      <c r="BP169" s="220">
        <f>SUM($AT169:BB169)</f>
        <v>0</v>
      </c>
      <c r="BQ169" s="220">
        <f>SUM($AT169:BC169)</f>
        <v>0</v>
      </c>
      <c r="BR169" s="220">
        <f>SUM($AT169:BD169)</f>
        <v>0</v>
      </c>
      <c r="BS169" s="220">
        <f>SUM($AT169:BE169)</f>
        <v>0</v>
      </c>
      <c r="BT169" s="222">
        <f t="shared" si="69"/>
        <v>0</v>
      </c>
      <c r="BU169" s="82"/>
      <c r="BV169" s="220">
        <f t="shared" si="76"/>
        <v>0</v>
      </c>
      <c r="BW169" s="220">
        <f t="shared" si="76"/>
        <v>0</v>
      </c>
      <c r="BX169" s="220">
        <f t="shared" si="76"/>
        <v>0</v>
      </c>
      <c r="BY169" s="220">
        <f t="shared" si="76"/>
        <v>0</v>
      </c>
      <c r="BZ169" s="220">
        <f t="shared" si="76"/>
        <v>0</v>
      </c>
      <c r="CA169" s="220">
        <f t="shared" si="76"/>
        <v>0</v>
      </c>
      <c r="CB169" s="220">
        <f t="shared" si="74"/>
        <v>0</v>
      </c>
      <c r="CC169" s="220">
        <f t="shared" si="74"/>
        <v>0</v>
      </c>
      <c r="CD169" s="220">
        <f t="shared" si="74"/>
        <v>0</v>
      </c>
      <c r="CE169" s="220">
        <f t="shared" si="74"/>
        <v>0</v>
      </c>
      <c r="CF169" s="220">
        <f t="shared" si="74"/>
        <v>0</v>
      </c>
      <c r="CG169" s="220">
        <f t="shared" si="74"/>
        <v>110826.5</v>
      </c>
      <c r="CH169" s="220">
        <f t="shared" si="70"/>
        <v>110826.5</v>
      </c>
      <c r="CI169" s="221"/>
      <c r="CJ169" s="220">
        <f>SUM($BV169:BV169)</f>
        <v>0</v>
      </c>
      <c r="CK169" s="220">
        <f>SUM($BV169:BW169)</f>
        <v>0</v>
      </c>
      <c r="CL169" s="220">
        <f>SUM($BV169:BX169)</f>
        <v>0</v>
      </c>
      <c r="CM169" s="220">
        <f>SUM($BV169:BY169)</f>
        <v>0</v>
      </c>
      <c r="CN169" s="220">
        <f>SUM($BV169:BZ169)</f>
        <v>0</v>
      </c>
      <c r="CO169" s="220">
        <f>SUM($BV169:CA169)</f>
        <v>0</v>
      </c>
      <c r="CP169" s="220">
        <f>SUM($BV169:CB169)</f>
        <v>0</v>
      </c>
      <c r="CQ169" s="220">
        <f>SUM($BV169:CC169)</f>
        <v>0</v>
      </c>
      <c r="CR169" s="220">
        <f>SUM($BV169:CD169)</f>
        <v>0</v>
      </c>
      <c r="CS169" s="220">
        <f>SUM($BV169:CE169)</f>
        <v>0</v>
      </c>
      <c r="CT169" s="220">
        <f>SUM($BV169:CF169)</f>
        <v>0</v>
      </c>
      <c r="CU169" s="220">
        <f>SUM($BV169:CG169)</f>
        <v>110826.5</v>
      </c>
      <c r="CV169" s="222">
        <f t="shared" si="71"/>
        <v>4617.770833333333</v>
      </c>
    </row>
    <row r="170" spans="1:100" s="94" customFormat="1" ht="14.4">
      <c r="A170" s="129" t="s">
        <v>807</v>
      </c>
      <c r="B170" s="129" t="s">
        <v>57</v>
      </c>
      <c r="C170" s="129" t="s">
        <v>212</v>
      </c>
      <c r="D170" t="s">
        <v>49</v>
      </c>
      <c r="E170" s="217" t="s">
        <v>49</v>
      </c>
      <c r="F170" t="s">
        <v>129</v>
      </c>
      <c r="G170" t="s">
        <v>130</v>
      </c>
      <c r="H170" t="s">
        <v>131</v>
      </c>
      <c r="I170" t="s">
        <v>374</v>
      </c>
      <c r="J170" t="s">
        <v>653</v>
      </c>
      <c r="K170" s="129" t="s">
        <v>786</v>
      </c>
      <c r="L170" s="129" t="s">
        <v>44</v>
      </c>
      <c r="M170" s="218" t="str">
        <f t="shared" si="64"/>
        <v>GD.WA</v>
      </c>
      <c r="N170" s="173">
        <v>0</v>
      </c>
      <c r="O170" s="173">
        <v>1</v>
      </c>
      <c r="P170" s="219">
        <f t="shared" si="65"/>
        <v>0</v>
      </c>
      <c r="Q170" s="219">
        <f t="shared" si="66"/>
        <v>329722.16000000003</v>
      </c>
      <c r="R170" s="220">
        <v>9331.77</v>
      </c>
      <c r="S170" s="220">
        <v>2947.8</v>
      </c>
      <c r="T170" s="220">
        <v>8617.36</v>
      </c>
      <c r="U170" s="220">
        <v>1510.14</v>
      </c>
      <c r="V170" s="220">
        <v>4102.08</v>
      </c>
      <c r="W170" s="220">
        <v>0</v>
      </c>
      <c r="X170" s="220">
        <v>4047.55</v>
      </c>
      <c r="Y170" s="220">
        <v>1784.4</v>
      </c>
      <c r="Z170" s="220">
        <v>129.35</v>
      </c>
      <c r="AA170" s="220">
        <v>296953.64</v>
      </c>
      <c r="AB170" s="220">
        <v>298.07000000000698</v>
      </c>
      <c r="AC170" s="220">
        <v>0</v>
      </c>
      <c r="AD170" s="220">
        <f t="shared" si="72"/>
        <v>329722.16000000003</v>
      </c>
      <c r="AE170" s="221"/>
      <c r="AF170" s="220">
        <f>SUM($R170:R170)</f>
        <v>9331.77</v>
      </c>
      <c r="AG170" s="220">
        <f>SUM($R170:S170)</f>
        <v>12279.57</v>
      </c>
      <c r="AH170" s="220">
        <f>SUM($R170:T170)</f>
        <v>20896.93</v>
      </c>
      <c r="AI170" s="220">
        <f>SUM($R170:U170)</f>
        <v>22407.07</v>
      </c>
      <c r="AJ170" s="220">
        <f>SUM($R170:V170)</f>
        <v>26509.15</v>
      </c>
      <c r="AK170" s="220">
        <f>SUM($R170:W170)</f>
        <v>26509.15</v>
      </c>
      <c r="AL170" s="220">
        <f>SUM($R170:X170)</f>
        <v>30556.7</v>
      </c>
      <c r="AM170" s="220">
        <f>SUM($R170:Y170)</f>
        <v>32341.100000000002</v>
      </c>
      <c r="AN170" s="220">
        <f>SUM($R170:Z170)</f>
        <v>32470.45</v>
      </c>
      <c r="AO170" s="220">
        <f>SUM($R170:AA170)</f>
        <v>329424.09000000003</v>
      </c>
      <c r="AP170" s="220">
        <f>SUM($R170:AB170)</f>
        <v>329722.16000000003</v>
      </c>
      <c r="AQ170" s="220">
        <f>SUM($R170:AC170)</f>
        <v>329722.16000000003</v>
      </c>
      <c r="AR170" s="222">
        <f t="shared" si="67"/>
        <v>86442.435000000012</v>
      </c>
      <c r="AS170" s="82"/>
      <c r="AT170" s="220">
        <f t="shared" si="75"/>
        <v>0</v>
      </c>
      <c r="AU170" s="220">
        <f t="shared" si="75"/>
        <v>0</v>
      </c>
      <c r="AV170" s="220">
        <f t="shared" si="75"/>
        <v>0</v>
      </c>
      <c r="AW170" s="220">
        <f t="shared" si="75"/>
        <v>0</v>
      </c>
      <c r="AX170" s="220">
        <f t="shared" si="75"/>
        <v>0</v>
      </c>
      <c r="AY170" s="220">
        <f t="shared" si="75"/>
        <v>0</v>
      </c>
      <c r="AZ170" s="220">
        <f t="shared" si="73"/>
        <v>0</v>
      </c>
      <c r="BA170" s="220">
        <f t="shared" si="73"/>
        <v>0</v>
      </c>
      <c r="BB170" s="220">
        <f t="shared" si="73"/>
        <v>0</v>
      </c>
      <c r="BC170" s="220">
        <f t="shared" si="73"/>
        <v>0</v>
      </c>
      <c r="BD170" s="220">
        <f t="shared" si="73"/>
        <v>0</v>
      </c>
      <c r="BE170" s="220">
        <f t="shared" si="73"/>
        <v>0</v>
      </c>
      <c r="BF170" s="220">
        <f t="shared" si="68"/>
        <v>0</v>
      </c>
      <c r="BG170" s="221"/>
      <c r="BH170" s="220">
        <f>SUM($AT170:AT170)</f>
        <v>0</v>
      </c>
      <c r="BI170" s="220">
        <f>SUM($AT170:AU170)</f>
        <v>0</v>
      </c>
      <c r="BJ170" s="220">
        <f>SUM($AT170:AV170)</f>
        <v>0</v>
      </c>
      <c r="BK170" s="220">
        <f>SUM($AT170:AW170)</f>
        <v>0</v>
      </c>
      <c r="BL170" s="220">
        <f>SUM($AT170:AX170)</f>
        <v>0</v>
      </c>
      <c r="BM170" s="220">
        <f>SUM($AT170:AY170)</f>
        <v>0</v>
      </c>
      <c r="BN170" s="220">
        <f>SUM($AT170:AZ170)</f>
        <v>0</v>
      </c>
      <c r="BO170" s="220">
        <f>SUM($AT170:BA170)</f>
        <v>0</v>
      </c>
      <c r="BP170" s="220">
        <f>SUM($AT170:BB170)</f>
        <v>0</v>
      </c>
      <c r="BQ170" s="220">
        <f>SUM($AT170:BC170)</f>
        <v>0</v>
      </c>
      <c r="BR170" s="220">
        <f>SUM($AT170:BD170)</f>
        <v>0</v>
      </c>
      <c r="BS170" s="220">
        <f>SUM($AT170:BE170)</f>
        <v>0</v>
      </c>
      <c r="BT170" s="222">
        <f t="shared" si="69"/>
        <v>0</v>
      </c>
      <c r="BU170" s="82"/>
      <c r="BV170" s="220">
        <f t="shared" si="76"/>
        <v>9331.77</v>
      </c>
      <c r="BW170" s="220">
        <f t="shared" si="76"/>
        <v>2947.8</v>
      </c>
      <c r="BX170" s="220">
        <f t="shared" si="76"/>
        <v>8617.36</v>
      </c>
      <c r="BY170" s="220">
        <f t="shared" si="76"/>
        <v>1510.14</v>
      </c>
      <c r="BZ170" s="220">
        <f t="shared" si="76"/>
        <v>4102.08</v>
      </c>
      <c r="CA170" s="220">
        <f t="shared" si="76"/>
        <v>0</v>
      </c>
      <c r="CB170" s="220">
        <f t="shared" si="74"/>
        <v>4047.55</v>
      </c>
      <c r="CC170" s="220">
        <f t="shared" si="74"/>
        <v>1784.4</v>
      </c>
      <c r="CD170" s="220">
        <f t="shared" si="74"/>
        <v>129.35</v>
      </c>
      <c r="CE170" s="220">
        <f t="shared" si="74"/>
        <v>296953.64</v>
      </c>
      <c r="CF170" s="220">
        <f t="shared" si="74"/>
        <v>298.07000000000698</v>
      </c>
      <c r="CG170" s="220">
        <f t="shared" si="74"/>
        <v>0</v>
      </c>
      <c r="CH170" s="220">
        <f t="shared" si="70"/>
        <v>329722.16000000003</v>
      </c>
      <c r="CI170" s="221"/>
      <c r="CJ170" s="220">
        <f>SUM($BV170:BV170)</f>
        <v>9331.77</v>
      </c>
      <c r="CK170" s="220">
        <f>SUM($BV170:BW170)</f>
        <v>12279.57</v>
      </c>
      <c r="CL170" s="220">
        <f>SUM($BV170:BX170)</f>
        <v>20896.93</v>
      </c>
      <c r="CM170" s="220">
        <f>SUM($BV170:BY170)</f>
        <v>22407.07</v>
      </c>
      <c r="CN170" s="220">
        <f>SUM($BV170:BZ170)</f>
        <v>26509.15</v>
      </c>
      <c r="CO170" s="220">
        <f>SUM($BV170:CA170)</f>
        <v>26509.15</v>
      </c>
      <c r="CP170" s="220">
        <f>SUM($BV170:CB170)</f>
        <v>30556.7</v>
      </c>
      <c r="CQ170" s="220">
        <f>SUM($BV170:CC170)</f>
        <v>32341.100000000002</v>
      </c>
      <c r="CR170" s="220">
        <f>SUM($BV170:CD170)</f>
        <v>32470.45</v>
      </c>
      <c r="CS170" s="220">
        <f>SUM($BV170:CE170)</f>
        <v>329424.09000000003</v>
      </c>
      <c r="CT170" s="220">
        <f>SUM($BV170:CF170)</f>
        <v>329722.16000000003</v>
      </c>
      <c r="CU170" s="220">
        <f>SUM($BV170:CG170)</f>
        <v>329722.16000000003</v>
      </c>
      <c r="CV170" s="222">
        <f t="shared" si="71"/>
        <v>86442.435000000012</v>
      </c>
    </row>
    <row r="171" spans="1:100" s="94" customFormat="1" ht="14.4">
      <c r="A171" s="129" t="s">
        <v>807</v>
      </c>
      <c r="B171" s="129" t="s">
        <v>57</v>
      </c>
      <c r="C171" s="129" t="s">
        <v>212</v>
      </c>
      <c r="D171" t="s">
        <v>494</v>
      </c>
      <c r="E171" s="217" t="s">
        <v>50</v>
      </c>
      <c r="F171" t="s">
        <v>117</v>
      </c>
      <c r="G171" t="s">
        <v>118</v>
      </c>
      <c r="H171" t="s">
        <v>119</v>
      </c>
      <c r="I171" t="s">
        <v>377</v>
      </c>
      <c r="J171" t="s">
        <v>656</v>
      </c>
      <c r="K171" s="129" t="s">
        <v>786</v>
      </c>
      <c r="L171" s="129" t="s">
        <v>44</v>
      </c>
      <c r="M171" s="218" t="str">
        <f t="shared" si="64"/>
        <v>GD.WA</v>
      </c>
      <c r="N171" s="173">
        <v>0</v>
      </c>
      <c r="O171" s="173">
        <v>1</v>
      </c>
      <c r="P171" s="219">
        <f t="shared" si="65"/>
        <v>0</v>
      </c>
      <c r="Q171" s="219">
        <f t="shared" si="66"/>
        <v>11081.810000000001</v>
      </c>
      <c r="R171" s="220">
        <v>76.09</v>
      </c>
      <c r="S171" s="220">
        <v>0</v>
      </c>
      <c r="T171" s="220">
        <v>2612.0299999999997</v>
      </c>
      <c r="U171" s="220">
        <v>1330.18</v>
      </c>
      <c r="V171" s="220">
        <v>1124.95</v>
      </c>
      <c r="W171" s="220">
        <v>388.78</v>
      </c>
      <c r="X171" s="220">
        <v>0</v>
      </c>
      <c r="Y171" s="220">
        <v>895.67000000000007</v>
      </c>
      <c r="Z171" s="220">
        <v>218.92</v>
      </c>
      <c r="AA171" s="220">
        <v>2313.42</v>
      </c>
      <c r="AB171" s="220">
        <v>1993.65</v>
      </c>
      <c r="AC171" s="220">
        <v>128.12</v>
      </c>
      <c r="AD171" s="220">
        <f t="shared" si="72"/>
        <v>11081.810000000001</v>
      </c>
      <c r="AE171" s="221"/>
      <c r="AF171" s="220">
        <f>SUM($R171:R171)</f>
        <v>76.09</v>
      </c>
      <c r="AG171" s="220">
        <f>SUM($R171:S171)</f>
        <v>76.09</v>
      </c>
      <c r="AH171" s="220">
        <f>SUM($R171:T171)</f>
        <v>2688.12</v>
      </c>
      <c r="AI171" s="220">
        <f>SUM($R171:U171)</f>
        <v>4018.3</v>
      </c>
      <c r="AJ171" s="220">
        <f>SUM($R171:V171)</f>
        <v>5143.25</v>
      </c>
      <c r="AK171" s="220">
        <f>SUM($R171:W171)</f>
        <v>5532.03</v>
      </c>
      <c r="AL171" s="220">
        <f>SUM($R171:X171)</f>
        <v>5532.03</v>
      </c>
      <c r="AM171" s="220">
        <f>SUM($R171:Y171)</f>
        <v>6427.7</v>
      </c>
      <c r="AN171" s="220">
        <f>SUM($R171:Z171)</f>
        <v>6646.62</v>
      </c>
      <c r="AO171" s="220">
        <f>SUM($R171:AA171)</f>
        <v>8960.0400000000009</v>
      </c>
      <c r="AP171" s="220">
        <f>SUM($R171:AB171)</f>
        <v>10953.69</v>
      </c>
      <c r="AQ171" s="220">
        <f>SUM($R171:AC171)</f>
        <v>11081.810000000001</v>
      </c>
      <c r="AR171" s="222">
        <f t="shared" si="67"/>
        <v>5132.9054166666674</v>
      </c>
      <c r="AS171" s="82"/>
      <c r="AT171" s="220">
        <f t="shared" si="75"/>
        <v>0</v>
      </c>
      <c r="AU171" s="220">
        <f t="shared" si="75"/>
        <v>0</v>
      </c>
      <c r="AV171" s="220">
        <f t="shared" si="75"/>
        <v>0</v>
      </c>
      <c r="AW171" s="220">
        <f t="shared" si="75"/>
        <v>0</v>
      </c>
      <c r="AX171" s="220">
        <f t="shared" si="75"/>
        <v>0</v>
      </c>
      <c r="AY171" s="220">
        <f t="shared" si="75"/>
        <v>0</v>
      </c>
      <c r="AZ171" s="220">
        <f t="shared" si="73"/>
        <v>0</v>
      </c>
      <c r="BA171" s="220">
        <f t="shared" si="73"/>
        <v>0</v>
      </c>
      <c r="BB171" s="220">
        <f t="shared" si="73"/>
        <v>0</v>
      </c>
      <c r="BC171" s="220">
        <f t="shared" si="73"/>
        <v>0</v>
      </c>
      <c r="BD171" s="220">
        <f t="shared" si="73"/>
        <v>0</v>
      </c>
      <c r="BE171" s="220">
        <f t="shared" si="73"/>
        <v>0</v>
      </c>
      <c r="BF171" s="220">
        <f t="shared" si="68"/>
        <v>0</v>
      </c>
      <c r="BG171" s="221"/>
      <c r="BH171" s="220">
        <f>SUM($AT171:AT171)</f>
        <v>0</v>
      </c>
      <c r="BI171" s="220">
        <f>SUM($AT171:AU171)</f>
        <v>0</v>
      </c>
      <c r="BJ171" s="220">
        <f>SUM($AT171:AV171)</f>
        <v>0</v>
      </c>
      <c r="BK171" s="220">
        <f>SUM($AT171:AW171)</f>
        <v>0</v>
      </c>
      <c r="BL171" s="220">
        <f>SUM($AT171:AX171)</f>
        <v>0</v>
      </c>
      <c r="BM171" s="220">
        <f>SUM($AT171:AY171)</f>
        <v>0</v>
      </c>
      <c r="BN171" s="220">
        <f>SUM($AT171:AZ171)</f>
        <v>0</v>
      </c>
      <c r="BO171" s="220">
        <f>SUM($AT171:BA171)</f>
        <v>0</v>
      </c>
      <c r="BP171" s="220">
        <f>SUM($AT171:BB171)</f>
        <v>0</v>
      </c>
      <c r="BQ171" s="220">
        <f>SUM($AT171:BC171)</f>
        <v>0</v>
      </c>
      <c r="BR171" s="220">
        <f>SUM($AT171:BD171)</f>
        <v>0</v>
      </c>
      <c r="BS171" s="220">
        <f>SUM($AT171:BE171)</f>
        <v>0</v>
      </c>
      <c r="BT171" s="222">
        <f t="shared" si="69"/>
        <v>0</v>
      </c>
      <c r="BU171" s="82"/>
      <c r="BV171" s="220">
        <f t="shared" si="76"/>
        <v>76.09</v>
      </c>
      <c r="BW171" s="220">
        <f t="shared" si="76"/>
        <v>0</v>
      </c>
      <c r="BX171" s="220">
        <f t="shared" si="76"/>
        <v>2612.0299999999997</v>
      </c>
      <c r="BY171" s="220">
        <f t="shared" si="76"/>
        <v>1330.18</v>
      </c>
      <c r="BZ171" s="220">
        <f t="shared" si="76"/>
        <v>1124.95</v>
      </c>
      <c r="CA171" s="220">
        <f t="shared" si="76"/>
        <v>388.78</v>
      </c>
      <c r="CB171" s="220">
        <f t="shared" si="74"/>
        <v>0</v>
      </c>
      <c r="CC171" s="220">
        <f t="shared" si="74"/>
        <v>895.67000000000007</v>
      </c>
      <c r="CD171" s="220">
        <f t="shared" si="74"/>
        <v>218.92</v>
      </c>
      <c r="CE171" s="220">
        <f t="shared" si="74"/>
        <v>2313.42</v>
      </c>
      <c r="CF171" s="220">
        <f t="shared" si="74"/>
        <v>1993.65</v>
      </c>
      <c r="CG171" s="220">
        <f t="shared" si="74"/>
        <v>128.12</v>
      </c>
      <c r="CH171" s="220">
        <f t="shared" si="70"/>
        <v>11081.810000000001</v>
      </c>
      <c r="CI171" s="221"/>
      <c r="CJ171" s="220">
        <f>SUM($BV171:BV171)</f>
        <v>76.09</v>
      </c>
      <c r="CK171" s="220">
        <f>SUM($BV171:BW171)</f>
        <v>76.09</v>
      </c>
      <c r="CL171" s="220">
        <f>SUM($BV171:BX171)</f>
        <v>2688.12</v>
      </c>
      <c r="CM171" s="220">
        <f>SUM($BV171:BY171)</f>
        <v>4018.3</v>
      </c>
      <c r="CN171" s="220">
        <f>SUM($BV171:BZ171)</f>
        <v>5143.25</v>
      </c>
      <c r="CO171" s="220">
        <f>SUM($BV171:CA171)</f>
        <v>5532.03</v>
      </c>
      <c r="CP171" s="220">
        <f>SUM($BV171:CB171)</f>
        <v>5532.03</v>
      </c>
      <c r="CQ171" s="220">
        <f>SUM($BV171:CC171)</f>
        <v>6427.7</v>
      </c>
      <c r="CR171" s="220">
        <f>SUM($BV171:CD171)</f>
        <v>6646.62</v>
      </c>
      <c r="CS171" s="220">
        <f>SUM($BV171:CE171)</f>
        <v>8960.0400000000009</v>
      </c>
      <c r="CT171" s="220">
        <f>SUM($BV171:CF171)</f>
        <v>10953.69</v>
      </c>
      <c r="CU171" s="220">
        <f>SUM($BV171:CG171)</f>
        <v>11081.810000000001</v>
      </c>
      <c r="CV171" s="222">
        <f t="shared" si="71"/>
        <v>5132.9054166666674</v>
      </c>
    </row>
    <row r="172" spans="1:100" s="94" customFormat="1" ht="14.4">
      <c r="A172" s="129" t="s">
        <v>807</v>
      </c>
      <c r="B172" s="129" t="s">
        <v>57</v>
      </c>
      <c r="C172" s="129" t="s">
        <v>212</v>
      </c>
      <c r="D172" t="s">
        <v>494</v>
      </c>
      <c r="E172" s="217" t="s">
        <v>50</v>
      </c>
      <c r="F172" t="s">
        <v>117</v>
      </c>
      <c r="G172" t="s">
        <v>118</v>
      </c>
      <c r="H172" t="s">
        <v>119</v>
      </c>
      <c r="I172" t="s">
        <v>378</v>
      </c>
      <c r="J172" t="s">
        <v>660</v>
      </c>
      <c r="K172" s="129" t="s">
        <v>786</v>
      </c>
      <c r="L172" s="129" t="s">
        <v>44</v>
      </c>
      <c r="M172" s="218" t="str">
        <f t="shared" si="64"/>
        <v>GD.WA</v>
      </c>
      <c r="N172" s="173">
        <v>0</v>
      </c>
      <c r="O172" s="173">
        <v>1</v>
      </c>
      <c r="P172" s="219">
        <f t="shared" si="65"/>
        <v>0</v>
      </c>
      <c r="Q172" s="219">
        <f t="shared" si="66"/>
        <v>3254515.89</v>
      </c>
      <c r="R172" s="220">
        <v>172804.88</v>
      </c>
      <c r="S172" s="220">
        <v>112496.19000000002</v>
      </c>
      <c r="T172" s="220">
        <v>143178.25</v>
      </c>
      <c r="U172" s="220">
        <v>199886.49</v>
      </c>
      <c r="V172" s="220">
        <v>325034.57999999996</v>
      </c>
      <c r="W172" s="220">
        <v>416239.82</v>
      </c>
      <c r="X172" s="220">
        <v>416573.77999999997</v>
      </c>
      <c r="Y172" s="220">
        <v>321910.64999999997</v>
      </c>
      <c r="Z172" s="220">
        <v>298267.99</v>
      </c>
      <c r="AA172" s="220">
        <v>517066.23999999999</v>
      </c>
      <c r="AB172" s="220">
        <v>139194.45000000001</v>
      </c>
      <c r="AC172" s="220">
        <v>191862.56999999995</v>
      </c>
      <c r="AD172" s="220">
        <f t="shared" si="72"/>
        <v>3254515.89</v>
      </c>
      <c r="AE172" s="221"/>
      <c r="AF172" s="220">
        <f>SUM($R172:R172)</f>
        <v>172804.88</v>
      </c>
      <c r="AG172" s="220">
        <f>SUM($R172:S172)</f>
        <v>285301.07</v>
      </c>
      <c r="AH172" s="220">
        <f>SUM($R172:T172)</f>
        <v>428479.32</v>
      </c>
      <c r="AI172" s="220">
        <f>SUM($R172:U172)</f>
        <v>628365.81000000006</v>
      </c>
      <c r="AJ172" s="220">
        <f>SUM($R172:V172)</f>
        <v>953400.39</v>
      </c>
      <c r="AK172" s="220">
        <f>SUM($R172:W172)</f>
        <v>1369640.21</v>
      </c>
      <c r="AL172" s="220">
        <f>SUM($R172:X172)</f>
        <v>1786213.99</v>
      </c>
      <c r="AM172" s="220">
        <f>SUM($R172:Y172)</f>
        <v>2108124.64</v>
      </c>
      <c r="AN172" s="220">
        <f>SUM($R172:Z172)</f>
        <v>2406392.63</v>
      </c>
      <c r="AO172" s="220">
        <f>SUM($R172:AA172)</f>
        <v>2923458.87</v>
      </c>
      <c r="AP172" s="220">
        <f>SUM($R172:AB172)</f>
        <v>3062653.3200000003</v>
      </c>
      <c r="AQ172" s="220">
        <f>SUM($R172:AC172)</f>
        <v>3254515.89</v>
      </c>
      <c r="AR172" s="222">
        <f t="shared" si="67"/>
        <v>1479341.0895833336</v>
      </c>
      <c r="AS172" s="82"/>
      <c r="AT172" s="220">
        <f t="shared" si="75"/>
        <v>0</v>
      </c>
      <c r="AU172" s="220">
        <f t="shared" si="75"/>
        <v>0</v>
      </c>
      <c r="AV172" s="220">
        <f t="shared" si="75"/>
        <v>0</v>
      </c>
      <c r="AW172" s="220">
        <f t="shared" si="75"/>
        <v>0</v>
      </c>
      <c r="AX172" s="220">
        <f t="shared" si="75"/>
        <v>0</v>
      </c>
      <c r="AY172" s="220">
        <f t="shared" si="75"/>
        <v>0</v>
      </c>
      <c r="AZ172" s="220">
        <f t="shared" si="73"/>
        <v>0</v>
      </c>
      <c r="BA172" s="220">
        <f t="shared" si="73"/>
        <v>0</v>
      </c>
      <c r="BB172" s="220">
        <f t="shared" si="73"/>
        <v>0</v>
      </c>
      <c r="BC172" s="220">
        <f t="shared" si="73"/>
        <v>0</v>
      </c>
      <c r="BD172" s="220">
        <f t="shared" si="73"/>
        <v>0</v>
      </c>
      <c r="BE172" s="220">
        <f t="shared" si="73"/>
        <v>0</v>
      </c>
      <c r="BF172" s="220">
        <f t="shared" si="68"/>
        <v>0</v>
      </c>
      <c r="BG172" s="221"/>
      <c r="BH172" s="220">
        <f>SUM($AT172:AT172)</f>
        <v>0</v>
      </c>
      <c r="BI172" s="220">
        <f>SUM($AT172:AU172)</f>
        <v>0</v>
      </c>
      <c r="BJ172" s="220">
        <f>SUM($AT172:AV172)</f>
        <v>0</v>
      </c>
      <c r="BK172" s="220">
        <f>SUM($AT172:AW172)</f>
        <v>0</v>
      </c>
      <c r="BL172" s="220">
        <f>SUM($AT172:AX172)</f>
        <v>0</v>
      </c>
      <c r="BM172" s="220">
        <f>SUM($AT172:AY172)</f>
        <v>0</v>
      </c>
      <c r="BN172" s="220">
        <f>SUM($AT172:AZ172)</f>
        <v>0</v>
      </c>
      <c r="BO172" s="220">
        <f>SUM($AT172:BA172)</f>
        <v>0</v>
      </c>
      <c r="BP172" s="220">
        <f>SUM($AT172:BB172)</f>
        <v>0</v>
      </c>
      <c r="BQ172" s="220">
        <f>SUM($AT172:BC172)</f>
        <v>0</v>
      </c>
      <c r="BR172" s="220">
        <f>SUM($AT172:BD172)</f>
        <v>0</v>
      </c>
      <c r="BS172" s="220">
        <f>SUM($AT172:BE172)</f>
        <v>0</v>
      </c>
      <c r="BT172" s="222">
        <f t="shared" si="69"/>
        <v>0</v>
      </c>
      <c r="BU172" s="82"/>
      <c r="BV172" s="220">
        <f t="shared" si="76"/>
        <v>172804.88</v>
      </c>
      <c r="BW172" s="220">
        <f t="shared" si="76"/>
        <v>112496.19000000002</v>
      </c>
      <c r="BX172" s="220">
        <f t="shared" si="76"/>
        <v>143178.25</v>
      </c>
      <c r="BY172" s="220">
        <f t="shared" si="76"/>
        <v>199886.49</v>
      </c>
      <c r="BZ172" s="220">
        <f t="shared" si="76"/>
        <v>325034.57999999996</v>
      </c>
      <c r="CA172" s="220">
        <f t="shared" si="76"/>
        <v>416239.82</v>
      </c>
      <c r="CB172" s="220">
        <f t="shared" si="74"/>
        <v>416573.77999999997</v>
      </c>
      <c r="CC172" s="220">
        <f t="shared" si="74"/>
        <v>321910.64999999997</v>
      </c>
      <c r="CD172" s="220">
        <f t="shared" si="74"/>
        <v>298267.99</v>
      </c>
      <c r="CE172" s="220">
        <f t="shared" si="74"/>
        <v>517066.23999999999</v>
      </c>
      <c r="CF172" s="220">
        <f t="shared" si="74"/>
        <v>139194.45000000001</v>
      </c>
      <c r="CG172" s="220">
        <f t="shared" si="74"/>
        <v>191862.56999999995</v>
      </c>
      <c r="CH172" s="220">
        <f t="shared" si="70"/>
        <v>3254515.89</v>
      </c>
      <c r="CI172" s="221"/>
      <c r="CJ172" s="220">
        <f>SUM($BV172:BV172)</f>
        <v>172804.88</v>
      </c>
      <c r="CK172" s="220">
        <f>SUM($BV172:BW172)</f>
        <v>285301.07</v>
      </c>
      <c r="CL172" s="220">
        <f>SUM($BV172:BX172)</f>
        <v>428479.32</v>
      </c>
      <c r="CM172" s="220">
        <f>SUM($BV172:BY172)</f>
        <v>628365.81000000006</v>
      </c>
      <c r="CN172" s="220">
        <f>SUM($BV172:BZ172)</f>
        <v>953400.39</v>
      </c>
      <c r="CO172" s="220">
        <f>SUM($BV172:CA172)</f>
        <v>1369640.21</v>
      </c>
      <c r="CP172" s="220">
        <f>SUM($BV172:CB172)</f>
        <v>1786213.99</v>
      </c>
      <c r="CQ172" s="220">
        <f>SUM($BV172:CC172)</f>
        <v>2108124.64</v>
      </c>
      <c r="CR172" s="220">
        <f>SUM($BV172:CD172)</f>
        <v>2406392.63</v>
      </c>
      <c r="CS172" s="220">
        <f>SUM($BV172:CE172)</f>
        <v>2923458.87</v>
      </c>
      <c r="CT172" s="220">
        <f>SUM($BV172:CF172)</f>
        <v>3062653.3200000003</v>
      </c>
      <c r="CU172" s="220">
        <f>SUM($BV172:CG172)</f>
        <v>3254515.89</v>
      </c>
      <c r="CV172" s="222">
        <f t="shared" si="71"/>
        <v>1479341.0895833336</v>
      </c>
    </row>
    <row r="173" spans="1:100" s="94" customFormat="1" ht="14.4">
      <c r="A173" s="129" t="s">
        <v>807</v>
      </c>
      <c r="B173" s="129" t="s">
        <v>57</v>
      </c>
      <c r="C173" s="129" t="s">
        <v>212</v>
      </c>
      <c r="D173" t="s">
        <v>494</v>
      </c>
      <c r="E173" s="217" t="s">
        <v>50</v>
      </c>
      <c r="F173" t="s">
        <v>117</v>
      </c>
      <c r="G173" t="s">
        <v>118</v>
      </c>
      <c r="H173" t="s">
        <v>119</v>
      </c>
      <c r="I173" t="s">
        <v>654</v>
      </c>
      <c r="J173" t="s">
        <v>655</v>
      </c>
      <c r="K173" s="129" t="s">
        <v>786</v>
      </c>
      <c r="L173" s="129" t="s">
        <v>44</v>
      </c>
      <c r="M173" s="218" t="str">
        <f t="shared" si="64"/>
        <v>GD.WA</v>
      </c>
      <c r="N173" s="173">
        <v>0</v>
      </c>
      <c r="O173" s="173">
        <v>1</v>
      </c>
      <c r="P173" s="219">
        <f t="shared" si="65"/>
        <v>0</v>
      </c>
      <c r="Q173" s="219">
        <f t="shared" si="66"/>
        <v>2672.38</v>
      </c>
      <c r="R173" s="220">
        <v>0</v>
      </c>
      <c r="S173" s="220">
        <v>0</v>
      </c>
      <c r="T173" s="220">
        <v>0</v>
      </c>
      <c r="U173" s="220">
        <v>0</v>
      </c>
      <c r="V173" s="220">
        <v>1418.71</v>
      </c>
      <c r="W173" s="220">
        <v>81.539999999999992</v>
      </c>
      <c r="X173" s="220">
        <v>1172.1300000000001</v>
      </c>
      <c r="Y173" s="220">
        <v>0</v>
      </c>
      <c r="Z173" s="220">
        <v>0</v>
      </c>
      <c r="AA173" s="220">
        <v>0</v>
      </c>
      <c r="AB173" s="220">
        <v>0</v>
      </c>
      <c r="AC173" s="220">
        <v>0</v>
      </c>
      <c r="AD173" s="220">
        <f t="shared" si="72"/>
        <v>2672.38</v>
      </c>
      <c r="AE173" s="221"/>
      <c r="AF173" s="220">
        <f>SUM($R173:R173)</f>
        <v>0</v>
      </c>
      <c r="AG173" s="220">
        <f>SUM($R173:S173)</f>
        <v>0</v>
      </c>
      <c r="AH173" s="220">
        <f>SUM($R173:T173)</f>
        <v>0</v>
      </c>
      <c r="AI173" s="220">
        <f>SUM($R173:U173)</f>
        <v>0</v>
      </c>
      <c r="AJ173" s="220">
        <f>SUM($R173:V173)</f>
        <v>1418.71</v>
      </c>
      <c r="AK173" s="220">
        <f>SUM($R173:W173)</f>
        <v>1500.25</v>
      </c>
      <c r="AL173" s="220">
        <f>SUM($R173:X173)</f>
        <v>2672.38</v>
      </c>
      <c r="AM173" s="220">
        <f>SUM($R173:Y173)</f>
        <v>2672.38</v>
      </c>
      <c r="AN173" s="220">
        <f>SUM($R173:Z173)</f>
        <v>2672.38</v>
      </c>
      <c r="AO173" s="220">
        <f>SUM($R173:AA173)</f>
        <v>2672.38</v>
      </c>
      <c r="AP173" s="220">
        <f>SUM($R173:AB173)</f>
        <v>2672.38</v>
      </c>
      <c r="AQ173" s="220">
        <f>SUM($R173:AC173)</f>
        <v>2672.38</v>
      </c>
      <c r="AR173" s="222">
        <f t="shared" si="67"/>
        <v>1468.0875000000003</v>
      </c>
      <c r="AS173" s="82"/>
      <c r="AT173" s="220">
        <f t="shared" si="75"/>
        <v>0</v>
      </c>
      <c r="AU173" s="220">
        <f t="shared" si="75"/>
        <v>0</v>
      </c>
      <c r="AV173" s="220">
        <f t="shared" si="75"/>
        <v>0</v>
      </c>
      <c r="AW173" s="220">
        <f t="shared" si="75"/>
        <v>0</v>
      </c>
      <c r="AX173" s="220">
        <f t="shared" si="75"/>
        <v>0</v>
      </c>
      <c r="AY173" s="220">
        <f t="shared" si="75"/>
        <v>0</v>
      </c>
      <c r="AZ173" s="220">
        <f t="shared" si="73"/>
        <v>0</v>
      </c>
      <c r="BA173" s="220">
        <f t="shared" si="73"/>
        <v>0</v>
      </c>
      <c r="BB173" s="220">
        <f t="shared" si="73"/>
        <v>0</v>
      </c>
      <c r="BC173" s="220">
        <f t="shared" si="73"/>
        <v>0</v>
      </c>
      <c r="BD173" s="220">
        <f t="shared" si="73"/>
        <v>0</v>
      </c>
      <c r="BE173" s="220">
        <f t="shared" si="73"/>
        <v>0</v>
      </c>
      <c r="BF173" s="220">
        <f t="shared" si="68"/>
        <v>0</v>
      </c>
      <c r="BG173" s="221"/>
      <c r="BH173" s="220">
        <f>SUM($AT173:AT173)</f>
        <v>0</v>
      </c>
      <c r="BI173" s="220">
        <f>SUM($AT173:AU173)</f>
        <v>0</v>
      </c>
      <c r="BJ173" s="220">
        <f>SUM($AT173:AV173)</f>
        <v>0</v>
      </c>
      <c r="BK173" s="220">
        <f>SUM($AT173:AW173)</f>
        <v>0</v>
      </c>
      <c r="BL173" s="220">
        <f>SUM($AT173:AX173)</f>
        <v>0</v>
      </c>
      <c r="BM173" s="220">
        <f>SUM($AT173:AY173)</f>
        <v>0</v>
      </c>
      <c r="BN173" s="220">
        <f>SUM($AT173:AZ173)</f>
        <v>0</v>
      </c>
      <c r="BO173" s="220">
        <f>SUM($AT173:BA173)</f>
        <v>0</v>
      </c>
      <c r="BP173" s="220">
        <f>SUM($AT173:BB173)</f>
        <v>0</v>
      </c>
      <c r="BQ173" s="220">
        <f>SUM($AT173:BC173)</f>
        <v>0</v>
      </c>
      <c r="BR173" s="220">
        <f>SUM($AT173:BD173)</f>
        <v>0</v>
      </c>
      <c r="BS173" s="220">
        <f>SUM($AT173:BE173)</f>
        <v>0</v>
      </c>
      <c r="BT173" s="222">
        <f t="shared" si="69"/>
        <v>0</v>
      </c>
      <c r="BU173" s="82"/>
      <c r="BV173" s="220">
        <f t="shared" si="76"/>
        <v>0</v>
      </c>
      <c r="BW173" s="220">
        <f t="shared" si="76"/>
        <v>0</v>
      </c>
      <c r="BX173" s="220">
        <f t="shared" si="76"/>
        <v>0</v>
      </c>
      <c r="BY173" s="220">
        <f t="shared" si="76"/>
        <v>0</v>
      </c>
      <c r="BZ173" s="220">
        <f t="shared" si="76"/>
        <v>1418.71</v>
      </c>
      <c r="CA173" s="220">
        <f t="shared" si="76"/>
        <v>81.539999999999992</v>
      </c>
      <c r="CB173" s="220">
        <f t="shared" si="74"/>
        <v>1172.1300000000001</v>
      </c>
      <c r="CC173" s="220">
        <f t="shared" si="74"/>
        <v>0</v>
      </c>
      <c r="CD173" s="220">
        <f t="shared" si="74"/>
        <v>0</v>
      </c>
      <c r="CE173" s="220">
        <f t="shared" si="74"/>
        <v>0</v>
      </c>
      <c r="CF173" s="220">
        <f t="shared" si="74"/>
        <v>0</v>
      </c>
      <c r="CG173" s="220">
        <f t="shared" si="74"/>
        <v>0</v>
      </c>
      <c r="CH173" s="220">
        <f t="shared" si="70"/>
        <v>2672.38</v>
      </c>
      <c r="CI173" s="221"/>
      <c r="CJ173" s="220">
        <f>SUM($BV173:BV173)</f>
        <v>0</v>
      </c>
      <c r="CK173" s="220">
        <f>SUM($BV173:BW173)</f>
        <v>0</v>
      </c>
      <c r="CL173" s="220">
        <f>SUM($BV173:BX173)</f>
        <v>0</v>
      </c>
      <c r="CM173" s="220">
        <f>SUM($BV173:BY173)</f>
        <v>0</v>
      </c>
      <c r="CN173" s="220">
        <f>SUM($BV173:BZ173)</f>
        <v>1418.71</v>
      </c>
      <c r="CO173" s="220">
        <f>SUM($BV173:CA173)</f>
        <v>1500.25</v>
      </c>
      <c r="CP173" s="220">
        <f>SUM($BV173:CB173)</f>
        <v>2672.38</v>
      </c>
      <c r="CQ173" s="220">
        <f>SUM($BV173:CC173)</f>
        <v>2672.38</v>
      </c>
      <c r="CR173" s="220">
        <f>SUM($BV173:CD173)</f>
        <v>2672.38</v>
      </c>
      <c r="CS173" s="220">
        <f>SUM($BV173:CE173)</f>
        <v>2672.38</v>
      </c>
      <c r="CT173" s="220">
        <f>SUM($BV173:CF173)</f>
        <v>2672.38</v>
      </c>
      <c r="CU173" s="220">
        <f>SUM($BV173:CG173)</f>
        <v>2672.38</v>
      </c>
      <c r="CV173" s="222">
        <f t="shared" si="71"/>
        <v>1468.0875000000003</v>
      </c>
    </row>
    <row r="174" spans="1:100" s="94" customFormat="1" ht="14.4">
      <c r="A174" s="129" t="s">
        <v>807</v>
      </c>
      <c r="B174" s="129" t="s">
        <v>57</v>
      </c>
      <c r="C174" s="129" t="s">
        <v>212</v>
      </c>
      <c r="D174" t="s">
        <v>494</v>
      </c>
      <c r="E174" s="217" t="s">
        <v>50</v>
      </c>
      <c r="F174" t="s">
        <v>117</v>
      </c>
      <c r="G174" t="s">
        <v>118</v>
      </c>
      <c r="H174" t="s">
        <v>119</v>
      </c>
      <c r="I174" t="s">
        <v>379</v>
      </c>
      <c r="J174" t="s">
        <v>657</v>
      </c>
      <c r="K174" s="129" t="s">
        <v>786</v>
      </c>
      <c r="L174" s="129" t="s">
        <v>44</v>
      </c>
      <c r="M174" s="218" t="str">
        <f t="shared" si="64"/>
        <v>GD.WA</v>
      </c>
      <c r="N174" s="173">
        <v>0</v>
      </c>
      <c r="O174" s="173">
        <v>1</v>
      </c>
      <c r="P174" s="219">
        <f t="shared" si="65"/>
        <v>0</v>
      </c>
      <c r="Q174" s="219">
        <f t="shared" si="66"/>
        <v>82591.349999999991</v>
      </c>
      <c r="R174" s="220">
        <v>1016.76</v>
      </c>
      <c r="S174" s="220">
        <v>712.84000000000015</v>
      </c>
      <c r="T174" s="220">
        <v>3300.4500000000003</v>
      </c>
      <c r="U174" s="220">
        <v>3052.79</v>
      </c>
      <c r="V174" s="220">
        <v>7862.1600000000008</v>
      </c>
      <c r="W174" s="220">
        <v>8219.7400000000016</v>
      </c>
      <c r="X174" s="220">
        <v>13401.459999999997</v>
      </c>
      <c r="Y174" s="220">
        <v>3262.98</v>
      </c>
      <c r="Z174" s="220">
        <v>10129.129999999999</v>
      </c>
      <c r="AA174" s="220">
        <v>10222.89</v>
      </c>
      <c r="AB174" s="220">
        <v>13730.11</v>
      </c>
      <c r="AC174" s="220">
        <v>7680.0399999999991</v>
      </c>
      <c r="AD174" s="220">
        <f t="shared" si="72"/>
        <v>82591.349999999991</v>
      </c>
      <c r="AE174" s="221"/>
      <c r="AF174" s="220">
        <f>SUM($R174:R174)</f>
        <v>1016.76</v>
      </c>
      <c r="AG174" s="220">
        <f>SUM($R174:S174)</f>
        <v>1729.6000000000001</v>
      </c>
      <c r="AH174" s="220">
        <f>SUM($R174:T174)</f>
        <v>5030.05</v>
      </c>
      <c r="AI174" s="220">
        <f>SUM($R174:U174)</f>
        <v>8082.84</v>
      </c>
      <c r="AJ174" s="220">
        <f>SUM($R174:V174)</f>
        <v>15945</v>
      </c>
      <c r="AK174" s="220">
        <f>SUM($R174:W174)</f>
        <v>24164.74</v>
      </c>
      <c r="AL174" s="220">
        <f>SUM($R174:X174)</f>
        <v>37566.199999999997</v>
      </c>
      <c r="AM174" s="220">
        <f>SUM($R174:Y174)</f>
        <v>40829.18</v>
      </c>
      <c r="AN174" s="220">
        <f>SUM($R174:Z174)</f>
        <v>50958.31</v>
      </c>
      <c r="AO174" s="220">
        <f>SUM($R174:AA174)</f>
        <v>61181.2</v>
      </c>
      <c r="AP174" s="220">
        <f>SUM($R174:AB174)</f>
        <v>74911.31</v>
      </c>
      <c r="AQ174" s="220">
        <f>SUM($R174:AC174)</f>
        <v>82591.349999999991</v>
      </c>
      <c r="AR174" s="222">
        <f t="shared" si="67"/>
        <v>30225.905416666665</v>
      </c>
      <c r="AS174" s="82"/>
      <c r="AT174" s="220">
        <f t="shared" si="75"/>
        <v>0</v>
      </c>
      <c r="AU174" s="220">
        <f t="shared" si="75"/>
        <v>0</v>
      </c>
      <c r="AV174" s="220">
        <f t="shared" si="75"/>
        <v>0</v>
      </c>
      <c r="AW174" s="220">
        <f t="shared" si="75"/>
        <v>0</v>
      </c>
      <c r="AX174" s="220">
        <f t="shared" si="75"/>
        <v>0</v>
      </c>
      <c r="AY174" s="220">
        <f t="shared" si="75"/>
        <v>0</v>
      </c>
      <c r="AZ174" s="220">
        <f t="shared" si="73"/>
        <v>0</v>
      </c>
      <c r="BA174" s="220">
        <f t="shared" si="73"/>
        <v>0</v>
      </c>
      <c r="BB174" s="220">
        <f t="shared" si="73"/>
        <v>0</v>
      </c>
      <c r="BC174" s="220">
        <f t="shared" si="73"/>
        <v>0</v>
      </c>
      <c r="BD174" s="220">
        <f t="shared" si="73"/>
        <v>0</v>
      </c>
      <c r="BE174" s="220">
        <f t="shared" si="73"/>
        <v>0</v>
      </c>
      <c r="BF174" s="220">
        <f t="shared" si="68"/>
        <v>0</v>
      </c>
      <c r="BG174" s="221"/>
      <c r="BH174" s="220">
        <f>SUM($AT174:AT174)</f>
        <v>0</v>
      </c>
      <c r="BI174" s="220">
        <f>SUM($AT174:AU174)</f>
        <v>0</v>
      </c>
      <c r="BJ174" s="220">
        <f>SUM($AT174:AV174)</f>
        <v>0</v>
      </c>
      <c r="BK174" s="220">
        <f>SUM($AT174:AW174)</f>
        <v>0</v>
      </c>
      <c r="BL174" s="220">
        <f>SUM($AT174:AX174)</f>
        <v>0</v>
      </c>
      <c r="BM174" s="220">
        <f>SUM($AT174:AY174)</f>
        <v>0</v>
      </c>
      <c r="BN174" s="220">
        <f>SUM($AT174:AZ174)</f>
        <v>0</v>
      </c>
      <c r="BO174" s="220">
        <f>SUM($AT174:BA174)</f>
        <v>0</v>
      </c>
      <c r="BP174" s="220">
        <f>SUM($AT174:BB174)</f>
        <v>0</v>
      </c>
      <c r="BQ174" s="220">
        <f>SUM($AT174:BC174)</f>
        <v>0</v>
      </c>
      <c r="BR174" s="220">
        <f>SUM($AT174:BD174)</f>
        <v>0</v>
      </c>
      <c r="BS174" s="220">
        <f>SUM($AT174:BE174)</f>
        <v>0</v>
      </c>
      <c r="BT174" s="222">
        <f t="shared" si="69"/>
        <v>0</v>
      </c>
      <c r="BU174" s="82"/>
      <c r="BV174" s="220">
        <f t="shared" si="76"/>
        <v>1016.76</v>
      </c>
      <c r="BW174" s="220">
        <f t="shared" si="76"/>
        <v>712.84000000000015</v>
      </c>
      <c r="BX174" s="220">
        <f t="shared" si="76"/>
        <v>3300.4500000000003</v>
      </c>
      <c r="BY174" s="220">
        <f t="shared" si="76"/>
        <v>3052.79</v>
      </c>
      <c r="BZ174" s="220">
        <f t="shared" si="76"/>
        <v>7862.1600000000008</v>
      </c>
      <c r="CA174" s="220">
        <f t="shared" si="76"/>
        <v>8219.7400000000016</v>
      </c>
      <c r="CB174" s="220">
        <f t="shared" si="74"/>
        <v>13401.459999999997</v>
      </c>
      <c r="CC174" s="220">
        <f t="shared" si="74"/>
        <v>3262.98</v>
      </c>
      <c r="CD174" s="220">
        <f t="shared" si="74"/>
        <v>10129.129999999999</v>
      </c>
      <c r="CE174" s="220">
        <f t="shared" si="74"/>
        <v>10222.89</v>
      </c>
      <c r="CF174" s="220">
        <f t="shared" si="74"/>
        <v>13730.11</v>
      </c>
      <c r="CG174" s="220">
        <f t="shared" si="74"/>
        <v>7680.0399999999991</v>
      </c>
      <c r="CH174" s="220">
        <f t="shared" si="70"/>
        <v>82591.349999999991</v>
      </c>
      <c r="CI174" s="221"/>
      <c r="CJ174" s="220">
        <f>SUM($BV174:BV174)</f>
        <v>1016.76</v>
      </c>
      <c r="CK174" s="220">
        <f>SUM($BV174:BW174)</f>
        <v>1729.6000000000001</v>
      </c>
      <c r="CL174" s="220">
        <f>SUM($BV174:BX174)</f>
        <v>5030.05</v>
      </c>
      <c r="CM174" s="220">
        <f>SUM($BV174:BY174)</f>
        <v>8082.84</v>
      </c>
      <c r="CN174" s="220">
        <f>SUM($BV174:BZ174)</f>
        <v>15945</v>
      </c>
      <c r="CO174" s="220">
        <f>SUM($BV174:CA174)</f>
        <v>24164.74</v>
      </c>
      <c r="CP174" s="220">
        <f>SUM($BV174:CB174)</f>
        <v>37566.199999999997</v>
      </c>
      <c r="CQ174" s="220">
        <f>SUM($BV174:CC174)</f>
        <v>40829.18</v>
      </c>
      <c r="CR174" s="220">
        <f>SUM($BV174:CD174)</f>
        <v>50958.31</v>
      </c>
      <c r="CS174" s="220">
        <f>SUM($BV174:CE174)</f>
        <v>61181.2</v>
      </c>
      <c r="CT174" s="220">
        <f>SUM($BV174:CF174)</f>
        <v>74911.31</v>
      </c>
      <c r="CU174" s="220">
        <f>SUM($BV174:CG174)</f>
        <v>82591.349999999991</v>
      </c>
      <c r="CV174" s="222">
        <f t="shared" si="71"/>
        <v>30225.905416666665</v>
      </c>
    </row>
    <row r="175" spans="1:100" s="94" customFormat="1" ht="14.4">
      <c r="A175" s="129" t="s">
        <v>807</v>
      </c>
      <c r="B175" s="129" t="s">
        <v>57</v>
      </c>
      <c r="C175" s="129" t="s">
        <v>212</v>
      </c>
      <c r="D175" t="s">
        <v>494</v>
      </c>
      <c r="E175" s="217" t="s">
        <v>50</v>
      </c>
      <c r="F175" t="s">
        <v>117</v>
      </c>
      <c r="G175" t="s">
        <v>118</v>
      </c>
      <c r="H175" t="s">
        <v>119</v>
      </c>
      <c r="I175" t="s">
        <v>375</v>
      </c>
      <c r="J175" t="s">
        <v>658</v>
      </c>
      <c r="K175" s="129" t="s">
        <v>786</v>
      </c>
      <c r="L175" s="129" t="s">
        <v>44</v>
      </c>
      <c r="M175" s="218" t="str">
        <f t="shared" si="64"/>
        <v>GD.WA</v>
      </c>
      <c r="N175" s="173">
        <v>0</v>
      </c>
      <c r="O175" s="173">
        <v>1</v>
      </c>
      <c r="P175" s="219">
        <f t="shared" si="65"/>
        <v>0</v>
      </c>
      <c r="Q175" s="219">
        <f t="shared" si="66"/>
        <v>44176.92</v>
      </c>
      <c r="R175" s="220">
        <v>617.22</v>
      </c>
      <c r="S175" s="220">
        <v>444.84000000000003</v>
      </c>
      <c r="T175" s="220">
        <v>-620.54999999999995</v>
      </c>
      <c r="U175" s="220">
        <v>2865.76</v>
      </c>
      <c r="V175" s="220">
        <v>7963.12</v>
      </c>
      <c r="W175" s="220">
        <v>6496.14</v>
      </c>
      <c r="X175" s="220">
        <v>7476.46</v>
      </c>
      <c r="Y175" s="220">
        <v>7644.7599999999993</v>
      </c>
      <c r="Z175" s="220">
        <v>1821.81</v>
      </c>
      <c r="AA175" s="220">
        <v>6176.4099999999989</v>
      </c>
      <c r="AB175" s="220">
        <v>2077.62</v>
      </c>
      <c r="AC175" s="220">
        <v>1213.33</v>
      </c>
      <c r="AD175" s="220">
        <f t="shared" si="72"/>
        <v>44176.92</v>
      </c>
      <c r="AE175" s="221"/>
      <c r="AF175" s="220">
        <f>SUM($R175:R175)</f>
        <v>617.22</v>
      </c>
      <c r="AG175" s="220">
        <f>SUM($R175:S175)</f>
        <v>1062.06</v>
      </c>
      <c r="AH175" s="220">
        <f>SUM($R175:T175)</f>
        <v>441.51</v>
      </c>
      <c r="AI175" s="220">
        <f>SUM($R175:U175)</f>
        <v>3307.2700000000004</v>
      </c>
      <c r="AJ175" s="220">
        <f>SUM($R175:V175)</f>
        <v>11270.39</v>
      </c>
      <c r="AK175" s="220">
        <f>SUM($R175:W175)</f>
        <v>17766.53</v>
      </c>
      <c r="AL175" s="220">
        <f>SUM($R175:X175)</f>
        <v>25242.989999999998</v>
      </c>
      <c r="AM175" s="220">
        <f>SUM($R175:Y175)</f>
        <v>32887.75</v>
      </c>
      <c r="AN175" s="220">
        <f>SUM($R175:Z175)</f>
        <v>34709.56</v>
      </c>
      <c r="AO175" s="220">
        <f>SUM($R175:AA175)</f>
        <v>40885.969999999994</v>
      </c>
      <c r="AP175" s="220">
        <f>SUM($R175:AB175)</f>
        <v>42963.59</v>
      </c>
      <c r="AQ175" s="220">
        <f>SUM($R175:AC175)</f>
        <v>44176.92</v>
      </c>
      <c r="AR175" s="222">
        <f t="shared" si="67"/>
        <v>19436.941666666666</v>
      </c>
      <c r="AS175" s="82"/>
      <c r="AT175" s="220">
        <f t="shared" si="75"/>
        <v>0</v>
      </c>
      <c r="AU175" s="220">
        <f t="shared" si="75"/>
        <v>0</v>
      </c>
      <c r="AV175" s="220">
        <f t="shared" si="75"/>
        <v>0</v>
      </c>
      <c r="AW175" s="220">
        <f t="shared" si="75"/>
        <v>0</v>
      </c>
      <c r="AX175" s="220">
        <f t="shared" si="75"/>
        <v>0</v>
      </c>
      <c r="AY175" s="220">
        <f t="shared" si="75"/>
        <v>0</v>
      </c>
      <c r="AZ175" s="220">
        <f t="shared" si="73"/>
        <v>0</v>
      </c>
      <c r="BA175" s="220">
        <f t="shared" si="73"/>
        <v>0</v>
      </c>
      <c r="BB175" s="220">
        <f t="shared" si="73"/>
        <v>0</v>
      </c>
      <c r="BC175" s="220">
        <f t="shared" si="73"/>
        <v>0</v>
      </c>
      <c r="BD175" s="220">
        <f t="shared" si="73"/>
        <v>0</v>
      </c>
      <c r="BE175" s="220">
        <f t="shared" si="73"/>
        <v>0</v>
      </c>
      <c r="BF175" s="220">
        <f t="shared" si="68"/>
        <v>0</v>
      </c>
      <c r="BG175" s="221"/>
      <c r="BH175" s="220">
        <f>SUM($AT175:AT175)</f>
        <v>0</v>
      </c>
      <c r="BI175" s="220">
        <f>SUM($AT175:AU175)</f>
        <v>0</v>
      </c>
      <c r="BJ175" s="220">
        <f>SUM($AT175:AV175)</f>
        <v>0</v>
      </c>
      <c r="BK175" s="220">
        <f>SUM($AT175:AW175)</f>
        <v>0</v>
      </c>
      <c r="BL175" s="220">
        <f>SUM($AT175:AX175)</f>
        <v>0</v>
      </c>
      <c r="BM175" s="220">
        <f>SUM($AT175:AY175)</f>
        <v>0</v>
      </c>
      <c r="BN175" s="220">
        <f>SUM($AT175:AZ175)</f>
        <v>0</v>
      </c>
      <c r="BO175" s="220">
        <f>SUM($AT175:BA175)</f>
        <v>0</v>
      </c>
      <c r="BP175" s="220">
        <f>SUM($AT175:BB175)</f>
        <v>0</v>
      </c>
      <c r="BQ175" s="220">
        <f>SUM($AT175:BC175)</f>
        <v>0</v>
      </c>
      <c r="BR175" s="220">
        <f>SUM($AT175:BD175)</f>
        <v>0</v>
      </c>
      <c r="BS175" s="220">
        <f>SUM($AT175:BE175)</f>
        <v>0</v>
      </c>
      <c r="BT175" s="222">
        <f t="shared" si="69"/>
        <v>0</v>
      </c>
      <c r="BU175" s="82"/>
      <c r="BV175" s="220">
        <f t="shared" si="76"/>
        <v>617.22</v>
      </c>
      <c r="BW175" s="220">
        <f t="shared" si="76"/>
        <v>444.84000000000003</v>
      </c>
      <c r="BX175" s="220">
        <f t="shared" si="76"/>
        <v>-620.54999999999995</v>
      </c>
      <c r="BY175" s="220">
        <f t="shared" si="76"/>
        <v>2865.76</v>
      </c>
      <c r="BZ175" s="220">
        <f t="shared" si="76"/>
        <v>7963.12</v>
      </c>
      <c r="CA175" s="220">
        <f t="shared" si="76"/>
        <v>6496.14</v>
      </c>
      <c r="CB175" s="220">
        <f t="shared" si="74"/>
        <v>7476.46</v>
      </c>
      <c r="CC175" s="220">
        <f t="shared" si="74"/>
        <v>7644.7599999999993</v>
      </c>
      <c r="CD175" s="220">
        <f t="shared" si="74"/>
        <v>1821.81</v>
      </c>
      <c r="CE175" s="220">
        <f t="shared" si="74"/>
        <v>6176.4099999999989</v>
      </c>
      <c r="CF175" s="220">
        <f t="shared" si="74"/>
        <v>2077.62</v>
      </c>
      <c r="CG175" s="220">
        <f t="shared" si="74"/>
        <v>1213.33</v>
      </c>
      <c r="CH175" s="220">
        <f t="shared" si="70"/>
        <v>44176.92</v>
      </c>
      <c r="CI175" s="221"/>
      <c r="CJ175" s="220">
        <f>SUM($BV175:BV175)</f>
        <v>617.22</v>
      </c>
      <c r="CK175" s="220">
        <f>SUM($BV175:BW175)</f>
        <v>1062.06</v>
      </c>
      <c r="CL175" s="220">
        <f>SUM($BV175:BX175)</f>
        <v>441.51</v>
      </c>
      <c r="CM175" s="220">
        <f>SUM($BV175:BY175)</f>
        <v>3307.2700000000004</v>
      </c>
      <c r="CN175" s="220">
        <f>SUM($BV175:BZ175)</f>
        <v>11270.39</v>
      </c>
      <c r="CO175" s="220">
        <f>SUM($BV175:CA175)</f>
        <v>17766.53</v>
      </c>
      <c r="CP175" s="220">
        <f>SUM($BV175:CB175)</f>
        <v>25242.989999999998</v>
      </c>
      <c r="CQ175" s="220">
        <f>SUM($BV175:CC175)</f>
        <v>32887.75</v>
      </c>
      <c r="CR175" s="220">
        <f>SUM($BV175:CD175)</f>
        <v>34709.56</v>
      </c>
      <c r="CS175" s="220">
        <f>SUM($BV175:CE175)</f>
        <v>40885.969999999994</v>
      </c>
      <c r="CT175" s="220">
        <f>SUM($BV175:CF175)</f>
        <v>42963.59</v>
      </c>
      <c r="CU175" s="220">
        <f>SUM($BV175:CG175)</f>
        <v>44176.92</v>
      </c>
      <c r="CV175" s="222">
        <f t="shared" si="71"/>
        <v>19436.941666666666</v>
      </c>
    </row>
    <row r="176" spans="1:100" s="94" customFormat="1" ht="14.4">
      <c r="A176" s="129" t="s">
        <v>807</v>
      </c>
      <c r="B176" s="129" t="s">
        <v>57</v>
      </c>
      <c r="C176" s="129" t="s">
        <v>212</v>
      </c>
      <c r="D176" t="s">
        <v>494</v>
      </c>
      <c r="E176" s="217" t="s">
        <v>50</v>
      </c>
      <c r="F176" t="s">
        <v>117</v>
      </c>
      <c r="G176" t="s">
        <v>118</v>
      </c>
      <c r="H176" t="s">
        <v>119</v>
      </c>
      <c r="I176" t="s">
        <v>376</v>
      </c>
      <c r="J176" t="s">
        <v>659</v>
      </c>
      <c r="K176" s="129" t="s">
        <v>786</v>
      </c>
      <c r="L176" s="129" t="s">
        <v>44</v>
      </c>
      <c r="M176" s="218" t="str">
        <f t="shared" si="64"/>
        <v>GD.WA</v>
      </c>
      <c r="N176" s="173">
        <v>0</v>
      </c>
      <c r="O176" s="173">
        <v>1</v>
      </c>
      <c r="P176" s="219">
        <f t="shared" si="65"/>
        <v>0</v>
      </c>
      <c r="Q176" s="219">
        <f t="shared" si="66"/>
        <v>78451.009999999995</v>
      </c>
      <c r="R176" s="220">
        <v>3702.66</v>
      </c>
      <c r="S176" s="220">
        <v>2117.1799999999998</v>
      </c>
      <c r="T176" s="220">
        <v>-798</v>
      </c>
      <c r="U176" s="220">
        <v>3545.3599999999997</v>
      </c>
      <c r="V176" s="220">
        <v>4155.4399999999996</v>
      </c>
      <c r="W176" s="220">
        <v>4967.6099999999997</v>
      </c>
      <c r="X176" s="220">
        <v>8991.1999999999989</v>
      </c>
      <c r="Y176" s="220">
        <v>7739.25</v>
      </c>
      <c r="Z176" s="220">
        <v>2952.1</v>
      </c>
      <c r="AA176" s="220">
        <v>12304.69</v>
      </c>
      <c r="AB176" s="220">
        <v>18100.28</v>
      </c>
      <c r="AC176" s="220">
        <v>10673.24</v>
      </c>
      <c r="AD176" s="220">
        <f t="shared" si="72"/>
        <v>78451.009999999995</v>
      </c>
      <c r="AE176" s="221"/>
      <c r="AF176" s="220">
        <f>SUM($R176:R176)</f>
        <v>3702.66</v>
      </c>
      <c r="AG176" s="220">
        <f>SUM($R176:S176)</f>
        <v>5819.84</v>
      </c>
      <c r="AH176" s="220">
        <f>SUM($R176:T176)</f>
        <v>5021.84</v>
      </c>
      <c r="AI176" s="220">
        <f>SUM($R176:U176)</f>
        <v>8567.2000000000007</v>
      </c>
      <c r="AJ176" s="220">
        <f>SUM($R176:V176)</f>
        <v>12722.64</v>
      </c>
      <c r="AK176" s="220">
        <f>SUM($R176:W176)</f>
        <v>17690.25</v>
      </c>
      <c r="AL176" s="220">
        <f>SUM($R176:X176)</f>
        <v>26681.449999999997</v>
      </c>
      <c r="AM176" s="220">
        <f>SUM($R176:Y176)</f>
        <v>34420.699999999997</v>
      </c>
      <c r="AN176" s="220">
        <f>SUM($R176:Z176)</f>
        <v>37372.799999999996</v>
      </c>
      <c r="AO176" s="220">
        <f>SUM($R176:AA176)</f>
        <v>49677.49</v>
      </c>
      <c r="AP176" s="220">
        <f>SUM($R176:AB176)</f>
        <v>67777.76999999999</v>
      </c>
      <c r="AQ176" s="220">
        <f>SUM($R176:AC176)</f>
        <v>78451.009999999995</v>
      </c>
      <c r="AR176" s="222">
        <f t="shared" si="67"/>
        <v>25723.345416666667</v>
      </c>
      <c r="AS176" s="82"/>
      <c r="AT176" s="220">
        <f t="shared" si="75"/>
        <v>0</v>
      </c>
      <c r="AU176" s="220">
        <f t="shared" si="75"/>
        <v>0</v>
      </c>
      <c r="AV176" s="220">
        <f t="shared" si="75"/>
        <v>0</v>
      </c>
      <c r="AW176" s="220">
        <f t="shared" si="75"/>
        <v>0</v>
      </c>
      <c r="AX176" s="220">
        <f t="shared" si="75"/>
        <v>0</v>
      </c>
      <c r="AY176" s="220">
        <f t="shared" si="75"/>
        <v>0</v>
      </c>
      <c r="AZ176" s="220">
        <f t="shared" si="73"/>
        <v>0</v>
      </c>
      <c r="BA176" s="220">
        <f t="shared" si="73"/>
        <v>0</v>
      </c>
      <c r="BB176" s="220">
        <f t="shared" si="73"/>
        <v>0</v>
      </c>
      <c r="BC176" s="220">
        <f t="shared" si="73"/>
        <v>0</v>
      </c>
      <c r="BD176" s="220">
        <f t="shared" si="73"/>
        <v>0</v>
      </c>
      <c r="BE176" s="220">
        <f t="shared" si="73"/>
        <v>0</v>
      </c>
      <c r="BF176" s="220">
        <f t="shared" si="68"/>
        <v>0</v>
      </c>
      <c r="BG176" s="221"/>
      <c r="BH176" s="220">
        <f>SUM($AT176:AT176)</f>
        <v>0</v>
      </c>
      <c r="BI176" s="220">
        <f>SUM($AT176:AU176)</f>
        <v>0</v>
      </c>
      <c r="BJ176" s="220">
        <f>SUM($AT176:AV176)</f>
        <v>0</v>
      </c>
      <c r="BK176" s="220">
        <f>SUM($AT176:AW176)</f>
        <v>0</v>
      </c>
      <c r="BL176" s="220">
        <f>SUM($AT176:AX176)</f>
        <v>0</v>
      </c>
      <c r="BM176" s="220">
        <f>SUM($AT176:AY176)</f>
        <v>0</v>
      </c>
      <c r="BN176" s="220">
        <f>SUM($AT176:AZ176)</f>
        <v>0</v>
      </c>
      <c r="BO176" s="220">
        <f>SUM($AT176:BA176)</f>
        <v>0</v>
      </c>
      <c r="BP176" s="220">
        <f>SUM($AT176:BB176)</f>
        <v>0</v>
      </c>
      <c r="BQ176" s="220">
        <f>SUM($AT176:BC176)</f>
        <v>0</v>
      </c>
      <c r="BR176" s="220">
        <f>SUM($AT176:BD176)</f>
        <v>0</v>
      </c>
      <c r="BS176" s="220">
        <f>SUM($AT176:BE176)</f>
        <v>0</v>
      </c>
      <c r="BT176" s="222">
        <f t="shared" si="69"/>
        <v>0</v>
      </c>
      <c r="BU176" s="82"/>
      <c r="BV176" s="220">
        <f t="shared" si="76"/>
        <v>3702.66</v>
      </c>
      <c r="BW176" s="220">
        <f t="shared" si="76"/>
        <v>2117.1799999999998</v>
      </c>
      <c r="BX176" s="220">
        <f t="shared" si="76"/>
        <v>-798</v>
      </c>
      <c r="BY176" s="220">
        <f t="shared" si="76"/>
        <v>3545.3599999999997</v>
      </c>
      <c r="BZ176" s="220">
        <f t="shared" si="76"/>
        <v>4155.4399999999996</v>
      </c>
      <c r="CA176" s="220">
        <f t="shared" si="76"/>
        <v>4967.6099999999997</v>
      </c>
      <c r="CB176" s="220">
        <f t="shared" si="74"/>
        <v>8991.1999999999989</v>
      </c>
      <c r="CC176" s="220">
        <f t="shared" si="74"/>
        <v>7739.25</v>
      </c>
      <c r="CD176" s="220">
        <f t="shared" si="74"/>
        <v>2952.1</v>
      </c>
      <c r="CE176" s="220">
        <f t="shared" si="74"/>
        <v>12304.69</v>
      </c>
      <c r="CF176" s="220">
        <f t="shared" si="74"/>
        <v>18100.28</v>
      </c>
      <c r="CG176" s="220">
        <f t="shared" si="74"/>
        <v>10673.24</v>
      </c>
      <c r="CH176" s="220">
        <f t="shared" si="70"/>
        <v>78451.009999999995</v>
      </c>
      <c r="CI176" s="221"/>
      <c r="CJ176" s="220">
        <f>SUM($BV176:BV176)</f>
        <v>3702.66</v>
      </c>
      <c r="CK176" s="220">
        <f>SUM($BV176:BW176)</f>
        <v>5819.84</v>
      </c>
      <c r="CL176" s="220">
        <f>SUM($BV176:BX176)</f>
        <v>5021.84</v>
      </c>
      <c r="CM176" s="220">
        <f>SUM($BV176:BY176)</f>
        <v>8567.2000000000007</v>
      </c>
      <c r="CN176" s="220">
        <f>SUM($BV176:BZ176)</f>
        <v>12722.64</v>
      </c>
      <c r="CO176" s="220">
        <f>SUM($BV176:CA176)</f>
        <v>17690.25</v>
      </c>
      <c r="CP176" s="220">
        <f>SUM($BV176:CB176)</f>
        <v>26681.449999999997</v>
      </c>
      <c r="CQ176" s="220">
        <f>SUM($BV176:CC176)</f>
        <v>34420.699999999997</v>
      </c>
      <c r="CR176" s="220">
        <f>SUM($BV176:CD176)</f>
        <v>37372.799999999996</v>
      </c>
      <c r="CS176" s="220">
        <f>SUM($BV176:CE176)</f>
        <v>49677.49</v>
      </c>
      <c r="CT176" s="220">
        <f>SUM($BV176:CF176)</f>
        <v>67777.76999999999</v>
      </c>
      <c r="CU176" s="220">
        <f>SUM($BV176:CG176)</f>
        <v>78451.009999999995</v>
      </c>
      <c r="CV176" s="222">
        <f t="shared" si="71"/>
        <v>25723.345416666667</v>
      </c>
    </row>
    <row r="177" spans="1:100" s="94" customFormat="1" ht="14.4">
      <c r="A177" s="129" t="s">
        <v>807</v>
      </c>
      <c r="B177" s="129" t="s">
        <v>57</v>
      </c>
      <c r="C177" s="129" t="s">
        <v>212</v>
      </c>
      <c r="D177" t="s">
        <v>49</v>
      </c>
      <c r="E177" s="217" t="s">
        <v>49</v>
      </c>
      <c r="F177" t="s">
        <v>135</v>
      </c>
      <c r="G177" t="s">
        <v>136</v>
      </c>
      <c r="H177" t="s">
        <v>137</v>
      </c>
      <c r="I177" t="s">
        <v>380</v>
      </c>
      <c r="J177" t="s">
        <v>661</v>
      </c>
      <c r="K177" s="129" t="s">
        <v>786</v>
      </c>
      <c r="L177" s="129" t="s">
        <v>44</v>
      </c>
      <c r="M177" s="218" t="str">
        <f t="shared" si="64"/>
        <v>GD.WA</v>
      </c>
      <c r="N177" s="173">
        <v>0</v>
      </c>
      <c r="O177" s="173">
        <v>1</v>
      </c>
      <c r="P177" s="219">
        <f t="shared" si="65"/>
        <v>0</v>
      </c>
      <c r="Q177" s="219">
        <f t="shared" si="66"/>
        <v>254880.46999999997</v>
      </c>
      <c r="R177" s="220">
        <v>8332.33</v>
      </c>
      <c r="S177" s="220">
        <v>12761.6</v>
      </c>
      <c r="T177" s="220">
        <v>10032.86</v>
      </c>
      <c r="U177" s="220">
        <v>7285.57</v>
      </c>
      <c r="V177" s="220">
        <v>4651.45</v>
      </c>
      <c r="W177" s="220">
        <v>10333.75</v>
      </c>
      <c r="X177" s="220">
        <v>14626.34</v>
      </c>
      <c r="Y177" s="220">
        <v>12146.619999999999</v>
      </c>
      <c r="Z177" s="220">
        <v>16254.130000000001</v>
      </c>
      <c r="AA177" s="220">
        <v>51850.94</v>
      </c>
      <c r="AB177" s="220">
        <v>34191.770000000004</v>
      </c>
      <c r="AC177" s="220">
        <v>72413.11</v>
      </c>
      <c r="AD177" s="220">
        <f t="shared" si="72"/>
        <v>254880.46999999997</v>
      </c>
      <c r="AE177" s="221"/>
      <c r="AF177" s="220">
        <f>SUM($R177:R177)</f>
        <v>8332.33</v>
      </c>
      <c r="AG177" s="220">
        <f>SUM($R177:S177)</f>
        <v>21093.93</v>
      </c>
      <c r="AH177" s="220">
        <f>SUM($R177:T177)</f>
        <v>31126.79</v>
      </c>
      <c r="AI177" s="220">
        <f>SUM($R177:U177)</f>
        <v>38412.36</v>
      </c>
      <c r="AJ177" s="220">
        <f>SUM($R177:V177)</f>
        <v>43063.81</v>
      </c>
      <c r="AK177" s="220">
        <f>SUM($R177:W177)</f>
        <v>53397.56</v>
      </c>
      <c r="AL177" s="220">
        <f>SUM($R177:X177)</f>
        <v>68023.899999999994</v>
      </c>
      <c r="AM177" s="220">
        <f>SUM($R177:Y177)</f>
        <v>80170.51999999999</v>
      </c>
      <c r="AN177" s="220">
        <f>SUM($R177:Z177)</f>
        <v>96424.65</v>
      </c>
      <c r="AO177" s="220">
        <f>SUM($R177:AA177)</f>
        <v>148275.59</v>
      </c>
      <c r="AP177" s="220">
        <f>SUM($R177:AB177)</f>
        <v>182467.36</v>
      </c>
      <c r="AQ177" s="220">
        <f>SUM($R177:AC177)</f>
        <v>254880.46999999997</v>
      </c>
      <c r="AR177" s="222">
        <f t="shared" si="67"/>
        <v>74852.419583333321</v>
      </c>
      <c r="AS177" s="82"/>
      <c r="AT177" s="220">
        <f t="shared" si="75"/>
        <v>0</v>
      </c>
      <c r="AU177" s="220">
        <f t="shared" si="75"/>
        <v>0</v>
      </c>
      <c r="AV177" s="220">
        <f t="shared" si="75"/>
        <v>0</v>
      </c>
      <c r="AW177" s="220">
        <f t="shared" si="75"/>
        <v>0</v>
      </c>
      <c r="AX177" s="220">
        <f t="shared" si="75"/>
        <v>0</v>
      </c>
      <c r="AY177" s="220">
        <f t="shared" si="75"/>
        <v>0</v>
      </c>
      <c r="AZ177" s="220">
        <f t="shared" si="73"/>
        <v>0</v>
      </c>
      <c r="BA177" s="220">
        <f t="shared" si="73"/>
        <v>0</v>
      </c>
      <c r="BB177" s="220">
        <f t="shared" si="73"/>
        <v>0</v>
      </c>
      <c r="BC177" s="220">
        <f t="shared" si="73"/>
        <v>0</v>
      </c>
      <c r="BD177" s="220">
        <f t="shared" si="73"/>
        <v>0</v>
      </c>
      <c r="BE177" s="220">
        <f t="shared" si="73"/>
        <v>0</v>
      </c>
      <c r="BF177" s="220">
        <f t="shared" si="68"/>
        <v>0</v>
      </c>
      <c r="BG177" s="221"/>
      <c r="BH177" s="220">
        <f>SUM($AT177:AT177)</f>
        <v>0</v>
      </c>
      <c r="BI177" s="220">
        <f>SUM($AT177:AU177)</f>
        <v>0</v>
      </c>
      <c r="BJ177" s="220">
        <f>SUM($AT177:AV177)</f>
        <v>0</v>
      </c>
      <c r="BK177" s="220">
        <f>SUM($AT177:AW177)</f>
        <v>0</v>
      </c>
      <c r="BL177" s="220">
        <f>SUM($AT177:AX177)</f>
        <v>0</v>
      </c>
      <c r="BM177" s="220">
        <f>SUM($AT177:AY177)</f>
        <v>0</v>
      </c>
      <c r="BN177" s="220">
        <f>SUM($AT177:AZ177)</f>
        <v>0</v>
      </c>
      <c r="BO177" s="220">
        <f>SUM($AT177:BA177)</f>
        <v>0</v>
      </c>
      <c r="BP177" s="220">
        <f>SUM($AT177:BB177)</f>
        <v>0</v>
      </c>
      <c r="BQ177" s="220">
        <f>SUM($AT177:BC177)</f>
        <v>0</v>
      </c>
      <c r="BR177" s="220">
        <f>SUM($AT177:BD177)</f>
        <v>0</v>
      </c>
      <c r="BS177" s="220">
        <f>SUM($AT177:BE177)</f>
        <v>0</v>
      </c>
      <c r="BT177" s="222">
        <f t="shared" si="69"/>
        <v>0</v>
      </c>
      <c r="BU177" s="82"/>
      <c r="BV177" s="220">
        <f t="shared" si="76"/>
        <v>8332.33</v>
      </c>
      <c r="BW177" s="220">
        <f t="shared" si="76"/>
        <v>12761.6</v>
      </c>
      <c r="BX177" s="220">
        <f t="shared" si="76"/>
        <v>10032.86</v>
      </c>
      <c r="BY177" s="220">
        <f t="shared" si="76"/>
        <v>7285.57</v>
      </c>
      <c r="BZ177" s="220">
        <f t="shared" si="76"/>
        <v>4651.45</v>
      </c>
      <c r="CA177" s="220">
        <f t="shared" si="76"/>
        <v>10333.75</v>
      </c>
      <c r="CB177" s="220">
        <f t="shared" si="74"/>
        <v>14626.34</v>
      </c>
      <c r="CC177" s="220">
        <f t="shared" si="74"/>
        <v>12146.619999999999</v>
      </c>
      <c r="CD177" s="220">
        <f t="shared" si="74"/>
        <v>16254.130000000001</v>
      </c>
      <c r="CE177" s="220">
        <f t="shared" si="74"/>
        <v>51850.94</v>
      </c>
      <c r="CF177" s="220">
        <f t="shared" si="74"/>
        <v>34191.770000000004</v>
      </c>
      <c r="CG177" s="220">
        <f t="shared" si="74"/>
        <v>72413.11</v>
      </c>
      <c r="CH177" s="220">
        <f t="shared" si="70"/>
        <v>254880.46999999997</v>
      </c>
      <c r="CI177" s="221"/>
      <c r="CJ177" s="220">
        <f>SUM($BV177:BV177)</f>
        <v>8332.33</v>
      </c>
      <c r="CK177" s="220">
        <f>SUM($BV177:BW177)</f>
        <v>21093.93</v>
      </c>
      <c r="CL177" s="220">
        <f>SUM($BV177:BX177)</f>
        <v>31126.79</v>
      </c>
      <c r="CM177" s="220">
        <f>SUM($BV177:BY177)</f>
        <v>38412.36</v>
      </c>
      <c r="CN177" s="220">
        <f>SUM($BV177:BZ177)</f>
        <v>43063.81</v>
      </c>
      <c r="CO177" s="220">
        <f>SUM($BV177:CA177)</f>
        <v>53397.56</v>
      </c>
      <c r="CP177" s="220">
        <f>SUM($BV177:CB177)</f>
        <v>68023.899999999994</v>
      </c>
      <c r="CQ177" s="220">
        <f>SUM($BV177:CC177)</f>
        <v>80170.51999999999</v>
      </c>
      <c r="CR177" s="220">
        <f>SUM($BV177:CD177)</f>
        <v>96424.65</v>
      </c>
      <c r="CS177" s="220">
        <f>SUM($BV177:CE177)</f>
        <v>148275.59</v>
      </c>
      <c r="CT177" s="220">
        <f>SUM($BV177:CF177)</f>
        <v>182467.36</v>
      </c>
      <c r="CU177" s="220">
        <f>SUM($BV177:CG177)</f>
        <v>254880.46999999997</v>
      </c>
      <c r="CV177" s="222">
        <f t="shared" si="71"/>
        <v>74852.419583333321</v>
      </c>
    </row>
    <row r="178" spans="1:100" s="94" customFormat="1" ht="14.4">
      <c r="A178" s="129" t="s">
        <v>807</v>
      </c>
      <c r="B178" s="129" t="s">
        <v>57</v>
      </c>
      <c r="C178" s="129" t="s">
        <v>212</v>
      </c>
      <c r="D178" t="s">
        <v>49</v>
      </c>
      <c r="E178" s="217" t="s">
        <v>49</v>
      </c>
      <c r="F178" t="s">
        <v>132</v>
      </c>
      <c r="G178" t="s">
        <v>133</v>
      </c>
      <c r="H178" t="s">
        <v>134</v>
      </c>
      <c r="I178" t="s">
        <v>663</v>
      </c>
      <c r="J178" t="s">
        <v>664</v>
      </c>
      <c r="K178" s="129" t="s">
        <v>786</v>
      </c>
      <c r="L178" s="129" t="s">
        <v>44</v>
      </c>
      <c r="M178" s="218" t="str">
        <f t="shared" si="64"/>
        <v>GD.WA</v>
      </c>
      <c r="N178" s="173">
        <v>0</v>
      </c>
      <c r="O178" s="173">
        <v>1</v>
      </c>
      <c r="P178" s="219">
        <f t="shared" si="65"/>
        <v>0</v>
      </c>
      <c r="Q178" s="219">
        <f t="shared" si="66"/>
        <v>46129.209999999985</v>
      </c>
      <c r="R178" s="220">
        <v>12423.89</v>
      </c>
      <c r="S178" s="220">
        <v>60635.479999999996</v>
      </c>
      <c r="T178" s="220">
        <v>1238.8499999999999</v>
      </c>
      <c r="U178" s="220">
        <v>18535.32</v>
      </c>
      <c r="V178" s="220">
        <v>38671.880000000005</v>
      </c>
      <c r="W178" s="220">
        <v>17718.449999999997</v>
      </c>
      <c r="X178" s="220">
        <v>18139.809999999998</v>
      </c>
      <c r="Y178" s="220">
        <v>33798.07</v>
      </c>
      <c r="Z178" s="220">
        <v>-183755.76</v>
      </c>
      <c r="AA178" s="220">
        <v>4250.43</v>
      </c>
      <c r="AB178" s="220">
        <v>29657.55</v>
      </c>
      <c r="AC178" s="220">
        <v>-5184.76</v>
      </c>
      <c r="AD178" s="220">
        <f t="shared" si="72"/>
        <v>46129.209999999985</v>
      </c>
      <c r="AE178" s="221"/>
      <c r="AF178" s="220">
        <f>SUM($R178:R178)</f>
        <v>12423.89</v>
      </c>
      <c r="AG178" s="220">
        <f>SUM($R178:S178)</f>
        <v>73059.37</v>
      </c>
      <c r="AH178" s="220">
        <f>SUM($R178:T178)</f>
        <v>74298.22</v>
      </c>
      <c r="AI178" s="220">
        <f>SUM($R178:U178)</f>
        <v>92833.540000000008</v>
      </c>
      <c r="AJ178" s="220">
        <f>SUM($R178:V178)</f>
        <v>131505.42000000001</v>
      </c>
      <c r="AK178" s="220">
        <f>SUM($R178:W178)</f>
        <v>149223.87</v>
      </c>
      <c r="AL178" s="220">
        <f>SUM($R178:X178)</f>
        <v>167363.68</v>
      </c>
      <c r="AM178" s="220">
        <f>SUM($R178:Y178)</f>
        <v>201161.75</v>
      </c>
      <c r="AN178" s="220">
        <f>SUM($R178:Z178)</f>
        <v>17405.989999999991</v>
      </c>
      <c r="AO178" s="220">
        <f>SUM($R178:AA178)</f>
        <v>21656.419999999991</v>
      </c>
      <c r="AP178" s="220">
        <f>SUM($R178:AB178)</f>
        <v>51313.969999999987</v>
      </c>
      <c r="AQ178" s="220">
        <f>SUM($R178:AC178)</f>
        <v>46129.209999999985</v>
      </c>
      <c r="AR178" s="222">
        <f t="shared" si="67"/>
        <v>84609.227083333331</v>
      </c>
      <c r="AS178" s="82"/>
      <c r="AT178" s="220">
        <f t="shared" si="75"/>
        <v>0</v>
      </c>
      <c r="AU178" s="220">
        <f t="shared" si="75"/>
        <v>0</v>
      </c>
      <c r="AV178" s="220">
        <f t="shared" si="75"/>
        <v>0</v>
      </c>
      <c r="AW178" s="220">
        <f t="shared" si="75"/>
        <v>0</v>
      </c>
      <c r="AX178" s="220">
        <f t="shared" si="75"/>
        <v>0</v>
      </c>
      <c r="AY178" s="220">
        <f t="shared" si="75"/>
        <v>0</v>
      </c>
      <c r="AZ178" s="220">
        <f t="shared" si="73"/>
        <v>0</v>
      </c>
      <c r="BA178" s="220">
        <f t="shared" si="73"/>
        <v>0</v>
      </c>
      <c r="BB178" s="220">
        <f t="shared" si="73"/>
        <v>0</v>
      </c>
      <c r="BC178" s="220">
        <f t="shared" si="73"/>
        <v>0</v>
      </c>
      <c r="BD178" s="220">
        <f t="shared" si="73"/>
        <v>0</v>
      </c>
      <c r="BE178" s="220">
        <f t="shared" si="73"/>
        <v>0</v>
      </c>
      <c r="BF178" s="220">
        <f t="shared" si="68"/>
        <v>0</v>
      </c>
      <c r="BG178" s="221"/>
      <c r="BH178" s="220">
        <f>SUM($AT178:AT178)</f>
        <v>0</v>
      </c>
      <c r="BI178" s="220">
        <f>SUM($AT178:AU178)</f>
        <v>0</v>
      </c>
      <c r="BJ178" s="220">
        <f>SUM($AT178:AV178)</f>
        <v>0</v>
      </c>
      <c r="BK178" s="220">
        <f>SUM($AT178:AW178)</f>
        <v>0</v>
      </c>
      <c r="BL178" s="220">
        <f>SUM($AT178:AX178)</f>
        <v>0</v>
      </c>
      <c r="BM178" s="220">
        <f>SUM($AT178:AY178)</f>
        <v>0</v>
      </c>
      <c r="BN178" s="220">
        <f>SUM($AT178:AZ178)</f>
        <v>0</v>
      </c>
      <c r="BO178" s="220">
        <f>SUM($AT178:BA178)</f>
        <v>0</v>
      </c>
      <c r="BP178" s="220">
        <f>SUM($AT178:BB178)</f>
        <v>0</v>
      </c>
      <c r="BQ178" s="220">
        <f>SUM($AT178:BC178)</f>
        <v>0</v>
      </c>
      <c r="BR178" s="220">
        <f>SUM($AT178:BD178)</f>
        <v>0</v>
      </c>
      <c r="BS178" s="220">
        <f>SUM($AT178:BE178)</f>
        <v>0</v>
      </c>
      <c r="BT178" s="222">
        <f t="shared" si="69"/>
        <v>0</v>
      </c>
      <c r="BU178" s="82"/>
      <c r="BV178" s="220">
        <f t="shared" si="76"/>
        <v>12423.89</v>
      </c>
      <c r="BW178" s="220">
        <f t="shared" si="76"/>
        <v>60635.479999999996</v>
      </c>
      <c r="BX178" s="220">
        <f t="shared" si="76"/>
        <v>1238.8499999999999</v>
      </c>
      <c r="BY178" s="220">
        <f t="shared" si="76"/>
        <v>18535.32</v>
      </c>
      <c r="BZ178" s="220">
        <f t="shared" si="76"/>
        <v>38671.880000000005</v>
      </c>
      <c r="CA178" s="220">
        <f t="shared" si="76"/>
        <v>17718.449999999997</v>
      </c>
      <c r="CB178" s="220">
        <f t="shared" si="74"/>
        <v>18139.809999999998</v>
      </c>
      <c r="CC178" s="220">
        <f t="shared" si="74"/>
        <v>33798.07</v>
      </c>
      <c r="CD178" s="220">
        <f t="shared" si="74"/>
        <v>-183755.76</v>
      </c>
      <c r="CE178" s="220">
        <f t="shared" si="74"/>
        <v>4250.43</v>
      </c>
      <c r="CF178" s="220">
        <f t="shared" si="74"/>
        <v>29657.55</v>
      </c>
      <c r="CG178" s="220">
        <f t="shared" si="74"/>
        <v>-5184.76</v>
      </c>
      <c r="CH178" s="220">
        <f t="shared" si="70"/>
        <v>46129.209999999985</v>
      </c>
      <c r="CI178" s="221"/>
      <c r="CJ178" s="220">
        <f>SUM($BV178:BV178)</f>
        <v>12423.89</v>
      </c>
      <c r="CK178" s="220">
        <f>SUM($BV178:BW178)</f>
        <v>73059.37</v>
      </c>
      <c r="CL178" s="220">
        <f>SUM($BV178:BX178)</f>
        <v>74298.22</v>
      </c>
      <c r="CM178" s="220">
        <f>SUM($BV178:BY178)</f>
        <v>92833.540000000008</v>
      </c>
      <c r="CN178" s="220">
        <f>SUM($BV178:BZ178)</f>
        <v>131505.42000000001</v>
      </c>
      <c r="CO178" s="220">
        <f>SUM($BV178:CA178)</f>
        <v>149223.87</v>
      </c>
      <c r="CP178" s="220">
        <f>SUM($BV178:CB178)</f>
        <v>167363.68</v>
      </c>
      <c r="CQ178" s="220">
        <f>SUM($BV178:CC178)</f>
        <v>201161.75</v>
      </c>
      <c r="CR178" s="220">
        <f>SUM($BV178:CD178)</f>
        <v>17405.989999999991</v>
      </c>
      <c r="CS178" s="220">
        <f>SUM($BV178:CE178)</f>
        <v>21656.419999999991</v>
      </c>
      <c r="CT178" s="220">
        <f>SUM($BV178:CF178)</f>
        <v>51313.969999999987</v>
      </c>
      <c r="CU178" s="220">
        <f>SUM($BV178:CG178)</f>
        <v>46129.209999999985</v>
      </c>
      <c r="CV178" s="222">
        <f t="shared" si="71"/>
        <v>84609.227083333331</v>
      </c>
    </row>
    <row r="179" spans="1:100" s="94" customFormat="1" ht="14.4">
      <c r="A179" s="129" t="s">
        <v>807</v>
      </c>
      <c r="B179" s="129" t="s">
        <v>57</v>
      </c>
      <c r="C179" s="129" t="s">
        <v>212</v>
      </c>
      <c r="D179" t="s">
        <v>49</v>
      </c>
      <c r="E179" s="217" t="s">
        <v>49</v>
      </c>
      <c r="F179" t="s">
        <v>132</v>
      </c>
      <c r="G179" t="s">
        <v>133</v>
      </c>
      <c r="H179" t="s">
        <v>134</v>
      </c>
      <c r="I179" t="s">
        <v>381</v>
      </c>
      <c r="J179" t="s">
        <v>666</v>
      </c>
      <c r="K179" s="129" t="s">
        <v>786</v>
      </c>
      <c r="L179" s="129" t="s">
        <v>44</v>
      </c>
      <c r="M179" s="218" t="str">
        <f t="shared" si="64"/>
        <v>GD.WA</v>
      </c>
      <c r="N179" s="173">
        <v>0</v>
      </c>
      <c r="O179" s="173">
        <v>1</v>
      </c>
      <c r="P179" s="219">
        <f t="shared" si="65"/>
        <v>0</v>
      </c>
      <c r="Q179" s="219">
        <f t="shared" si="66"/>
        <v>9081895.6500000004</v>
      </c>
      <c r="R179" s="220">
        <v>143888.76999999999</v>
      </c>
      <c r="S179" s="220">
        <v>157802.49</v>
      </c>
      <c r="T179" s="220">
        <v>539471.42999999993</v>
      </c>
      <c r="U179" s="220">
        <v>87434.84</v>
      </c>
      <c r="V179" s="220">
        <v>800326.96999999986</v>
      </c>
      <c r="W179" s="220">
        <v>1170402.2299999997</v>
      </c>
      <c r="X179" s="220">
        <v>352541.94</v>
      </c>
      <c r="Y179" s="220">
        <v>1511447.7200000002</v>
      </c>
      <c r="Z179" s="220">
        <v>1877590.98</v>
      </c>
      <c r="AA179" s="220">
        <v>1259570.1599999999</v>
      </c>
      <c r="AB179" s="220">
        <v>638210.81999999995</v>
      </c>
      <c r="AC179" s="220">
        <v>543207.29999999993</v>
      </c>
      <c r="AD179" s="220">
        <f t="shared" si="72"/>
        <v>9081895.6500000004</v>
      </c>
      <c r="AE179" s="221"/>
      <c r="AF179" s="220">
        <f>SUM($R179:R179)</f>
        <v>143888.76999999999</v>
      </c>
      <c r="AG179" s="220">
        <f>SUM($R179:S179)</f>
        <v>301691.26</v>
      </c>
      <c r="AH179" s="220">
        <f>SUM($R179:T179)</f>
        <v>841162.69</v>
      </c>
      <c r="AI179" s="220">
        <f>SUM($R179:U179)</f>
        <v>928597.52999999991</v>
      </c>
      <c r="AJ179" s="220">
        <f>SUM($R179:V179)</f>
        <v>1728924.4999999998</v>
      </c>
      <c r="AK179" s="220">
        <f>SUM($R179:W179)</f>
        <v>2899326.7299999995</v>
      </c>
      <c r="AL179" s="220">
        <f>SUM($R179:X179)</f>
        <v>3251868.6699999995</v>
      </c>
      <c r="AM179" s="220">
        <f>SUM($R179:Y179)</f>
        <v>4763316.3899999997</v>
      </c>
      <c r="AN179" s="220">
        <f>SUM($R179:Z179)</f>
        <v>6640907.3699999992</v>
      </c>
      <c r="AO179" s="220">
        <f>SUM($R179:AA179)</f>
        <v>7900477.5299999993</v>
      </c>
      <c r="AP179" s="220">
        <f>SUM($R179:AB179)</f>
        <v>8538688.3499999996</v>
      </c>
      <c r="AQ179" s="220">
        <f>SUM($R179:AC179)</f>
        <v>9081895.6500000004</v>
      </c>
      <c r="AR179" s="222">
        <f t="shared" si="67"/>
        <v>3539983.1345833335</v>
      </c>
      <c r="AS179" s="82"/>
      <c r="AT179" s="220">
        <f t="shared" si="75"/>
        <v>0</v>
      </c>
      <c r="AU179" s="220">
        <f t="shared" si="75"/>
        <v>0</v>
      </c>
      <c r="AV179" s="220">
        <f t="shared" si="75"/>
        <v>0</v>
      </c>
      <c r="AW179" s="220">
        <f t="shared" si="75"/>
        <v>0</v>
      </c>
      <c r="AX179" s="220">
        <f t="shared" si="75"/>
        <v>0</v>
      </c>
      <c r="AY179" s="220">
        <f t="shared" si="75"/>
        <v>0</v>
      </c>
      <c r="AZ179" s="220">
        <f t="shared" si="73"/>
        <v>0</v>
      </c>
      <c r="BA179" s="220">
        <f t="shared" si="73"/>
        <v>0</v>
      </c>
      <c r="BB179" s="220">
        <f t="shared" si="73"/>
        <v>0</v>
      </c>
      <c r="BC179" s="220">
        <f t="shared" si="73"/>
        <v>0</v>
      </c>
      <c r="BD179" s="220">
        <f t="shared" si="73"/>
        <v>0</v>
      </c>
      <c r="BE179" s="220">
        <f t="shared" si="73"/>
        <v>0</v>
      </c>
      <c r="BF179" s="220">
        <f t="shared" si="68"/>
        <v>0</v>
      </c>
      <c r="BG179" s="221"/>
      <c r="BH179" s="220">
        <f>SUM($AT179:AT179)</f>
        <v>0</v>
      </c>
      <c r="BI179" s="220">
        <f>SUM($AT179:AU179)</f>
        <v>0</v>
      </c>
      <c r="BJ179" s="220">
        <f>SUM($AT179:AV179)</f>
        <v>0</v>
      </c>
      <c r="BK179" s="220">
        <f>SUM($AT179:AW179)</f>
        <v>0</v>
      </c>
      <c r="BL179" s="220">
        <f>SUM($AT179:AX179)</f>
        <v>0</v>
      </c>
      <c r="BM179" s="220">
        <f>SUM($AT179:AY179)</f>
        <v>0</v>
      </c>
      <c r="BN179" s="220">
        <f>SUM($AT179:AZ179)</f>
        <v>0</v>
      </c>
      <c r="BO179" s="220">
        <f>SUM($AT179:BA179)</f>
        <v>0</v>
      </c>
      <c r="BP179" s="220">
        <f>SUM($AT179:BB179)</f>
        <v>0</v>
      </c>
      <c r="BQ179" s="220">
        <f>SUM($AT179:BC179)</f>
        <v>0</v>
      </c>
      <c r="BR179" s="220">
        <f>SUM($AT179:BD179)</f>
        <v>0</v>
      </c>
      <c r="BS179" s="220">
        <f>SUM($AT179:BE179)</f>
        <v>0</v>
      </c>
      <c r="BT179" s="222">
        <f t="shared" si="69"/>
        <v>0</v>
      </c>
      <c r="BU179" s="82"/>
      <c r="BV179" s="220">
        <f t="shared" si="76"/>
        <v>143888.76999999999</v>
      </c>
      <c r="BW179" s="220">
        <f t="shared" si="76"/>
        <v>157802.49</v>
      </c>
      <c r="BX179" s="220">
        <f t="shared" si="76"/>
        <v>539471.42999999993</v>
      </c>
      <c r="BY179" s="220">
        <f t="shared" si="76"/>
        <v>87434.84</v>
      </c>
      <c r="BZ179" s="220">
        <f t="shared" si="76"/>
        <v>800326.96999999986</v>
      </c>
      <c r="CA179" s="220">
        <f t="shared" si="76"/>
        <v>1170402.2299999997</v>
      </c>
      <c r="CB179" s="220">
        <f t="shared" si="74"/>
        <v>352541.94</v>
      </c>
      <c r="CC179" s="220">
        <f t="shared" si="74"/>
        <v>1511447.7200000002</v>
      </c>
      <c r="CD179" s="220">
        <f t="shared" si="74"/>
        <v>1877590.98</v>
      </c>
      <c r="CE179" s="220">
        <f t="shared" si="74"/>
        <v>1259570.1599999999</v>
      </c>
      <c r="CF179" s="220">
        <f t="shared" si="74"/>
        <v>638210.81999999995</v>
      </c>
      <c r="CG179" s="220">
        <f t="shared" si="74"/>
        <v>543207.29999999993</v>
      </c>
      <c r="CH179" s="220">
        <f t="shared" si="70"/>
        <v>9081895.6500000004</v>
      </c>
      <c r="CI179" s="221"/>
      <c r="CJ179" s="220">
        <f>SUM($BV179:BV179)</f>
        <v>143888.76999999999</v>
      </c>
      <c r="CK179" s="220">
        <f>SUM($BV179:BW179)</f>
        <v>301691.26</v>
      </c>
      <c r="CL179" s="220">
        <f>SUM($BV179:BX179)</f>
        <v>841162.69</v>
      </c>
      <c r="CM179" s="220">
        <f>SUM($BV179:BY179)</f>
        <v>928597.52999999991</v>
      </c>
      <c r="CN179" s="220">
        <f>SUM($BV179:BZ179)</f>
        <v>1728924.4999999998</v>
      </c>
      <c r="CO179" s="220">
        <f>SUM($BV179:CA179)</f>
        <v>2899326.7299999995</v>
      </c>
      <c r="CP179" s="220">
        <f>SUM($BV179:CB179)</f>
        <v>3251868.6699999995</v>
      </c>
      <c r="CQ179" s="220">
        <f>SUM($BV179:CC179)</f>
        <v>4763316.3899999997</v>
      </c>
      <c r="CR179" s="220">
        <f>SUM($BV179:CD179)</f>
        <v>6640907.3699999992</v>
      </c>
      <c r="CS179" s="220">
        <f>SUM($BV179:CE179)</f>
        <v>7900477.5299999993</v>
      </c>
      <c r="CT179" s="220">
        <f>SUM($BV179:CF179)</f>
        <v>8538688.3499999996</v>
      </c>
      <c r="CU179" s="220">
        <f>SUM($BV179:CG179)</f>
        <v>9081895.6500000004</v>
      </c>
      <c r="CV179" s="222">
        <f t="shared" si="71"/>
        <v>3539983.1345833335</v>
      </c>
    </row>
    <row r="180" spans="1:100" s="94" customFormat="1" ht="14.4">
      <c r="A180" s="129" t="s">
        <v>807</v>
      </c>
      <c r="B180" s="129" t="s">
        <v>57</v>
      </c>
      <c r="C180" s="129" t="s">
        <v>212</v>
      </c>
      <c r="D180" t="s">
        <v>49</v>
      </c>
      <c r="E180" s="217" t="s">
        <v>49</v>
      </c>
      <c r="F180" t="s">
        <v>132</v>
      </c>
      <c r="G180" t="s">
        <v>133</v>
      </c>
      <c r="H180" t="s">
        <v>134</v>
      </c>
      <c r="I180" t="s">
        <v>382</v>
      </c>
      <c r="J180" t="s">
        <v>665</v>
      </c>
      <c r="K180" s="129" t="s">
        <v>786</v>
      </c>
      <c r="L180" s="129" t="s">
        <v>44</v>
      </c>
      <c r="M180" s="218" t="str">
        <f t="shared" si="64"/>
        <v>GD.WA</v>
      </c>
      <c r="N180" s="173">
        <v>0</v>
      </c>
      <c r="O180" s="173">
        <v>1</v>
      </c>
      <c r="P180" s="219">
        <f t="shared" si="65"/>
        <v>0</v>
      </c>
      <c r="Q180" s="219">
        <f t="shared" si="66"/>
        <v>238488.22000000006</v>
      </c>
      <c r="R180" s="220">
        <v>533.49</v>
      </c>
      <c r="S180" s="220">
        <v>3327.86</v>
      </c>
      <c r="T180" s="220">
        <v>15715.92</v>
      </c>
      <c r="U180" s="220">
        <v>39714.960000000006</v>
      </c>
      <c r="V180" s="220">
        <v>217721.31</v>
      </c>
      <c r="W180" s="220">
        <v>176271.33000000002</v>
      </c>
      <c r="X180" s="220">
        <v>121978.9</v>
      </c>
      <c r="Y180" s="220">
        <v>15524.93</v>
      </c>
      <c r="Z180" s="220">
        <v>-325217.44</v>
      </c>
      <c r="AA180" s="220">
        <v>-6140.49</v>
      </c>
      <c r="AB180" s="220">
        <v>-22793.010000000002</v>
      </c>
      <c r="AC180" s="220">
        <v>1850.46</v>
      </c>
      <c r="AD180" s="220">
        <f t="shared" si="72"/>
        <v>238488.22000000006</v>
      </c>
      <c r="AE180" s="221"/>
      <c r="AF180" s="220">
        <f>SUM($R180:R180)</f>
        <v>533.49</v>
      </c>
      <c r="AG180" s="220">
        <f>SUM($R180:S180)</f>
        <v>3861.3500000000004</v>
      </c>
      <c r="AH180" s="220">
        <f>SUM($R180:T180)</f>
        <v>19577.27</v>
      </c>
      <c r="AI180" s="220">
        <f>SUM($R180:U180)</f>
        <v>59292.23000000001</v>
      </c>
      <c r="AJ180" s="220">
        <f>SUM($R180:V180)</f>
        <v>277013.54000000004</v>
      </c>
      <c r="AK180" s="220">
        <f>SUM($R180:W180)</f>
        <v>453284.87000000005</v>
      </c>
      <c r="AL180" s="220">
        <f>SUM($R180:X180)</f>
        <v>575263.77</v>
      </c>
      <c r="AM180" s="220">
        <f>SUM($R180:Y180)</f>
        <v>590788.70000000007</v>
      </c>
      <c r="AN180" s="220">
        <f>SUM($R180:Z180)</f>
        <v>265571.26000000007</v>
      </c>
      <c r="AO180" s="220">
        <f>SUM($R180:AA180)</f>
        <v>259430.77000000008</v>
      </c>
      <c r="AP180" s="220">
        <f>SUM($R180:AB180)</f>
        <v>236637.76000000007</v>
      </c>
      <c r="AQ180" s="220">
        <f>SUM($R180:AC180)</f>
        <v>238488.22000000006</v>
      </c>
      <c r="AR180" s="222">
        <f t="shared" si="67"/>
        <v>238374.92666666672</v>
      </c>
      <c r="AS180" s="82"/>
      <c r="AT180" s="220">
        <f t="shared" si="75"/>
        <v>0</v>
      </c>
      <c r="AU180" s="220">
        <f t="shared" si="75"/>
        <v>0</v>
      </c>
      <c r="AV180" s="220">
        <f t="shared" si="75"/>
        <v>0</v>
      </c>
      <c r="AW180" s="220">
        <f t="shared" si="75"/>
        <v>0</v>
      </c>
      <c r="AX180" s="220">
        <f t="shared" si="75"/>
        <v>0</v>
      </c>
      <c r="AY180" s="220">
        <f t="shared" si="75"/>
        <v>0</v>
      </c>
      <c r="AZ180" s="220">
        <f t="shared" si="73"/>
        <v>0</v>
      </c>
      <c r="BA180" s="220">
        <f t="shared" si="73"/>
        <v>0</v>
      </c>
      <c r="BB180" s="220">
        <f t="shared" si="73"/>
        <v>0</v>
      </c>
      <c r="BC180" s="220">
        <f t="shared" si="73"/>
        <v>0</v>
      </c>
      <c r="BD180" s="220">
        <f t="shared" si="73"/>
        <v>0</v>
      </c>
      <c r="BE180" s="220">
        <f t="shared" si="73"/>
        <v>0</v>
      </c>
      <c r="BF180" s="220">
        <f t="shared" si="68"/>
        <v>0</v>
      </c>
      <c r="BG180" s="221"/>
      <c r="BH180" s="220">
        <f>SUM($AT180:AT180)</f>
        <v>0</v>
      </c>
      <c r="BI180" s="220">
        <f>SUM($AT180:AU180)</f>
        <v>0</v>
      </c>
      <c r="BJ180" s="220">
        <f>SUM($AT180:AV180)</f>
        <v>0</v>
      </c>
      <c r="BK180" s="220">
        <f>SUM($AT180:AW180)</f>
        <v>0</v>
      </c>
      <c r="BL180" s="220">
        <f>SUM($AT180:AX180)</f>
        <v>0</v>
      </c>
      <c r="BM180" s="220">
        <f>SUM($AT180:AY180)</f>
        <v>0</v>
      </c>
      <c r="BN180" s="220">
        <f>SUM($AT180:AZ180)</f>
        <v>0</v>
      </c>
      <c r="BO180" s="220">
        <f>SUM($AT180:BA180)</f>
        <v>0</v>
      </c>
      <c r="BP180" s="220">
        <f>SUM($AT180:BB180)</f>
        <v>0</v>
      </c>
      <c r="BQ180" s="220">
        <f>SUM($AT180:BC180)</f>
        <v>0</v>
      </c>
      <c r="BR180" s="220">
        <f>SUM($AT180:BD180)</f>
        <v>0</v>
      </c>
      <c r="BS180" s="220">
        <f>SUM($AT180:BE180)</f>
        <v>0</v>
      </c>
      <c r="BT180" s="222">
        <f t="shared" si="69"/>
        <v>0</v>
      </c>
      <c r="BU180" s="82"/>
      <c r="BV180" s="220">
        <f t="shared" si="76"/>
        <v>533.49</v>
      </c>
      <c r="BW180" s="220">
        <f t="shared" si="76"/>
        <v>3327.86</v>
      </c>
      <c r="BX180" s="220">
        <f t="shared" si="76"/>
        <v>15715.92</v>
      </c>
      <c r="BY180" s="220">
        <f t="shared" si="76"/>
        <v>39714.960000000006</v>
      </c>
      <c r="BZ180" s="220">
        <f t="shared" si="76"/>
        <v>217721.31</v>
      </c>
      <c r="CA180" s="220">
        <f t="shared" si="76"/>
        <v>176271.33000000002</v>
      </c>
      <c r="CB180" s="220">
        <f t="shared" si="74"/>
        <v>121978.9</v>
      </c>
      <c r="CC180" s="220">
        <f t="shared" si="74"/>
        <v>15524.93</v>
      </c>
      <c r="CD180" s="220">
        <f t="shared" si="74"/>
        <v>-325217.44</v>
      </c>
      <c r="CE180" s="220">
        <f t="shared" si="74"/>
        <v>-6140.49</v>
      </c>
      <c r="CF180" s="220">
        <f t="shared" si="74"/>
        <v>-22793.010000000002</v>
      </c>
      <c r="CG180" s="220">
        <f t="shared" si="74"/>
        <v>1850.46</v>
      </c>
      <c r="CH180" s="220">
        <f t="shared" si="70"/>
        <v>238488.22000000006</v>
      </c>
      <c r="CI180" s="221"/>
      <c r="CJ180" s="220">
        <f>SUM($BV180:BV180)</f>
        <v>533.49</v>
      </c>
      <c r="CK180" s="220">
        <f>SUM($BV180:BW180)</f>
        <v>3861.3500000000004</v>
      </c>
      <c r="CL180" s="220">
        <f>SUM($BV180:BX180)</f>
        <v>19577.27</v>
      </c>
      <c r="CM180" s="220">
        <f>SUM($BV180:BY180)</f>
        <v>59292.23000000001</v>
      </c>
      <c r="CN180" s="220">
        <f>SUM($BV180:BZ180)</f>
        <v>277013.54000000004</v>
      </c>
      <c r="CO180" s="220">
        <f>SUM($BV180:CA180)</f>
        <v>453284.87000000005</v>
      </c>
      <c r="CP180" s="220">
        <f>SUM($BV180:CB180)</f>
        <v>575263.77</v>
      </c>
      <c r="CQ180" s="220">
        <f>SUM($BV180:CC180)</f>
        <v>590788.70000000007</v>
      </c>
      <c r="CR180" s="220">
        <f>SUM($BV180:CD180)</f>
        <v>265571.26000000007</v>
      </c>
      <c r="CS180" s="220">
        <f>SUM($BV180:CE180)</f>
        <v>259430.77000000008</v>
      </c>
      <c r="CT180" s="220">
        <f>SUM($BV180:CF180)</f>
        <v>236637.76000000007</v>
      </c>
      <c r="CU180" s="220">
        <f>SUM($BV180:CG180)</f>
        <v>238488.22000000006</v>
      </c>
      <c r="CV180" s="222">
        <f t="shared" si="71"/>
        <v>238374.92666666672</v>
      </c>
    </row>
    <row r="181" spans="1:100" s="94" customFormat="1" ht="14.4">
      <c r="A181" s="129" t="s">
        <v>807</v>
      </c>
      <c r="B181" s="129" t="s">
        <v>57</v>
      </c>
      <c r="C181" s="129" t="s">
        <v>212</v>
      </c>
      <c r="D181" t="s">
        <v>49</v>
      </c>
      <c r="E181" s="217" t="s">
        <v>49</v>
      </c>
      <c r="F181" t="s">
        <v>132</v>
      </c>
      <c r="G181" t="s">
        <v>133</v>
      </c>
      <c r="H181" t="s">
        <v>134</v>
      </c>
      <c r="I181" t="s">
        <v>383</v>
      </c>
      <c r="J181" t="s">
        <v>662</v>
      </c>
      <c r="K181" s="129" t="s">
        <v>786</v>
      </c>
      <c r="L181" s="129" t="s">
        <v>44</v>
      </c>
      <c r="M181" s="218" t="str">
        <f t="shared" si="64"/>
        <v>GD.WA</v>
      </c>
      <c r="N181" s="173">
        <v>0</v>
      </c>
      <c r="O181" s="173">
        <v>1</v>
      </c>
      <c r="P181" s="219">
        <f t="shared" si="65"/>
        <v>0</v>
      </c>
      <c r="Q181" s="219">
        <f t="shared" si="66"/>
        <v>-57971.289999999979</v>
      </c>
      <c r="R181" s="220">
        <v>0</v>
      </c>
      <c r="S181" s="220">
        <v>0</v>
      </c>
      <c r="T181" s="220">
        <v>0</v>
      </c>
      <c r="U181" s="220">
        <v>734.75</v>
      </c>
      <c r="V181" s="220">
        <v>0</v>
      </c>
      <c r="W181" s="220">
        <v>15.87</v>
      </c>
      <c r="X181" s="220">
        <v>4577.0400000000009</v>
      </c>
      <c r="Y181" s="220">
        <v>-82550.849999999991</v>
      </c>
      <c r="Z181" s="220">
        <v>759.88</v>
      </c>
      <c r="AA181" s="220">
        <v>2905.22</v>
      </c>
      <c r="AB181" s="220">
        <v>9950.9</v>
      </c>
      <c r="AC181" s="220">
        <v>5635.9</v>
      </c>
      <c r="AD181" s="220">
        <f t="shared" si="72"/>
        <v>-57971.289999999979</v>
      </c>
      <c r="AE181" s="221"/>
      <c r="AF181" s="220">
        <f>SUM($R181:R181)</f>
        <v>0</v>
      </c>
      <c r="AG181" s="220">
        <f>SUM($R181:S181)</f>
        <v>0</v>
      </c>
      <c r="AH181" s="220">
        <f>SUM($R181:T181)</f>
        <v>0</v>
      </c>
      <c r="AI181" s="220">
        <f>SUM($R181:U181)</f>
        <v>734.75</v>
      </c>
      <c r="AJ181" s="220">
        <f>SUM($R181:V181)</f>
        <v>734.75</v>
      </c>
      <c r="AK181" s="220">
        <f>SUM($R181:W181)</f>
        <v>750.62</v>
      </c>
      <c r="AL181" s="220">
        <f>SUM($R181:X181)</f>
        <v>5327.6600000000008</v>
      </c>
      <c r="AM181" s="220">
        <f>SUM($R181:Y181)</f>
        <v>-77223.189999999988</v>
      </c>
      <c r="AN181" s="220">
        <f>SUM($R181:Z181)</f>
        <v>-76463.309999999983</v>
      </c>
      <c r="AO181" s="220">
        <f>SUM($R181:AA181)</f>
        <v>-73558.089999999982</v>
      </c>
      <c r="AP181" s="220">
        <f>SUM($R181:AB181)</f>
        <v>-63607.189999999981</v>
      </c>
      <c r="AQ181" s="220">
        <f>SUM($R181:AC181)</f>
        <v>-57971.289999999979</v>
      </c>
      <c r="AR181" s="222">
        <f t="shared" si="67"/>
        <v>-26024.137083333324</v>
      </c>
      <c r="AS181" s="82"/>
      <c r="AT181" s="220">
        <f t="shared" si="75"/>
        <v>0</v>
      </c>
      <c r="AU181" s="220">
        <f t="shared" si="75"/>
        <v>0</v>
      </c>
      <c r="AV181" s="220">
        <f t="shared" si="75"/>
        <v>0</v>
      </c>
      <c r="AW181" s="220">
        <f t="shared" si="75"/>
        <v>0</v>
      </c>
      <c r="AX181" s="220">
        <f t="shared" si="75"/>
        <v>0</v>
      </c>
      <c r="AY181" s="220">
        <f t="shared" si="75"/>
        <v>0</v>
      </c>
      <c r="AZ181" s="220">
        <f t="shared" si="75"/>
        <v>0</v>
      </c>
      <c r="BA181" s="220">
        <f t="shared" si="75"/>
        <v>0</v>
      </c>
      <c r="BB181" s="220">
        <f t="shared" si="75"/>
        <v>0</v>
      </c>
      <c r="BC181" s="220">
        <f t="shared" si="75"/>
        <v>0</v>
      </c>
      <c r="BD181" s="220">
        <f t="shared" si="75"/>
        <v>0</v>
      </c>
      <c r="BE181" s="220">
        <f t="shared" si="75"/>
        <v>0</v>
      </c>
      <c r="BF181" s="220">
        <f t="shared" si="68"/>
        <v>0</v>
      </c>
      <c r="BG181" s="221"/>
      <c r="BH181" s="220">
        <f>SUM($AT181:AT181)</f>
        <v>0</v>
      </c>
      <c r="BI181" s="220">
        <f>SUM($AT181:AU181)</f>
        <v>0</v>
      </c>
      <c r="BJ181" s="220">
        <f>SUM($AT181:AV181)</f>
        <v>0</v>
      </c>
      <c r="BK181" s="220">
        <f>SUM($AT181:AW181)</f>
        <v>0</v>
      </c>
      <c r="BL181" s="220">
        <f>SUM($AT181:AX181)</f>
        <v>0</v>
      </c>
      <c r="BM181" s="220">
        <f>SUM($AT181:AY181)</f>
        <v>0</v>
      </c>
      <c r="BN181" s="220">
        <f>SUM($AT181:AZ181)</f>
        <v>0</v>
      </c>
      <c r="BO181" s="220">
        <f>SUM($AT181:BA181)</f>
        <v>0</v>
      </c>
      <c r="BP181" s="220">
        <f>SUM($AT181:BB181)</f>
        <v>0</v>
      </c>
      <c r="BQ181" s="220">
        <f>SUM($AT181:BC181)</f>
        <v>0</v>
      </c>
      <c r="BR181" s="220">
        <f>SUM($AT181:BD181)</f>
        <v>0</v>
      </c>
      <c r="BS181" s="220">
        <f>SUM($AT181:BE181)</f>
        <v>0</v>
      </c>
      <c r="BT181" s="222">
        <f t="shared" si="69"/>
        <v>0</v>
      </c>
      <c r="BU181" s="82"/>
      <c r="BV181" s="220">
        <f t="shared" si="76"/>
        <v>0</v>
      </c>
      <c r="BW181" s="220">
        <f t="shared" si="76"/>
        <v>0</v>
      </c>
      <c r="BX181" s="220">
        <f t="shared" si="76"/>
        <v>0</v>
      </c>
      <c r="BY181" s="220">
        <f t="shared" si="76"/>
        <v>734.75</v>
      </c>
      <c r="BZ181" s="220">
        <f t="shared" si="76"/>
        <v>0</v>
      </c>
      <c r="CA181" s="220">
        <f t="shared" si="76"/>
        <v>15.87</v>
      </c>
      <c r="CB181" s="220">
        <f t="shared" si="76"/>
        <v>4577.0400000000009</v>
      </c>
      <c r="CC181" s="220">
        <f t="shared" si="76"/>
        <v>-82550.849999999991</v>
      </c>
      <c r="CD181" s="220">
        <f t="shared" si="76"/>
        <v>759.88</v>
      </c>
      <c r="CE181" s="220">
        <f t="shared" si="76"/>
        <v>2905.22</v>
      </c>
      <c r="CF181" s="220">
        <f t="shared" si="76"/>
        <v>9950.9</v>
      </c>
      <c r="CG181" s="220">
        <f t="shared" si="76"/>
        <v>5635.9</v>
      </c>
      <c r="CH181" s="220">
        <f t="shared" si="70"/>
        <v>-57971.289999999979</v>
      </c>
      <c r="CI181" s="221"/>
      <c r="CJ181" s="220">
        <f>SUM($BV181:BV181)</f>
        <v>0</v>
      </c>
      <c r="CK181" s="220">
        <f>SUM($BV181:BW181)</f>
        <v>0</v>
      </c>
      <c r="CL181" s="220">
        <f>SUM($BV181:BX181)</f>
        <v>0</v>
      </c>
      <c r="CM181" s="220">
        <f>SUM($BV181:BY181)</f>
        <v>734.75</v>
      </c>
      <c r="CN181" s="220">
        <f>SUM($BV181:BZ181)</f>
        <v>734.75</v>
      </c>
      <c r="CO181" s="220">
        <f>SUM($BV181:CA181)</f>
        <v>750.62</v>
      </c>
      <c r="CP181" s="220">
        <f>SUM($BV181:CB181)</f>
        <v>5327.6600000000008</v>
      </c>
      <c r="CQ181" s="220">
        <f>SUM($BV181:CC181)</f>
        <v>-77223.189999999988</v>
      </c>
      <c r="CR181" s="220">
        <f>SUM($BV181:CD181)</f>
        <v>-76463.309999999983</v>
      </c>
      <c r="CS181" s="220">
        <f>SUM($BV181:CE181)</f>
        <v>-73558.089999999982</v>
      </c>
      <c r="CT181" s="220">
        <f>SUM($BV181:CF181)</f>
        <v>-63607.189999999981</v>
      </c>
      <c r="CU181" s="220">
        <f>SUM($BV181:CG181)</f>
        <v>-57971.289999999979</v>
      </c>
      <c r="CV181" s="222">
        <f t="shared" si="71"/>
        <v>-26024.137083333324</v>
      </c>
    </row>
    <row r="182" spans="1:100" s="94" customFormat="1" ht="14.4">
      <c r="A182" s="129" t="s">
        <v>807</v>
      </c>
      <c r="B182" s="129" t="s">
        <v>57</v>
      </c>
      <c r="C182" s="129" t="s">
        <v>212</v>
      </c>
      <c r="D182" t="s">
        <v>49</v>
      </c>
      <c r="E182" s="217" t="s">
        <v>49</v>
      </c>
      <c r="F182" t="s">
        <v>138</v>
      </c>
      <c r="G182" t="s">
        <v>139</v>
      </c>
      <c r="H182" t="s">
        <v>140</v>
      </c>
      <c r="I182" t="s">
        <v>384</v>
      </c>
      <c r="J182" t="s">
        <v>667</v>
      </c>
      <c r="K182" s="129" t="s">
        <v>786</v>
      </c>
      <c r="L182" s="129" t="s">
        <v>44</v>
      </c>
      <c r="M182" s="218" t="str">
        <f t="shared" si="64"/>
        <v>GD.WA</v>
      </c>
      <c r="N182" s="173">
        <v>0</v>
      </c>
      <c r="O182" s="173">
        <v>1</v>
      </c>
      <c r="P182" s="219">
        <f t="shared" si="65"/>
        <v>0</v>
      </c>
      <c r="Q182" s="219">
        <f t="shared" si="66"/>
        <v>337634.26</v>
      </c>
      <c r="R182" s="220">
        <v>18478.160000000036</v>
      </c>
      <c r="S182" s="220">
        <v>20364.47</v>
      </c>
      <c r="T182" s="220">
        <v>18823.729999999996</v>
      </c>
      <c r="U182" s="220">
        <v>7362.16</v>
      </c>
      <c r="V182" s="220">
        <v>24953.360000000001</v>
      </c>
      <c r="W182" s="220">
        <v>37740.479999999996</v>
      </c>
      <c r="X182" s="220">
        <v>36195.590000000004</v>
      </c>
      <c r="Y182" s="220">
        <v>31351.629999999997</v>
      </c>
      <c r="Z182" s="220">
        <v>24856.92</v>
      </c>
      <c r="AA182" s="220">
        <v>45607.73</v>
      </c>
      <c r="AB182" s="220">
        <v>47150.85</v>
      </c>
      <c r="AC182" s="220">
        <v>24749.18</v>
      </c>
      <c r="AD182" s="220">
        <f t="shared" si="72"/>
        <v>337634.26</v>
      </c>
      <c r="AE182" s="221"/>
      <c r="AF182" s="220">
        <f>SUM($R182:R182)</f>
        <v>18478.160000000036</v>
      </c>
      <c r="AG182" s="220">
        <f>SUM($R182:S182)</f>
        <v>38842.630000000034</v>
      </c>
      <c r="AH182" s="220">
        <f>SUM($R182:T182)</f>
        <v>57666.36000000003</v>
      </c>
      <c r="AI182" s="220">
        <f>SUM($R182:U182)</f>
        <v>65028.520000000033</v>
      </c>
      <c r="AJ182" s="220">
        <f>SUM($R182:V182)</f>
        <v>89981.880000000034</v>
      </c>
      <c r="AK182" s="220">
        <f>SUM($R182:W182)</f>
        <v>127722.36000000003</v>
      </c>
      <c r="AL182" s="220">
        <f>SUM($R182:X182)</f>
        <v>163917.95000000004</v>
      </c>
      <c r="AM182" s="220">
        <f>SUM($R182:Y182)</f>
        <v>195269.58000000005</v>
      </c>
      <c r="AN182" s="220">
        <f>SUM($R182:Z182)</f>
        <v>220126.50000000006</v>
      </c>
      <c r="AO182" s="220">
        <f>SUM($R182:AA182)</f>
        <v>265734.23000000004</v>
      </c>
      <c r="AP182" s="220">
        <f>SUM($R182:AB182)</f>
        <v>312885.08</v>
      </c>
      <c r="AQ182" s="220">
        <f>SUM($R182:AC182)</f>
        <v>337634.26</v>
      </c>
      <c r="AR182" s="222">
        <f t="shared" si="67"/>
        <v>143705.86500000002</v>
      </c>
      <c r="AS182" s="82"/>
      <c r="AT182" s="220">
        <f t="shared" si="75"/>
        <v>0</v>
      </c>
      <c r="AU182" s="220">
        <f t="shared" si="75"/>
        <v>0</v>
      </c>
      <c r="AV182" s="220">
        <f t="shared" si="75"/>
        <v>0</v>
      </c>
      <c r="AW182" s="220">
        <f t="shared" si="75"/>
        <v>0</v>
      </c>
      <c r="AX182" s="220">
        <f t="shared" si="75"/>
        <v>0</v>
      </c>
      <c r="AY182" s="220">
        <f t="shared" si="75"/>
        <v>0</v>
      </c>
      <c r="AZ182" s="220">
        <f t="shared" si="75"/>
        <v>0</v>
      </c>
      <c r="BA182" s="220">
        <f t="shared" si="75"/>
        <v>0</v>
      </c>
      <c r="BB182" s="220">
        <f t="shared" si="75"/>
        <v>0</v>
      </c>
      <c r="BC182" s="220">
        <f t="shared" si="75"/>
        <v>0</v>
      </c>
      <c r="BD182" s="220">
        <f t="shared" si="75"/>
        <v>0</v>
      </c>
      <c r="BE182" s="220">
        <f t="shared" si="75"/>
        <v>0</v>
      </c>
      <c r="BF182" s="220">
        <f t="shared" si="68"/>
        <v>0</v>
      </c>
      <c r="BG182" s="221"/>
      <c r="BH182" s="220">
        <f>SUM($AT182:AT182)</f>
        <v>0</v>
      </c>
      <c r="BI182" s="220">
        <f>SUM($AT182:AU182)</f>
        <v>0</v>
      </c>
      <c r="BJ182" s="220">
        <f>SUM($AT182:AV182)</f>
        <v>0</v>
      </c>
      <c r="BK182" s="220">
        <f>SUM($AT182:AW182)</f>
        <v>0</v>
      </c>
      <c r="BL182" s="220">
        <f>SUM($AT182:AX182)</f>
        <v>0</v>
      </c>
      <c r="BM182" s="220">
        <f>SUM($AT182:AY182)</f>
        <v>0</v>
      </c>
      <c r="BN182" s="220">
        <f>SUM($AT182:AZ182)</f>
        <v>0</v>
      </c>
      <c r="BO182" s="220">
        <f>SUM($AT182:BA182)</f>
        <v>0</v>
      </c>
      <c r="BP182" s="220">
        <f>SUM($AT182:BB182)</f>
        <v>0</v>
      </c>
      <c r="BQ182" s="220">
        <f>SUM($AT182:BC182)</f>
        <v>0</v>
      </c>
      <c r="BR182" s="220">
        <f>SUM($AT182:BD182)</f>
        <v>0</v>
      </c>
      <c r="BS182" s="220">
        <f>SUM($AT182:BE182)</f>
        <v>0</v>
      </c>
      <c r="BT182" s="222">
        <f t="shared" si="69"/>
        <v>0</v>
      </c>
      <c r="BU182" s="82"/>
      <c r="BV182" s="220">
        <f t="shared" si="76"/>
        <v>18478.160000000036</v>
      </c>
      <c r="BW182" s="220">
        <f t="shared" si="76"/>
        <v>20364.47</v>
      </c>
      <c r="BX182" s="220">
        <f t="shared" si="76"/>
        <v>18823.729999999996</v>
      </c>
      <c r="BY182" s="220">
        <f t="shared" si="76"/>
        <v>7362.16</v>
      </c>
      <c r="BZ182" s="220">
        <f t="shared" si="76"/>
        <v>24953.360000000001</v>
      </c>
      <c r="CA182" s="220">
        <f t="shared" si="76"/>
        <v>37740.479999999996</v>
      </c>
      <c r="CB182" s="220">
        <f t="shared" si="76"/>
        <v>36195.590000000004</v>
      </c>
      <c r="CC182" s="220">
        <f t="shared" si="76"/>
        <v>31351.629999999997</v>
      </c>
      <c r="CD182" s="220">
        <f t="shared" si="76"/>
        <v>24856.92</v>
      </c>
      <c r="CE182" s="220">
        <f t="shared" si="76"/>
        <v>45607.73</v>
      </c>
      <c r="CF182" s="220">
        <f t="shared" si="76"/>
        <v>47150.85</v>
      </c>
      <c r="CG182" s="220">
        <f t="shared" si="76"/>
        <v>24749.18</v>
      </c>
      <c r="CH182" s="220">
        <f t="shared" si="70"/>
        <v>337634.26</v>
      </c>
      <c r="CI182" s="221"/>
      <c r="CJ182" s="220">
        <f>SUM($BV182:BV182)</f>
        <v>18478.160000000036</v>
      </c>
      <c r="CK182" s="220">
        <f>SUM($BV182:BW182)</f>
        <v>38842.630000000034</v>
      </c>
      <c r="CL182" s="220">
        <f>SUM($BV182:BX182)</f>
        <v>57666.36000000003</v>
      </c>
      <c r="CM182" s="220">
        <f>SUM($BV182:BY182)</f>
        <v>65028.520000000033</v>
      </c>
      <c r="CN182" s="220">
        <f>SUM($BV182:BZ182)</f>
        <v>89981.880000000034</v>
      </c>
      <c r="CO182" s="220">
        <f>SUM($BV182:CA182)</f>
        <v>127722.36000000003</v>
      </c>
      <c r="CP182" s="220">
        <f>SUM($BV182:CB182)</f>
        <v>163917.95000000004</v>
      </c>
      <c r="CQ182" s="220">
        <f>SUM($BV182:CC182)</f>
        <v>195269.58000000005</v>
      </c>
      <c r="CR182" s="220">
        <f>SUM($BV182:CD182)</f>
        <v>220126.50000000006</v>
      </c>
      <c r="CS182" s="220">
        <f>SUM($BV182:CE182)</f>
        <v>265734.23000000004</v>
      </c>
      <c r="CT182" s="220">
        <f>SUM($BV182:CF182)</f>
        <v>312885.08</v>
      </c>
      <c r="CU182" s="220">
        <f>SUM($BV182:CG182)</f>
        <v>337634.26</v>
      </c>
      <c r="CV182" s="222">
        <f t="shared" si="71"/>
        <v>143705.86500000002</v>
      </c>
    </row>
    <row r="183" spans="1:100" s="94" customFormat="1" ht="14.4">
      <c r="A183" s="129" t="s">
        <v>421</v>
      </c>
      <c r="B183" s="129" t="s">
        <v>57</v>
      </c>
      <c r="C183" s="129" t="s">
        <v>212</v>
      </c>
      <c r="D183" t="s">
        <v>636</v>
      </c>
      <c r="E183" s="217" t="s">
        <v>48</v>
      </c>
      <c r="F183" t="s">
        <v>231</v>
      </c>
      <c r="G183" t="s">
        <v>385</v>
      </c>
      <c r="H183" t="s">
        <v>386</v>
      </c>
      <c r="I183" t="s">
        <v>387</v>
      </c>
      <c r="J183" t="s">
        <v>668</v>
      </c>
      <c r="K183" s="129" t="s">
        <v>786</v>
      </c>
      <c r="L183" s="129" t="s">
        <v>44</v>
      </c>
      <c r="M183" s="218" t="str">
        <f t="shared" si="64"/>
        <v>GD.WA</v>
      </c>
      <c r="N183" s="173">
        <v>0</v>
      </c>
      <c r="O183" s="173">
        <v>1</v>
      </c>
      <c r="P183" s="219">
        <f t="shared" si="65"/>
        <v>0</v>
      </c>
      <c r="Q183" s="219">
        <f t="shared" si="66"/>
        <v>4944133.78</v>
      </c>
      <c r="R183" s="220">
        <v>253.79</v>
      </c>
      <c r="S183" s="220">
        <v>0</v>
      </c>
      <c r="T183" s="220">
        <v>0</v>
      </c>
      <c r="U183" s="220">
        <v>0</v>
      </c>
      <c r="V183" s="220">
        <v>0</v>
      </c>
      <c r="W183" s="220">
        <v>4917707.3500000006</v>
      </c>
      <c r="X183" s="220">
        <v>714.22</v>
      </c>
      <c r="Y183" s="220">
        <v>4920.6400000000003</v>
      </c>
      <c r="Z183" s="220">
        <v>1064.69</v>
      </c>
      <c r="AA183" s="220">
        <v>1239.45</v>
      </c>
      <c r="AB183" s="220">
        <v>17867.63</v>
      </c>
      <c r="AC183" s="220">
        <v>366.01</v>
      </c>
      <c r="AD183" s="220">
        <f t="shared" si="72"/>
        <v>4944133.78</v>
      </c>
      <c r="AE183" s="221"/>
      <c r="AF183" s="220">
        <f>SUM($R183:R183)</f>
        <v>253.79</v>
      </c>
      <c r="AG183" s="220">
        <f>SUM($R183:S183)</f>
        <v>253.79</v>
      </c>
      <c r="AH183" s="220">
        <f>SUM($R183:T183)</f>
        <v>253.79</v>
      </c>
      <c r="AI183" s="220">
        <f>SUM($R183:U183)</f>
        <v>253.79</v>
      </c>
      <c r="AJ183" s="220">
        <f>SUM($R183:V183)</f>
        <v>253.79</v>
      </c>
      <c r="AK183" s="220">
        <f>SUM($R183:W183)</f>
        <v>4917961.1400000006</v>
      </c>
      <c r="AL183" s="220">
        <f>SUM($R183:X183)</f>
        <v>4918675.3600000003</v>
      </c>
      <c r="AM183" s="220">
        <f>SUM($R183:Y183)</f>
        <v>4923596</v>
      </c>
      <c r="AN183" s="220">
        <f>SUM($R183:Z183)</f>
        <v>4924660.6900000004</v>
      </c>
      <c r="AO183" s="220">
        <f>SUM($R183:AA183)</f>
        <v>4925900.1400000006</v>
      </c>
      <c r="AP183" s="220">
        <f>SUM($R183:AB183)</f>
        <v>4943767.7700000005</v>
      </c>
      <c r="AQ183" s="220">
        <f>SUM($R183:AC183)</f>
        <v>4944133.78</v>
      </c>
      <c r="AR183" s="222">
        <f t="shared" si="67"/>
        <v>2668991.4116666666</v>
      </c>
      <c r="AS183" s="82"/>
      <c r="AT183" s="220">
        <f t="shared" si="75"/>
        <v>0</v>
      </c>
      <c r="AU183" s="220">
        <f t="shared" si="75"/>
        <v>0</v>
      </c>
      <c r="AV183" s="220">
        <f t="shared" si="75"/>
        <v>0</v>
      </c>
      <c r="AW183" s="220">
        <f t="shared" si="75"/>
        <v>0</v>
      </c>
      <c r="AX183" s="220">
        <f t="shared" si="75"/>
        <v>0</v>
      </c>
      <c r="AY183" s="220">
        <f t="shared" si="75"/>
        <v>0</v>
      </c>
      <c r="AZ183" s="220">
        <f t="shared" si="75"/>
        <v>0</v>
      </c>
      <c r="BA183" s="220">
        <f t="shared" si="75"/>
        <v>0</v>
      </c>
      <c r="BB183" s="220">
        <f t="shared" si="75"/>
        <v>0</v>
      </c>
      <c r="BC183" s="220">
        <f t="shared" si="75"/>
        <v>0</v>
      </c>
      <c r="BD183" s="220">
        <f t="shared" si="75"/>
        <v>0</v>
      </c>
      <c r="BE183" s="220">
        <f t="shared" si="75"/>
        <v>0</v>
      </c>
      <c r="BF183" s="220">
        <f t="shared" si="68"/>
        <v>0</v>
      </c>
      <c r="BG183" s="221"/>
      <c r="BH183" s="220">
        <f>SUM($AT183:AT183)</f>
        <v>0</v>
      </c>
      <c r="BI183" s="220">
        <f>SUM($AT183:AU183)</f>
        <v>0</v>
      </c>
      <c r="BJ183" s="220">
        <f>SUM($AT183:AV183)</f>
        <v>0</v>
      </c>
      <c r="BK183" s="220">
        <f>SUM($AT183:AW183)</f>
        <v>0</v>
      </c>
      <c r="BL183" s="220">
        <f>SUM($AT183:AX183)</f>
        <v>0</v>
      </c>
      <c r="BM183" s="220">
        <f>SUM($AT183:AY183)</f>
        <v>0</v>
      </c>
      <c r="BN183" s="220">
        <f>SUM($AT183:AZ183)</f>
        <v>0</v>
      </c>
      <c r="BO183" s="220">
        <f>SUM($AT183:BA183)</f>
        <v>0</v>
      </c>
      <c r="BP183" s="220">
        <f>SUM($AT183:BB183)</f>
        <v>0</v>
      </c>
      <c r="BQ183" s="220">
        <f>SUM($AT183:BC183)</f>
        <v>0</v>
      </c>
      <c r="BR183" s="220">
        <f>SUM($AT183:BD183)</f>
        <v>0</v>
      </c>
      <c r="BS183" s="220">
        <f>SUM($AT183:BE183)</f>
        <v>0</v>
      </c>
      <c r="BT183" s="222">
        <f t="shared" si="69"/>
        <v>0</v>
      </c>
      <c r="BU183" s="82"/>
      <c r="BV183" s="220">
        <f t="shared" si="76"/>
        <v>253.79</v>
      </c>
      <c r="BW183" s="220">
        <f t="shared" si="76"/>
        <v>0</v>
      </c>
      <c r="BX183" s="220">
        <f t="shared" si="76"/>
        <v>0</v>
      </c>
      <c r="BY183" s="220">
        <f t="shared" si="76"/>
        <v>0</v>
      </c>
      <c r="BZ183" s="220">
        <f t="shared" si="76"/>
        <v>0</v>
      </c>
      <c r="CA183" s="220">
        <f t="shared" si="76"/>
        <v>4917707.3500000006</v>
      </c>
      <c r="CB183" s="220">
        <f t="shared" si="76"/>
        <v>714.22</v>
      </c>
      <c r="CC183" s="220">
        <f t="shared" si="76"/>
        <v>4920.6400000000003</v>
      </c>
      <c r="CD183" s="220">
        <f t="shared" si="76"/>
        <v>1064.69</v>
      </c>
      <c r="CE183" s="220">
        <f t="shared" si="76"/>
        <v>1239.45</v>
      </c>
      <c r="CF183" s="220">
        <f t="shared" si="76"/>
        <v>17867.63</v>
      </c>
      <c r="CG183" s="220">
        <f t="shared" si="76"/>
        <v>366.01</v>
      </c>
      <c r="CH183" s="220">
        <f t="shared" si="70"/>
        <v>4944133.78</v>
      </c>
      <c r="CI183" s="221"/>
      <c r="CJ183" s="220">
        <f>SUM($BV183:BV183)</f>
        <v>253.79</v>
      </c>
      <c r="CK183" s="220">
        <f>SUM($BV183:BW183)</f>
        <v>253.79</v>
      </c>
      <c r="CL183" s="220">
        <f>SUM($BV183:BX183)</f>
        <v>253.79</v>
      </c>
      <c r="CM183" s="220">
        <f>SUM($BV183:BY183)</f>
        <v>253.79</v>
      </c>
      <c r="CN183" s="220">
        <f>SUM($BV183:BZ183)</f>
        <v>253.79</v>
      </c>
      <c r="CO183" s="220">
        <f>SUM($BV183:CA183)</f>
        <v>4917961.1400000006</v>
      </c>
      <c r="CP183" s="220">
        <f>SUM($BV183:CB183)</f>
        <v>4918675.3600000003</v>
      </c>
      <c r="CQ183" s="220">
        <f>SUM($BV183:CC183)</f>
        <v>4923596</v>
      </c>
      <c r="CR183" s="220">
        <f>SUM($BV183:CD183)</f>
        <v>4924660.6900000004</v>
      </c>
      <c r="CS183" s="220">
        <f>SUM($BV183:CE183)</f>
        <v>4925900.1400000006</v>
      </c>
      <c r="CT183" s="220">
        <f>SUM($BV183:CF183)</f>
        <v>4943767.7700000005</v>
      </c>
      <c r="CU183" s="220">
        <f>SUM($BV183:CG183)</f>
        <v>4944133.78</v>
      </c>
      <c r="CV183" s="222">
        <f t="shared" si="71"/>
        <v>2668991.4116666666</v>
      </c>
    </row>
    <row r="184" spans="1:100" s="94" customFormat="1" ht="14.4">
      <c r="A184" s="129" t="s">
        <v>807</v>
      </c>
      <c r="B184" s="129" t="s">
        <v>211</v>
      </c>
      <c r="C184" s="129" t="s">
        <v>21</v>
      </c>
      <c r="D184" t="s">
        <v>494</v>
      </c>
      <c r="E184" s="217" t="s">
        <v>53</v>
      </c>
      <c r="F184" t="s">
        <v>232</v>
      </c>
      <c r="G184" t="s">
        <v>388</v>
      </c>
      <c r="H184" t="s">
        <v>389</v>
      </c>
      <c r="I184" t="s">
        <v>390</v>
      </c>
      <c r="J184" t="s">
        <v>669</v>
      </c>
      <c r="K184" s="129" t="s">
        <v>787</v>
      </c>
      <c r="L184" s="129" t="s">
        <v>775</v>
      </c>
      <c r="M184" s="218" t="str">
        <f t="shared" si="64"/>
        <v>ED.AN</v>
      </c>
      <c r="N184" s="173">
        <v>0.69189000000000001</v>
      </c>
      <c r="O184" s="173">
        <v>0</v>
      </c>
      <c r="P184" s="219">
        <f t="shared" si="65"/>
        <v>99633.564536699996</v>
      </c>
      <c r="Q184" s="219">
        <f t="shared" si="66"/>
        <v>0</v>
      </c>
      <c r="R184" s="220">
        <v>0</v>
      </c>
      <c r="S184" s="220">
        <v>0</v>
      </c>
      <c r="T184" s="220">
        <v>0</v>
      </c>
      <c r="U184" s="220">
        <v>0</v>
      </c>
      <c r="V184" s="220">
        <v>21598.2</v>
      </c>
      <c r="W184" s="220">
        <v>0</v>
      </c>
      <c r="X184" s="220">
        <v>0</v>
      </c>
      <c r="Y184" s="220">
        <v>0</v>
      </c>
      <c r="Z184" s="220">
        <v>0</v>
      </c>
      <c r="AA184" s="220">
        <v>122403.83</v>
      </c>
      <c r="AB184" s="220">
        <v>0</v>
      </c>
      <c r="AC184" s="220">
        <v>0</v>
      </c>
      <c r="AD184" s="220">
        <f t="shared" si="72"/>
        <v>144002.03</v>
      </c>
      <c r="AE184" s="221"/>
      <c r="AF184" s="220">
        <f>SUM($R184:R184)</f>
        <v>0</v>
      </c>
      <c r="AG184" s="220">
        <f>SUM($R184:S184)</f>
        <v>0</v>
      </c>
      <c r="AH184" s="220">
        <f>SUM($R184:T184)</f>
        <v>0</v>
      </c>
      <c r="AI184" s="220">
        <f>SUM($R184:U184)</f>
        <v>0</v>
      </c>
      <c r="AJ184" s="220">
        <f>SUM($R184:V184)</f>
        <v>21598.2</v>
      </c>
      <c r="AK184" s="220">
        <f>SUM($R184:W184)</f>
        <v>21598.2</v>
      </c>
      <c r="AL184" s="220">
        <f>SUM($R184:X184)</f>
        <v>21598.2</v>
      </c>
      <c r="AM184" s="220">
        <f>SUM($R184:Y184)</f>
        <v>21598.2</v>
      </c>
      <c r="AN184" s="220">
        <f>SUM($R184:Z184)</f>
        <v>21598.2</v>
      </c>
      <c r="AO184" s="220">
        <f>SUM($R184:AA184)</f>
        <v>144002.03</v>
      </c>
      <c r="AP184" s="220">
        <f>SUM($R184:AB184)</f>
        <v>144002.03</v>
      </c>
      <c r="AQ184" s="220">
        <f>SUM($R184:AC184)</f>
        <v>144002.03</v>
      </c>
      <c r="AR184" s="222">
        <f t="shared" si="67"/>
        <v>38999.67291666667</v>
      </c>
      <c r="AS184" s="82"/>
      <c r="AT184" s="220">
        <f t="shared" si="75"/>
        <v>0</v>
      </c>
      <c r="AU184" s="220">
        <f t="shared" si="75"/>
        <v>0</v>
      </c>
      <c r="AV184" s="220">
        <f t="shared" si="75"/>
        <v>0</v>
      </c>
      <c r="AW184" s="220">
        <f t="shared" si="75"/>
        <v>0</v>
      </c>
      <c r="AX184" s="220">
        <f t="shared" si="75"/>
        <v>14943.578598</v>
      </c>
      <c r="AY184" s="220">
        <f t="shared" si="75"/>
        <v>0</v>
      </c>
      <c r="AZ184" s="220">
        <f t="shared" si="75"/>
        <v>0</v>
      </c>
      <c r="BA184" s="220">
        <f t="shared" si="75"/>
        <v>0</v>
      </c>
      <c r="BB184" s="220">
        <f t="shared" si="75"/>
        <v>0</v>
      </c>
      <c r="BC184" s="220">
        <f t="shared" si="75"/>
        <v>84689.985938700003</v>
      </c>
      <c r="BD184" s="220">
        <f t="shared" si="75"/>
        <v>0</v>
      </c>
      <c r="BE184" s="220">
        <f t="shared" si="75"/>
        <v>0</v>
      </c>
      <c r="BF184" s="220">
        <f t="shared" si="68"/>
        <v>99633.564536699996</v>
      </c>
      <c r="BG184" s="221"/>
      <c r="BH184" s="220">
        <f>SUM($AT184:AT184)</f>
        <v>0</v>
      </c>
      <c r="BI184" s="220">
        <f>SUM($AT184:AU184)</f>
        <v>0</v>
      </c>
      <c r="BJ184" s="220">
        <f>SUM($AT184:AV184)</f>
        <v>0</v>
      </c>
      <c r="BK184" s="220">
        <f>SUM($AT184:AW184)</f>
        <v>0</v>
      </c>
      <c r="BL184" s="220">
        <f>SUM($AT184:AX184)</f>
        <v>14943.578598</v>
      </c>
      <c r="BM184" s="220">
        <f>SUM($AT184:AY184)</f>
        <v>14943.578598</v>
      </c>
      <c r="BN184" s="220">
        <f>SUM($AT184:AZ184)</f>
        <v>14943.578598</v>
      </c>
      <c r="BO184" s="220">
        <f>SUM($AT184:BA184)</f>
        <v>14943.578598</v>
      </c>
      <c r="BP184" s="220">
        <f>SUM($AT184:BB184)</f>
        <v>14943.578598</v>
      </c>
      <c r="BQ184" s="220">
        <f>SUM($AT184:BC184)</f>
        <v>99633.564536699996</v>
      </c>
      <c r="BR184" s="220">
        <f>SUM($AT184:BD184)</f>
        <v>99633.564536699996</v>
      </c>
      <c r="BS184" s="220">
        <f>SUM($AT184:BE184)</f>
        <v>99633.564536699996</v>
      </c>
      <c r="BT184" s="222">
        <f t="shared" si="69"/>
        <v>26983.483694312501</v>
      </c>
      <c r="BU184" s="82"/>
      <c r="BV184" s="220">
        <f t="shared" si="76"/>
        <v>0</v>
      </c>
      <c r="BW184" s="220">
        <f t="shared" si="76"/>
        <v>0</v>
      </c>
      <c r="BX184" s="220">
        <f t="shared" si="76"/>
        <v>0</v>
      </c>
      <c r="BY184" s="220">
        <f t="shared" si="76"/>
        <v>0</v>
      </c>
      <c r="BZ184" s="220">
        <f t="shared" si="76"/>
        <v>0</v>
      </c>
      <c r="CA184" s="220">
        <f t="shared" si="76"/>
        <v>0</v>
      </c>
      <c r="CB184" s="220">
        <f t="shared" si="76"/>
        <v>0</v>
      </c>
      <c r="CC184" s="220">
        <f t="shared" si="76"/>
        <v>0</v>
      </c>
      <c r="CD184" s="220">
        <f t="shared" si="76"/>
        <v>0</v>
      </c>
      <c r="CE184" s="220">
        <f t="shared" si="76"/>
        <v>0</v>
      </c>
      <c r="CF184" s="220">
        <f t="shared" si="76"/>
        <v>0</v>
      </c>
      <c r="CG184" s="220">
        <f t="shared" si="76"/>
        <v>0</v>
      </c>
      <c r="CH184" s="220">
        <f t="shared" si="70"/>
        <v>0</v>
      </c>
      <c r="CI184" s="221"/>
      <c r="CJ184" s="220">
        <f>SUM($BV184:BV184)</f>
        <v>0</v>
      </c>
      <c r="CK184" s="220">
        <f>SUM($BV184:BW184)</f>
        <v>0</v>
      </c>
      <c r="CL184" s="220">
        <f>SUM($BV184:BX184)</f>
        <v>0</v>
      </c>
      <c r="CM184" s="220">
        <f>SUM($BV184:BY184)</f>
        <v>0</v>
      </c>
      <c r="CN184" s="220">
        <f>SUM($BV184:BZ184)</f>
        <v>0</v>
      </c>
      <c r="CO184" s="220">
        <f>SUM($BV184:CA184)</f>
        <v>0</v>
      </c>
      <c r="CP184" s="220">
        <f>SUM($BV184:CB184)</f>
        <v>0</v>
      </c>
      <c r="CQ184" s="220">
        <f>SUM($BV184:CC184)</f>
        <v>0</v>
      </c>
      <c r="CR184" s="220">
        <f>SUM($BV184:CD184)</f>
        <v>0</v>
      </c>
      <c r="CS184" s="220">
        <f>SUM($BV184:CE184)</f>
        <v>0</v>
      </c>
      <c r="CT184" s="220">
        <f>SUM($BV184:CF184)</f>
        <v>0</v>
      </c>
      <c r="CU184" s="220">
        <f>SUM($BV184:CG184)</f>
        <v>0</v>
      </c>
      <c r="CV184" s="222">
        <f t="shared" si="71"/>
        <v>0</v>
      </c>
    </row>
    <row r="185" spans="1:100" s="94" customFormat="1" ht="14.4">
      <c r="A185" s="129" t="s">
        <v>807</v>
      </c>
      <c r="B185" s="129" t="s">
        <v>211</v>
      </c>
      <c r="C185" s="129" t="s">
        <v>21</v>
      </c>
      <c r="D185" t="s">
        <v>494</v>
      </c>
      <c r="E185" s="217" t="s">
        <v>53</v>
      </c>
      <c r="F185" t="s">
        <v>232</v>
      </c>
      <c r="G185" t="s">
        <v>388</v>
      </c>
      <c r="H185" t="s">
        <v>389</v>
      </c>
      <c r="I185" t="s">
        <v>390</v>
      </c>
      <c r="J185" t="s">
        <v>669</v>
      </c>
      <c r="K185" s="129" t="s">
        <v>787</v>
      </c>
      <c r="L185" s="129" t="s">
        <v>418</v>
      </c>
      <c r="M185" s="218" t="str">
        <f t="shared" si="64"/>
        <v>ED.AN</v>
      </c>
      <c r="N185" s="173">
        <v>0.65639999999999998</v>
      </c>
      <c r="O185" s="173">
        <v>0</v>
      </c>
      <c r="P185" s="219">
        <f t="shared" si="65"/>
        <v>584478.66553200013</v>
      </c>
      <c r="Q185" s="219">
        <f t="shared" si="66"/>
        <v>0</v>
      </c>
      <c r="R185" s="220">
        <v>5786.87</v>
      </c>
      <c r="S185" s="220">
        <v>-1544.2999999999302</v>
      </c>
      <c r="T185" s="220">
        <v>23144.9</v>
      </c>
      <c r="U185" s="220">
        <v>0</v>
      </c>
      <c r="V185" s="220">
        <v>88902.64</v>
      </c>
      <c r="W185" s="220">
        <v>2481.5000000001164</v>
      </c>
      <c r="X185" s="220">
        <v>10492.6</v>
      </c>
      <c r="Y185" s="220">
        <v>42235.44000000009</v>
      </c>
      <c r="Z185" s="220">
        <v>29782.51</v>
      </c>
      <c r="AA185" s="220">
        <v>2817.1600000000035</v>
      </c>
      <c r="AB185" s="220">
        <v>72310.579999999987</v>
      </c>
      <c r="AC185" s="220">
        <v>614020.73</v>
      </c>
      <c r="AD185" s="220">
        <f t="shared" si="72"/>
        <v>890430.63000000024</v>
      </c>
      <c r="AE185" s="221"/>
      <c r="AF185" s="220">
        <f>SUM($R185:R185)</f>
        <v>5786.87</v>
      </c>
      <c r="AG185" s="220">
        <f>SUM($R185:S185)</f>
        <v>4242.5700000000697</v>
      </c>
      <c r="AH185" s="220">
        <f>SUM($R185:T185)</f>
        <v>27387.47000000007</v>
      </c>
      <c r="AI185" s="220">
        <f>SUM($R185:U185)</f>
        <v>27387.47000000007</v>
      </c>
      <c r="AJ185" s="220">
        <f>SUM($R185:V185)</f>
        <v>116290.11000000007</v>
      </c>
      <c r="AK185" s="220">
        <f>SUM($R185:W185)</f>
        <v>118771.61000000019</v>
      </c>
      <c r="AL185" s="220">
        <f>SUM($R185:X185)</f>
        <v>129264.2100000002</v>
      </c>
      <c r="AM185" s="220">
        <f>SUM($R185:Y185)</f>
        <v>171499.65000000029</v>
      </c>
      <c r="AN185" s="220">
        <f>SUM($R185:Z185)</f>
        <v>201282.16000000029</v>
      </c>
      <c r="AO185" s="220">
        <f>SUM($R185:AA185)</f>
        <v>204099.3200000003</v>
      </c>
      <c r="AP185" s="220">
        <f>SUM($R185:AB185)</f>
        <v>276409.90000000026</v>
      </c>
      <c r="AQ185" s="220">
        <f>SUM($R185:AC185)</f>
        <v>890430.63000000024</v>
      </c>
      <c r="AR185" s="222">
        <f t="shared" si="67"/>
        <v>143969.72125000015</v>
      </c>
      <c r="AS185" s="82"/>
      <c r="AT185" s="220">
        <f t="shared" si="75"/>
        <v>3798.5014679999999</v>
      </c>
      <c r="AU185" s="220">
        <f t="shared" si="75"/>
        <v>-1013.6785199999541</v>
      </c>
      <c r="AV185" s="220">
        <f t="shared" si="75"/>
        <v>15192.31236</v>
      </c>
      <c r="AW185" s="220">
        <f t="shared" si="75"/>
        <v>0</v>
      </c>
      <c r="AX185" s="220">
        <f t="shared" si="75"/>
        <v>58355.692896</v>
      </c>
      <c r="AY185" s="220">
        <f t="shared" si="75"/>
        <v>1628.8566000000765</v>
      </c>
      <c r="AZ185" s="220">
        <f t="shared" si="75"/>
        <v>6887.3426399999998</v>
      </c>
      <c r="BA185" s="220">
        <f t="shared" si="75"/>
        <v>27723.342816000059</v>
      </c>
      <c r="BB185" s="220">
        <f t="shared" si="75"/>
        <v>19549.239564</v>
      </c>
      <c r="BC185" s="220">
        <f t="shared" si="75"/>
        <v>1849.1838240000022</v>
      </c>
      <c r="BD185" s="220">
        <f t="shared" si="75"/>
        <v>47464.664711999991</v>
      </c>
      <c r="BE185" s="220">
        <f t="shared" si="75"/>
        <v>403043.20717199997</v>
      </c>
      <c r="BF185" s="220">
        <f t="shared" si="68"/>
        <v>584478.66553200013</v>
      </c>
      <c r="BG185" s="221"/>
      <c r="BH185" s="220">
        <f>SUM($AT185:AT185)</f>
        <v>3798.5014679999999</v>
      </c>
      <c r="BI185" s="220">
        <f>SUM($AT185:AU185)</f>
        <v>2784.8229480000459</v>
      </c>
      <c r="BJ185" s="220">
        <f>SUM($AT185:AV185)</f>
        <v>17977.135308000044</v>
      </c>
      <c r="BK185" s="220">
        <f>SUM($AT185:AW185)</f>
        <v>17977.135308000044</v>
      </c>
      <c r="BL185" s="220">
        <f>SUM($AT185:AX185)</f>
        <v>76332.828204000049</v>
      </c>
      <c r="BM185" s="220">
        <f>SUM($AT185:AY185)</f>
        <v>77961.68480400012</v>
      </c>
      <c r="BN185" s="220">
        <f>SUM($AT185:AZ185)</f>
        <v>84849.027444000123</v>
      </c>
      <c r="BO185" s="220">
        <f>SUM($AT185:BA185)</f>
        <v>112572.37026000019</v>
      </c>
      <c r="BP185" s="220">
        <f>SUM($AT185:BB185)</f>
        <v>132121.60982400019</v>
      </c>
      <c r="BQ185" s="220">
        <f>SUM($AT185:BC185)</f>
        <v>133970.7936480002</v>
      </c>
      <c r="BR185" s="220">
        <f>SUM($AT185:BD185)</f>
        <v>181435.45836000019</v>
      </c>
      <c r="BS185" s="220">
        <f>SUM($AT185:BE185)</f>
        <v>584478.66553200013</v>
      </c>
      <c r="BT185" s="222">
        <f t="shared" si="69"/>
        <v>94501.725028500121</v>
      </c>
      <c r="BU185" s="82"/>
      <c r="BV185" s="220">
        <f t="shared" si="76"/>
        <v>0</v>
      </c>
      <c r="BW185" s="220">
        <f t="shared" si="76"/>
        <v>0</v>
      </c>
      <c r="BX185" s="220">
        <f t="shared" si="76"/>
        <v>0</v>
      </c>
      <c r="BY185" s="220">
        <f t="shared" si="76"/>
        <v>0</v>
      </c>
      <c r="BZ185" s="220">
        <f t="shared" si="76"/>
        <v>0</v>
      </c>
      <c r="CA185" s="220">
        <f t="shared" si="76"/>
        <v>0</v>
      </c>
      <c r="CB185" s="220">
        <f t="shared" si="76"/>
        <v>0</v>
      </c>
      <c r="CC185" s="220">
        <f t="shared" si="76"/>
        <v>0</v>
      </c>
      <c r="CD185" s="220">
        <f t="shared" si="76"/>
        <v>0</v>
      </c>
      <c r="CE185" s="220">
        <f t="shared" si="76"/>
        <v>0</v>
      </c>
      <c r="CF185" s="220">
        <f t="shared" si="76"/>
        <v>0</v>
      </c>
      <c r="CG185" s="220">
        <f t="shared" si="76"/>
        <v>0</v>
      </c>
      <c r="CH185" s="220">
        <f t="shared" si="70"/>
        <v>0</v>
      </c>
      <c r="CI185" s="221"/>
      <c r="CJ185" s="220">
        <f>SUM($BV185:BV185)</f>
        <v>0</v>
      </c>
      <c r="CK185" s="220">
        <f>SUM($BV185:BW185)</f>
        <v>0</v>
      </c>
      <c r="CL185" s="220">
        <f>SUM($BV185:BX185)</f>
        <v>0</v>
      </c>
      <c r="CM185" s="220">
        <f>SUM($BV185:BY185)</f>
        <v>0</v>
      </c>
      <c r="CN185" s="220">
        <f>SUM($BV185:BZ185)</f>
        <v>0</v>
      </c>
      <c r="CO185" s="220">
        <f>SUM($BV185:CA185)</f>
        <v>0</v>
      </c>
      <c r="CP185" s="220">
        <f>SUM($BV185:CB185)</f>
        <v>0</v>
      </c>
      <c r="CQ185" s="220">
        <f>SUM($BV185:CC185)</f>
        <v>0</v>
      </c>
      <c r="CR185" s="220">
        <f>SUM($BV185:CD185)</f>
        <v>0</v>
      </c>
      <c r="CS185" s="220">
        <f>SUM($BV185:CE185)</f>
        <v>0</v>
      </c>
      <c r="CT185" s="220">
        <f>SUM($BV185:CF185)</f>
        <v>0</v>
      </c>
      <c r="CU185" s="220">
        <f>SUM($BV185:CG185)</f>
        <v>0</v>
      </c>
      <c r="CV185" s="222">
        <f t="shared" si="71"/>
        <v>0</v>
      </c>
    </row>
    <row r="186" spans="1:100" s="94" customFormat="1" ht="14.4">
      <c r="A186" s="129" t="s">
        <v>807</v>
      </c>
      <c r="B186" s="129" t="s">
        <v>211</v>
      </c>
      <c r="C186" s="129" t="s">
        <v>21</v>
      </c>
      <c r="D186" t="s">
        <v>494</v>
      </c>
      <c r="E186" s="217" t="s">
        <v>50</v>
      </c>
      <c r="F186" t="s">
        <v>233</v>
      </c>
      <c r="G186" t="s">
        <v>391</v>
      </c>
      <c r="H186" t="s">
        <v>392</v>
      </c>
      <c r="I186" t="s">
        <v>393</v>
      </c>
      <c r="J186" t="s">
        <v>672</v>
      </c>
      <c r="K186" s="129" t="s">
        <v>787</v>
      </c>
      <c r="L186" s="129" t="s">
        <v>806</v>
      </c>
      <c r="M186" s="218" t="str">
        <f t="shared" si="64"/>
        <v>ED.AN</v>
      </c>
      <c r="N186" s="173">
        <v>0.69189000000000001</v>
      </c>
      <c r="O186" s="173">
        <v>0</v>
      </c>
      <c r="P186" s="219">
        <f t="shared" si="65"/>
        <v>32914.646431200003</v>
      </c>
      <c r="Q186" s="219">
        <f t="shared" si="66"/>
        <v>0</v>
      </c>
      <c r="R186" s="126">
        <v>0</v>
      </c>
      <c r="S186" s="126">
        <v>0</v>
      </c>
      <c r="T186" s="126">
        <v>0</v>
      </c>
      <c r="U186" s="126">
        <v>0</v>
      </c>
      <c r="V186" s="126">
        <v>0</v>
      </c>
      <c r="W186" s="126">
        <v>44614.04</v>
      </c>
      <c r="X186" s="126">
        <v>2958.04</v>
      </c>
      <c r="Y186" s="126">
        <v>0</v>
      </c>
      <c r="Z186" s="126">
        <v>0</v>
      </c>
      <c r="AA186" s="126">
        <v>0</v>
      </c>
      <c r="AB186" s="126">
        <v>0</v>
      </c>
      <c r="AC186" s="126">
        <v>0</v>
      </c>
      <c r="AD186" s="220">
        <f t="shared" si="72"/>
        <v>47572.08</v>
      </c>
      <c r="AE186" s="221"/>
      <c r="AF186" s="220">
        <f>SUM($R186:R186)</f>
        <v>0</v>
      </c>
      <c r="AG186" s="220">
        <f>SUM($R186:S186)</f>
        <v>0</v>
      </c>
      <c r="AH186" s="220">
        <f>SUM($R186:T186)</f>
        <v>0</v>
      </c>
      <c r="AI186" s="220">
        <f>SUM($R186:U186)</f>
        <v>0</v>
      </c>
      <c r="AJ186" s="220">
        <f>SUM($R186:V186)</f>
        <v>0</v>
      </c>
      <c r="AK186" s="220">
        <f>SUM($R186:W186)</f>
        <v>44614.04</v>
      </c>
      <c r="AL186" s="220">
        <f>SUM($R186:X186)</f>
        <v>47572.08</v>
      </c>
      <c r="AM186" s="220">
        <f>SUM($R186:Y186)</f>
        <v>47572.08</v>
      </c>
      <c r="AN186" s="220">
        <f>SUM($R186:Z186)</f>
        <v>47572.08</v>
      </c>
      <c r="AO186" s="220">
        <f>SUM($R186:AA186)</f>
        <v>47572.08</v>
      </c>
      <c r="AP186" s="220">
        <f>SUM($R186:AB186)</f>
        <v>47572.08</v>
      </c>
      <c r="AQ186" s="220">
        <f>SUM($R186:AC186)</f>
        <v>47572.08</v>
      </c>
      <c r="AR186" s="222">
        <f t="shared" si="67"/>
        <v>25521.706666666669</v>
      </c>
      <c r="AS186" s="82"/>
      <c r="AT186" s="220">
        <f t="shared" ref="AT186:BE209" si="77">R186*$N186</f>
        <v>0</v>
      </c>
      <c r="AU186" s="220">
        <f t="shared" si="77"/>
        <v>0</v>
      </c>
      <c r="AV186" s="220">
        <f t="shared" si="77"/>
        <v>0</v>
      </c>
      <c r="AW186" s="220">
        <f t="shared" si="77"/>
        <v>0</v>
      </c>
      <c r="AX186" s="220">
        <f t="shared" si="77"/>
        <v>0</v>
      </c>
      <c r="AY186" s="220">
        <f t="shared" si="77"/>
        <v>30868.008135600001</v>
      </c>
      <c r="AZ186" s="220">
        <f t="shared" si="77"/>
        <v>2046.6382956</v>
      </c>
      <c r="BA186" s="220">
        <f t="shared" si="77"/>
        <v>0</v>
      </c>
      <c r="BB186" s="220">
        <f t="shared" si="77"/>
        <v>0</v>
      </c>
      <c r="BC186" s="220">
        <f t="shared" si="77"/>
        <v>0</v>
      </c>
      <c r="BD186" s="220">
        <f t="shared" si="77"/>
        <v>0</v>
      </c>
      <c r="BE186" s="220">
        <f t="shared" si="77"/>
        <v>0</v>
      </c>
      <c r="BF186" s="220">
        <f t="shared" si="68"/>
        <v>32914.646431200003</v>
      </c>
      <c r="BG186" s="221"/>
      <c r="BH186" s="220">
        <f>SUM($AT186:AT186)</f>
        <v>0</v>
      </c>
      <c r="BI186" s="220">
        <f>SUM($AT186:AU186)</f>
        <v>0</v>
      </c>
      <c r="BJ186" s="220">
        <f>SUM($AT186:AV186)</f>
        <v>0</v>
      </c>
      <c r="BK186" s="220">
        <f>SUM($AT186:AW186)</f>
        <v>0</v>
      </c>
      <c r="BL186" s="220">
        <f>SUM($AT186:AX186)</f>
        <v>0</v>
      </c>
      <c r="BM186" s="220">
        <f>SUM($AT186:AY186)</f>
        <v>30868.008135600001</v>
      </c>
      <c r="BN186" s="220">
        <f>SUM($AT186:AZ186)</f>
        <v>32914.646431200003</v>
      </c>
      <c r="BO186" s="220">
        <f>SUM($AT186:BA186)</f>
        <v>32914.646431200003</v>
      </c>
      <c r="BP186" s="220">
        <f>SUM($AT186:BB186)</f>
        <v>32914.646431200003</v>
      </c>
      <c r="BQ186" s="220">
        <f>SUM($AT186:BC186)</f>
        <v>32914.646431200003</v>
      </c>
      <c r="BR186" s="220">
        <f>SUM($AT186:BD186)</f>
        <v>32914.646431200003</v>
      </c>
      <c r="BS186" s="220">
        <f>SUM($AT186:BE186)</f>
        <v>32914.646431200003</v>
      </c>
      <c r="BT186" s="222">
        <f t="shared" si="69"/>
        <v>17658.213625600005</v>
      </c>
      <c r="BU186" s="82"/>
      <c r="BV186" s="220">
        <f t="shared" ref="BV186:CG209" si="78">$O186*R186</f>
        <v>0</v>
      </c>
      <c r="BW186" s="220">
        <f t="shared" si="78"/>
        <v>0</v>
      </c>
      <c r="BX186" s="220">
        <f t="shared" si="78"/>
        <v>0</v>
      </c>
      <c r="BY186" s="220">
        <f t="shared" si="78"/>
        <v>0</v>
      </c>
      <c r="BZ186" s="220">
        <f t="shared" si="78"/>
        <v>0</v>
      </c>
      <c r="CA186" s="220">
        <f t="shared" si="78"/>
        <v>0</v>
      </c>
      <c r="CB186" s="220">
        <f t="shared" si="78"/>
        <v>0</v>
      </c>
      <c r="CC186" s="220">
        <f t="shared" si="78"/>
        <v>0</v>
      </c>
      <c r="CD186" s="220">
        <f t="shared" si="78"/>
        <v>0</v>
      </c>
      <c r="CE186" s="220">
        <f t="shared" si="78"/>
        <v>0</v>
      </c>
      <c r="CF186" s="220">
        <f t="shared" si="78"/>
        <v>0</v>
      </c>
      <c r="CG186" s="220">
        <f t="shared" si="78"/>
        <v>0</v>
      </c>
      <c r="CH186" s="220">
        <f t="shared" si="70"/>
        <v>0</v>
      </c>
      <c r="CI186" s="221"/>
      <c r="CJ186" s="220">
        <f>SUM($BV186:BV186)</f>
        <v>0</v>
      </c>
      <c r="CK186" s="220">
        <f>SUM($BV186:BW186)</f>
        <v>0</v>
      </c>
      <c r="CL186" s="220">
        <f>SUM($BV186:BX186)</f>
        <v>0</v>
      </c>
      <c r="CM186" s="220">
        <f>SUM($BV186:BY186)</f>
        <v>0</v>
      </c>
      <c r="CN186" s="220">
        <f>SUM($BV186:BZ186)</f>
        <v>0</v>
      </c>
      <c r="CO186" s="220">
        <f>SUM($BV186:CA186)</f>
        <v>0</v>
      </c>
      <c r="CP186" s="220">
        <f>SUM($BV186:CB186)</f>
        <v>0</v>
      </c>
      <c r="CQ186" s="220">
        <f>SUM($BV186:CC186)</f>
        <v>0</v>
      </c>
      <c r="CR186" s="220">
        <f>SUM($BV186:CD186)</f>
        <v>0</v>
      </c>
      <c r="CS186" s="220">
        <f>SUM($BV186:CE186)</f>
        <v>0</v>
      </c>
      <c r="CT186" s="220">
        <f>SUM($BV186:CF186)</f>
        <v>0</v>
      </c>
      <c r="CU186" s="220">
        <f>SUM($BV186:CG186)</f>
        <v>0</v>
      </c>
      <c r="CV186" s="222">
        <f t="shared" si="71"/>
        <v>0</v>
      </c>
    </row>
    <row r="187" spans="1:100" s="94" customFormat="1" ht="14.4">
      <c r="A187" s="129" t="s">
        <v>807</v>
      </c>
      <c r="B187" s="129" t="s">
        <v>211</v>
      </c>
      <c r="C187" s="129" t="s">
        <v>21</v>
      </c>
      <c r="D187" t="s">
        <v>494</v>
      </c>
      <c r="E187" s="217" t="s">
        <v>50</v>
      </c>
      <c r="F187" t="s">
        <v>233</v>
      </c>
      <c r="G187" t="s">
        <v>391</v>
      </c>
      <c r="H187" t="s">
        <v>392</v>
      </c>
      <c r="I187" t="s">
        <v>393</v>
      </c>
      <c r="J187" t="s">
        <v>672</v>
      </c>
      <c r="K187" s="129" t="s">
        <v>787</v>
      </c>
      <c r="L187" s="129" t="s">
        <v>775</v>
      </c>
      <c r="M187" s="218" t="str">
        <f t="shared" ref="M187" si="79">B187&amp;"."&amp;C187</f>
        <v>ED.AN</v>
      </c>
      <c r="N187" s="173">
        <v>0.69189000000000001</v>
      </c>
      <c r="O187" s="173">
        <v>0</v>
      </c>
      <c r="P187" s="219">
        <f t="shared" ref="P187" si="80">AD187*N187</f>
        <v>58902.602180999995</v>
      </c>
      <c r="Q187" s="219">
        <f t="shared" ref="Q187" si="81">AD187*O187</f>
        <v>0</v>
      </c>
      <c r="R187" s="126">
        <v>0</v>
      </c>
      <c r="S187" s="126">
        <v>0</v>
      </c>
      <c r="T187" s="126">
        <v>40893.25</v>
      </c>
      <c r="U187" s="126">
        <v>22091.87</v>
      </c>
      <c r="V187" s="126">
        <v>22211.3</v>
      </c>
      <c r="W187" s="126">
        <v>0</v>
      </c>
      <c r="X187" s="126">
        <v>-63.52</v>
      </c>
      <c r="Y187" s="126">
        <v>0</v>
      </c>
      <c r="Z187" s="126">
        <v>0</v>
      </c>
      <c r="AA187" s="126">
        <v>0</v>
      </c>
      <c r="AB187" s="126">
        <v>0</v>
      </c>
      <c r="AC187" s="126">
        <v>0</v>
      </c>
      <c r="AD187" s="220">
        <f t="shared" ref="AD187" si="82">SUM(R187:AC187)</f>
        <v>85132.9</v>
      </c>
      <c r="AE187" s="221"/>
      <c r="AF187" s="220">
        <f>SUM($R187:R187)</f>
        <v>0</v>
      </c>
      <c r="AG187" s="220">
        <f>SUM($R187:S187)</f>
        <v>0</v>
      </c>
      <c r="AH187" s="220">
        <f>SUM($R187:T187)</f>
        <v>40893.25</v>
      </c>
      <c r="AI187" s="220">
        <f>SUM($R187:U187)</f>
        <v>62985.119999999995</v>
      </c>
      <c r="AJ187" s="220">
        <f>SUM($R187:V187)</f>
        <v>85196.42</v>
      </c>
      <c r="AK187" s="220">
        <f>SUM($R187:W187)</f>
        <v>85196.42</v>
      </c>
      <c r="AL187" s="220">
        <f>SUM($R187:X187)</f>
        <v>85132.9</v>
      </c>
      <c r="AM187" s="220">
        <f>SUM($R187:Y187)</f>
        <v>85132.9</v>
      </c>
      <c r="AN187" s="220">
        <f>SUM($R187:Z187)</f>
        <v>85132.9</v>
      </c>
      <c r="AO187" s="220">
        <f>SUM($R187:AA187)</f>
        <v>85132.9</v>
      </c>
      <c r="AP187" s="220">
        <f>SUM($R187:AB187)</f>
        <v>85132.9</v>
      </c>
      <c r="AQ187" s="220">
        <f>SUM($R187:AC187)</f>
        <v>85132.9</v>
      </c>
      <c r="AR187" s="222">
        <f t="shared" ref="AR187" si="83">(((0+AQ187)/2)+SUM(AF187:AP187))/12</f>
        <v>61875.18</v>
      </c>
      <c r="AS187" s="82"/>
      <c r="AT187" s="220">
        <f t="shared" ref="AT187:BE187" si="84">R187*$N187</f>
        <v>0</v>
      </c>
      <c r="AU187" s="220">
        <f t="shared" si="84"/>
        <v>0</v>
      </c>
      <c r="AV187" s="220">
        <f t="shared" si="84"/>
        <v>28293.630742500001</v>
      </c>
      <c r="AW187" s="220">
        <f t="shared" si="84"/>
        <v>15285.1439343</v>
      </c>
      <c r="AX187" s="220">
        <f t="shared" si="84"/>
        <v>15367.776356999999</v>
      </c>
      <c r="AY187" s="220">
        <f t="shared" si="84"/>
        <v>0</v>
      </c>
      <c r="AZ187" s="220">
        <f t="shared" si="84"/>
        <v>-43.948852800000004</v>
      </c>
      <c r="BA187" s="220">
        <f t="shared" si="84"/>
        <v>0</v>
      </c>
      <c r="BB187" s="220">
        <f t="shared" si="84"/>
        <v>0</v>
      </c>
      <c r="BC187" s="220">
        <f t="shared" si="84"/>
        <v>0</v>
      </c>
      <c r="BD187" s="220">
        <f t="shared" si="84"/>
        <v>0</v>
      </c>
      <c r="BE187" s="220">
        <f t="shared" si="84"/>
        <v>0</v>
      </c>
      <c r="BF187" s="220">
        <f t="shared" ref="BF187" si="85">SUM(AT187:BE187)</f>
        <v>58902.602181000002</v>
      </c>
      <c r="BG187" s="221"/>
      <c r="BH187" s="220">
        <f>SUM($AT187:AT187)</f>
        <v>0</v>
      </c>
      <c r="BI187" s="220">
        <f>SUM($AT187:AU187)</f>
        <v>0</v>
      </c>
      <c r="BJ187" s="220">
        <f>SUM($AT187:AV187)</f>
        <v>28293.630742500001</v>
      </c>
      <c r="BK187" s="220">
        <f>SUM($AT187:AW187)</f>
        <v>43578.7746768</v>
      </c>
      <c r="BL187" s="220">
        <f>SUM($AT187:AX187)</f>
        <v>58946.551033800002</v>
      </c>
      <c r="BM187" s="220">
        <f>SUM($AT187:AY187)</f>
        <v>58946.551033800002</v>
      </c>
      <c r="BN187" s="220">
        <f>SUM($AT187:AZ187)</f>
        <v>58902.602181000002</v>
      </c>
      <c r="BO187" s="220">
        <f>SUM($AT187:BA187)</f>
        <v>58902.602181000002</v>
      </c>
      <c r="BP187" s="220">
        <f>SUM($AT187:BB187)</f>
        <v>58902.602181000002</v>
      </c>
      <c r="BQ187" s="220">
        <f>SUM($AT187:BC187)</f>
        <v>58902.602181000002</v>
      </c>
      <c r="BR187" s="220">
        <f>SUM($AT187:BD187)</f>
        <v>58902.602181000002</v>
      </c>
      <c r="BS187" s="220">
        <f>SUM($AT187:BE187)</f>
        <v>58902.602181000002</v>
      </c>
      <c r="BT187" s="222">
        <f t="shared" ref="BT187" si="86">(((0+BS187)/2)+SUM(BH187:BR187))/12</f>
        <v>42810.818290200004</v>
      </c>
      <c r="BU187" s="82"/>
      <c r="BV187" s="220">
        <f t="shared" ref="BV187:CG187" si="87">$O187*R187</f>
        <v>0</v>
      </c>
      <c r="BW187" s="220">
        <f t="shared" si="87"/>
        <v>0</v>
      </c>
      <c r="BX187" s="220">
        <f t="shared" si="87"/>
        <v>0</v>
      </c>
      <c r="BY187" s="220">
        <f t="shared" si="87"/>
        <v>0</v>
      </c>
      <c r="BZ187" s="220">
        <f t="shared" si="87"/>
        <v>0</v>
      </c>
      <c r="CA187" s="220">
        <f t="shared" si="87"/>
        <v>0</v>
      </c>
      <c r="CB187" s="220">
        <f t="shared" si="87"/>
        <v>0</v>
      </c>
      <c r="CC187" s="220">
        <f t="shared" si="87"/>
        <v>0</v>
      </c>
      <c r="CD187" s="220">
        <f t="shared" si="87"/>
        <v>0</v>
      </c>
      <c r="CE187" s="220">
        <f t="shared" si="87"/>
        <v>0</v>
      </c>
      <c r="CF187" s="220">
        <f t="shared" si="87"/>
        <v>0</v>
      </c>
      <c r="CG187" s="220">
        <f t="shared" si="87"/>
        <v>0</v>
      </c>
      <c r="CH187" s="220">
        <f t="shared" ref="CH187" si="88">SUM(BV187:CG187)</f>
        <v>0</v>
      </c>
      <c r="CI187" s="221"/>
      <c r="CJ187" s="220">
        <f>SUM($BV187:BV187)</f>
        <v>0</v>
      </c>
      <c r="CK187" s="220">
        <f>SUM($BV187:BW187)</f>
        <v>0</v>
      </c>
      <c r="CL187" s="220">
        <f>SUM($BV187:BX187)</f>
        <v>0</v>
      </c>
      <c r="CM187" s="220">
        <f>SUM($BV187:BY187)</f>
        <v>0</v>
      </c>
      <c r="CN187" s="220">
        <f>SUM($BV187:BZ187)</f>
        <v>0</v>
      </c>
      <c r="CO187" s="220">
        <f>SUM($BV187:CA187)</f>
        <v>0</v>
      </c>
      <c r="CP187" s="220">
        <f>SUM($BV187:CB187)</f>
        <v>0</v>
      </c>
      <c r="CQ187" s="220">
        <f>SUM($BV187:CC187)</f>
        <v>0</v>
      </c>
      <c r="CR187" s="220">
        <f>SUM($BV187:CD187)</f>
        <v>0</v>
      </c>
      <c r="CS187" s="220">
        <f>SUM($BV187:CE187)</f>
        <v>0</v>
      </c>
      <c r="CT187" s="220">
        <f>SUM($BV187:CF187)</f>
        <v>0</v>
      </c>
      <c r="CU187" s="220">
        <f>SUM($BV187:CG187)</f>
        <v>0</v>
      </c>
      <c r="CV187" s="222">
        <f t="shared" ref="CV187" si="89">(((0+CU187)/2)+SUM(CJ187:CT187))/12</f>
        <v>0</v>
      </c>
    </row>
    <row r="188" spans="1:100" s="94" customFormat="1" ht="14.4">
      <c r="A188" s="129" t="s">
        <v>807</v>
      </c>
      <c r="B188" s="129" t="s">
        <v>211</v>
      </c>
      <c r="C188" s="129" t="s">
        <v>21</v>
      </c>
      <c r="D188" t="s">
        <v>494</v>
      </c>
      <c r="E188" s="217" t="s">
        <v>50</v>
      </c>
      <c r="F188" t="s">
        <v>233</v>
      </c>
      <c r="G188" t="s">
        <v>391</v>
      </c>
      <c r="H188" t="s">
        <v>392</v>
      </c>
      <c r="I188" t="s">
        <v>393</v>
      </c>
      <c r="J188" t="s">
        <v>672</v>
      </c>
      <c r="K188" s="129" t="s">
        <v>787</v>
      </c>
      <c r="L188" s="129" t="s">
        <v>788</v>
      </c>
      <c r="M188" s="218" t="str">
        <f t="shared" si="64"/>
        <v>ED.AN</v>
      </c>
      <c r="N188" s="173">
        <v>0.65639999999999998</v>
      </c>
      <c r="O188" s="173">
        <v>0</v>
      </c>
      <c r="P188" s="219">
        <f t="shared" si="65"/>
        <v>904919.80748399987</v>
      </c>
      <c r="Q188" s="219">
        <f t="shared" si="66"/>
        <v>0</v>
      </c>
      <c r="R188" s="220">
        <v>0</v>
      </c>
      <c r="S188" s="220">
        <v>305414.08</v>
      </c>
      <c r="T188" s="220">
        <v>333.15999999999997</v>
      </c>
      <c r="U188" s="220">
        <v>66045.38</v>
      </c>
      <c r="V188" s="220">
        <v>32.9</v>
      </c>
      <c r="W188" s="220">
        <v>755466.19</v>
      </c>
      <c r="X188" s="220">
        <v>2513.34</v>
      </c>
      <c r="Y188" s="220">
        <v>50648.930000000008</v>
      </c>
      <c r="Z188" s="220">
        <v>-6794.61</v>
      </c>
      <c r="AA188" s="220">
        <v>0</v>
      </c>
      <c r="AB188" s="220">
        <v>23504.38</v>
      </c>
      <c r="AC188" s="220">
        <v>181446.56</v>
      </c>
      <c r="AD188" s="220">
        <f t="shared" si="72"/>
        <v>1378610.3099999998</v>
      </c>
      <c r="AE188" s="221"/>
      <c r="AF188" s="220">
        <f>SUM($R188:R188)</f>
        <v>0</v>
      </c>
      <c r="AG188" s="220">
        <f>SUM($R188:S188)</f>
        <v>305414.08</v>
      </c>
      <c r="AH188" s="220">
        <f>SUM($R188:T188)</f>
        <v>305747.24</v>
      </c>
      <c r="AI188" s="220">
        <f>SUM($R188:U188)</f>
        <v>371792.62</v>
      </c>
      <c r="AJ188" s="220">
        <f>SUM($R188:V188)</f>
        <v>371825.52</v>
      </c>
      <c r="AK188" s="220">
        <f>SUM($R188:W188)</f>
        <v>1127291.71</v>
      </c>
      <c r="AL188" s="220">
        <f>SUM($R188:X188)</f>
        <v>1129805.05</v>
      </c>
      <c r="AM188" s="220">
        <f>SUM($R188:Y188)</f>
        <v>1180453.98</v>
      </c>
      <c r="AN188" s="220">
        <f>SUM($R188:Z188)</f>
        <v>1173659.3699999999</v>
      </c>
      <c r="AO188" s="220">
        <f>SUM($R188:AA188)</f>
        <v>1173659.3699999999</v>
      </c>
      <c r="AP188" s="220">
        <f>SUM($R188:AB188)</f>
        <v>1197163.7499999998</v>
      </c>
      <c r="AQ188" s="220">
        <f>SUM($R188:AC188)</f>
        <v>1378610.3099999998</v>
      </c>
      <c r="AR188" s="222">
        <f t="shared" si="67"/>
        <v>752176.4870833332</v>
      </c>
      <c r="AS188" s="82"/>
      <c r="AT188" s="220">
        <f t="shared" si="77"/>
        <v>0</v>
      </c>
      <c r="AU188" s="220">
        <f t="shared" si="77"/>
        <v>200473.802112</v>
      </c>
      <c r="AV188" s="220">
        <f t="shared" si="77"/>
        <v>218.68622399999998</v>
      </c>
      <c r="AW188" s="220">
        <f t="shared" si="77"/>
        <v>43352.187431999999</v>
      </c>
      <c r="AX188" s="220">
        <f t="shared" si="77"/>
        <v>21.595559999999999</v>
      </c>
      <c r="AY188" s="220">
        <f t="shared" si="77"/>
        <v>495888.00711599994</v>
      </c>
      <c r="AZ188" s="220">
        <f t="shared" si="77"/>
        <v>1649.756376</v>
      </c>
      <c r="BA188" s="220">
        <f t="shared" si="77"/>
        <v>33245.957652000005</v>
      </c>
      <c r="BB188" s="220">
        <f t="shared" si="77"/>
        <v>-4459.9820039999995</v>
      </c>
      <c r="BC188" s="220">
        <f t="shared" si="77"/>
        <v>0</v>
      </c>
      <c r="BD188" s="220">
        <f t="shared" si="77"/>
        <v>15428.275032</v>
      </c>
      <c r="BE188" s="220">
        <f t="shared" si="77"/>
        <v>119101.52198399999</v>
      </c>
      <c r="BF188" s="220">
        <f t="shared" si="68"/>
        <v>904919.80748399999</v>
      </c>
      <c r="BG188" s="221"/>
      <c r="BH188" s="220">
        <f>SUM($AT188:AT188)</f>
        <v>0</v>
      </c>
      <c r="BI188" s="220">
        <f>SUM($AT188:AU188)</f>
        <v>200473.802112</v>
      </c>
      <c r="BJ188" s="220">
        <f>SUM($AT188:AV188)</f>
        <v>200692.48833600001</v>
      </c>
      <c r="BK188" s="220">
        <f>SUM($AT188:AW188)</f>
        <v>244044.67576800002</v>
      </c>
      <c r="BL188" s="220">
        <f>SUM($AT188:AX188)</f>
        <v>244066.271328</v>
      </c>
      <c r="BM188" s="220">
        <f>SUM($AT188:AY188)</f>
        <v>739954.27844399994</v>
      </c>
      <c r="BN188" s="220">
        <f>SUM($AT188:AZ188)</f>
        <v>741604.03481999994</v>
      </c>
      <c r="BO188" s="220">
        <f>SUM($AT188:BA188)</f>
        <v>774849.99247199995</v>
      </c>
      <c r="BP188" s="220">
        <f>SUM($AT188:BB188)</f>
        <v>770390.01046799996</v>
      </c>
      <c r="BQ188" s="220">
        <f>SUM($AT188:BC188)</f>
        <v>770390.01046799996</v>
      </c>
      <c r="BR188" s="220">
        <f>SUM($AT188:BD188)</f>
        <v>785818.2855</v>
      </c>
      <c r="BS188" s="220">
        <f>SUM($AT188:BE188)</f>
        <v>904919.80748399999</v>
      </c>
      <c r="BT188" s="222">
        <f t="shared" si="69"/>
        <v>493728.64612150006</v>
      </c>
      <c r="BU188" s="82"/>
      <c r="BV188" s="220">
        <f t="shared" si="78"/>
        <v>0</v>
      </c>
      <c r="BW188" s="220">
        <f t="shared" si="78"/>
        <v>0</v>
      </c>
      <c r="BX188" s="220">
        <f t="shared" si="78"/>
        <v>0</v>
      </c>
      <c r="BY188" s="220">
        <f t="shared" si="78"/>
        <v>0</v>
      </c>
      <c r="BZ188" s="220">
        <f t="shared" si="78"/>
        <v>0</v>
      </c>
      <c r="CA188" s="220">
        <f t="shared" si="78"/>
        <v>0</v>
      </c>
      <c r="CB188" s="220">
        <f t="shared" si="78"/>
        <v>0</v>
      </c>
      <c r="CC188" s="220">
        <f t="shared" si="78"/>
        <v>0</v>
      </c>
      <c r="CD188" s="220">
        <f t="shared" si="78"/>
        <v>0</v>
      </c>
      <c r="CE188" s="220">
        <f t="shared" si="78"/>
        <v>0</v>
      </c>
      <c r="CF188" s="220">
        <f t="shared" si="78"/>
        <v>0</v>
      </c>
      <c r="CG188" s="220">
        <f t="shared" si="78"/>
        <v>0</v>
      </c>
      <c r="CH188" s="220">
        <f t="shared" si="70"/>
        <v>0</v>
      </c>
      <c r="CI188" s="221"/>
      <c r="CJ188" s="220">
        <f>SUM($BV188:BV188)</f>
        <v>0</v>
      </c>
      <c r="CK188" s="220">
        <f>SUM($BV188:BW188)</f>
        <v>0</v>
      </c>
      <c r="CL188" s="220">
        <f>SUM($BV188:BX188)</f>
        <v>0</v>
      </c>
      <c r="CM188" s="220">
        <f>SUM($BV188:BY188)</f>
        <v>0</v>
      </c>
      <c r="CN188" s="220">
        <f>SUM($BV188:BZ188)</f>
        <v>0</v>
      </c>
      <c r="CO188" s="220">
        <f>SUM($BV188:CA188)</f>
        <v>0</v>
      </c>
      <c r="CP188" s="220">
        <f>SUM($BV188:CB188)</f>
        <v>0</v>
      </c>
      <c r="CQ188" s="220">
        <f>SUM($BV188:CC188)</f>
        <v>0</v>
      </c>
      <c r="CR188" s="220">
        <f>SUM($BV188:CD188)</f>
        <v>0</v>
      </c>
      <c r="CS188" s="220">
        <f>SUM($BV188:CE188)</f>
        <v>0</v>
      </c>
      <c r="CT188" s="220">
        <f>SUM($BV188:CF188)</f>
        <v>0</v>
      </c>
      <c r="CU188" s="220">
        <f>SUM($BV188:CG188)</f>
        <v>0</v>
      </c>
      <c r="CV188" s="222">
        <f t="shared" si="71"/>
        <v>0</v>
      </c>
    </row>
    <row r="189" spans="1:100" s="94" customFormat="1" ht="14.4">
      <c r="A189" s="129" t="s">
        <v>807</v>
      </c>
      <c r="B189" s="129" t="s">
        <v>211</v>
      </c>
      <c r="C189" s="129" t="s">
        <v>21</v>
      </c>
      <c r="D189" t="s">
        <v>494</v>
      </c>
      <c r="E189" s="217" t="s">
        <v>50</v>
      </c>
      <c r="F189" t="s">
        <v>233</v>
      </c>
      <c r="G189" t="s">
        <v>391</v>
      </c>
      <c r="H189" t="s">
        <v>392</v>
      </c>
      <c r="I189" t="s">
        <v>393</v>
      </c>
      <c r="J189" t="s">
        <v>672</v>
      </c>
      <c r="K189" s="129" t="s">
        <v>787</v>
      </c>
      <c r="L189" s="129" t="s">
        <v>42</v>
      </c>
      <c r="M189" s="218" t="str">
        <f t="shared" si="64"/>
        <v>ED.AN</v>
      </c>
      <c r="N189" s="173">
        <v>0.69189000000000001</v>
      </c>
      <c r="O189" s="173">
        <v>0</v>
      </c>
      <c r="P189" s="219">
        <f t="shared" si="65"/>
        <v>3023.8083803999998</v>
      </c>
      <c r="Q189" s="219">
        <f t="shared" si="66"/>
        <v>0</v>
      </c>
      <c r="R189" s="220">
        <v>0</v>
      </c>
      <c r="S189" s="220">
        <v>0</v>
      </c>
      <c r="T189" s="220">
        <v>4370.3599999999997</v>
      </c>
      <c r="U189" s="220">
        <v>0</v>
      </c>
      <c r="V189" s="220">
        <v>0</v>
      </c>
      <c r="W189" s="220">
        <v>0</v>
      </c>
      <c r="X189" s="220">
        <v>0</v>
      </c>
      <c r="Y189" s="220">
        <v>0</v>
      </c>
      <c r="Z189" s="220">
        <v>0</v>
      </c>
      <c r="AA189" s="220">
        <v>0</v>
      </c>
      <c r="AB189" s="220">
        <v>0</v>
      </c>
      <c r="AC189" s="220">
        <v>0</v>
      </c>
      <c r="AD189" s="220">
        <f t="shared" si="72"/>
        <v>4370.3599999999997</v>
      </c>
      <c r="AE189" s="221"/>
      <c r="AF189" s="220">
        <f>SUM($R189:R189)</f>
        <v>0</v>
      </c>
      <c r="AG189" s="220">
        <f>SUM($R189:S189)</f>
        <v>0</v>
      </c>
      <c r="AH189" s="220">
        <f>SUM($R189:T189)</f>
        <v>4370.3599999999997</v>
      </c>
      <c r="AI189" s="220">
        <f>SUM($R189:U189)</f>
        <v>4370.3599999999997</v>
      </c>
      <c r="AJ189" s="220">
        <f>SUM($R189:V189)</f>
        <v>4370.3599999999997</v>
      </c>
      <c r="AK189" s="220">
        <f>SUM($R189:W189)</f>
        <v>4370.3599999999997</v>
      </c>
      <c r="AL189" s="220">
        <f>SUM($R189:X189)</f>
        <v>4370.3599999999997</v>
      </c>
      <c r="AM189" s="220">
        <f>SUM($R189:Y189)</f>
        <v>4370.3599999999997</v>
      </c>
      <c r="AN189" s="220">
        <f>SUM($R189:Z189)</f>
        <v>4370.3599999999997</v>
      </c>
      <c r="AO189" s="220">
        <f>SUM($R189:AA189)</f>
        <v>4370.3599999999997</v>
      </c>
      <c r="AP189" s="220">
        <f>SUM($R189:AB189)</f>
        <v>4370.3599999999997</v>
      </c>
      <c r="AQ189" s="220">
        <f>SUM($R189:AC189)</f>
        <v>4370.3599999999997</v>
      </c>
      <c r="AR189" s="222">
        <f t="shared" si="67"/>
        <v>3459.8683333333333</v>
      </c>
      <c r="AS189" s="82"/>
      <c r="AT189" s="220">
        <f t="shared" si="77"/>
        <v>0</v>
      </c>
      <c r="AU189" s="220">
        <f t="shared" si="77"/>
        <v>0</v>
      </c>
      <c r="AV189" s="220">
        <f t="shared" si="77"/>
        <v>3023.8083803999998</v>
      </c>
      <c r="AW189" s="220">
        <f t="shared" si="77"/>
        <v>0</v>
      </c>
      <c r="AX189" s="220">
        <f t="shared" si="77"/>
        <v>0</v>
      </c>
      <c r="AY189" s="220">
        <f t="shared" si="77"/>
        <v>0</v>
      </c>
      <c r="AZ189" s="220">
        <f t="shared" si="77"/>
        <v>0</v>
      </c>
      <c r="BA189" s="220">
        <f t="shared" si="77"/>
        <v>0</v>
      </c>
      <c r="BB189" s="220">
        <f t="shared" si="77"/>
        <v>0</v>
      </c>
      <c r="BC189" s="220">
        <f t="shared" si="77"/>
        <v>0</v>
      </c>
      <c r="BD189" s="220">
        <f t="shared" si="77"/>
        <v>0</v>
      </c>
      <c r="BE189" s="220">
        <f t="shared" si="77"/>
        <v>0</v>
      </c>
      <c r="BF189" s="220">
        <f t="shared" si="68"/>
        <v>3023.8083803999998</v>
      </c>
      <c r="BG189" s="221"/>
      <c r="BH189" s="220">
        <f>SUM($AT189:AT189)</f>
        <v>0</v>
      </c>
      <c r="BI189" s="220">
        <f>SUM($AT189:AU189)</f>
        <v>0</v>
      </c>
      <c r="BJ189" s="220">
        <f>SUM($AT189:AV189)</f>
        <v>3023.8083803999998</v>
      </c>
      <c r="BK189" s="220">
        <f>SUM($AT189:AW189)</f>
        <v>3023.8083803999998</v>
      </c>
      <c r="BL189" s="220">
        <f>SUM($AT189:AX189)</f>
        <v>3023.8083803999998</v>
      </c>
      <c r="BM189" s="220">
        <f>SUM($AT189:AY189)</f>
        <v>3023.8083803999998</v>
      </c>
      <c r="BN189" s="220">
        <f>SUM($AT189:AZ189)</f>
        <v>3023.8083803999998</v>
      </c>
      <c r="BO189" s="220">
        <f>SUM($AT189:BA189)</f>
        <v>3023.8083803999998</v>
      </c>
      <c r="BP189" s="220">
        <f>SUM($AT189:BB189)</f>
        <v>3023.8083803999998</v>
      </c>
      <c r="BQ189" s="220">
        <f>SUM($AT189:BC189)</f>
        <v>3023.8083803999998</v>
      </c>
      <c r="BR189" s="220">
        <f>SUM($AT189:BD189)</f>
        <v>3023.8083803999998</v>
      </c>
      <c r="BS189" s="220">
        <f>SUM($AT189:BE189)</f>
        <v>3023.8083803999998</v>
      </c>
      <c r="BT189" s="222">
        <f t="shared" si="69"/>
        <v>2393.8483011499998</v>
      </c>
      <c r="BU189" s="82"/>
      <c r="BV189" s="220">
        <f t="shared" si="78"/>
        <v>0</v>
      </c>
      <c r="BW189" s="220">
        <f t="shared" si="78"/>
        <v>0</v>
      </c>
      <c r="BX189" s="220">
        <f t="shared" si="78"/>
        <v>0</v>
      </c>
      <c r="BY189" s="220">
        <f t="shared" si="78"/>
        <v>0</v>
      </c>
      <c r="BZ189" s="220">
        <f t="shared" si="78"/>
        <v>0</v>
      </c>
      <c r="CA189" s="220">
        <f t="shared" si="78"/>
        <v>0</v>
      </c>
      <c r="CB189" s="220">
        <f t="shared" si="78"/>
        <v>0</v>
      </c>
      <c r="CC189" s="220">
        <f t="shared" si="78"/>
        <v>0</v>
      </c>
      <c r="CD189" s="220">
        <f t="shared" si="78"/>
        <v>0</v>
      </c>
      <c r="CE189" s="220">
        <f t="shared" si="78"/>
        <v>0</v>
      </c>
      <c r="CF189" s="220">
        <f t="shared" si="78"/>
        <v>0</v>
      </c>
      <c r="CG189" s="220">
        <f t="shared" si="78"/>
        <v>0</v>
      </c>
      <c r="CH189" s="220">
        <f t="shared" si="70"/>
        <v>0</v>
      </c>
      <c r="CI189" s="221"/>
      <c r="CJ189" s="220">
        <f>SUM($BV189:BV189)</f>
        <v>0</v>
      </c>
      <c r="CK189" s="220">
        <f>SUM($BV189:BW189)</f>
        <v>0</v>
      </c>
      <c r="CL189" s="220">
        <f>SUM($BV189:BX189)</f>
        <v>0</v>
      </c>
      <c r="CM189" s="220">
        <f>SUM($BV189:BY189)</f>
        <v>0</v>
      </c>
      <c r="CN189" s="220">
        <f>SUM($BV189:BZ189)</f>
        <v>0</v>
      </c>
      <c r="CO189" s="220">
        <f>SUM($BV189:CA189)</f>
        <v>0</v>
      </c>
      <c r="CP189" s="220">
        <f>SUM($BV189:CB189)</f>
        <v>0</v>
      </c>
      <c r="CQ189" s="220">
        <f>SUM($BV189:CC189)</f>
        <v>0</v>
      </c>
      <c r="CR189" s="220">
        <f>SUM($BV189:CD189)</f>
        <v>0</v>
      </c>
      <c r="CS189" s="220">
        <f>SUM($BV189:CE189)</f>
        <v>0</v>
      </c>
      <c r="CT189" s="220">
        <f>SUM($BV189:CF189)</f>
        <v>0</v>
      </c>
      <c r="CU189" s="220">
        <f>SUM($BV189:CG189)</f>
        <v>0</v>
      </c>
      <c r="CV189" s="222">
        <f t="shared" si="71"/>
        <v>0</v>
      </c>
    </row>
    <row r="190" spans="1:100" s="94" customFormat="1" ht="14.4">
      <c r="A190" s="129" t="s">
        <v>807</v>
      </c>
      <c r="B190" s="129" t="s">
        <v>211</v>
      </c>
      <c r="C190" s="129" t="s">
        <v>21</v>
      </c>
      <c r="D190" t="s">
        <v>494</v>
      </c>
      <c r="E190" s="217" t="s">
        <v>50</v>
      </c>
      <c r="F190" t="s">
        <v>233</v>
      </c>
      <c r="G190" t="s">
        <v>391</v>
      </c>
      <c r="H190" t="s">
        <v>392</v>
      </c>
      <c r="I190" t="s">
        <v>394</v>
      </c>
      <c r="J190" t="s">
        <v>670</v>
      </c>
      <c r="K190" s="129" t="s">
        <v>787</v>
      </c>
      <c r="L190" s="129" t="s">
        <v>419</v>
      </c>
      <c r="M190" s="218" t="str">
        <f t="shared" si="64"/>
        <v>ED.AN</v>
      </c>
      <c r="N190" s="173">
        <v>0.65639999999999998</v>
      </c>
      <c r="O190" s="173">
        <v>0</v>
      </c>
      <c r="P190" s="219">
        <f t="shared" si="65"/>
        <v>45286.289724000002</v>
      </c>
      <c r="Q190" s="219">
        <f t="shared" si="66"/>
        <v>0</v>
      </c>
      <c r="R190" s="220">
        <v>0</v>
      </c>
      <c r="S190" s="220">
        <v>0</v>
      </c>
      <c r="T190" s="220">
        <v>0</v>
      </c>
      <c r="U190" s="220">
        <v>0</v>
      </c>
      <c r="V190" s="220">
        <v>0</v>
      </c>
      <c r="W190" s="220">
        <v>0</v>
      </c>
      <c r="X190" s="220">
        <v>0</v>
      </c>
      <c r="Y190" s="220">
        <v>0</v>
      </c>
      <c r="Z190" s="220">
        <v>0</v>
      </c>
      <c r="AA190" s="220">
        <v>0</v>
      </c>
      <c r="AB190" s="220">
        <v>0</v>
      </c>
      <c r="AC190" s="220">
        <v>68991.91</v>
      </c>
      <c r="AD190" s="220">
        <f t="shared" si="72"/>
        <v>68991.91</v>
      </c>
      <c r="AE190" s="221"/>
      <c r="AF190" s="220">
        <f>SUM($R190:R190)</f>
        <v>0</v>
      </c>
      <c r="AG190" s="220">
        <f>SUM($R190:S190)</f>
        <v>0</v>
      </c>
      <c r="AH190" s="220">
        <f>SUM($R190:T190)</f>
        <v>0</v>
      </c>
      <c r="AI190" s="220">
        <f>SUM($R190:U190)</f>
        <v>0</v>
      </c>
      <c r="AJ190" s="220">
        <f>SUM($R190:V190)</f>
        <v>0</v>
      </c>
      <c r="AK190" s="220">
        <f>SUM($R190:W190)</f>
        <v>0</v>
      </c>
      <c r="AL190" s="220">
        <f>SUM($R190:X190)</f>
        <v>0</v>
      </c>
      <c r="AM190" s="220">
        <f>SUM($R190:Y190)</f>
        <v>0</v>
      </c>
      <c r="AN190" s="220">
        <f>SUM($R190:Z190)</f>
        <v>0</v>
      </c>
      <c r="AO190" s="220">
        <f>SUM($R190:AA190)</f>
        <v>0</v>
      </c>
      <c r="AP190" s="220">
        <f>SUM($R190:AB190)</f>
        <v>0</v>
      </c>
      <c r="AQ190" s="220">
        <f>SUM($R190:AC190)</f>
        <v>68991.91</v>
      </c>
      <c r="AR190" s="222">
        <f t="shared" si="67"/>
        <v>2874.6629166666667</v>
      </c>
      <c r="AS190" s="82"/>
      <c r="AT190" s="220">
        <f t="shared" si="77"/>
        <v>0</v>
      </c>
      <c r="AU190" s="220">
        <f t="shared" si="77"/>
        <v>0</v>
      </c>
      <c r="AV190" s="220">
        <f t="shared" si="77"/>
        <v>0</v>
      </c>
      <c r="AW190" s="220">
        <f t="shared" si="77"/>
        <v>0</v>
      </c>
      <c r="AX190" s="220">
        <f t="shared" si="77"/>
        <v>0</v>
      </c>
      <c r="AY190" s="220">
        <f t="shared" si="77"/>
        <v>0</v>
      </c>
      <c r="AZ190" s="220">
        <f t="shared" si="77"/>
        <v>0</v>
      </c>
      <c r="BA190" s="220">
        <f t="shared" si="77"/>
        <v>0</v>
      </c>
      <c r="BB190" s="220">
        <f t="shared" si="77"/>
        <v>0</v>
      </c>
      <c r="BC190" s="220">
        <f t="shared" si="77"/>
        <v>0</v>
      </c>
      <c r="BD190" s="220">
        <f t="shared" si="77"/>
        <v>0</v>
      </c>
      <c r="BE190" s="220">
        <f t="shared" si="77"/>
        <v>45286.289724000002</v>
      </c>
      <c r="BF190" s="220">
        <f t="shared" si="68"/>
        <v>45286.289724000002</v>
      </c>
      <c r="BG190" s="221"/>
      <c r="BH190" s="220">
        <f>SUM($AT190:AT190)</f>
        <v>0</v>
      </c>
      <c r="BI190" s="220">
        <f>SUM($AT190:AU190)</f>
        <v>0</v>
      </c>
      <c r="BJ190" s="220">
        <f>SUM($AT190:AV190)</f>
        <v>0</v>
      </c>
      <c r="BK190" s="220">
        <f>SUM($AT190:AW190)</f>
        <v>0</v>
      </c>
      <c r="BL190" s="220">
        <f>SUM($AT190:AX190)</f>
        <v>0</v>
      </c>
      <c r="BM190" s="220">
        <f>SUM($AT190:AY190)</f>
        <v>0</v>
      </c>
      <c r="BN190" s="220">
        <f>SUM($AT190:AZ190)</f>
        <v>0</v>
      </c>
      <c r="BO190" s="220">
        <f>SUM($AT190:BA190)</f>
        <v>0</v>
      </c>
      <c r="BP190" s="220">
        <f>SUM($AT190:BB190)</f>
        <v>0</v>
      </c>
      <c r="BQ190" s="220">
        <f>SUM($AT190:BC190)</f>
        <v>0</v>
      </c>
      <c r="BR190" s="220">
        <f>SUM($AT190:BD190)</f>
        <v>0</v>
      </c>
      <c r="BS190" s="220">
        <f>SUM($AT190:BE190)</f>
        <v>45286.289724000002</v>
      </c>
      <c r="BT190" s="222">
        <f t="shared" si="69"/>
        <v>1886.9287385</v>
      </c>
      <c r="BU190" s="82"/>
      <c r="BV190" s="220">
        <f t="shared" si="78"/>
        <v>0</v>
      </c>
      <c r="BW190" s="220">
        <f t="shared" si="78"/>
        <v>0</v>
      </c>
      <c r="BX190" s="220">
        <f t="shared" si="78"/>
        <v>0</v>
      </c>
      <c r="BY190" s="220">
        <f t="shared" si="78"/>
        <v>0</v>
      </c>
      <c r="BZ190" s="220">
        <f t="shared" si="78"/>
        <v>0</v>
      </c>
      <c r="CA190" s="220">
        <f t="shared" si="78"/>
        <v>0</v>
      </c>
      <c r="CB190" s="220">
        <f t="shared" si="78"/>
        <v>0</v>
      </c>
      <c r="CC190" s="220">
        <f t="shared" si="78"/>
        <v>0</v>
      </c>
      <c r="CD190" s="220">
        <f t="shared" si="78"/>
        <v>0</v>
      </c>
      <c r="CE190" s="220">
        <f t="shared" si="78"/>
        <v>0</v>
      </c>
      <c r="CF190" s="220">
        <f t="shared" si="78"/>
        <v>0</v>
      </c>
      <c r="CG190" s="220">
        <f t="shared" si="78"/>
        <v>0</v>
      </c>
      <c r="CH190" s="220">
        <f t="shared" si="70"/>
        <v>0</v>
      </c>
      <c r="CI190" s="221"/>
      <c r="CJ190" s="220">
        <f>SUM($BV190:BV190)</f>
        <v>0</v>
      </c>
      <c r="CK190" s="220">
        <f>SUM($BV190:BW190)</f>
        <v>0</v>
      </c>
      <c r="CL190" s="220">
        <f>SUM($BV190:BX190)</f>
        <v>0</v>
      </c>
      <c r="CM190" s="220">
        <f>SUM($BV190:BY190)</f>
        <v>0</v>
      </c>
      <c r="CN190" s="220">
        <f>SUM($BV190:BZ190)</f>
        <v>0</v>
      </c>
      <c r="CO190" s="220">
        <f>SUM($BV190:CA190)</f>
        <v>0</v>
      </c>
      <c r="CP190" s="220">
        <f>SUM($BV190:CB190)</f>
        <v>0</v>
      </c>
      <c r="CQ190" s="220">
        <f>SUM($BV190:CC190)</f>
        <v>0</v>
      </c>
      <c r="CR190" s="220">
        <f>SUM($BV190:CD190)</f>
        <v>0</v>
      </c>
      <c r="CS190" s="220">
        <f>SUM($BV190:CE190)</f>
        <v>0</v>
      </c>
      <c r="CT190" s="220">
        <f>SUM($BV190:CF190)</f>
        <v>0</v>
      </c>
      <c r="CU190" s="220">
        <f>SUM($BV190:CG190)</f>
        <v>0</v>
      </c>
      <c r="CV190" s="222">
        <f t="shared" si="71"/>
        <v>0</v>
      </c>
    </row>
    <row r="191" spans="1:100" s="94" customFormat="1" ht="14.4">
      <c r="A191" s="129" t="s">
        <v>807</v>
      </c>
      <c r="B191" s="129" t="s">
        <v>211</v>
      </c>
      <c r="C191" s="129" t="s">
        <v>21</v>
      </c>
      <c r="D191" t="s">
        <v>494</v>
      </c>
      <c r="E191" s="217" t="s">
        <v>50</v>
      </c>
      <c r="F191" t="s">
        <v>233</v>
      </c>
      <c r="G191" t="s">
        <v>391</v>
      </c>
      <c r="H191" t="s">
        <v>392</v>
      </c>
      <c r="I191" t="s">
        <v>395</v>
      </c>
      <c r="J191" t="s">
        <v>671</v>
      </c>
      <c r="K191" s="129" t="s">
        <v>787</v>
      </c>
      <c r="L191" s="129" t="s">
        <v>419</v>
      </c>
      <c r="M191" s="218" t="str">
        <f t="shared" si="64"/>
        <v>ED.AN</v>
      </c>
      <c r="N191" s="173">
        <v>0.65639999999999998</v>
      </c>
      <c r="O191" s="173">
        <v>0</v>
      </c>
      <c r="P191" s="219">
        <f t="shared" si="65"/>
        <v>418963.493388</v>
      </c>
      <c r="Q191" s="219">
        <f t="shared" si="66"/>
        <v>0</v>
      </c>
      <c r="R191" s="220">
        <v>209.88</v>
      </c>
      <c r="S191" s="220">
        <v>53230.380000000005</v>
      </c>
      <c r="T191" s="220">
        <v>34664.170000000006</v>
      </c>
      <c r="U191" s="220">
        <v>156828.08000000002</v>
      </c>
      <c r="V191" s="220">
        <v>6716.66</v>
      </c>
      <c r="W191" s="220">
        <v>29349.3</v>
      </c>
      <c r="X191" s="220">
        <v>123733.14</v>
      </c>
      <c r="Y191" s="220">
        <v>224303.07</v>
      </c>
      <c r="Z191" s="220">
        <v>18372.16</v>
      </c>
      <c r="AA191" s="220">
        <v>-118214.76</v>
      </c>
      <c r="AB191" s="220">
        <v>5549.32</v>
      </c>
      <c r="AC191" s="220">
        <v>103533.27</v>
      </c>
      <c r="AD191" s="220">
        <f t="shared" si="72"/>
        <v>638274.67000000004</v>
      </c>
      <c r="AE191" s="221"/>
      <c r="AF191" s="220">
        <f>SUM($R191:R191)</f>
        <v>209.88</v>
      </c>
      <c r="AG191" s="220">
        <f>SUM($R191:S191)</f>
        <v>53440.26</v>
      </c>
      <c r="AH191" s="220">
        <f>SUM($R191:T191)</f>
        <v>88104.430000000008</v>
      </c>
      <c r="AI191" s="220">
        <f>SUM($R191:U191)</f>
        <v>244932.51</v>
      </c>
      <c r="AJ191" s="220">
        <f>SUM($R191:V191)</f>
        <v>251649.17</v>
      </c>
      <c r="AK191" s="220">
        <f>SUM($R191:W191)</f>
        <v>280998.47000000003</v>
      </c>
      <c r="AL191" s="220">
        <f>SUM($R191:X191)</f>
        <v>404731.61000000004</v>
      </c>
      <c r="AM191" s="220">
        <f>SUM($R191:Y191)</f>
        <v>629034.68000000005</v>
      </c>
      <c r="AN191" s="220">
        <f>SUM($R191:Z191)</f>
        <v>647406.84000000008</v>
      </c>
      <c r="AO191" s="220">
        <f>SUM($R191:AA191)</f>
        <v>529192.08000000007</v>
      </c>
      <c r="AP191" s="220">
        <f>SUM($R191:AB191)</f>
        <v>534741.4</v>
      </c>
      <c r="AQ191" s="220">
        <f>SUM($R191:AC191)</f>
        <v>638274.67000000004</v>
      </c>
      <c r="AR191" s="222">
        <f t="shared" si="67"/>
        <v>331964.88875000004</v>
      </c>
      <c r="AS191" s="82"/>
      <c r="AT191" s="220">
        <f t="shared" si="77"/>
        <v>137.765232</v>
      </c>
      <c r="AU191" s="220">
        <f t="shared" si="77"/>
        <v>34940.421432000003</v>
      </c>
      <c r="AV191" s="220">
        <f t="shared" si="77"/>
        <v>22753.561188000003</v>
      </c>
      <c r="AW191" s="220">
        <f t="shared" si="77"/>
        <v>102941.95171200001</v>
      </c>
      <c r="AX191" s="220">
        <f t="shared" si="77"/>
        <v>4408.8156239999998</v>
      </c>
      <c r="AY191" s="220">
        <f t="shared" si="77"/>
        <v>19264.880519999999</v>
      </c>
      <c r="AZ191" s="220">
        <f t="shared" si="77"/>
        <v>81218.433095999993</v>
      </c>
      <c r="BA191" s="220">
        <f t="shared" si="77"/>
        <v>147232.535148</v>
      </c>
      <c r="BB191" s="220">
        <f t="shared" si="77"/>
        <v>12059.485823999999</v>
      </c>
      <c r="BC191" s="220">
        <f t="shared" si="77"/>
        <v>-77596.168463999988</v>
      </c>
      <c r="BD191" s="220">
        <f t="shared" si="77"/>
        <v>3642.5736479999996</v>
      </c>
      <c r="BE191" s="220">
        <f t="shared" si="77"/>
        <v>67959.238427999997</v>
      </c>
      <c r="BF191" s="220">
        <f t="shared" si="68"/>
        <v>418963.49338800006</v>
      </c>
      <c r="BG191" s="221"/>
      <c r="BH191" s="220">
        <f>SUM($AT191:AT191)</f>
        <v>137.765232</v>
      </c>
      <c r="BI191" s="220">
        <f>SUM($AT191:AU191)</f>
        <v>35078.186664000001</v>
      </c>
      <c r="BJ191" s="220">
        <f>SUM($AT191:AV191)</f>
        <v>57831.747852</v>
      </c>
      <c r="BK191" s="220">
        <f>SUM($AT191:AW191)</f>
        <v>160773.69956400001</v>
      </c>
      <c r="BL191" s="220">
        <f>SUM($AT191:AX191)</f>
        <v>165182.51518800002</v>
      </c>
      <c r="BM191" s="220">
        <f>SUM($AT191:AY191)</f>
        <v>184447.39570800003</v>
      </c>
      <c r="BN191" s="220">
        <f>SUM($AT191:AZ191)</f>
        <v>265665.82880400005</v>
      </c>
      <c r="BO191" s="220">
        <f>SUM($AT191:BA191)</f>
        <v>412898.36395200004</v>
      </c>
      <c r="BP191" s="220">
        <f>SUM($AT191:BB191)</f>
        <v>424957.84977600002</v>
      </c>
      <c r="BQ191" s="220">
        <f>SUM($AT191:BC191)</f>
        <v>347361.68131200003</v>
      </c>
      <c r="BR191" s="220">
        <f>SUM($AT191:BD191)</f>
        <v>351004.25496000005</v>
      </c>
      <c r="BS191" s="220">
        <f>SUM($AT191:BE191)</f>
        <v>418963.49338800006</v>
      </c>
      <c r="BT191" s="222">
        <f t="shared" si="69"/>
        <v>217901.75297550004</v>
      </c>
      <c r="BU191" s="82"/>
      <c r="BV191" s="220">
        <f t="shared" si="78"/>
        <v>0</v>
      </c>
      <c r="BW191" s="220">
        <f t="shared" si="78"/>
        <v>0</v>
      </c>
      <c r="BX191" s="220">
        <f t="shared" si="78"/>
        <v>0</v>
      </c>
      <c r="BY191" s="220">
        <f t="shared" si="78"/>
        <v>0</v>
      </c>
      <c r="BZ191" s="220">
        <f t="shared" si="78"/>
        <v>0</v>
      </c>
      <c r="CA191" s="220">
        <f t="shared" si="78"/>
        <v>0</v>
      </c>
      <c r="CB191" s="220">
        <f t="shared" si="78"/>
        <v>0</v>
      </c>
      <c r="CC191" s="220">
        <f t="shared" si="78"/>
        <v>0</v>
      </c>
      <c r="CD191" s="220">
        <f t="shared" si="78"/>
        <v>0</v>
      </c>
      <c r="CE191" s="220">
        <f t="shared" si="78"/>
        <v>0</v>
      </c>
      <c r="CF191" s="220">
        <f t="shared" si="78"/>
        <v>0</v>
      </c>
      <c r="CG191" s="220">
        <f t="shared" si="78"/>
        <v>0</v>
      </c>
      <c r="CH191" s="220">
        <f t="shared" si="70"/>
        <v>0</v>
      </c>
      <c r="CI191" s="221"/>
      <c r="CJ191" s="220">
        <f>SUM($BV191:BV191)</f>
        <v>0</v>
      </c>
      <c r="CK191" s="220">
        <f>SUM($BV191:BW191)</f>
        <v>0</v>
      </c>
      <c r="CL191" s="220">
        <f>SUM($BV191:BX191)</f>
        <v>0</v>
      </c>
      <c r="CM191" s="220">
        <f>SUM($BV191:BY191)</f>
        <v>0</v>
      </c>
      <c r="CN191" s="220">
        <f>SUM($BV191:BZ191)</f>
        <v>0</v>
      </c>
      <c r="CO191" s="220">
        <f>SUM($BV191:CA191)</f>
        <v>0</v>
      </c>
      <c r="CP191" s="220">
        <f>SUM($BV191:CB191)</f>
        <v>0</v>
      </c>
      <c r="CQ191" s="220">
        <f>SUM($BV191:CC191)</f>
        <v>0</v>
      </c>
      <c r="CR191" s="220">
        <f>SUM($BV191:CD191)</f>
        <v>0</v>
      </c>
      <c r="CS191" s="220">
        <f>SUM($BV191:CE191)</f>
        <v>0</v>
      </c>
      <c r="CT191" s="220">
        <f>SUM($BV191:CF191)</f>
        <v>0</v>
      </c>
      <c r="CU191" s="220">
        <f>SUM($BV191:CG191)</f>
        <v>0</v>
      </c>
      <c r="CV191" s="222">
        <f t="shared" si="71"/>
        <v>0</v>
      </c>
    </row>
    <row r="192" spans="1:100" s="94" customFormat="1" ht="14.4">
      <c r="A192" s="129" t="s">
        <v>421</v>
      </c>
      <c r="B192" s="129" t="s">
        <v>211</v>
      </c>
      <c r="C192" s="129" t="s">
        <v>21</v>
      </c>
      <c r="D192" t="s">
        <v>636</v>
      </c>
      <c r="E192" s="217" t="s">
        <v>53</v>
      </c>
      <c r="F192" t="s">
        <v>234</v>
      </c>
      <c r="G192" t="s">
        <v>396</v>
      </c>
      <c r="H192" t="s">
        <v>397</v>
      </c>
      <c r="I192" t="s">
        <v>398</v>
      </c>
      <c r="J192" t="s">
        <v>673</v>
      </c>
      <c r="K192" s="129" t="s">
        <v>787</v>
      </c>
      <c r="L192" s="129" t="s">
        <v>775</v>
      </c>
      <c r="M192" s="218" t="str">
        <f t="shared" si="64"/>
        <v>ED.AN</v>
      </c>
      <c r="N192" s="173">
        <v>0.69189000000000001</v>
      </c>
      <c r="O192" s="173">
        <v>0</v>
      </c>
      <c r="P192" s="219">
        <f t="shared" si="65"/>
        <v>32358.5052492</v>
      </c>
      <c r="Q192" s="219">
        <f t="shared" si="66"/>
        <v>0</v>
      </c>
      <c r="R192" s="220">
        <v>0</v>
      </c>
      <c r="S192" s="220">
        <v>0</v>
      </c>
      <c r="T192" s="220">
        <v>0</v>
      </c>
      <c r="U192" s="220">
        <v>0</v>
      </c>
      <c r="V192" s="220">
        <v>0</v>
      </c>
      <c r="W192" s="220">
        <v>0</v>
      </c>
      <c r="X192" s="220">
        <v>0</v>
      </c>
      <c r="Y192" s="220">
        <v>0</v>
      </c>
      <c r="Z192" s="220">
        <v>0</v>
      </c>
      <c r="AA192" s="220">
        <v>0</v>
      </c>
      <c r="AB192" s="220">
        <v>46768.28</v>
      </c>
      <c r="AC192" s="220">
        <v>0</v>
      </c>
      <c r="AD192" s="220">
        <f t="shared" si="72"/>
        <v>46768.28</v>
      </c>
      <c r="AE192" s="221"/>
      <c r="AF192" s="220">
        <f>SUM($R192:R192)</f>
        <v>0</v>
      </c>
      <c r="AG192" s="220">
        <f>SUM($R192:S192)</f>
        <v>0</v>
      </c>
      <c r="AH192" s="220">
        <f>SUM($R192:T192)</f>
        <v>0</v>
      </c>
      <c r="AI192" s="220">
        <f>SUM($R192:U192)</f>
        <v>0</v>
      </c>
      <c r="AJ192" s="220">
        <f>SUM($R192:V192)</f>
        <v>0</v>
      </c>
      <c r="AK192" s="220">
        <f>SUM($R192:W192)</f>
        <v>0</v>
      </c>
      <c r="AL192" s="220">
        <f>SUM($R192:X192)</f>
        <v>0</v>
      </c>
      <c r="AM192" s="220">
        <f>SUM($R192:Y192)</f>
        <v>0</v>
      </c>
      <c r="AN192" s="220">
        <f>SUM($R192:Z192)</f>
        <v>0</v>
      </c>
      <c r="AO192" s="220">
        <f>SUM($R192:AA192)</f>
        <v>0</v>
      </c>
      <c r="AP192" s="220">
        <f>SUM($R192:AB192)</f>
        <v>46768.28</v>
      </c>
      <c r="AQ192" s="220">
        <f>SUM($R192:AC192)</f>
        <v>46768.28</v>
      </c>
      <c r="AR192" s="222">
        <f t="shared" si="67"/>
        <v>5846.0349999999999</v>
      </c>
      <c r="AS192" s="82"/>
      <c r="AT192" s="220">
        <f t="shared" si="77"/>
        <v>0</v>
      </c>
      <c r="AU192" s="220">
        <f t="shared" si="77"/>
        <v>0</v>
      </c>
      <c r="AV192" s="220">
        <f t="shared" si="77"/>
        <v>0</v>
      </c>
      <c r="AW192" s="220">
        <f t="shared" si="77"/>
        <v>0</v>
      </c>
      <c r="AX192" s="220">
        <f t="shared" si="77"/>
        <v>0</v>
      </c>
      <c r="AY192" s="220">
        <f t="shared" si="77"/>
        <v>0</v>
      </c>
      <c r="AZ192" s="220">
        <f t="shared" si="77"/>
        <v>0</v>
      </c>
      <c r="BA192" s="220">
        <f t="shared" si="77"/>
        <v>0</v>
      </c>
      <c r="BB192" s="220">
        <f t="shared" si="77"/>
        <v>0</v>
      </c>
      <c r="BC192" s="220">
        <f t="shared" si="77"/>
        <v>0</v>
      </c>
      <c r="BD192" s="220">
        <f t="shared" si="77"/>
        <v>32358.5052492</v>
      </c>
      <c r="BE192" s="220">
        <f t="shared" si="77"/>
        <v>0</v>
      </c>
      <c r="BF192" s="220">
        <f t="shared" si="68"/>
        <v>32358.5052492</v>
      </c>
      <c r="BG192" s="221"/>
      <c r="BH192" s="220">
        <f>SUM($AT192:AT192)</f>
        <v>0</v>
      </c>
      <c r="BI192" s="220">
        <f>SUM($AT192:AU192)</f>
        <v>0</v>
      </c>
      <c r="BJ192" s="220">
        <f>SUM($AT192:AV192)</f>
        <v>0</v>
      </c>
      <c r="BK192" s="220">
        <f>SUM($AT192:AW192)</f>
        <v>0</v>
      </c>
      <c r="BL192" s="220">
        <f>SUM($AT192:AX192)</f>
        <v>0</v>
      </c>
      <c r="BM192" s="220">
        <f>SUM($AT192:AY192)</f>
        <v>0</v>
      </c>
      <c r="BN192" s="220">
        <f>SUM($AT192:AZ192)</f>
        <v>0</v>
      </c>
      <c r="BO192" s="220">
        <f>SUM($AT192:BA192)</f>
        <v>0</v>
      </c>
      <c r="BP192" s="220">
        <f>SUM($AT192:BB192)</f>
        <v>0</v>
      </c>
      <c r="BQ192" s="220">
        <f>SUM($AT192:BC192)</f>
        <v>0</v>
      </c>
      <c r="BR192" s="220">
        <f>SUM($AT192:BD192)</f>
        <v>32358.5052492</v>
      </c>
      <c r="BS192" s="220">
        <f>SUM($AT192:BE192)</f>
        <v>32358.5052492</v>
      </c>
      <c r="BT192" s="222">
        <f t="shared" si="69"/>
        <v>4044.8131561499999</v>
      </c>
      <c r="BU192" s="82"/>
      <c r="BV192" s="220">
        <f t="shared" si="78"/>
        <v>0</v>
      </c>
      <c r="BW192" s="220">
        <f t="shared" si="78"/>
        <v>0</v>
      </c>
      <c r="BX192" s="220">
        <f t="shared" si="78"/>
        <v>0</v>
      </c>
      <c r="BY192" s="220">
        <f t="shared" si="78"/>
        <v>0</v>
      </c>
      <c r="BZ192" s="220">
        <f t="shared" si="78"/>
        <v>0</v>
      </c>
      <c r="CA192" s="220">
        <f t="shared" si="78"/>
        <v>0</v>
      </c>
      <c r="CB192" s="220">
        <f t="shared" si="78"/>
        <v>0</v>
      </c>
      <c r="CC192" s="220">
        <f t="shared" si="78"/>
        <v>0</v>
      </c>
      <c r="CD192" s="220">
        <f t="shared" si="78"/>
        <v>0</v>
      </c>
      <c r="CE192" s="220">
        <f t="shared" si="78"/>
        <v>0</v>
      </c>
      <c r="CF192" s="220">
        <f t="shared" si="78"/>
        <v>0</v>
      </c>
      <c r="CG192" s="220">
        <f t="shared" si="78"/>
        <v>0</v>
      </c>
      <c r="CH192" s="220">
        <f t="shared" si="70"/>
        <v>0</v>
      </c>
      <c r="CI192" s="221"/>
      <c r="CJ192" s="220">
        <f>SUM($BV192:BV192)</f>
        <v>0</v>
      </c>
      <c r="CK192" s="220">
        <f>SUM($BV192:BW192)</f>
        <v>0</v>
      </c>
      <c r="CL192" s="220">
        <f>SUM($BV192:BX192)</f>
        <v>0</v>
      </c>
      <c r="CM192" s="220">
        <f>SUM($BV192:BY192)</f>
        <v>0</v>
      </c>
      <c r="CN192" s="220">
        <f>SUM($BV192:BZ192)</f>
        <v>0</v>
      </c>
      <c r="CO192" s="220">
        <f>SUM($BV192:CA192)</f>
        <v>0</v>
      </c>
      <c r="CP192" s="220">
        <f>SUM($BV192:CB192)</f>
        <v>0</v>
      </c>
      <c r="CQ192" s="220">
        <f>SUM($BV192:CC192)</f>
        <v>0</v>
      </c>
      <c r="CR192" s="220">
        <f>SUM($BV192:CD192)</f>
        <v>0</v>
      </c>
      <c r="CS192" s="220">
        <f>SUM($BV192:CE192)</f>
        <v>0</v>
      </c>
      <c r="CT192" s="220">
        <f>SUM($BV192:CF192)</f>
        <v>0</v>
      </c>
      <c r="CU192" s="220">
        <f>SUM($BV192:CG192)</f>
        <v>0</v>
      </c>
      <c r="CV192" s="222">
        <f t="shared" si="71"/>
        <v>0</v>
      </c>
    </row>
    <row r="193" spans="1:100" s="94" customFormat="1" ht="14.4">
      <c r="A193" s="129" t="s">
        <v>421</v>
      </c>
      <c r="B193" s="129" t="s">
        <v>211</v>
      </c>
      <c r="C193" s="129" t="s">
        <v>21</v>
      </c>
      <c r="D193" t="s">
        <v>636</v>
      </c>
      <c r="E193" s="217" t="s">
        <v>53</v>
      </c>
      <c r="F193" t="s">
        <v>234</v>
      </c>
      <c r="G193" t="s">
        <v>396</v>
      </c>
      <c r="H193" t="s">
        <v>397</v>
      </c>
      <c r="I193" t="s">
        <v>398</v>
      </c>
      <c r="J193" t="s">
        <v>673</v>
      </c>
      <c r="K193" s="129" t="s">
        <v>787</v>
      </c>
      <c r="L193" s="129" t="s">
        <v>418</v>
      </c>
      <c r="M193" s="218" t="str">
        <f t="shared" si="64"/>
        <v>ED.AN</v>
      </c>
      <c r="N193" s="173">
        <v>0.65639999999999998</v>
      </c>
      <c r="O193" s="173">
        <v>0</v>
      </c>
      <c r="P193" s="219">
        <f t="shared" si="65"/>
        <v>2635538.145432</v>
      </c>
      <c r="Q193" s="219">
        <f t="shared" si="66"/>
        <v>0</v>
      </c>
      <c r="R193" s="220">
        <v>0</v>
      </c>
      <c r="S193" s="220">
        <v>0</v>
      </c>
      <c r="T193" s="220">
        <v>3924680.67</v>
      </c>
      <c r="U193" s="220">
        <v>38395.9</v>
      </c>
      <c r="V193" s="220">
        <v>74897.84</v>
      </c>
      <c r="W193" s="220">
        <v>5528.69</v>
      </c>
      <c r="X193" s="220">
        <v>395.95000000000005</v>
      </c>
      <c r="Y193" s="220">
        <v>8049.74</v>
      </c>
      <c r="Z193" s="220">
        <v>9959.8700000000008</v>
      </c>
      <c r="AA193" s="220">
        <v>0</v>
      </c>
      <c r="AB193" s="220">
        <v>-46768.279999999744</v>
      </c>
      <c r="AC193" s="220">
        <v>0</v>
      </c>
      <c r="AD193" s="220">
        <f t="shared" si="72"/>
        <v>4015140.3800000004</v>
      </c>
      <c r="AE193" s="221"/>
      <c r="AF193" s="220">
        <f>SUM($R193:R193)</f>
        <v>0</v>
      </c>
      <c r="AG193" s="220">
        <f>SUM($R193:S193)</f>
        <v>0</v>
      </c>
      <c r="AH193" s="220">
        <f>SUM($R193:T193)</f>
        <v>3924680.67</v>
      </c>
      <c r="AI193" s="220">
        <f>SUM($R193:U193)</f>
        <v>3963076.57</v>
      </c>
      <c r="AJ193" s="220">
        <f>SUM($R193:V193)</f>
        <v>4037974.4099999997</v>
      </c>
      <c r="AK193" s="220">
        <f>SUM($R193:W193)</f>
        <v>4043503.0999999996</v>
      </c>
      <c r="AL193" s="220">
        <f>SUM($R193:X193)</f>
        <v>4043899.05</v>
      </c>
      <c r="AM193" s="220">
        <f>SUM($R193:Y193)</f>
        <v>4051948.79</v>
      </c>
      <c r="AN193" s="220">
        <f>SUM($R193:Z193)</f>
        <v>4061908.66</v>
      </c>
      <c r="AO193" s="220">
        <f>SUM($R193:AA193)</f>
        <v>4061908.66</v>
      </c>
      <c r="AP193" s="220">
        <f>SUM($R193:AB193)</f>
        <v>4015140.3800000004</v>
      </c>
      <c r="AQ193" s="220">
        <f>SUM($R193:AC193)</f>
        <v>4015140.3800000004</v>
      </c>
      <c r="AR193" s="222">
        <f t="shared" si="67"/>
        <v>3184300.8733333331</v>
      </c>
      <c r="AS193" s="82"/>
      <c r="AT193" s="220">
        <f t="shared" si="77"/>
        <v>0</v>
      </c>
      <c r="AU193" s="220">
        <f t="shared" si="77"/>
        <v>0</v>
      </c>
      <c r="AV193" s="220">
        <f t="shared" si="77"/>
        <v>2576160.3917879998</v>
      </c>
      <c r="AW193" s="220">
        <f t="shared" si="77"/>
        <v>25203.068760000002</v>
      </c>
      <c r="AX193" s="220">
        <f t="shared" si="77"/>
        <v>49162.942175999997</v>
      </c>
      <c r="AY193" s="220">
        <f t="shared" si="77"/>
        <v>3629.0321159999999</v>
      </c>
      <c r="AZ193" s="220">
        <f t="shared" si="77"/>
        <v>259.90158000000002</v>
      </c>
      <c r="BA193" s="220">
        <f t="shared" si="77"/>
        <v>5283.8493359999993</v>
      </c>
      <c r="BB193" s="220">
        <f t="shared" si="77"/>
        <v>6537.658668</v>
      </c>
      <c r="BC193" s="220">
        <f t="shared" si="77"/>
        <v>0</v>
      </c>
      <c r="BD193" s="220">
        <f t="shared" si="77"/>
        <v>-30698.69899199983</v>
      </c>
      <c r="BE193" s="220">
        <f t="shared" si="77"/>
        <v>0</v>
      </c>
      <c r="BF193" s="220">
        <f t="shared" si="68"/>
        <v>2635538.145432</v>
      </c>
      <c r="BG193" s="221"/>
      <c r="BH193" s="220">
        <f>SUM($AT193:AT193)</f>
        <v>0</v>
      </c>
      <c r="BI193" s="220">
        <f>SUM($AT193:AU193)</f>
        <v>0</v>
      </c>
      <c r="BJ193" s="220">
        <f>SUM($AT193:AV193)</f>
        <v>2576160.3917879998</v>
      </c>
      <c r="BK193" s="220">
        <f>SUM($AT193:AW193)</f>
        <v>2601363.4605479999</v>
      </c>
      <c r="BL193" s="220">
        <f>SUM($AT193:AX193)</f>
        <v>2650526.4027240002</v>
      </c>
      <c r="BM193" s="220">
        <f>SUM($AT193:AY193)</f>
        <v>2654155.4348400002</v>
      </c>
      <c r="BN193" s="220">
        <f>SUM($AT193:AZ193)</f>
        <v>2654415.3364200001</v>
      </c>
      <c r="BO193" s="220">
        <f>SUM($AT193:BA193)</f>
        <v>2659699.1857560002</v>
      </c>
      <c r="BP193" s="220">
        <f>SUM($AT193:BB193)</f>
        <v>2666236.844424</v>
      </c>
      <c r="BQ193" s="220">
        <f>SUM($AT193:BC193)</f>
        <v>2666236.844424</v>
      </c>
      <c r="BR193" s="220">
        <f>SUM($AT193:BD193)</f>
        <v>2635538.145432</v>
      </c>
      <c r="BS193" s="220">
        <f>SUM($AT193:BE193)</f>
        <v>2635538.145432</v>
      </c>
      <c r="BT193" s="222">
        <f t="shared" si="69"/>
        <v>2090175.0932559997</v>
      </c>
      <c r="BU193" s="82"/>
      <c r="BV193" s="220">
        <f t="shared" si="78"/>
        <v>0</v>
      </c>
      <c r="BW193" s="220">
        <f t="shared" si="78"/>
        <v>0</v>
      </c>
      <c r="BX193" s="220">
        <f t="shared" si="78"/>
        <v>0</v>
      </c>
      <c r="BY193" s="220">
        <f t="shared" si="78"/>
        <v>0</v>
      </c>
      <c r="BZ193" s="220">
        <f t="shared" si="78"/>
        <v>0</v>
      </c>
      <c r="CA193" s="220">
        <f t="shared" si="78"/>
        <v>0</v>
      </c>
      <c r="CB193" s="220">
        <f t="shared" si="78"/>
        <v>0</v>
      </c>
      <c r="CC193" s="220">
        <f t="shared" si="78"/>
        <v>0</v>
      </c>
      <c r="CD193" s="220">
        <f t="shared" si="78"/>
        <v>0</v>
      </c>
      <c r="CE193" s="220">
        <f t="shared" si="78"/>
        <v>0</v>
      </c>
      <c r="CF193" s="220">
        <f t="shared" si="78"/>
        <v>0</v>
      </c>
      <c r="CG193" s="220">
        <f t="shared" si="78"/>
        <v>0</v>
      </c>
      <c r="CH193" s="220">
        <f t="shared" si="70"/>
        <v>0</v>
      </c>
      <c r="CI193" s="221"/>
      <c r="CJ193" s="220">
        <f>SUM($BV193:BV193)</f>
        <v>0</v>
      </c>
      <c r="CK193" s="220">
        <f>SUM($BV193:BW193)</f>
        <v>0</v>
      </c>
      <c r="CL193" s="220">
        <f>SUM($BV193:BX193)</f>
        <v>0</v>
      </c>
      <c r="CM193" s="220">
        <f>SUM($BV193:BY193)</f>
        <v>0</v>
      </c>
      <c r="CN193" s="220">
        <f>SUM($BV193:BZ193)</f>
        <v>0</v>
      </c>
      <c r="CO193" s="220">
        <f>SUM($BV193:CA193)</f>
        <v>0</v>
      </c>
      <c r="CP193" s="220">
        <f>SUM($BV193:CB193)</f>
        <v>0</v>
      </c>
      <c r="CQ193" s="220">
        <f>SUM($BV193:CC193)</f>
        <v>0</v>
      </c>
      <c r="CR193" s="220">
        <f>SUM($BV193:CD193)</f>
        <v>0</v>
      </c>
      <c r="CS193" s="220">
        <f>SUM($BV193:CE193)</f>
        <v>0</v>
      </c>
      <c r="CT193" s="220">
        <f>SUM($BV193:CF193)</f>
        <v>0</v>
      </c>
      <c r="CU193" s="220">
        <f>SUM($BV193:CG193)</f>
        <v>0</v>
      </c>
      <c r="CV193" s="222">
        <f t="shared" si="71"/>
        <v>0</v>
      </c>
    </row>
    <row r="194" spans="1:100" s="94" customFormat="1" ht="14.4">
      <c r="A194" s="129" t="s">
        <v>421</v>
      </c>
      <c r="B194" s="129" t="s">
        <v>211</v>
      </c>
      <c r="C194" s="129" t="s">
        <v>21</v>
      </c>
      <c r="D194" t="s">
        <v>636</v>
      </c>
      <c r="E194" s="217" t="s">
        <v>50</v>
      </c>
      <c r="F194" t="s">
        <v>235</v>
      </c>
      <c r="G194" t="s">
        <v>399</v>
      </c>
      <c r="H194" t="s">
        <v>400</v>
      </c>
      <c r="I194" t="s">
        <v>401</v>
      </c>
      <c r="J194" t="s">
        <v>674</v>
      </c>
      <c r="K194" s="129" t="s">
        <v>787</v>
      </c>
      <c r="L194" s="129" t="s">
        <v>417</v>
      </c>
      <c r="M194" s="218" t="str">
        <f t="shared" si="64"/>
        <v>ED.AN</v>
      </c>
      <c r="N194" s="173">
        <v>0.65639999999999998</v>
      </c>
      <c r="O194" s="173">
        <v>0</v>
      </c>
      <c r="P194" s="219">
        <f t="shared" si="65"/>
        <v>1682360.2234799997</v>
      </c>
      <c r="Q194" s="219">
        <f t="shared" si="66"/>
        <v>0</v>
      </c>
      <c r="R194" s="220">
        <v>0</v>
      </c>
      <c r="S194" s="220">
        <v>0</v>
      </c>
      <c r="T194" s="220">
        <v>0</v>
      </c>
      <c r="U194" s="220">
        <v>0</v>
      </c>
      <c r="V194" s="220">
        <v>0</v>
      </c>
      <c r="W194" s="220">
        <v>3114003.9</v>
      </c>
      <c r="X194" s="220">
        <v>-300178.12</v>
      </c>
      <c r="Y194" s="220">
        <v>33790.57</v>
      </c>
      <c r="Z194" s="220">
        <v>1055.05</v>
      </c>
      <c r="AA194" s="220">
        <v>-881.73</v>
      </c>
      <c r="AB194" s="220">
        <v>-284778.96999999974</v>
      </c>
      <c r="AC194" s="220">
        <v>0</v>
      </c>
      <c r="AD194" s="220">
        <f t="shared" si="72"/>
        <v>2563010.6999999997</v>
      </c>
      <c r="AE194" s="221"/>
      <c r="AF194" s="220">
        <f>SUM($R194:R194)</f>
        <v>0</v>
      </c>
      <c r="AG194" s="220">
        <f>SUM($R194:S194)</f>
        <v>0</v>
      </c>
      <c r="AH194" s="220">
        <f>SUM($R194:T194)</f>
        <v>0</v>
      </c>
      <c r="AI194" s="220">
        <f>SUM($R194:U194)</f>
        <v>0</v>
      </c>
      <c r="AJ194" s="220">
        <f>SUM($R194:V194)</f>
        <v>0</v>
      </c>
      <c r="AK194" s="220">
        <f>SUM($R194:W194)</f>
        <v>3114003.9</v>
      </c>
      <c r="AL194" s="220">
        <f>SUM($R194:X194)</f>
        <v>2813825.78</v>
      </c>
      <c r="AM194" s="220">
        <f>SUM($R194:Y194)</f>
        <v>2847616.3499999996</v>
      </c>
      <c r="AN194" s="220">
        <f>SUM($R194:Z194)</f>
        <v>2848671.3999999994</v>
      </c>
      <c r="AO194" s="220">
        <f>SUM($R194:AA194)</f>
        <v>2847789.6699999995</v>
      </c>
      <c r="AP194" s="220">
        <f>SUM($R194:AB194)</f>
        <v>2563010.6999999997</v>
      </c>
      <c r="AQ194" s="220">
        <f>SUM($R194:AC194)</f>
        <v>2563010.6999999997</v>
      </c>
      <c r="AR194" s="222">
        <f t="shared" si="67"/>
        <v>1526368.5958333334</v>
      </c>
      <c r="AS194" s="82"/>
      <c r="AT194" s="220">
        <f t="shared" si="77"/>
        <v>0</v>
      </c>
      <c r="AU194" s="220">
        <f t="shared" si="77"/>
        <v>0</v>
      </c>
      <c r="AV194" s="220">
        <f t="shared" si="77"/>
        <v>0</v>
      </c>
      <c r="AW194" s="220">
        <f t="shared" si="77"/>
        <v>0</v>
      </c>
      <c r="AX194" s="220">
        <f t="shared" si="77"/>
        <v>0</v>
      </c>
      <c r="AY194" s="220">
        <f t="shared" si="77"/>
        <v>2044032.1599599998</v>
      </c>
      <c r="AZ194" s="220">
        <f t="shared" si="77"/>
        <v>-197036.91796799999</v>
      </c>
      <c r="BA194" s="220">
        <f t="shared" si="77"/>
        <v>22180.130148</v>
      </c>
      <c r="BB194" s="220">
        <f t="shared" si="77"/>
        <v>692.53481999999997</v>
      </c>
      <c r="BC194" s="220">
        <f t="shared" si="77"/>
        <v>-578.76757199999997</v>
      </c>
      <c r="BD194" s="220">
        <f t="shared" si="77"/>
        <v>-186928.91590799982</v>
      </c>
      <c r="BE194" s="220">
        <f t="shared" si="77"/>
        <v>0</v>
      </c>
      <c r="BF194" s="220">
        <f t="shared" si="68"/>
        <v>1682360.2234800002</v>
      </c>
      <c r="BG194" s="221"/>
      <c r="BH194" s="220">
        <f>SUM($AT194:AT194)</f>
        <v>0</v>
      </c>
      <c r="BI194" s="220">
        <f>SUM($AT194:AU194)</f>
        <v>0</v>
      </c>
      <c r="BJ194" s="220">
        <f>SUM($AT194:AV194)</f>
        <v>0</v>
      </c>
      <c r="BK194" s="220">
        <f>SUM($AT194:AW194)</f>
        <v>0</v>
      </c>
      <c r="BL194" s="220">
        <f>SUM($AT194:AX194)</f>
        <v>0</v>
      </c>
      <c r="BM194" s="220">
        <f>SUM($AT194:AY194)</f>
        <v>2044032.1599599998</v>
      </c>
      <c r="BN194" s="220">
        <f>SUM($AT194:AZ194)</f>
        <v>1846995.2419919998</v>
      </c>
      <c r="BO194" s="220">
        <f>SUM($AT194:BA194)</f>
        <v>1869175.3721399999</v>
      </c>
      <c r="BP194" s="220">
        <f>SUM($AT194:BB194)</f>
        <v>1869867.9069599998</v>
      </c>
      <c r="BQ194" s="220">
        <f>SUM($AT194:BC194)</f>
        <v>1869289.1393879999</v>
      </c>
      <c r="BR194" s="220">
        <f>SUM($AT194:BD194)</f>
        <v>1682360.2234800002</v>
      </c>
      <c r="BS194" s="220">
        <f>SUM($AT194:BE194)</f>
        <v>1682360.2234800002</v>
      </c>
      <c r="BT194" s="222">
        <f t="shared" si="69"/>
        <v>1001908.346305</v>
      </c>
      <c r="BU194" s="82"/>
      <c r="BV194" s="220">
        <f t="shared" si="78"/>
        <v>0</v>
      </c>
      <c r="BW194" s="220">
        <f t="shared" si="78"/>
        <v>0</v>
      </c>
      <c r="BX194" s="220">
        <f t="shared" si="78"/>
        <v>0</v>
      </c>
      <c r="BY194" s="220">
        <f t="shared" si="78"/>
        <v>0</v>
      </c>
      <c r="BZ194" s="220">
        <f t="shared" si="78"/>
        <v>0</v>
      </c>
      <c r="CA194" s="220">
        <f t="shared" si="78"/>
        <v>0</v>
      </c>
      <c r="CB194" s="220">
        <f t="shared" si="78"/>
        <v>0</v>
      </c>
      <c r="CC194" s="220">
        <f t="shared" si="78"/>
        <v>0</v>
      </c>
      <c r="CD194" s="220">
        <f t="shared" si="78"/>
        <v>0</v>
      </c>
      <c r="CE194" s="220">
        <f t="shared" si="78"/>
        <v>0</v>
      </c>
      <c r="CF194" s="220">
        <f t="shared" si="78"/>
        <v>0</v>
      </c>
      <c r="CG194" s="220">
        <f t="shared" si="78"/>
        <v>0</v>
      </c>
      <c r="CH194" s="220">
        <f t="shared" si="70"/>
        <v>0</v>
      </c>
      <c r="CI194" s="221"/>
      <c r="CJ194" s="220">
        <f>SUM($BV194:BV194)</f>
        <v>0</v>
      </c>
      <c r="CK194" s="220">
        <f>SUM($BV194:BW194)</f>
        <v>0</v>
      </c>
      <c r="CL194" s="220">
        <f>SUM($BV194:BX194)</f>
        <v>0</v>
      </c>
      <c r="CM194" s="220">
        <f>SUM($BV194:BY194)</f>
        <v>0</v>
      </c>
      <c r="CN194" s="220">
        <f>SUM($BV194:BZ194)</f>
        <v>0</v>
      </c>
      <c r="CO194" s="220">
        <f>SUM($BV194:CA194)</f>
        <v>0</v>
      </c>
      <c r="CP194" s="220">
        <f>SUM($BV194:CB194)</f>
        <v>0</v>
      </c>
      <c r="CQ194" s="220">
        <f>SUM($BV194:CC194)</f>
        <v>0</v>
      </c>
      <c r="CR194" s="220">
        <f>SUM($BV194:CD194)</f>
        <v>0</v>
      </c>
      <c r="CS194" s="220">
        <f>SUM($BV194:CE194)</f>
        <v>0</v>
      </c>
      <c r="CT194" s="220">
        <f>SUM($BV194:CF194)</f>
        <v>0</v>
      </c>
      <c r="CU194" s="220">
        <f>SUM($BV194:CG194)</f>
        <v>0</v>
      </c>
      <c r="CV194" s="222">
        <f t="shared" si="71"/>
        <v>0</v>
      </c>
    </row>
    <row r="195" spans="1:100" s="94" customFormat="1" ht="14.4">
      <c r="A195" s="129" t="s">
        <v>421</v>
      </c>
      <c r="B195" s="129" t="s">
        <v>211</v>
      </c>
      <c r="C195" s="129" t="s">
        <v>21</v>
      </c>
      <c r="D195" t="s">
        <v>636</v>
      </c>
      <c r="E195" s="217" t="s">
        <v>50</v>
      </c>
      <c r="F195" t="s">
        <v>235</v>
      </c>
      <c r="G195" t="s">
        <v>399</v>
      </c>
      <c r="H195" t="s">
        <v>400</v>
      </c>
      <c r="I195" t="s">
        <v>401</v>
      </c>
      <c r="J195" t="s">
        <v>674</v>
      </c>
      <c r="K195" s="129" t="s">
        <v>787</v>
      </c>
      <c r="L195" s="129" t="s">
        <v>419</v>
      </c>
      <c r="M195" s="218" t="str">
        <f t="shared" si="64"/>
        <v>ED.AN</v>
      </c>
      <c r="N195" s="173">
        <v>0.65639999999999998</v>
      </c>
      <c r="O195" s="173">
        <v>0</v>
      </c>
      <c r="P195" s="219">
        <f t="shared" si="65"/>
        <v>186928.91590799997</v>
      </c>
      <c r="Q195" s="219">
        <f t="shared" si="66"/>
        <v>0</v>
      </c>
      <c r="R195" s="220">
        <v>0</v>
      </c>
      <c r="S195" s="220">
        <v>0</v>
      </c>
      <c r="T195" s="220">
        <v>0</v>
      </c>
      <c r="U195" s="220">
        <v>0</v>
      </c>
      <c r="V195" s="220">
        <v>0</v>
      </c>
      <c r="W195" s="220">
        <v>0</v>
      </c>
      <c r="X195" s="220">
        <v>0</v>
      </c>
      <c r="Y195" s="220">
        <v>0</v>
      </c>
      <c r="Z195" s="220">
        <v>0</v>
      </c>
      <c r="AA195" s="220">
        <v>0</v>
      </c>
      <c r="AB195" s="220">
        <v>284778.96999999997</v>
      </c>
      <c r="AC195" s="220">
        <v>0</v>
      </c>
      <c r="AD195" s="220">
        <f t="shared" si="72"/>
        <v>284778.96999999997</v>
      </c>
      <c r="AE195" s="221"/>
      <c r="AF195" s="220">
        <f>SUM($R195:R195)</f>
        <v>0</v>
      </c>
      <c r="AG195" s="220">
        <f>SUM($R195:S195)</f>
        <v>0</v>
      </c>
      <c r="AH195" s="220">
        <f>SUM($R195:T195)</f>
        <v>0</v>
      </c>
      <c r="AI195" s="220">
        <f>SUM($R195:U195)</f>
        <v>0</v>
      </c>
      <c r="AJ195" s="220">
        <f>SUM($R195:V195)</f>
        <v>0</v>
      </c>
      <c r="AK195" s="220">
        <f>SUM($R195:W195)</f>
        <v>0</v>
      </c>
      <c r="AL195" s="220">
        <f>SUM($R195:X195)</f>
        <v>0</v>
      </c>
      <c r="AM195" s="220">
        <f>SUM($R195:Y195)</f>
        <v>0</v>
      </c>
      <c r="AN195" s="220">
        <f>SUM($R195:Z195)</f>
        <v>0</v>
      </c>
      <c r="AO195" s="220">
        <f>SUM($R195:AA195)</f>
        <v>0</v>
      </c>
      <c r="AP195" s="220">
        <f>SUM($R195:AB195)</f>
        <v>284778.96999999997</v>
      </c>
      <c r="AQ195" s="220">
        <f>SUM($R195:AC195)</f>
        <v>284778.96999999997</v>
      </c>
      <c r="AR195" s="222">
        <f t="shared" si="67"/>
        <v>35597.371249999997</v>
      </c>
      <c r="AS195" s="82"/>
      <c r="AT195" s="220">
        <f t="shared" si="77"/>
        <v>0</v>
      </c>
      <c r="AU195" s="220">
        <f t="shared" si="77"/>
        <v>0</v>
      </c>
      <c r="AV195" s="220">
        <f t="shared" si="77"/>
        <v>0</v>
      </c>
      <c r="AW195" s="220">
        <f t="shared" si="77"/>
        <v>0</v>
      </c>
      <c r="AX195" s="220">
        <f t="shared" si="77"/>
        <v>0</v>
      </c>
      <c r="AY195" s="220">
        <f t="shared" si="77"/>
        <v>0</v>
      </c>
      <c r="AZ195" s="220">
        <f t="shared" si="77"/>
        <v>0</v>
      </c>
      <c r="BA195" s="220">
        <f t="shared" si="77"/>
        <v>0</v>
      </c>
      <c r="BB195" s="220">
        <f t="shared" si="77"/>
        <v>0</v>
      </c>
      <c r="BC195" s="220">
        <f t="shared" si="77"/>
        <v>0</v>
      </c>
      <c r="BD195" s="220">
        <f t="shared" si="77"/>
        <v>186928.91590799997</v>
      </c>
      <c r="BE195" s="220">
        <f t="shared" si="77"/>
        <v>0</v>
      </c>
      <c r="BF195" s="220">
        <f t="shared" si="68"/>
        <v>186928.91590799997</v>
      </c>
      <c r="BG195" s="221"/>
      <c r="BH195" s="220">
        <f>SUM($AT195:AT195)</f>
        <v>0</v>
      </c>
      <c r="BI195" s="220">
        <f>SUM($AT195:AU195)</f>
        <v>0</v>
      </c>
      <c r="BJ195" s="220">
        <f>SUM($AT195:AV195)</f>
        <v>0</v>
      </c>
      <c r="BK195" s="220">
        <f>SUM($AT195:AW195)</f>
        <v>0</v>
      </c>
      <c r="BL195" s="220">
        <f>SUM($AT195:AX195)</f>
        <v>0</v>
      </c>
      <c r="BM195" s="220">
        <f>SUM($AT195:AY195)</f>
        <v>0</v>
      </c>
      <c r="BN195" s="220">
        <f>SUM($AT195:AZ195)</f>
        <v>0</v>
      </c>
      <c r="BO195" s="220">
        <f>SUM($AT195:BA195)</f>
        <v>0</v>
      </c>
      <c r="BP195" s="220">
        <f>SUM($AT195:BB195)</f>
        <v>0</v>
      </c>
      <c r="BQ195" s="220">
        <f>SUM($AT195:BC195)</f>
        <v>0</v>
      </c>
      <c r="BR195" s="220">
        <f>SUM($AT195:BD195)</f>
        <v>186928.91590799997</v>
      </c>
      <c r="BS195" s="220">
        <f>SUM($AT195:BE195)</f>
        <v>186928.91590799997</v>
      </c>
      <c r="BT195" s="222">
        <f t="shared" si="69"/>
        <v>23366.114488499996</v>
      </c>
      <c r="BU195" s="82"/>
      <c r="BV195" s="220">
        <f t="shared" si="78"/>
        <v>0</v>
      </c>
      <c r="BW195" s="220">
        <f t="shared" si="78"/>
        <v>0</v>
      </c>
      <c r="BX195" s="220">
        <f t="shared" si="78"/>
        <v>0</v>
      </c>
      <c r="BY195" s="220">
        <f t="shared" si="78"/>
        <v>0</v>
      </c>
      <c r="BZ195" s="220">
        <f t="shared" si="78"/>
        <v>0</v>
      </c>
      <c r="CA195" s="220">
        <f t="shared" si="78"/>
        <v>0</v>
      </c>
      <c r="CB195" s="220">
        <f t="shared" si="78"/>
        <v>0</v>
      </c>
      <c r="CC195" s="220">
        <f t="shared" si="78"/>
        <v>0</v>
      </c>
      <c r="CD195" s="220">
        <f t="shared" si="78"/>
        <v>0</v>
      </c>
      <c r="CE195" s="220">
        <f t="shared" si="78"/>
        <v>0</v>
      </c>
      <c r="CF195" s="220">
        <f t="shared" si="78"/>
        <v>0</v>
      </c>
      <c r="CG195" s="220">
        <f t="shared" si="78"/>
        <v>0</v>
      </c>
      <c r="CH195" s="220">
        <f t="shared" si="70"/>
        <v>0</v>
      </c>
      <c r="CI195" s="221"/>
      <c r="CJ195" s="220">
        <f>SUM($BV195:BV195)</f>
        <v>0</v>
      </c>
      <c r="CK195" s="220">
        <f>SUM($BV195:BW195)</f>
        <v>0</v>
      </c>
      <c r="CL195" s="220">
        <f>SUM($BV195:BX195)</f>
        <v>0</v>
      </c>
      <c r="CM195" s="220">
        <f>SUM($BV195:BY195)</f>
        <v>0</v>
      </c>
      <c r="CN195" s="220">
        <f>SUM($BV195:BZ195)</f>
        <v>0</v>
      </c>
      <c r="CO195" s="220">
        <f>SUM($BV195:CA195)</f>
        <v>0</v>
      </c>
      <c r="CP195" s="220">
        <f>SUM($BV195:CB195)</f>
        <v>0</v>
      </c>
      <c r="CQ195" s="220">
        <f>SUM($BV195:CC195)</f>
        <v>0</v>
      </c>
      <c r="CR195" s="220">
        <f>SUM($BV195:CD195)</f>
        <v>0</v>
      </c>
      <c r="CS195" s="220">
        <f>SUM($BV195:CE195)</f>
        <v>0</v>
      </c>
      <c r="CT195" s="220">
        <f>SUM($BV195:CF195)</f>
        <v>0</v>
      </c>
      <c r="CU195" s="220">
        <f>SUM($BV195:CG195)</f>
        <v>0</v>
      </c>
      <c r="CV195" s="222">
        <f t="shared" si="71"/>
        <v>0</v>
      </c>
    </row>
    <row r="196" spans="1:100" s="94" customFormat="1" ht="14.4">
      <c r="A196" s="129" t="s">
        <v>421</v>
      </c>
      <c r="B196" s="129" t="s">
        <v>211</v>
      </c>
      <c r="C196" s="129" t="s">
        <v>21</v>
      </c>
      <c r="D196" t="s">
        <v>636</v>
      </c>
      <c r="E196" s="217" t="s">
        <v>53</v>
      </c>
      <c r="F196" t="s">
        <v>675</v>
      </c>
      <c r="G196" t="s">
        <v>676</v>
      </c>
      <c r="H196" t="s">
        <v>677</v>
      </c>
      <c r="I196" t="s">
        <v>678</v>
      </c>
      <c r="J196" t="s">
        <v>679</v>
      </c>
      <c r="K196" s="129" t="s">
        <v>787</v>
      </c>
      <c r="L196" s="129" t="s">
        <v>418</v>
      </c>
      <c r="M196" s="218" t="str">
        <f t="shared" si="64"/>
        <v>ED.AN</v>
      </c>
      <c r="N196" s="173">
        <v>0.65639999999999998</v>
      </c>
      <c r="O196" s="173">
        <v>0</v>
      </c>
      <c r="P196" s="219">
        <f t="shared" si="65"/>
        <v>260407.53311999998</v>
      </c>
      <c r="Q196" s="219">
        <f t="shared" si="66"/>
        <v>0</v>
      </c>
      <c r="R196" s="220">
        <v>0</v>
      </c>
      <c r="S196" s="220">
        <v>0</v>
      </c>
      <c r="T196" s="220">
        <v>0</v>
      </c>
      <c r="U196" s="220">
        <v>0</v>
      </c>
      <c r="V196" s="220">
        <v>0</v>
      </c>
      <c r="W196" s="220">
        <v>0</v>
      </c>
      <c r="X196" s="220">
        <v>0</v>
      </c>
      <c r="Y196" s="220">
        <v>0</v>
      </c>
      <c r="Z196" s="220">
        <v>0</v>
      </c>
      <c r="AA196" s="220">
        <v>0</v>
      </c>
      <c r="AB196" s="220">
        <v>0</v>
      </c>
      <c r="AC196" s="220">
        <v>396720.8</v>
      </c>
      <c r="AD196" s="220">
        <f t="shared" si="72"/>
        <v>396720.8</v>
      </c>
      <c r="AE196" s="221"/>
      <c r="AF196" s="220">
        <f>SUM($R196:R196)</f>
        <v>0</v>
      </c>
      <c r="AG196" s="220">
        <f>SUM($R196:S196)</f>
        <v>0</v>
      </c>
      <c r="AH196" s="220">
        <f>SUM($R196:T196)</f>
        <v>0</v>
      </c>
      <c r="AI196" s="220">
        <f>SUM($R196:U196)</f>
        <v>0</v>
      </c>
      <c r="AJ196" s="220">
        <f>SUM($R196:V196)</f>
        <v>0</v>
      </c>
      <c r="AK196" s="220">
        <f>SUM($R196:W196)</f>
        <v>0</v>
      </c>
      <c r="AL196" s="220">
        <f>SUM($R196:X196)</f>
        <v>0</v>
      </c>
      <c r="AM196" s="220">
        <f>SUM($R196:Y196)</f>
        <v>0</v>
      </c>
      <c r="AN196" s="220">
        <f>SUM($R196:Z196)</f>
        <v>0</v>
      </c>
      <c r="AO196" s="220">
        <f>SUM($R196:AA196)</f>
        <v>0</v>
      </c>
      <c r="AP196" s="220">
        <f>SUM($R196:AB196)</f>
        <v>0</v>
      </c>
      <c r="AQ196" s="220">
        <f>SUM($R196:AC196)</f>
        <v>396720.8</v>
      </c>
      <c r="AR196" s="222">
        <f t="shared" si="67"/>
        <v>16530.033333333333</v>
      </c>
      <c r="AS196" s="82"/>
      <c r="AT196" s="220">
        <f t="shared" si="77"/>
        <v>0</v>
      </c>
      <c r="AU196" s="220">
        <f t="shared" si="77"/>
        <v>0</v>
      </c>
      <c r="AV196" s="220">
        <f t="shared" si="77"/>
        <v>0</v>
      </c>
      <c r="AW196" s="220">
        <f t="shared" si="77"/>
        <v>0</v>
      </c>
      <c r="AX196" s="220">
        <f t="shared" si="77"/>
        <v>0</v>
      </c>
      <c r="AY196" s="220">
        <f t="shared" si="77"/>
        <v>0</v>
      </c>
      <c r="AZ196" s="220">
        <f t="shared" si="77"/>
        <v>0</v>
      </c>
      <c r="BA196" s="220">
        <f t="shared" si="77"/>
        <v>0</v>
      </c>
      <c r="BB196" s="220">
        <f t="shared" si="77"/>
        <v>0</v>
      </c>
      <c r="BC196" s="220">
        <f t="shared" si="77"/>
        <v>0</v>
      </c>
      <c r="BD196" s="220">
        <f t="shared" si="77"/>
        <v>0</v>
      </c>
      <c r="BE196" s="220">
        <f t="shared" si="77"/>
        <v>260407.53311999998</v>
      </c>
      <c r="BF196" s="220">
        <f t="shared" si="68"/>
        <v>260407.53311999998</v>
      </c>
      <c r="BG196" s="221"/>
      <c r="BH196" s="220">
        <f>SUM($AT196:AT196)</f>
        <v>0</v>
      </c>
      <c r="BI196" s="220">
        <f>SUM($AT196:AU196)</f>
        <v>0</v>
      </c>
      <c r="BJ196" s="220">
        <f>SUM($AT196:AV196)</f>
        <v>0</v>
      </c>
      <c r="BK196" s="220">
        <f>SUM($AT196:AW196)</f>
        <v>0</v>
      </c>
      <c r="BL196" s="220">
        <f>SUM($AT196:AX196)</f>
        <v>0</v>
      </c>
      <c r="BM196" s="220">
        <f>SUM($AT196:AY196)</f>
        <v>0</v>
      </c>
      <c r="BN196" s="220">
        <f>SUM($AT196:AZ196)</f>
        <v>0</v>
      </c>
      <c r="BO196" s="220">
        <f>SUM($AT196:BA196)</f>
        <v>0</v>
      </c>
      <c r="BP196" s="220">
        <f>SUM($AT196:BB196)</f>
        <v>0</v>
      </c>
      <c r="BQ196" s="220">
        <f>SUM($AT196:BC196)</f>
        <v>0</v>
      </c>
      <c r="BR196" s="220">
        <f>SUM($AT196:BD196)</f>
        <v>0</v>
      </c>
      <c r="BS196" s="220">
        <f>SUM($AT196:BE196)</f>
        <v>260407.53311999998</v>
      </c>
      <c r="BT196" s="222">
        <f t="shared" si="69"/>
        <v>10850.31388</v>
      </c>
      <c r="BU196" s="82"/>
      <c r="BV196" s="220">
        <f t="shared" si="78"/>
        <v>0</v>
      </c>
      <c r="BW196" s="220">
        <f t="shared" si="78"/>
        <v>0</v>
      </c>
      <c r="BX196" s="220">
        <f t="shared" si="78"/>
        <v>0</v>
      </c>
      <c r="BY196" s="220">
        <f t="shared" si="78"/>
        <v>0</v>
      </c>
      <c r="BZ196" s="220">
        <f t="shared" si="78"/>
        <v>0</v>
      </c>
      <c r="CA196" s="220">
        <f t="shared" si="78"/>
        <v>0</v>
      </c>
      <c r="CB196" s="220">
        <f t="shared" si="78"/>
        <v>0</v>
      </c>
      <c r="CC196" s="220">
        <f t="shared" si="78"/>
        <v>0</v>
      </c>
      <c r="CD196" s="220">
        <f t="shared" si="78"/>
        <v>0</v>
      </c>
      <c r="CE196" s="220">
        <f t="shared" si="78"/>
        <v>0</v>
      </c>
      <c r="CF196" s="220">
        <f t="shared" si="78"/>
        <v>0</v>
      </c>
      <c r="CG196" s="220">
        <f t="shared" si="78"/>
        <v>0</v>
      </c>
      <c r="CH196" s="220">
        <f t="shared" si="70"/>
        <v>0</v>
      </c>
      <c r="CI196" s="221"/>
      <c r="CJ196" s="220">
        <f>SUM($BV196:BV196)</f>
        <v>0</v>
      </c>
      <c r="CK196" s="220">
        <f>SUM($BV196:BW196)</f>
        <v>0</v>
      </c>
      <c r="CL196" s="220">
        <f>SUM($BV196:BX196)</f>
        <v>0</v>
      </c>
      <c r="CM196" s="220">
        <f>SUM($BV196:BY196)</f>
        <v>0</v>
      </c>
      <c r="CN196" s="220">
        <f>SUM($BV196:BZ196)</f>
        <v>0</v>
      </c>
      <c r="CO196" s="220">
        <f>SUM($BV196:CA196)</f>
        <v>0</v>
      </c>
      <c r="CP196" s="220">
        <f>SUM($BV196:CB196)</f>
        <v>0</v>
      </c>
      <c r="CQ196" s="220">
        <f>SUM($BV196:CC196)</f>
        <v>0</v>
      </c>
      <c r="CR196" s="220">
        <f>SUM($BV196:CD196)</f>
        <v>0</v>
      </c>
      <c r="CS196" s="220">
        <f>SUM($BV196:CE196)</f>
        <v>0</v>
      </c>
      <c r="CT196" s="220">
        <f>SUM($BV196:CF196)</f>
        <v>0</v>
      </c>
      <c r="CU196" s="220">
        <f>SUM($BV196:CG196)</f>
        <v>0</v>
      </c>
      <c r="CV196" s="222">
        <f t="shared" si="71"/>
        <v>0</v>
      </c>
    </row>
    <row r="197" spans="1:100" s="94" customFormat="1" ht="14.4">
      <c r="A197" s="129" t="s">
        <v>807</v>
      </c>
      <c r="B197" s="129" t="s">
        <v>56</v>
      </c>
      <c r="C197" s="129" t="s">
        <v>20</v>
      </c>
      <c r="D197" t="s">
        <v>680</v>
      </c>
      <c r="E197" s="217" t="s">
        <v>48</v>
      </c>
      <c r="F197" t="s">
        <v>81</v>
      </c>
      <c r="G197" t="s">
        <v>147</v>
      </c>
      <c r="H197" t="s">
        <v>148</v>
      </c>
      <c r="I197" t="s">
        <v>82</v>
      </c>
      <c r="J197" t="s">
        <v>681</v>
      </c>
      <c r="K197" s="129" t="s">
        <v>789</v>
      </c>
      <c r="L197" s="129" t="s">
        <v>806</v>
      </c>
      <c r="M197" s="218" t="str">
        <f t="shared" si="64"/>
        <v>CD.AA</v>
      </c>
      <c r="N197" s="173">
        <v>0.48309143579999997</v>
      </c>
      <c r="O197" s="173">
        <v>0.15158870260000001</v>
      </c>
      <c r="P197" s="219">
        <f t="shared" si="65"/>
        <v>722866.56561682071</v>
      </c>
      <c r="Q197" s="219">
        <f t="shared" si="66"/>
        <v>226827.46311432673</v>
      </c>
      <c r="R197" s="220">
        <v>159599.18999999977</v>
      </c>
      <c r="S197" s="220">
        <v>204627.68000000002</v>
      </c>
      <c r="T197" s="220">
        <v>280006.78000000003</v>
      </c>
      <c r="U197" s="220">
        <v>147857.88</v>
      </c>
      <c r="V197" s="220">
        <v>435304.58</v>
      </c>
      <c r="W197" s="220">
        <v>204204.07</v>
      </c>
      <c r="X197" s="220">
        <v>36953.769999999982</v>
      </c>
      <c r="Y197" s="220">
        <v>77305.06</v>
      </c>
      <c r="Z197" s="220">
        <v>123464.29</v>
      </c>
      <c r="AA197" s="220">
        <v>26278.889999999985</v>
      </c>
      <c r="AB197" s="220">
        <v>-231705.56999999995</v>
      </c>
      <c r="AC197" s="220">
        <v>32438.260000000002</v>
      </c>
      <c r="AD197" s="220">
        <f t="shared" si="72"/>
        <v>1496334.8800000001</v>
      </c>
      <c r="AE197" s="221"/>
      <c r="AF197" s="220">
        <f>SUM($R197:R197)</f>
        <v>159599.18999999977</v>
      </c>
      <c r="AG197" s="220">
        <f>SUM($R197:S197)</f>
        <v>364226.86999999976</v>
      </c>
      <c r="AH197" s="220">
        <f>SUM($R197:T197)</f>
        <v>644233.64999999979</v>
      </c>
      <c r="AI197" s="220">
        <f>SUM($R197:U197)</f>
        <v>792091.5299999998</v>
      </c>
      <c r="AJ197" s="220">
        <f>SUM($R197:V197)</f>
        <v>1227396.1099999999</v>
      </c>
      <c r="AK197" s="220">
        <f>SUM($R197:W197)</f>
        <v>1431600.18</v>
      </c>
      <c r="AL197" s="220">
        <f>SUM($R197:X197)</f>
        <v>1468553.95</v>
      </c>
      <c r="AM197" s="220">
        <f>SUM($R197:Y197)</f>
        <v>1545859.01</v>
      </c>
      <c r="AN197" s="220">
        <f>SUM($R197:Z197)</f>
        <v>1669323.3</v>
      </c>
      <c r="AO197" s="220">
        <f>SUM($R197:AA197)</f>
        <v>1695602.19</v>
      </c>
      <c r="AP197" s="220">
        <f>SUM($R197:AB197)</f>
        <v>1463896.62</v>
      </c>
      <c r="AQ197" s="220">
        <f>SUM($R197:AC197)</f>
        <v>1496334.8800000001</v>
      </c>
      <c r="AR197" s="222">
        <f t="shared" si="67"/>
        <v>1100879.1699999997</v>
      </c>
      <c r="AS197" s="82"/>
      <c r="AT197" s="220">
        <f t="shared" si="77"/>
        <v>77101.001849616892</v>
      </c>
      <c r="AU197" s="220">
        <f t="shared" si="77"/>
        <v>98853.879735622948</v>
      </c>
      <c r="AV197" s="220">
        <f t="shared" si="77"/>
        <v>135268.87738393474</v>
      </c>
      <c r="AW197" s="220">
        <f t="shared" si="77"/>
        <v>71428.875543544098</v>
      </c>
      <c r="AX197" s="220">
        <f t="shared" si="77"/>
        <v>210291.91456251597</v>
      </c>
      <c r="AY197" s="220">
        <f t="shared" si="77"/>
        <v>98649.237372503703</v>
      </c>
      <c r="AZ197" s="220">
        <f t="shared" si="77"/>
        <v>17852.049807522955</v>
      </c>
      <c r="BA197" s="220">
        <f t="shared" si="77"/>
        <v>37345.412430005148</v>
      </c>
      <c r="BB197" s="220">
        <f t="shared" si="77"/>
        <v>59644.541126127573</v>
      </c>
      <c r="BC197" s="220">
        <f t="shared" si="77"/>
        <v>12695.106701330255</v>
      </c>
      <c r="BD197" s="220">
        <f t="shared" si="77"/>
        <v>-111934.97649415738</v>
      </c>
      <c r="BE197" s="220">
        <f t="shared" si="77"/>
        <v>15670.645598253708</v>
      </c>
      <c r="BF197" s="220">
        <f t="shared" si="68"/>
        <v>722866.56561682071</v>
      </c>
      <c r="BG197" s="221"/>
      <c r="BH197" s="220">
        <f>SUM($AT197:AT197)</f>
        <v>77101.001849616892</v>
      </c>
      <c r="BI197" s="220">
        <f>SUM($AT197:AU197)</f>
        <v>175954.88158523984</v>
      </c>
      <c r="BJ197" s="220">
        <f>SUM($AT197:AV197)</f>
        <v>311223.75896917458</v>
      </c>
      <c r="BK197" s="220">
        <f>SUM($AT197:AW197)</f>
        <v>382652.63451271865</v>
      </c>
      <c r="BL197" s="220">
        <f>SUM($AT197:AX197)</f>
        <v>592944.54907523468</v>
      </c>
      <c r="BM197" s="220">
        <f>SUM($AT197:AY197)</f>
        <v>691593.78644773841</v>
      </c>
      <c r="BN197" s="220">
        <f>SUM($AT197:AZ197)</f>
        <v>709445.83625526133</v>
      </c>
      <c r="BO197" s="220">
        <f>SUM($AT197:BA197)</f>
        <v>746791.24868526647</v>
      </c>
      <c r="BP197" s="220">
        <f>SUM($AT197:BB197)</f>
        <v>806435.78981139406</v>
      </c>
      <c r="BQ197" s="220">
        <f>SUM($AT197:BC197)</f>
        <v>819130.89651272434</v>
      </c>
      <c r="BR197" s="220">
        <f>SUM($AT197:BD197)</f>
        <v>707195.92001856701</v>
      </c>
      <c r="BS197" s="220">
        <f>SUM($AT197:BE197)</f>
        <v>722866.56561682071</v>
      </c>
      <c r="BT197" s="222">
        <f t="shared" si="69"/>
        <v>531825.29887761211</v>
      </c>
      <c r="BU197" s="82"/>
      <c r="BV197" s="220">
        <f t="shared" si="78"/>
        <v>24193.43414811086</v>
      </c>
      <c r="BW197" s="220">
        <f t="shared" si="78"/>
        <v>31019.244527247974</v>
      </c>
      <c r="BX197" s="220">
        <f t="shared" si="78"/>
        <v>42445.864499403637</v>
      </c>
      <c r="BY197" s="220">
        <f t="shared" si="78"/>
        <v>22413.584198386492</v>
      </c>
      <c r="BZ197" s="220">
        <f t="shared" si="78"/>
        <v>65987.256518037917</v>
      </c>
      <c r="CA197" s="220">
        <f t="shared" si="78"/>
        <v>30955.030036939585</v>
      </c>
      <c r="CB197" s="220">
        <f t="shared" si="78"/>
        <v>5601.7740504787998</v>
      </c>
      <c r="CC197" s="220">
        <f t="shared" si="78"/>
        <v>11718.573749815157</v>
      </c>
      <c r="CD197" s="220">
        <f t="shared" si="78"/>
        <v>18715.791538530153</v>
      </c>
      <c r="CE197" s="220">
        <f t="shared" si="78"/>
        <v>3983.5828408681123</v>
      </c>
      <c r="CF197" s="220">
        <f t="shared" si="78"/>
        <v>-35123.946741493477</v>
      </c>
      <c r="CG197" s="220">
        <f t="shared" si="78"/>
        <v>4917.2737480014766</v>
      </c>
      <c r="CH197" s="220">
        <f t="shared" si="70"/>
        <v>226827.4631143267</v>
      </c>
      <c r="CI197" s="221"/>
      <c r="CJ197" s="220">
        <f>SUM($BV197:BV197)</f>
        <v>24193.43414811086</v>
      </c>
      <c r="CK197" s="220">
        <f>SUM($BV197:BW197)</f>
        <v>55212.678675358839</v>
      </c>
      <c r="CL197" s="220">
        <f>SUM($BV197:BX197)</f>
        <v>97658.543174762483</v>
      </c>
      <c r="CM197" s="220">
        <f>SUM($BV197:BY197)</f>
        <v>120072.12737314898</v>
      </c>
      <c r="CN197" s="220">
        <f>SUM($BV197:BZ197)</f>
        <v>186059.38389118691</v>
      </c>
      <c r="CO197" s="220">
        <f>SUM($BV197:CA197)</f>
        <v>217014.41392812651</v>
      </c>
      <c r="CP197" s="220">
        <f>SUM($BV197:CB197)</f>
        <v>222616.1879786053</v>
      </c>
      <c r="CQ197" s="220">
        <f>SUM($BV197:CC197)</f>
        <v>234334.76172842045</v>
      </c>
      <c r="CR197" s="220">
        <f>SUM($BV197:CD197)</f>
        <v>253050.55326695059</v>
      </c>
      <c r="CS197" s="220">
        <f>SUM($BV197:CE197)</f>
        <v>257034.13610781872</v>
      </c>
      <c r="CT197" s="220">
        <f>SUM($BV197:CF197)</f>
        <v>221910.18936632524</v>
      </c>
      <c r="CU197" s="220">
        <f>SUM($BV197:CG197)</f>
        <v>226827.4631143267</v>
      </c>
      <c r="CV197" s="222">
        <f t="shared" si="71"/>
        <v>166880.84509966485</v>
      </c>
    </row>
    <row r="198" spans="1:100" s="94" customFormat="1" ht="14.4">
      <c r="A198" s="129" t="s">
        <v>807</v>
      </c>
      <c r="B198" s="129" t="s">
        <v>56</v>
      </c>
      <c r="C198" s="129" t="s">
        <v>20</v>
      </c>
      <c r="D198" t="s">
        <v>680</v>
      </c>
      <c r="E198" s="217" t="s">
        <v>48</v>
      </c>
      <c r="F198" t="s">
        <v>81</v>
      </c>
      <c r="G198" t="s">
        <v>147</v>
      </c>
      <c r="H198" t="s">
        <v>148</v>
      </c>
      <c r="I198" t="s">
        <v>82</v>
      </c>
      <c r="J198" t="s">
        <v>681</v>
      </c>
      <c r="K198" s="129" t="s">
        <v>789</v>
      </c>
      <c r="L198" s="129" t="s">
        <v>775</v>
      </c>
      <c r="M198" s="218" t="str">
        <f t="shared" ref="M198" si="90">B198&amp;"."&amp;C198</f>
        <v>CD.AA</v>
      </c>
      <c r="N198" s="173">
        <v>0.48309143579999997</v>
      </c>
      <c r="O198" s="173">
        <v>0.15158870260000001</v>
      </c>
      <c r="P198" s="219">
        <f t="shared" ref="P198" si="91">AD198*N198</f>
        <v>60149.758149687215</v>
      </c>
      <c r="Q198" s="219">
        <f t="shared" ref="Q198" si="92">AD198*O198</f>
        <v>18874.323003709236</v>
      </c>
      <c r="R198" s="220">
        <v>0</v>
      </c>
      <c r="S198" s="220">
        <v>0</v>
      </c>
      <c r="T198" s="220">
        <v>0</v>
      </c>
      <c r="U198" s="220">
        <v>0</v>
      </c>
      <c r="V198" s="220">
        <v>29712.12</v>
      </c>
      <c r="W198" s="220">
        <v>931.21</v>
      </c>
      <c r="X198" s="220">
        <v>7.75</v>
      </c>
      <c r="Y198" s="220">
        <v>179.16</v>
      </c>
      <c r="Z198" s="220">
        <v>68.36</v>
      </c>
      <c r="AA198" s="220">
        <v>16261.800000000001</v>
      </c>
      <c r="AB198" s="220">
        <v>905.59</v>
      </c>
      <c r="AC198" s="220">
        <v>76444.100000000006</v>
      </c>
      <c r="AD198" s="220">
        <f t="shared" ref="AD198" si="93">SUM(R198:AC198)</f>
        <v>124510.09</v>
      </c>
      <c r="AE198" s="221"/>
      <c r="AF198" s="220">
        <f>SUM($R198:R198)</f>
        <v>0</v>
      </c>
      <c r="AG198" s="220">
        <f>SUM($R198:S198)</f>
        <v>0</v>
      </c>
      <c r="AH198" s="220">
        <f>SUM($R198:T198)</f>
        <v>0</v>
      </c>
      <c r="AI198" s="220">
        <f>SUM($R198:U198)</f>
        <v>0</v>
      </c>
      <c r="AJ198" s="220">
        <f>SUM($R198:V198)</f>
        <v>29712.12</v>
      </c>
      <c r="AK198" s="220">
        <f>SUM($R198:W198)</f>
        <v>30643.329999999998</v>
      </c>
      <c r="AL198" s="220">
        <f>SUM($R198:X198)</f>
        <v>30651.079999999998</v>
      </c>
      <c r="AM198" s="220">
        <f>SUM($R198:Y198)</f>
        <v>30830.239999999998</v>
      </c>
      <c r="AN198" s="220">
        <f>SUM($R198:Z198)</f>
        <v>30898.6</v>
      </c>
      <c r="AO198" s="220">
        <f>SUM($R198:AA198)</f>
        <v>47160.4</v>
      </c>
      <c r="AP198" s="220">
        <f>SUM($R198:AB198)</f>
        <v>48065.99</v>
      </c>
      <c r="AQ198" s="220">
        <f>SUM($R198:AC198)</f>
        <v>124510.09</v>
      </c>
      <c r="AR198" s="222">
        <f t="shared" ref="AR198" si="94">(((0+AQ198)/2)+SUM(AF198:AP198))/12</f>
        <v>25851.400416666667</v>
      </c>
      <c r="AS198" s="82"/>
      <c r="AT198" s="220">
        <f t="shared" ref="AT198:BE198" si="95">R198*$N198</f>
        <v>0</v>
      </c>
      <c r="AU198" s="220">
        <f t="shared" si="95"/>
        <v>0</v>
      </c>
      <c r="AV198" s="220">
        <f t="shared" si="95"/>
        <v>0</v>
      </c>
      <c r="AW198" s="220">
        <f t="shared" si="95"/>
        <v>0</v>
      </c>
      <c r="AX198" s="220">
        <f t="shared" si="95"/>
        <v>14353.670711461895</v>
      </c>
      <c r="AY198" s="220">
        <f t="shared" si="95"/>
        <v>449.85957593131798</v>
      </c>
      <c r="AZ198" s="220">
        <f t="shared" si="95"/>
        <v>3.7439586274499996</v>
      </c>
      <c r="BA198" s="220">
        <f t="shared" si="95"/>
        <v>86.550661637927988</v>
      </c>
      <c r="BB198" s="220">
        <f t="shared" si="95"/>
        <v>33.024130551287996</v>
      </c>
      <c r="BC198" s="220">
        <f t="shared" si="95"/>
        <v>7855.9363106924402</v>
      </c>
      <c r="BD198" s="220">
        <f t="shared" si="95"/>
        <v>437.48277334612197</v>
      </c>
      <c r="BE198" s="220">
        <f t="shared" si="95"/>
        <v>36929.490027438784</v>
      </c>
      <c r="BF198" s="220">
        <f t="shared" ref="BF198" si="96">SUM(AT198:BE198)</f>
        <v>60149.758149687223</v>
      </c>
      <c r="BG198" s="221"/>
      <c r="BH198" s="220">
        <f>SUM($AT198:AT198)</f>
        <v>0</v>
      </c>
      <c r="BI198" s="220">
        <f>SUM($AT198:AU198)</f>
        <v>0</v>
      </c>
      <c r="BJ198" s="220">
        <f>SUM($AT198:AV198)</f>
        <v>0</v>
      </c>
      <c r="BK198" s="220">
        <f>SUM($AT198:AW198)</f>
        <v>0</v>
      </c>
      <c r="BL198" s="220">
        <f>SUM($AT198:AX198)</f>
        <v>14353.670711461895</v>
      </c>
      <c r="BM198" s="220">
        <f>SUM($AT198:AY198)</f>
        <v>14803.530287393212</v>
      </c>
      <c r="BN198" s="220">
        <f>SUM($AT198:AZ198)</f>
        <v>14807.274246020663</v>
      </c>
      <c r="BO198" s="220">
        <f>SUM($AT198:BA198)</f>
        <v>14893.824907658591</v>
      </c>
      <c r="BP198" s="220">
        <f>SUM($AT198:BB198)</f>
        <v>14926.849038209879</v>
      </c>
      <c r="BQ198" s="220">
        <f>SUM($AT198:BC198)</f>
        <v>22782.785348902318</v>
      </c>
      <c r="BR198" s="220">
        <f>SUM($AT198:BD198)</f>
        <v>23220.268122248439</v>
      </c>
      <c r="BS198" s="220">
        <f>SUM($AT198:BE198)</f>
        <v>60149.758149687223</v>
      </c>
      <c r="BT198" s="222">
        <f t="shared" ref="BT198" si="97">(((0+BS198)/2)+SUM(BH198:BR198))/12</f>
        <v>12488.590144728216</v>
      </c>
      <c r="BU198" s="82"/>
      <c r="BV198" s="220">
        <f t="shared" ref="BV198:CG198" si="98">$O198*R198</f>
        <v>0</v>
      </c>
      <c r="BW198" s="220">
        <f t="shared" si="98"/>
        <v>0</v>
      </c>
      <c r="BX198" s="220">
        <f t="shared" si="98"/>
        <v>0</v>
      </c>
      <c r="BY198" s="220">
        <f t="shared" si="98"/>
        <v>0</v>
      </c>
      <c r="BZ198" s="220">
        <f t="shared" si="98"/>
        <v>4504.0217222955125</v>
      </c>
      <c r="CA198" s="220">
        <f t="shared" si="98"/>
        <v>141.16091574814601</v>
      </c>
      <c r="CB198" s="220">
        <f t="shared" si="98"/>
        <v>1.1748124451500002</v>
      </c>
      <c r="CC198" s="220">
        <f t="shared" si="98"/>
        <v>27.158631957816002</v>
      </c>
      <c r="CD198" s="220">
        <f t="shared" si="98"/>
        <v>10.362603709736002</v>
      </c>
      <c r="CE198" s="220">
        <f t="shared" si="98"/>
        <v>2465.1051639406805</v>
      </c>
      <c r="CF198" s="220">
        <f t="shared" si="98"/>
        <v>137.27721318753402</v>
      </c>
      <c r="CG198" s="220">
        <f t="shared" si="98"/>
        <v>11588.061940424663</v>
      </c>
      <c r="CH198" s="220">
        <f t="shared" ref="CH198" si="99">SUM(BV198:CG198)</f>
        <v>18874.323003709236</v>
      </c>
      <c r="CI198" s="221"/>
      <c r="CJ198" s="220">
        <f>SUM($BV198:BV198)</f>
        <v>0</v>
      </c>
      <c r="CK198" s="220">
        <f>SUM($BV198:BW198)</f>
        <v>0</v>
      </c>
      <c r="CL198" s="220">
        <f>SUM($BV198:BX198)</f>
        <v>0</v>
      </c>
      <c r="CM198" s="220">
        <f>SUM($BV198:BY198)</f>
        <v>0</v>
      </c>
      <c r="CN198" s="220">
        <f>SUM($BV198:BZ198)</f>
        <v>4504.0217222955125</v>
      </c>
      <c r="CO198" s="220">
        <f>SUM($BV198:CA198)</f>
        <v>4645.1826380436587</v>
      </c>
      <c r="CP198" s="220">
        <f>SUM($BV198:CB198)</f>
        <v>4646.3574504888084</v>
      </c>
      <c r="CQ198" s="220">
        <f>SUM($BV198:CC198)</f>
        <v>4673.5160824466248</v>
      </c>
      <c r="CR198" s="220">
        <f>SUM($BV198:CD198)</f>
        <v>4683.8786861563603</v>
      </c>
      <c r="CS198" s="220">
        <f>SUM($BV198:CE198)</f>
        <v>7148.9838500970409</v>
      </c>
      <c r="CT198" s="220">
        <f>SUM($BV198:CF198)</f>
        <v>7286.2610632845754</v>
      </c>
      <c r="CU198" s="220">
        <f>SUM($BV198:CG198)</f>
        <v>18874.323003709236</v>
      </c>
      <c r="CV198" s="222">
        <f t="shared" ref="CV198" si="100">(((0+CU198)/2)+SUM(CJ198:CT198))/12</f>
        <v>3918.7802495556002</v>
      </c>
    </row>
    <row r="199" spans="1:100" s="94" customFormat="1" ht="14.4">
      <c r="A199" s="129" t="s">
        <v>807</v>
      </c>
      <c r="B199" s="129" t="s">
        <v>56</v>
      </c>
      <c r="C199" s="129" t="s">
        <v>20</v>
      </c>
      <c r="D199" t="s">
        <v>680</v>
      </c>
      <c r="E199" s="217" t="s">
        <v>48</v>
      </c>
      <c r="F199" t="s">
        <v>81</v>
      </c>
      <c r="G199" t="s">
        <v>147</v>
      </c>
      <c r="H199" t="s">
        <v>148</v>
      </c>
      <c r="I199" t="s">
        <v>82</v>
      </c>
      <c r="J199" t="s">
        <v>681</v>
      </c>
      <c r="K199" s="129" t="s">
        <v>789</v>
      </c>
      <c r="L199" s="129" t="s">
        <v>41</v>
      </c>
      <c r="M199" s="218" t="str">
        <f t="shared" si="64"/>
        <v>CD.AA</v>
      </c>
      <c r="N199" s="173">
        <v>0.48309143579999997</v>
      </c>
      <c r="O199" s="173">
        <v>0.15158870260000001</v>
      </c>
      <c r="P199" s="219">
        <f t="shared" si="65"/>
        <v>1659527.0867253016</v>
      </c>
      <c r="Q199" s="219">
        <f t="shared" si="66"/>
        <v>520741.08411724033</v>
      </c>
      <c r="R199" s="220">
        <v>-133749.81</v>
      </c>
      <c r="S199" s="220">
        <v>11088.18</v>
      </c>
      <c r="T199" s="220">
        <v>8708.56</v>
      </c>
      <c r="U199" s="220">
        <v>59485.59</v>
      </c>
      <c r="V199" s="220">
        <v>2702862.06</v>
      </c>
      <c r="W199" s="220">
        <v>164176.25</v>
      </c>
      <c r="X199" s="220">
        <v>727.18000000000006</v>
      </c>
      <c r="Y199" s="220">
        <v>29024.68</v>
      </c>
      <c r="Z199" s="220">
        <v>199361.37999999998</v>
      </c>
      <c r="AA199" s="220">
        <v>11014.51</v>
      </c>
      <c r="AB199" s="220">
        <v>18717.63</v>
      </c>
      <c r="AC199" s="220">
        <v>363807.36000000004</v>
      </c>
      <c r="AD199" s="220">
        <f t="shared" si="72"/>
        <v>3435223.57</v>
      </c>
      <c r="AE199" s="221"/>
      <c r="AF199" s="220">
        <f>SUM($R199:R199)</f>
        <v>-133749.81</v>
      </c>
      <c r="AG199" s="220">
        <f>SUM($R199:S199)</f>
        <v>-122661.63</v>
      </c>
      <c r="AH199" s="220">
        <f>SUM($R199:T199)</f>
        <v>-113953.07</v>
      </c>
      <c r="AI199" s="220">
        <f>SUM($R199:U199)</f>
        <v>-54467.48000000001</v>
      </c>
      <c r="AJ199" s="220">
        <f>SUM($R199:V199)</f>
        <v>2648394.58</v>
      </c>
      <c r="AK199" s="220">
        <f>SUM($R199:W199)</f>
        <v>2812570.83</v>
      </c>
      <c r="AL199" s="220">
        <f>SUM($R199:X199)</f>
        <v>2813298.0100000002</v>
      </c>
      <c r="AM199" s="220">
        <f>SUM($R199:Y199)</f>
        <v>2842322.6900000004</v>
      </c>
      <c r="AN199" s="220">
        <f>SUM($R199:Z199)</f>
        <v>3041684.0700000003</v>
      </c>
      <c r="AO199" s="220">
        <f>SUM($R199:AA199)</f>
        <v>3052698.58</v>
      </c>
      <c r="AP199" s="220">
        <f>SUM($R199:AB199)</f>
        <v>3071416.21</v>
      </c>
      <c r="AQ199" s="220">
        <f>SUM($R199:AC199)</f>
        <v>3435223.57</v>
      </c>
      <c r="AR199" s="222">
        <f t="shared" si="67"/>
        <v>1797930.3970833337</v>
      </c>
      <c r="AS199" s="82"/>
      <c r="AT199" s="220">
        <f t="shared" si="77"/>
        <v>-64613.387750877191</v>
      </c>
      <c r="AU199" s="220">
        <f t="shared" si="77"/>
        <v>5356.6047966088436</v>
      </c>
      <c r="AV199" s="220">
        <f t="shared" si="77"/>
        <v>4207.0307541504471</v>
      </c>
      <c r="AW199" s="220">
        <f t="shared" si="77"/>
        <v>28736.979082510119</v>
      </c>
      <c r="AX199" s="220">
        <f t="shared" si="77"/>
        <v>1305729.5133347458</v>
      </c>
      <c r="AY199" s="220">
        <f t="shared" si="77"/>
        <v>79312.140336759738</v>
      </c>
      <c r="AZ199" s="220">
        <f t="shared" si="77"/>
        <v>351.29443028504403</v>
      </c>
      <c r="BA199" s="220">
        <f t="shared" si="77"/>
        <v>14021.574334835543</v>
      </c>
      <c r="BB199" s="220">
        <f t="shared" si="77"/>
        <v>96309.775307269389</v>
      </c>
      <c r="BC199" s="220">
        <f t="shared" si="77"/>
        <v>5321.0154505334576</v>
      </c>
      <c r="BD199" s="220">
        <f t="shared" si="77"/>
        <v>9042.3267514731542</v>
      </c>
      <c r="BE199" s="220">
        <f t="shared" si="77"/>
        <v>175752.21989700751</v>
      </c>
      <c r="BF199" s="220">
        <f t="shared" si="68"/>
        <v>1659527.086725302</v>
      </c>
      <c r="BG199" s="221"/>
      <c r="BH199" s="220">
        <f>SUM($AT199:AT199)</f>
        <v>-64613.387750877191</v>
      </c>
      <c r="BI199" s="220">
        <f>SUM($AT199:AU199)</f>
        <v>-59256.782954268347</v>
      </c>
      <c r="BJ199" s="220">
        <f>SUM($AT199:AV199)</f>
        <v>-55049.752200117902</v>
      </c>
      <c r="BK199" s="220">
        <f>SUM($AT199:AW199)</f>
        <v>-26312.773117607783</v>
      </c>
      <c r="BL199" s="220">
        <f>SUM($AT199:AX199)</f>
        <v>1279416.7402171381</v>
      </c>
      <c r="BM199" s="220">
        <f>SUM($AT199:AY199)</f>
        <v>1358728.8805538979</v>
      </c>
      <c r="BN199" s="220">
        <f>SUM($AT199:AZ199)</f>
        <v>1359080.1749841829</v>
      </c>
      <c r="BO199" s="220">
        <f>SUM($AT199:BA199)</f>
        <v>1373101.7493190186</v>
      </c>
      <c r="BP199" s="220">
        <f>SUM($AT199:BB199)</f>
        <v>1469411.5246262879</v>
      </c>
      <c r="BQ199" s="220">
        <f>SUM($AT199:BC199)</f>
        <v>1474732.5400768213</v>
      </c>
      <c r="BR199" s="220">
        <f>SUM($AT199:BD199)</f>
        <v>1483774.8668282945</v>
      </c>
      <c r="BS199" s="220">
        <f>SUM($AT199:BE199)</f>
        <v>1659527.086725302</v>
      </c>
      <c r="BT199" s="222">
        <f t="shared" si="69"/>
        <v>868564.77699545177</v>
      </c>
      <c r="BU199" s="82"/>
      <c r="BV199" s="220">
        <f t="shared" si="78"/>
        <v>-20274.960170896509</v>
      </c>
      <c r="BW199" s="220">
        <f t="shared" si="78"/>
        <v>1680.8428203952683</v>
      </c>
      <c r="BX199" s="220">
        <f t="shared" si="78"/>
        <v>1320.1193119142561</v>
      </c>
      <c r="BY199" s="220">
        <f t="shared" si="78"/>
        <v>9017.3434114955344</v>
      </c>
      <c r="BZ199" s="220">
        <f t="shared" si="78"/>
        <v>409723.35298216343</v>
      </c>
      <c r="CA199" s="220">
        <f t="shared" si="78"/>
        <v>24887.264735233253</v>
      </c>
      <c r="CB199" s="220">
        <f t="shared" si="78"/>
        <v>110.23227275666802</v>
      </c>
      <c r="CC199" s="220">
        <f t="shared" si="78"/>
        <v>4399.813584580168</v>
      </c>
      <c r="CD199" s="220">
        <f t="shared" si="78"/>
        <v>30220.932942745589</v>
      </c>
      <c r="CE199" s="220">
        <f t="shared" si="78"/>
        <v>1669.6752806747261</v>
      </c>
      <c r="CF199" s="220">
        <f t="shared" si="78"/>
        <v>2837.3812474468382</v>
      </c>
      <c r="CG199" s="220">
        <f t="shared" si="78"/>
        <v>55149.085698731149</v>
      </c>
      <c r="CH199" s="220">
        <f t="shared" si="70"/>
        <v>520741.08411724033</v>
      </c>
      <c r="CI199" s="221"/>
      <c r="CJ199" s="220">
        <f>SUM($BV199:BV199)</f>
        <v>-20274.960170896509</v>
      </c>
      <c r="CK199" s="220">
        <f>SUM($BV199:BW199)</f>
        <v>-18594.117350501241</v>
      </c>
      <c r="CL199" s="220">
        <f>SUM($BV199:BX199)</f>
        <v>-17273.998038586986</v>
      </c>
      <c r="CM199" s="220">
        <f>SUM($BV199:BY199)</f>
        <v>-8256.6546270914514</v>
      </c>
      <c r="CN199" s="220">
        <f>SUM($BV199:BZ199)</f>
        <v>401466.698355072</v>
      </c>
      <c r="CO199" s="220">
        <f>SUM($BV199:CA199)</f>
        <v>426353.96309030527</v>
      </c>
      <c r="CP199" s="220">
        <f>SUM($BV199:CB199)</f>
        <v>426464.19536306197</v>
      </c>
      <c r="CQ199" s="220">
        <f>SUM($BV199:CC199)</f>
        <v>430864.00894764211</v>
      </c>
      <c r="CR199" s="220">
        <f>SUM($BV199:CD199)</f>
        <v>461084.94189038768</v>
      </c>
      <c r="CS199" s="220">
        <f>SUM($BV199:CE199)</f>
        <v>462754.61717106239</v>
      </c>
      <c r="CT199" s="220">
        <f>SUM($BV199:CF199)</f>
        <v>465591.9984185092</v>
      </c>
      <c r="CU199" s="220">
        <f>SUM($BV199:CG199)</f>
        <v>520741.08411724033</v>
      </c>
      <c r="CV199" s="222">
        <f t="shared" si="71"/>
        <v>272545.93625896535</v>
      </c>
    </row>
    <row r="200" spans="1:100" s="94" customFormat="1" ht="14.4">
      <c r="A200" s="129" t="s">
        <v>807</v>
      </c>
      <c r="B200" s="129" t="s">
        <v>56</v>
      </c>
      <c r="C200" s="129" t="s">
        <v>20</v>
      </c>
      <c r="D200" t="s">
        <v>680</v>
      </c>
      <c r="E200" s="217" t="s">
        <v>48</v>
      </c>
      <c r="F200" t="s">
        <v>149</v>
      </c>
      <c r="G200" t="s">
        <v>150</v>
      </c>
      <c r="H200" t="s">
        <v>151</v>
      </c>
      <c r="I200" t="s">
        <v>80</v>
      </c>
      <c r="J200" t="s">
        <v>682</v>
      </c>
      <c r="K200" s="129" t="s">
        <v>789</v>
      </c>
      <c r="L200" s="129" t="s">
        <v>806</v>
      </c>
      <c r="M200" s="218" t="str">
        <f t="shared" si="64"/>
        <v>CD.AA</v>
      </c>
      <c r="N200" s="173">
        <v>0.48309143579999997</v>
      </c>
      <c r="O200" s="173">
        <v>0.15158870260000001</v>
      </c>
      <c r="P200" s="219">
        <f t="shared" si="65"/>
        <v>37540.334993436074</v>
      </c>
      <c r="Q200" s="219">
        <f t="shared" si="66"/>
        <v>11779.738275427228</v>
      </c>
      <c r="R200" s="220">
        <v>0</v>
      </c>
      <c r="S200" s="220">
        <v>0</v>
      </c>
      <c r="T200" s="220">
        <v>75573.729999999981</v>
      </c>
      <c r="U200" s="220">
        <v>0</v>
      </c>
      <c r="V200" s="220">
        <v>0</v>
      </c>
      <c r="W200" s="220">
        <v>0</v>
      </c>
      <c r="X200" s="220">
        <v>0</v>
      </c>
      <c r="Y200" s="220">
        <v>0</v>
      </c>
      <c r="Z200" s="220">
        <v>2195.15</v>
      </c>
      <c r="AA200" s="220">
        <v>17.86</v>
      </c>
      <c r="AB200" s="220">
        <v>-78.19</v>
      </c>
      <c r="AC200" s="220">
        <v>0</v>
      </c>
      <c r="AD200" s="220">
        <f t="shared" si="72"/>
        <v>77708.549999999974</v>
      </c>
      <c r="AE200" s="221"/>
      <c r="AF200" s="220">
        <f>SUM($R200:R200)</f>
        <v>0</v>
      </c>
      <c r="AG200" s="220">
        <f>SUM($R200:S200)</f>
        <v>0</v>
      </c>
      <c r="AH200" s="220">
        <f>SUM($R200:T200)</f>
        <v>75573.729999999981</v>
      </c>
      <c r="AI200" s="220">
        <f>SUM($R200:U200)</f>
        <v>75573.729999999981</v>
      </c>
      <c r="AJ200" s="220">
        <f>SUM($R200:V200)</f>
        <v>75573.729999999981</v>
      </c>
      <c r="AK200" s="220">
        <f>SUM($R200:W200)</f>
        <v>75573.729999999981</v>
      </c>
      <c r="AL200" s="220">
        <f>SUM($R200:X200)</f>
        <v>75573.729999999981</v>
      </c>
      <c r="AM200" s="220">
        <f>SUM($R200:Y200)</f>
        <v>75573.729999999981</v>
      </c>
      <c r="AN200" s="220">
        <f>SUM($R200:Z200)</f>
        <v>77768.879999999976</v>
      </c>
      <c r="AO200" s="220">
        <f>SUM($R200:AA200)</f>
        <v>77786.739999999976</v>
      </c>
      <c r="AP200" s="220">
        <f>SUM($R200:AB200)</f>
        <v>77708.549999999974</v>
      </c>
      <c r="AQ200" s="220">
        <f>SUM($R200:AC200)</f>
        <v>77708.549999999974</v>
      </c>
      <c r="AR200" s="222">
        <f t="shared" si="67"/>
        <v>60463.40208333332</v>
      </c>
      <c r="AS200" s="82"/>
      <c r="AT200" s="220">
        <f t="shared" si="77"/>
        <v>0</v>
      </c>
      <c r="AU200" s="220">
        <f t="shared" si="77"/>
        <v>0</v>
      </c>
      <c r="AV200" s="220">
        <f t="shared" si="77"/>
        <v>36509.021734461523</v>
      </c>
      <c r="AW200" s="220">
        <f t="shared" si="77"/>
        <v>0</v>
      </c>
      <c r="AX200" s="220">
        <f t="shared" si="77"/>
        <v>0</v>
      </c>
      <c r="AY200" s="220">
        <f t="shared" si="77"/>
        <v>0</v>
      </c>
      <c r="AZ200" s="220">
        <f t="shared" si="77"/>
        <v>0</v>
      </c>
      <c r="BA200" s="220">
        <f t="shared" si="77"/>
        <v>0</v>
      </c>
      <c r="BB200" s="220">
        <f t="shared" si="77"/>
        <v>1060.45816529637</v>
      </c>
      <c r="BC200" s="220">
        <f t="shared" si="77"/>
        <v>8.628013043388</v>
      </c>
      <c r="BD200" s="220">
        <f t="shared" si="77"/>
        <v>-37.772919365201993</v>
      </c>
      <c r="BE200" s="220">
        <f t="shared" si="77"/>
        <v>0</v>
      </c>
      <c r="BF200" s="220">
        <f t="shared" si="68"/>
        <v>37540.334993436074</v>
      </c>
      <c r="BG200" s="221"/>
      <c r="BH200" s="220">
        <f>SUM($AT200:AT200)</f>
        <v>0</v>
      </c>
      <c r="BI200" s="220">
        <f>SUM($AT200:AU200)</f>
        <v>0</v>
      </c>
      <c r="BJ200" s="220">
        <f>SUM($AT200:AV200)</f>
        <v>36509.021734461523</v>
      </c>
      <c r="BK200" s="220">
        <f>SUM($AT200:AW200)</f>
        <v>36509.021734461523</v>
      </c>
      <c r="BL200" s="220">
        <f>SUM($AT200:AX200)</f>
        <v>36509.021734461523</v>
      </c>
      <c r="BM200" s="220">
        <f>SUM($AT200:AY200)</f>
        <v>36509.021734461523</v>
      </c>
      <c r="BN200" s="220">
        <f>SUM($AT200:AZ200)</f>
        <v>36509.021734461523</v>
      </c>
      <c r="BO200" s="220">
        <f>SUM($AT200:BA200)</f>
        <v>36509.021734461523</v>
      </c>
      <c r="BP200" s="220">
        <f>SUM($AT200:BB200)</f>
        <v>37569.479899757891</v>
      </c>
      <c r="BQ200" s="220">
        <f>SUM($AT200:BC200)</f>
        <v>37578.107912801279</v>
      </c>
      <c r="BR200" s="220">
        <f>SUM($AT200:BD200)</f>
        <v>37540.334993436074</v>
      </c>
      <c r="BS200" s="220">
        <f>SUM($AT200:BE200)</f>
        <v>37540.334993436074</v>
      </c>
      <c r="BT200" s="222">
        <f t="shared" si="69"/>
        <v>29209.351725790202</v>
      </c>
      <c r="BU200" s="82"/>
      <c r="BV200" s="220">
        <f t="shared" si="78"/>
        <v>0</v>
      </c>
      <c r="BW200" s="220">
        <f t="shared" si="78"/>
        <v>0</v>
      </c>
      <c r="BX200" s="220">
        <f t="shared" si="78"/>
        <v>11456.123681342697</v>
      </c>
      <c r="BY200" s="220">
        <f t="shared" si="78"/>
        <v>0</v>
      </c>
      <c r="BZ200" s="220">
        <f t="shared" si="78"/>
        <v>0</v>
      </c>
      <c r="CA200" s="220">
        <f t="shared" si="78"/>
        <v>0</v>
      </c>
      <c r="CB200" s="220">
        <f t="shared" si="78"/>
        <v>0</v>
      </c>
      <c r="CC200" s="220">
        <f t="shared" si="78"/>
        <v>0</v>
      </c>
      <c r="CD200" s="220">
        <f t="shared" si="78"/>
        <v>332.75994051239002</v>
      </c>
      <c r="CE200" s="220">
        <f t="shared" si="78"/>
        <v>2.7073742284360001</v>
      </c>
      <c r="CF200" s="220">
        <f t="shared" si="78"/>
        <v>-11.852720656294</v>
      </c>
      <c r="CG200" s="220">
        <f t="shared" si="78"/>
        <v>0</v>
      </c>
      <c r="CH200" s="220">
        <f t="shared" si="70"/>
        <v>11779.738275427228</v>
      </c>
      <c r="CI200" s="221"/>
      <c r="CJ200" s="220">
        <f>SUM($BV200:BV200)</f>
        <v>0</v>
      </c>
      <c r="CK200" s="220">
        <f>SUM($BV200:BW200)</f>
        <v>0</v>
      </c>
      <c r="CL200" s="220">
        <f>SUM($BV200:BX200)</f>
        <v>11456.123681342697</v>
      </c>
      <c r="CM200" s="220">
        <f>SUM($BV200:BY200)</f>
        <v>11456.123681342697</v>
      </c>
      <c r="CN200" s="220">
        <f>SUM($BV200:BZ200)</f>
        <v>11456.123681342697</v>
      </c>
      <c r="CO200" s="220">
        <f>SUM($BV200:CA200)</f>
        <v>11456.123681342697</v>
      </c>
      <c r="CP200" s="220">
        <f>SUM($BV200:CB200)</f>
        <v>11456.123681342697</v>
      </c>
      <c r="CQ200" s="220">
        <f>SUM($BV200:CC200)</f>
        <v>11456.123681342697</v>
      </c>
      <c r="CR200" s="220">
        <f>SUM($BV200:CD200)</f>
        <v>11788.883621855086</v>
      </c>
      <c r="CS200" s="220">
        <f>SUM($BV200:CE200)</f>
        <v>11791.590996083522</v>
      </c>
      <c r="CT200" s="220">
        <f>SUM($BV200:CF200)</f>
        <v>11779.738275427228</v>
      </c>
      <c r="CU200" s="220">
        <f>SUM($BV200:CG200)</f>
        <v>11779.738275427228</v>
      </c>
      <c r="CV200" s="222">
        <f t="shared" si="71"/>
        <v>9165.5686765946357</v>
      </c>
    </row>
    <row r="201" spans="1:100" s="94" customFormat="1" ht="14.4">
      <c r="A201" s="129" t="s">
        <v>807</v>
      </c>
      <c r="B201" s="129" t="s">
        <v>56</v>
      </c>
      <c r="C201" s="129" t="s">
        <v>20</v>
      </c>
      <c r="D201" t="s">
        <v>680</v>
      </c>
      <c r="E201" s="217" t="s">
        <v>48</v>
      </c>
      <c r="F201" t="s">
        <v>149</v>
      </c>
      <c r="G201" t="s">
        <v>150</v>
      </c>
      <c r="H201" t="s">
        <v>151</v>
      </c>
      <c r="I201" t="s">
        <v>80</v>
      </c>
      <c r="J201" t="s">
        <v>682</v>
      </c>
      <c r="K201" s="129" t="s">
        <v>789</v>
      </c>
      <c r="L201" s="129" t="s">
        <v>41</v>
      </c>
      <c r="M201" s="218" t="str">
        <f t="shared" si="64"/>
        <v>CD.AA</v>
      </c>
      <c r="N201" s="173">
        <v>0.48309143579999997</v>
      </c>
      <c r="O201" s="173">
        <v>0.15158870260000001</v>
      </c>
      <c r="P201" s="219">
        <f t="shared" si="65"/>
        <v>1556814.5769481128</v>
      </c>
      <c r="Q201" s="219">
        <f t="shared" si="66"/>
        <v>488511.04453450622</v>
      </c>
      <c r="R201" s="220">
        <v>1679.82</v>
      </c>
      <c r="S201" s="220">
        <v>3659.6199999999626</v>
      </c>
      <c r="T201" s="220">
        <v>846771.12</v>
      </c>
      <c r="U201" s="220">
        <v>6046.9800000000014</v>
      </c>
      <c r="V201" s="220">
        <v>288512.60000000009</v>
      </c>
      <c r="W201" s="220">
        <v>1632.4899999999998</v>
      </c>
      <c r="X201" s="220">
        <v>511932.63999999996</v>
      </c>
      <c r="Y201" s="220">
        <v>18484.829999999998</v>
      </c>
      <c r="Z201" s="220">
        <v>315445.72000000003</v>
      </c>
      <c r="AA201" s="220">
        <v>322259.19</v>
      </c>
      <c r="AB201" s="220">
        <v>526833.86</v>
      </c>
      <c r="AC201" s="220">
        <v>379349.65</v>
      </c>
      <c r="AD201" s="220">
        <f t="shared" si="72"/>
        <v>3222608.52</v>
      </c>
      <c r="AE201" s="221"/>
      <c r="AF201" s="220">
        <f>SUM($R201:R201)</f>
        <v>1679.82</v>
      </c>
      <c r="AG201" s="220">
        <f>SUM($R201:S201)</f>
        <v>5339.4399999999623</v>
      </c>
      <c r="AH201" s="220">
        <f>SUM($R201:T201)</f>
        <v>852110.55999999994</v>
      </c>
      <c r="AI201" s="220">
        <f>SUM($R201:U201)</f>
        <v>858157.53999999992</v>
      </c>
      <c r="AJ201" s="220">
        <f>SUM($R201:V201)</f>
        <v>1146670.1400000001</v>
      </c>
      <c r="AK201" s="220">
        <f>SUM($R201:W201)</f>
        <v>1148302.6300000001</v>
      </c>
      <c r="AL201" s="220">
        <f>SUM($R201:X201)</f>
        <v>1660235.27</v>
      </c>
      <c r="AM201" s="220">
        <f>SUM($R201:Y201)</f>
        <v>1678720.1</v>
      </c>
      <c r="AN201" s="220">
        <f>SUM($R201:Z201)</f>
        <v>1994165.82</v>
      </c>
      <c r="AO201" s="220">
        <f>SUM($R201:AA201)</f>
        <v>2316425.0100000002</v>
      </c>
      <c r="AP201" s="220">
        <f>SUM($R201:AB201)</f>
        <v>2843258.87</v>
      </c>
      <c r="AQ201" s="220">
        <f>SUM($R201:AC201)</f>
        <v>3222608.52</v>
      </c>
      <c r="AR201" s="222">
        <f t="shared" si="67"/>
        <v>1343030.7883333333</v>
      </c>
      <c r="AS201" s="82"/>
      <c r="AT201" s="220">
        <f t="shared" si="77"/>
        <v>811.50665568555587</v>
      </c>
      <c r="AU201" s="220">
        <f t="shared" si="77"/>
        <v>1767.9310802823777</v>
      </c>
      <c r="AV201" s="220">
        <f t="shared" si="77"/>
        <v>409067.87615477404</v>
      </c>
      <c r="AW201" s="220">
        <f t="shared" si="77"/>
        <v>2921.2442504538844</v>
      </c>
      <c r="AX201" s="220">
        <f t="shared" si="77"/>
        <v>139377.96618039111</v>
      </c>
      <c r="AY201" s="220">
        <f t="shared" si="77"/>
        <v>788.6419380291419</v>
      </c>
      <c r="AZ201" s="220">
        <f t="shared" si="77"/>
        <v>247310.27409048448</v>
      </c>
      <c r="BA201" s="220">
        <f t="shared" si="77"/>
        <v>8929.8630652189131</v>
      </c>
      <c r="BB201" s="220">
        <f t="shared" si="77"/>
        <v>152389.12579176479</v>
      </c>
      <c r="BC201" s="220">
        <f t="shared" si="77"/>
        <v>155680.65479684499</v>
      </c>
      <c r="BD201" s="220">
        <f t="shared" si="77"/>
        <v>254508.92585545615</v>
      </c>
      <c r="BE201" s="220">
        <f t="shared" si="77"/>
        <v>183260.56708872746</v>
      </c>
      <c r="BF201" s="220">
        <f t="shared" si="68"/>
        <v>1556814.5769481128</v>
      </c>
      <c r="BG201" s="221"/>
      <c r="BH201" s="220">
        <f>SUM($AT201:AT201)</f>
        <v>811.50665568555587</v>
      </c>
      <c r="BI201" s="220">
        <f>SUM($AT201:AU201)</f>
        <v>2579.4377359679338</v>
      </c>
      <c r="BJ201" s="220">
        <f>SUM($AT201:AV201)</f>
        <v>411647.31389074196</v>
      </c>
      <c r="BK201" s="220">
        <f>SUM($AT201:AW201)</f>
        <v>414568.55814119586</v>
      </c>
      <c r="BL201" s="220">
        <f>SUM($AT201:AX201)</f>
        <v>553946.52432158694</v>
      </c>
      <c r="BM201" s="220">
        <f>SUM($AT201:AY201)</f>
        <v>554735.16625961603</v>
      </c>
      <c r="BN201" s="220">
        <f>SUM($AT201:AZ201)</f>
        <v>802045.44035010051</v>
      </c>
      <c r="BO201" s="220">
        <f>SUM($AT201:BA201)</f>
        <v>810975.30341531942</v>
      </c>
      <c r="BP201" s="220">
        <f>SUM($AT201:BB201)</f>
        <v>963364.42920708423</v>
      </c>
      <c r="BQ201" s="220">
        <f>SUM($AT201:BC201)</f>
        <v>1119045.0840039293</v>
      </c>
      <c r="BR201" s="220">
        <f>SUM($AT201:BD201)</f>
        <v>1373554.0098593854</v>
      </c>
      <c r="BS201" s="220">
        <f>SUM($AT201:BE201)</f>
        <v>1556814.5769481128</v>
      </c>
      <c r="BT201" s="222">
        <f t="shared" si="69"/>
        <v>648806.67185955576</v>
      </c>
      <c r="BU201" s="82"/>
      <c r="BV201" s="220">
        <f t="shared" si="78"/>
        <v>254.64173440153201</v>
      </c>
      <c r="BW201" s="220">
        <f t="shared" si="78"/>
        <v>554.75704780900639</v>
      </c>
      <c r="BX201" s="220">
        <f t="shared" si="78"/>
        <v>128360.93547994892</v>
      </c>
      <c r="BY201" s="220">
        <f t="shared" si="78"/>
        <v>916.65385284814829</v>
      </c>
      <c r="BZ201" s="220">
        <f t="shared" si="78"/>
        <v>43735.25071775278</v>
      </c>
      <c r="CA201" s="220">
        <f t="shared" si="78"/>
        <v>247.46704110747399</v>
      </c>
      <c r="CB201" s="220">
        <f t="shared" si="78"/>
        <v>77603.204716192864</v>
      </c>
      <c r="CC201" s="220">
        <f t="shared" si="78"/>
        <v>2802.091397481558</v>
      </c>
      <c r="CD201" s="220">
        <f t="shared" si="78"/>
        <v>47818.007435522879</v>
      </c>
      <c r="CE201" s="220">
        <f t="shared" si="78"/>
        <v>48850.852513026897</v>
      </c>
      <c r="CF201" s="220">
        <f t="shared" si="78"/>
        <v>79862.061323150047</v>
      </c>
      <c r="CG201" s="220">
        <f t="shared" si="78"/>
        <v>57505.1212752641</v>
      </c>
      <c r="CH201" s="220">
        <f t="shared" si="70"/>
        <v>488511.04453450628</v>
      </c>
      <c r="CI201" s="221"/>
      <c r="CJ201" s="220">
        <f>SUM($BV201:BV201)</f>
        <v>254.64173440153201</v>
      </c>
      <c r="CK201" s="220">
        <f>SUM($BV201:BW201)</f>
        <v>809.39878221053846</v>
      </c>
      <c r="CL201" s="220">
        <f>SUM($BV201:BX201)</f>
        <v>129170.33426215946</v>
      </c>
      <c r="CM201" s="220">
        <f>SUM($BV201:BY201)</f>
        <v>130086.98811500761</v>
      </c>
      <c r="CN201" s="220">
        <f>SUM($BV201:BZ201)</f>
        <v>173822.2388327604</v>
      </c>
      <c r="CO201" s="220">
        <f>SUM($BV201:CA201)</f>
        <v>174069.70587386788</v>
      </c>
      <c r="CP201" s="220">
        <f>SUM($BV201:CB201)</f>
        <v>251672.91059006075</v>
      </c>
      <c r="CQ201" s="220">
        <f>SUM($BV201:CC201)</f>
        <v>254475.00198754232</v>
      </c>
      <c r="CR201" s="220">
        <f>SUM($BV201:CD201)</f>
        <v>302293.00942306517</v>
      </c>
      <c r="CS201" s="220">
        <f>SUM($BV201:CE201)</f>
        <v>351143.86193609209</v>
      </c>
      <c r="CT201" s="220">
        <f>SUM($BV201:CF201)</f>
        <v>431005.92325924215</v>
      </c>
      <c r="CU201" s="220">
        <f>SUM($BV201:CG201)</f>
        <v>488511.04453450628</v>
      </c>
      <c r="CV201" s="222">
        <f t="shared" si="71"/>
        <v>203588.29475530525</v>
      </c>
    </row>
    <row r="202" spans="1:100" s="94" customFormat="1" ht="14.4">
      <c r="A202" s="129" t="s">
        <v>807</v>
      </c>
      <c r="B202" s="129" t="s">
        <v>56</v>
      </c>
      <c r="C202" s="129" t="s">
        <v>20</v>
      </c>
      <c r="D202" t="s">
        <v>680</v>
      </c>
      <c r="E202" s="217" t="s">
        <v>48</v>
      </c>
      <c r="F202" t="s">
        <v>152</v>
      </c>
      <c r="G202" t="s">
        <v>153</v>
      </c>
      <c r="H202" t="s">
        <v>154</v>
      </c>
      <c r="I202" t="s">
        <v>83</v>
      </c>
      <c r="J202" t="s">
        <v>683</v>
      </c>
      <c r="K202" s="129" t="s">
        <v>789</v>
      </c>
      <c r="L202" s="129" t="s">
        <v>41</v>
      </c>
      <c r="M202" s="218" t="str">
        <f t="shared" si="64"/>
        <v>CD.AA</v>
      </c>
      <c r="N202" s="173">
        <v>0.48309143579999997</v>
      </c>
      <c r="O202" s="173">
        <v>0.15158870260000001</v>
      </c>
      <c r="P202" s="219">
        <f t="shared" si="65"/>
        <v>430435.12630215258</v>
      </c>
      <c r="Q202" s="219">
        <f t="shared" si="66"/>
        <v>135065.74017723554</v>
      </c>
      <c r="R202" s="220">
        <v>100124.21999999997</v>
      </c>
      <c r="S202" s="220">
        <v>65052.659999999996</v>
      </c>
      <c r="T202" s="220">
        <v>76058.98</v>
      </c>
      <c r="U202" s="220">
        <v>48582.36</v>
      </c>
      <c r="V202" s="220">
        <v>84732.97</v>
      </c>
      <c r="W202" s="220">
        <v>56019.53</v>
      </c>
      <c r="X202" s="220">
        <v>53903.71</v>
      </c>
      <c r="Y202" s="220">
        <v>59514.65</v>
      </c>
      <c r="Z202" s="220">
        <v>51777.34</v>
      </c>
      <c r="AA202" s="220">
        <v>73107.37</v>
      </c>
      <c r="AB202" s="220">
        <v>46701.599999999999</v>
      </c>
      <c r="AC202" s="220">
        <v>175425.97</v>
      </c>
      <c r="AD202" s="220">
        <f t="shared" si="72"/>
        <v>891001.35999999987</v>
      </c>
      <c r="AE202" s="221"/>
      <c r="AF202" s="220">
        <f>SUM($R202:R202)</f>
        <v>100124.21999999997</v>
      </c>
      <c r="AG202" s="220">
        <f>SUM($R202:S202)</f>
        <v>165176.87999999998</v>
      </c>
      <c r="AH202" s="220">
        <f>SUM($R202:T202)</f>
        <v>241235.86</v>
      </c>
      <c r="AI202" s="220">
        <f>SUM($R202:U202)</f>
        <v>289818.21999999997</v>
      </c>
      <c r="AJ202" s="220">
        <f>SUM($R202:V202)</f>
        <v>374551.18999999994</v>
      </c>
      <c r="AK202" s="220">
        <f>SUM($R202:W202)</f>
        <v>430570.72</v>
      </c>
      <c r="AL202" s="220">
        <f>SUM($R202:X202)</f>
        <v>484474.43</v>
      </c>
      <c r="AM202" s="220">
        <f>SUM($R202:Y202)</f>
        <v>543989.07999999996</v>
      </c>
      <c r="AN202" s="220">
        <f>SUM($R202:Z202)</f>
        <v>595766.41999999993</v>
      </c>
      <c r="AO202" s="220">
        <f>SUM($R202:AA202)</f>
        <v>668873.78999999992</v>
      </c>
      <c r="AP202" s="220">
        <f>SUM($R202:AB202)</f>
        <v>715575.3899999999</v>
      </c>
      <c r="AQ202" s="220">
        <f>SUM($R202:AC202)</f>
        <v>891001.35999999987</v>
      </c>
      <c r="AR202" s="222">
        <f t="shared" si="67"/>
        <v>421304.73999999993</v>
      </c>
      <c r="AS202" s="82"/>
      <c r="AT202" s="220">
        <f t="shared" si="77"/>
        <v>48369.153198155058</v>
      </c>
      <c r="AU202" s="220">
        <f t="shared" si="77"/>
        <v>31426.382922009223</v>
      </c>
      <c r="AV202" s="220">
        <f t="shared" si="77"/>
        <v>36743.441853683478</v>
      </c>
      <c r="AW202" s="220">
        <f t="shared" si="77"/>
        <v>23469.722046952487</v>
      </c>
      <c r="AX202" s="220">
        <f t="shared" si="77"/>
        <v>40933.772136898326</v>
      </c>
      <c r="AY202" s="220">
        <f t="shared" si="77"/>
        <v>27062.555180541171</v>
      </c>
      <c r="AZ202" s="220">
        <f t="shared" si="77"/>
        <v>26040.420658846815</v>
      </c>
      <c r="BA202" s="220">
        <f t="shared" si="77"/>
        <v>28751.01771963447</v>
      </c>
      <c r="BB202" s="220">
        <f t="shared" si="77"/>
        <v>25013.18952250477</v>
      </c>
      <c r="BC202" s="220">
        <f t="shared" si="77"/>
        <v>35317.544340861845</v>
      </c>
      <c r="BD202" s="220">
        <f t="shared" si="77"/>
        <v>22561.142998157276</v>
      </c>
      <c r="BE202" s="220">
        <f t="shared" si="77"/>
        <v>84746.78372390772</v>
      </c>
      <c r="BF202" s="220">
        <f t="shared" si="68"/>
        <v>430435.1263021527</v>
      </c>
      <c r="BG202" s="221"/>
      <c r="BH202" s="220">
        <f>SUM($AT202:AT202)</f>
        <v>48369.153198155058</v>
      </c>
      <c r="BI202" s="220">
        <f>SUM($AT202:AU202)</f>
        <v>79795.536120164281</v>
      </c>
      <c r="BJ202" s="220">
        <f>SUM($AT202:AV202)</f>
        <v>116538.97797384777</v>
      </c>
      <c r="BK202" s="220">
        <f>SUM($AT202:AW202)</f>
        <v>140008.70002080026</v>
      </c>
      <c r="BL202" s="220">
        <f>SUM($AT202:AX202)</f>
        <v>180942.47215769859</v>
      </c>
      <c r="BM202" s="220">
        <f>SUM($AT202:AY202)</f>
        <v>208005.02733823977</v>
      </c>
      <c r="BN202" s="220">
        <f>SUM($AT202:AZ202)</f>
        <v>234045.44799708659</v>
      </c>
      <c r="BO202" s="220">
        <f>SUM($AT202:BA202)</f>
        <v>262796.46571672108</v>
      </c>
      <c r="BP202" s="220">
        <f>SUM($AT202:BB202)</f>
        <v>287809.65523922583</v>
      </c>
      <c r="BQ202" s="220">
        <f>SUM($AT202:BC202)</f>
        <v>323127.19958008768</v>
      </c>
      <c r="BR202" s="220">
        <f>SUM($AT202:BD202)</f>
        <v>345688.34257824498</v>
      </c>
      <c r="BS202" s="220">
        <f>SUM($AT202:BE202)</f>
        <v>430435.1263021527</v>
      </c>
      <c r="BT202" s="222">
        <f t="shared" si="69"/>
        <v>203528.7117559457</v>
      </c>
      <c r="BU202" s="82"/>
      <c r="BV202" s="220">
        <f t="shared" si="78"/>
        <v>15177.700608636969</v>
      </c>
      <c r="BW202" s="220">
        <f t="shared" si="78"/>
        <v>9861.2483300789172</v>
      </c>
      <c r="BX202" s="220">
        <f t="shared" si="78"/>
        <v>11529.682099279349</v>
      </c>
      <c r="BY202" s="220">
        <f t="shared" si="78"/>
        <v>7364.5369216461368</v>
      </c>
      <c r="BZ202" s="220">
        <f t="shared" si="78"/>
        <v>12844.560989744723</v>
      </c>
      <c r="CA202" s="220">
        <f t="shared" si="78"/>
        <v>8491.9278729617781</v>
      </c>
      <c r="CB202" s="220">
        <f t="shared" si="78"/>
        <v>8171.1934642266469</v>
      </c>
      <c r="CC202" s="220">
        <f t="shared" si="78"/>
        <v>9021.7485791930903</v>
      </c>
      <c r="CD202" s="220">
        <f t="shared" si="78"/>
        <v>7848.8597946790842</v>
      </c>
      <c r="CE202" s="220">
        <f t="shared" si="78"/>
        <v>11082.251368798163</v>
      </c>
      <c r="CF202" s="220">
        <f t="shared" si="78"/>
        <v>7079.43495334416</v>
      </c>
      <c r="CG202" s="220">
        <f t="shared" si="78"/>
        <v>26592.595194646525</v>
      </c>
      <c r="CH202" s="220">
        <f t="shared" si="70"/>
        <v>135065.74017723554</v>
      </c>
      <c r="CI202" s="221"/>
      <c r="CJ202" s="220">
        <f>SUM($BV202:BV202)</f>
        <v>15177.700608636969</v>
      </c>
      <c r="CK202" s="220">
        <f>SUM($BV202:BW202)</f>
        <v>25038.948938715886</v>
      </c>
      <c r="CL202" s="220">
        <f>SUM($BV202:BX202)</f>
        <v>36568.631037995234</v>
      </c>
      <c r="CM202" s="220">
        <f>SUM($BV202:BY202)</f>
        <v>43933.167959641374</v>
      </c>
      <c r="CN202" s="220">
        <f>SUM($BV202:BZ202)</f>
        <v>56777.728949386095</v>
      </c>
      <c r="CO202" s="220">
        <f>SUM($BV202:CA202)</f>
        <v>65269.656822347875</v>
      </c>
      <c r="CP202" s="220">
        <f>SUM($BV202:CB202)</f>
        <v>73440.850286574525</v>
      </c>
      <c r="CQ202" s="220">
        <f>SUM($BV202:CC202)</f>
        <v>82462.598865767621</v>
      </c>
      <c r="CR202" s="220">
        <f>SUM($BV202:CD202)</f>
        <v>90311.458660446704</v>
      </c>
      <c r="CS202" s="220">
        <f>SUM($BV202:CE202)</f>
        <v>101393.71002924486</v>
      </c>
      <c r="CT202" s="220">
        <f>SUM($BV202:CF202)</f>
        <v>108473.14498258902</v>
      </c>
      <c r="CU202" s="220">
        <f>SUM($BV202:CG202)</f>
        <v>135065.74017723554</v>
      </c>
      <c r="CV202" s="222">
        <f t="shared" si="71"/>
        <v>63865.038935830329</v>
      </c>
    </row>
    <row r="203" spans="1:100" s="94" customFormat="1" ht="14.4">
      <c r="A203" s="129" t="s">
        <v>807</v>
      </c>
      <c r="B203" s="129" t="s">
        <v>211</v>
      </c>
      <c r="C203" s="129" t="s">
        <v>21</v>
      </c>
      <c r="D203" t="s">
        <v>680</v>
      </c>
      <c r="E203" s="217" t="s">
        <v>48</v>
      </c>
      <c r="F203" t="s">
        <v>152</v>
      </c>
      <c r="G203" t="s">
        <v>153</v>
      </c>
      <c r="H203" t="s">
        <v>154</v>
      </c>
      <c r="I203" t="s">
        <v>83</v>
      </c>
      <c r="J203" t="s">
        <v>683</v>
      </c>
      <c r="K203" s="129" t="s">
        <v>789</v>
      </c>
      <c r="L203" s="129" t="s">
        <v>806</v>
      </c>
      <c r="M203" s="218" t="str">
        <f t="shared" si="64"/>
        <v>ED.AN</v>
      </c>
      <c r="N203" s="173">
        <v>0.69189000000000001</v>
      </c>
      <c r="O203" s="173">
        <v>0</v>
      </c>
      <c r="P203" s="219">
        <f t="shared" si="65"/>
        <v>116881.27521270001</v>
      </c>
      <c r="Q203" s="219">
        <f t="shared" si="66"/>
        <v>0</v>
      </c>
      <c r="R203" s="220">
        <v>0</v>
      </c>
      <c r="S203" s="220">
        <v>0</v>
      </c>
      <c r="T203" s="220">
        <v>0</v>
      </c>
      <c r="U203" s="220">
        <v>0</v>
      </c>
      <c r="V203" s="220">
        <v>0</v>
      </c>
      <c r="W203" s="220">
        <v>0</v>
      </c>
      <c r="X203" s="220">
        <v>152856.69</v>
      </c>
      <c r="Y203" s="220">
        <v>7502.09</v>
      </c>
      <c r="Z203" s="220">
        <v>7624.89</v>
      </c>
      <c r="AA203" s="220">
        <v>491.97</v>
      </c>
      <c r="AB203" s="220">
        <v>14.92</v>
      </c>
      <c r="AC203" s="220">
        <v>439.87</v>
      </c>
      <c r="AD203" s="220">
        <f t="shared" si="72"/>
        <v>168930.43000000002</v>
      </c>
      <c r="AE203" s="221"/>
      <c r="AF203" s="220">
        <f>SUM($R203:R203)</f>
        <v>0</v>
      </c>
      <c r="AG203" s="220">
        <f>SUM($R203:S203)</f>
        <v>0</v>
      </c>
      <c r="AH203" s="220">
        <f>SUM($R203:T203)</f>
        <v>0</v>
      </c>
      <c r="AI203" s="220">
        <f>SUM($R203:U203)</f>
        <v>0</v>
      </c>
      <c r="AJ203" s="220">
        <f>SUM($R203:V203)</f>
        <v>0</v>
      </c>
      <c r="AK203" s="220">
        <f>SUM($R203:W203)</f>
        <v>0</v>
      </c>
      <c r="AL203" s="220">
        <f>SUM($R203:X203)</f>
        <v>152856.69</v>
      </c>
      <c r="AM203" s="220">
        <f>SUM($R203:Y203)</f>
        <v>160358.78</v>
      </c>
      <c r="AN203" s="220">
        <f>SUM($R203:Z203)</f>
        <v>167983.67</v>
      </c>
      <c r="AO203" s="220">
        <f>SUM($R203:AA203)</f>
        <v>168475.64</v>
      </c>
      <c r="AP203" s="220">
        <f>SUM($R203:AB203)</f>
        <v>168490.56000000003</v>
      </c>
      <c r="AQ203" s="220">
        <f>SUM($R203:AC203)</f>
        <v>168930.43000000002</v>
      </c>
      <c r="AR203" s="222">
        <f t="shared" si="67"/>
        <v>75219.212916666671</v>
      </c>
      <c r="AS203" s="82"/>
      <c r="AT203" s="220">
        <f t="shared" si="77"/>
        <v>0</v>
      </c>
      <c r="AU203" s="220">
        <f t="shared" si="77"/>
        <v>0</v>
      </c>
      <c r="AV203" s="220">
        <f t="shared" si="77"/>
        <v>0</v>
      </c>
      <c r="AW203" s="220">
        <f t="shared" si="77"/>
        <v>0</v>
      </c>
      <c r="AX203" s="220">
        <f t="shared" si="77"/>
        <v>0</v>
      </c>
      <c r="AY203" s="220">
        <f t="shared" si="77"/>
        <v>0</v>
      </c>
      <c r="AZ203" s="220">
        <f t="shared" si="77"/>
        <v>105760.0152441</v>
      </c>
      <c r="BA203" s="220">
        <f t="shared" si="77"/>
        <v>5190.6210501000005</v>
      </c>
      <c r="BB203" s="220">
        <f t="shared" si="77"/>
        <v>5275.5851421000007</v>
      </c>
      <c r="BC203" s="220">
        <f t="shared" si="77"/>
        <v>340.38912329999999</v>
      </c>
      <c r="BD203" s="220">
        <f t="shared" si="77"/>
        <v>10.322998800000001</v>
      </c>
      <c r="BE203" s="220">
        <f t="shared" si="77"/>
        <v>304.34165430000002</v>
      </c>
      <c r="BF203" s="220">
        <f t="shared" si="68"/>
        <v>116881.2752127</v>
      </c>
      <c r="BG203" s="221"/>
      <c r="BH203" s="220">
        <f>SUM($AT203:AT203)</f>
        <v>0</v>
      </c>
      <c r="BI203" s="220">
        <f>SUM($AT203:AU203)</f>
        <v>0</v>
      </c>
      <c r="BJ203" s="220">
        <f>SUM($AT203:AV203)</f>
        <v>0</v>
      </c>
      <c r="BK203" s="220">
        <f>SUM($AT203:AW203)</f>
        <v>0</v>
      </c>
      <c r="BL203" s="220">
        <f>SUM($AT203:AX203)</f>
        <v>0</v>
      </c>
      <c r="BM203" s="220">
        <f>SUM($AT203:AY203)</f>
        <v>0</v>
      </c>
      <c r="BN203" s="220">
        <f>SUM($AT203:AZ203)</f>
        <v>105760.0152441</v>
      </c>
      <c r="BO203" s="220">
        <f>SUM($AT203:BA203)</f>
        <v>110950.6362942</v>
      </c>
      <c r="BP203" s="220">
        <f>SUM($AT203:BB203)</f>
        <v>116226.22143629999</v>
      </c>
      <c r="BQ203" s="220">
        <f>SUM($AT203:BC203)</f>
        <v>116566.6105596</v>
      </c>
      <c r="BR203" s="220">
        <f>SUM($AT203:BD203)</f>
        <v>116576.93355839999</v>
      </c>
      <c r="BS203" s="220">
        <f>SUM($AT203:BE203)</f>
        <v>116881.2752127</v>
      </c>
      <c r="BT203" s="222">
        <f t="shared" si="69"/>
        <v>52043.42122491249</v>
      </c>
      <c r="BU203" s="82"/>
      <c r="BV203" s="220">
        <f t="shared" si="78"/>
        <v>0</v>
      </c>
      <c r="BW203" s="220">
        <f t="shared" si="78"/>
        <v>0</v>
      </c>
      <c r="BX203" s="220">
        <f t="shared" si="78"/>
        <v>0</v>
      </c>
      <c r="BY203" s="220">
        <f t="shared" si="78"/>
        <v>0</v>
      </c>
      <c r="BZ203" s="220">
        <f t="shared" si="78"/>
        <v>0</v>
      </c>
      <c r="CA203" s="220">
        <f t="shared" si="78"/>
        <v>0</v>
      </c>
      <c r="CB203" s="220">
        <f t="shared" si="78"/>
        <v>0</v>
      </c>
      <c r="CC203" s="220">
        <f t="shared" si="78"/>
        <v>0</v>
      </c>
      <c r="CD203" s="220">
        <f t="shared" si="78"/>
        <v>0</v>
      </c>
      <c r="CE203" s="220">
        <f t="shared" si="78"/>
        <v>0</v>
      </c>
      <c r="CF203" s="220">
        <f t="shared" si="78"/>
        <v>0</v>
      </c>
      <c r="CG203" s="220">
        <f t="shared" si="78"/>
        <v>0</v>
      </c>
      <c r="CH203" s="220">
        <f t="shared" si="70"/>
        <v>0</v>
      </c>
      <c r="CI203" s="221"/>
      <c r="CJ203" s="220">
        <f>SUM($BV203:BV203)</f>
        <v>0</v>
      </c>
      <c r="CK203" s="220">
        <f>SUM($BV203:BW203)</f>
        <v>0</v>
      </c>
      <c r="CL203" s="220">
        <f>SUM($BV203:BX203)</f>
        <v>0</v>
      </c>
      <c r="CM203" s="220">
        <f>SUM($BV203:BY203)</f>
        <v>0</v>
      </c>
      <c r="CN203" s="220">
        <f>SUM($BV203:BZ203)</f>
        <v>0</v>
      </c>
      <c r="CO203" s="220">
        <f>SUM($BV203:CA203)</f>
        <v>0</v>
      </c>
      <c r="CP203" s="220">
        <f>SUM($BV203:CB203)</f>
        <v>0</v>
      </c>
      <c r="CQ203" s="220">
        <f>SUM($BV203:CC203)</f>
        <v>0</v>
      </c>
      <c r="CR203" s="220">
        <f>SUM($BV203:CD203)</f>
        <v>0</v>
      </c>
      <c r="CS203" s="220">
        <f>SUM($BV203:CE203)</f>
        <v>0</v>
      </c>
      <c r="CT203" s="220">
        <f>SUM($BV203:CF203)</f>
        <v>0</v>
      </c>
      <c r="CU203" s="220">
        <f>SUM($BV203:CG203)</f>
        <v>0</v>
      </c>
      <c r="CV203" s="222">
        <f t="shared" si="71"/>
        <v>0</v>
      </c>
    </row>
    <row r="204" spans="1:100" s="94" customFormat="1" ht="14.4">
      <c r="A204" s="129" t="s">
        <v>807</v>
      </c>
      <c r="B204" s="129" t="s">
        <v>211</v>
      </c>
      <c r="C204" s="129" t="s">
        <v>21</v>
      </c>
      <c r="D204" t="s">
        <v>680</v>
      </c>
      <c r="E204" s="217" t="s">
        <v>48</v>
      </c>
      <c r="F204" t="s">
        <v>152</v>
      </c>
      <c r="G204" t="s">
        <v>153</v>
      </c>
      <c r="H204" t="s">
        <v>154</v>
      </c>
      <c r="I204" t="s">
        <v>83</v>
      </c>
      <c r="J204" t="s">
        <v>683</v>
      </c>
      <c r="K204" s="129" t="s">
        <v>789</v>
      </c>
      <c r="L204" s="129" t="s">
        <v>41</v>
      </c>
      <c r="M204" s="218" t="str">
        <f t="shared" si="64"/>
        <v>ED.AN</v>
      </c>
      <c r="N204" s="173">
        <v>0.69189000000000001</v>
      </c>
      <c r="O204" s="173">
        <v>0</v>
      </c>
      <c r="P204" s="219">
        <f t="shared" si="65"/>
        <v>528492.24744060007</v>
      </c>
      <c r="Q204" s="219">
        <f t="shared" si="66"/>
        <v>0</v>
      </c>
      <c r="R204" s="220">
        <v>23115.33</v>
      </c>
      <c r="S204" s="220">
        <v>1882.55</v>
      </c>
      <c r="T204" s="220">
        <v>1039.31</v>
      </c>
      <c r="U204" s="220">
        <v>0</v>
      </c>
      <c r="V204" s="220">
        <v>0</v>
      </c>
      <c r="W204" s="220">
        <v>0</v>
      </c>
      <c r="X204" s="220">
        <v>622190.38</v>
      </c>
      <c r="Y204" s="220">
        <v>30536.66</v>
      </c>
      <c r="Z204" s="220">
        <v>31036.46</v>
      </c>
      <c r="AA204" s="220">
        <v>48223.06</v>
      </c>
      <c r="AB204" s="220">
        <v>3671.56</v>
      </c>
      <c r="AC204" s="220">
        <v>2143.23</v>
      </c>
      <c r="AD204" s="220">
        <f t="shared" si="72"/>
        <v>763838.54</v>
      </c>
      <c r="AE204" s="221"/>
      <c r="AF204" s="220">
        <f>SUM($R204:R204)</f>
        <v>23115.33</v>
      </c>
      <c r="AG204" s="220">
        <f>SUM($R204:S204)</f>
        <v>24997.88</v>
      </c>
      <c r="AH204" s="220">
        <f>SUM($R204:T204)</f>
        <v>26037.190000000002</v>
      </c>
      <c r="AI204" s="220">
        <f>SUM($R204:U204)</f>
        <v>26037.190000000002</v>
      </c>
      <c r="AJ204" s="220">
        <f>SUM($R204:V204)</f>
        <v>26037.190000000002</v>
      </c>
      <c r="AK204" s="220">
        <f>SUM($R204:W204)</f>
        <v>26037.190000000002</v>
      </c>
      <c r="AL204" s="220">
        <f>SUM($R204:X204)</f>
        <v>648227.57000000007</v>
      </c>
      <c r="AM204" s="220">
        <f>SUM($R204:Y204)</f>
        <v>678764.2300000001</v>
      </c>
      <c r="AN204" s="220">
        <f>SUM($R204:Z204)</f>
        <v>709800.69000000006</v>
      </c>
      <c r="AO204" s="220">
        <f>SUM($R204:AA204)</f>
        <v>758023.75</v>
      </c>
      <c r="AP204" s="220">
        <f>SUM($R204:AB204)</f>
        <v>761695.31</v>
      </c>
      <c r="AQ204" s="220">
        <f>SUM($R204:AC204)</f>
        <v>763838.54</v>
      </c>
      <c r="AR204" s="222">
        <f t="shared" si="67"/>
        <v>340891.06583333336</v>
      </c>
      <c r="AS204" s="82"/>
      <c r="AT204" s="220">
        <f t="shared" si="77"/>
        <v>15993.265673700002</v>
      </c>
      <c r="AU204" s="220">
        <f t="shared" si="77"/>
        <v>1302.5175194999999</v>
      </c>
      <c r="AV204" s="220">
        <f t="shared" si="77"/>
        <v>719.08819589999996</v>
      </c>
      <c r="AW204" s="220">
        <f t="shared" si="77"/>
        <v>0</v>
      </c>
      <c r="AX204" s="220">
        <f t="shared" si="77"/>
        <v>0</v>
      </c>
      <c r="AY204" s="220">
        <f t="shared" si="77"/>
        <v>0</v>
      </c>
      <c r="AZ204" s="220">
        <f t="shared" si="77"/>
        <v>430487.30201819999</v>
      </c>
      <c r="BA204" s="220">
        <f t="shared" si="77"/>
        <v>21128.009687400001</v>
      </c>
      <c r="BB204" s="220">
        <f t="shared" si="77"/>
        <v>21473.816309400001</v>
      </c>
      <c r="BC204" s="220">
        <f t="shared" si="77"/>
        <v>33365.052983399997</v>
      </c>
      <c r="BD204" s="220">
        <f t="shared" si="77"/>
        <v>2540.3156484000001</v>
      </c>
      <c r="BE204" s="220">
        <f t="shared" si="77"/>
        <v>1482.8794047000001</v>
      </c>
      <c r="BF204" s="220">
        <f t="shared" si="68"/>
        <v>528492.24744059995</v>
      </c>
      <c r="BG204" s="221"/>
      <c r="BH204" s="220">
        <f>SUM($AT204:AT204)</f>
        <v>15993.265673700002</v>
      </c>
      <c r="BI204" s="220">
        <f>SUM($AT204:AU204)</f>
        <v>17295.783193200001</v>
      </c>
      <c r="BJ204" s="220">
        <f>SUM($AT204:AV204)</f>
        <v>18014.871389100001</v>
      </c>
      <c r="BK204" s="220">
        <f>SUM($AT204:AW204)</f>
        <v>18014.871389100001</v>
      </c>
      <c r="BL204" s="220">
        <f>SUM($AT204:AX204)</f>
        <v>18014.871389100001</v>
      </c>
      <c r="BM204" s="220">
        <f>SUM($AT204:AY204)</f>
        <v>18014.871389100001</v>
      </c>
      <c r="BN204" s="220">
        <f>SUM($AT204:AZ204)</f>
        <v>448502.17340729997</v>
      </c>
      <c r="BO204" s="220">
        <f>SUM($AT204:BA204)</f>
        <v>469630.18309469998</v>
      </c>
      <c r="BP204" s="220">
        <f>SUM($AT204:BB204)</f>
        <v>491103.9994041</v>
      </c>
      <c r="BQ204" s="220">
        <f>SUM($AT204:BC204)</f>
        <v>524469.05238749995</v>
      </c>
      <c r="BR204" s="220">
        <f>SUM($AT204:BD204)</f>
        <v>527009.36803589994</v>
      </c>
      <c r="BS204" s="220">
        <f>SUM($AT204:BE204)</f>
        <v>528492.24744059995</v>
      </c>
      <c r="BT204" s="222">
        <f t="shared" si="69"/>
        <v>235859.11953942498</v>
      </c>
      <c r="BU204" s="82"/>
      <c r="BV204" s="220">
        <f t="shared" si="78"/>
        <v>0</v>
      </c>
      <c r="BW204" s="220">
        <f t="shared" si="78"/>
        <v>0</v>
      </c>
      <c r="BX204" s="220">
        <f t="shared" si="78"/>
        <v>0</v>
      </c>
      <c r="BY204" s="220">
        <f t="shared" si="78"/>
        <v>0</v>
      </c>
      <c r="BZ204" s="220">
        <f t="shared" si="78"/>
        <v>0</v>
      </c>
      <c r="CA204" s="220">
        <f t="shared" si="78"/>
        <v>0</v>
      </c>
      <c r="CB204" s="220">
        <f t="shared" si="78"/>
        <v>0</v>
      </c>
      <c r="CC204" s="220">
        <f t="shared" si="78"/>
        <v>0</v>
      </c>
      <c r="CD204" s="220">
        <f t="shared" si="78"/>
        <v>0</v>
      </c>
      <c r="CE204" s="220">
        <f t="shared" si="78"/>
        <v>0</v>
      </c>
      <c r="CF204" s="220">
        <f t="shared" si="78"/>
        <v>0</v>
      </c>
      <c r="CG204" s="220">
        <f t="shared" si="78"/>
        <v>0</v>
      </c>
      <c r="CH204" s="220">
        <f t="shared" si="70"/>
        <v>0</v>
      </c>
      <c r="CI204" s="221"/>
      <c r="CJ204" s="220">
        <f>SUM($BV204:BV204)</f>
        <v>0</v>
      </c>
      <c r="CK204" s="220">
        <f>SUM($BV204:BW204)</f>
        <v>0</v>
      </c>
      <c r="CL204" s="220">
        <f>SUM($BV204:BX204)</f>
        <v>0</v>
      </c>
      <c r="CM204" s="220">
        <f>SUM($BV204:BY204)</f>
        <v>0</v>
      </c>
      <c r="CN204" s="220">
        <f>SUM($BV204:BZ204)</f>
        <v>0</v>
      </c>
      <c r="CO204" s="220">
        <f>SUM($BV204:CA204)</f>
        <v>0</v>
      </c>
      <c r="CP204" s="220">
        <f>SUM($BV204:CB204)</f>
        <v>0</v>
      </c>
      <c r="CQ204" s="220">
        <f>SUM($BV204:CC204)</f>
        <v>0</v>
      </c>
      <c r="CR204" s="220">
        <f>SUM($BV204:CD204)</f>
        <v>0</v>
      </c>
      <c r="CS204" s="220">
        <f>SUM($BV204:CE204)</f>
        <v>0</v>
      </c>
      <c r="CT204" s="220">
        <f>SUM($BV204:CF204)</f>
        <v>0</v>
      </c>
      <c r="CU204" s="220">
        <f>SUM($BV204:CG204)</f>
        <v>0</v>
      </c>
      <c r="CV204" s="222">
        <f t="shared" si="71"/>
        <v>0</v>
      </c>
    </row>
    <row r="205" spans="1:100" s="94" customFormat="1" ht="14.4">
      <c r="A205" s="129" t="s">
        <v>807</v>
      </c>
      <c r="B205" s="129" t="s">
        <v>56</v>
      </c>
      <c r="C205" s="129" t="s">
        <v>20</v>
      </c>
      <c r="D205" t="s">
        <v>494</v>
      </c>
      <c r="E205" s="217" t="s">
        <v>48</v>
      </c>
      <c r="F205" t="s">
        <v>78</v>
      </c>
      <c r="G205" t="s">
        <v>164</v>
      </c>
      <c r="H205" t="s">
        <v>165</v>
      </c>
      <c r="I205" t="s">
        <v>79</v>
      </c>
      <c r="J205" t="s">
        <v>684</v>
      </c>
      <c r="K205" s="129" t="s">
        <v>789</v>
      </c>
      <c r="L205" s="129" t="s">
        <v>806</v>
      </c>
      <c r="M205" s="218" t="str">
        <f t="shared" si="64"/>
        <v>CD.AA</v>
      </c>
      <c r="N205" s="173">
        <v>0.48309143579999997</v>
      </c>
      <c r="O205" s="173">
        <v>0.15158870260000001</v>
      </c>
      <c r="P205" s="219">
        <f t="shared" si="65"/>
        <v>181048.14357836547</v>
      </c>
      <c r="Q205" s="219">
        <f t="shared" si="66"/>
        <v>56810.887462192819</v>
      </c>
      <c r="R205" s="220">
        <v>5130.17</v>
      </c>
      <c r="S205" s="220">
        <v>5942.6</v>
      </c>
      <c r="T205" s="220">
        <v>11451.96000000001</v>
      </c>
      <c r="U205" s="220">
        <v>369.69</v>
      </c>
      <c r="V205" s="220">
        <v>8080.59</v>
      </c>
      <c r="W205" s="220">
        <v>5436.54</v>
      </c>
      <c r="X205" s="220">
        <v>979.77</v>
      </c>
      <c r="Y205" s="220">
        <v>2860.24</v>
      </c>
      <c r="Z205" s="220">
        <v>1564.85</v>
      </c>
      <c r="AA205" s="220">
        <v>-88.73</v>
      </c>
      <c r="AB205" s="220">
        <v>290323.25</v>
      </c>
      <c r="AC205" s="220">
        <v>42719</v>
      </c>
      <c r="AD205" s="220">
        <f t="shared" si="72"/>
        <v>374769.93</v>
      </c>
      <c r="AE205" s="221"/>
      <c r="AF205" s="220">
        <f>SUM($R205:R205)</f>
        <v>5130.17</v>
      </c>
      <c r="AG205" s="220">
        <f>SUM($R205:S205)</f>
        <v>11072.77</v>
      </c>
      <c r="AH205" s="220">
        <f>SUM($R205:T205)</f>
        <v>22524.73000000001</v>
      </c>
      <c r="AI205" s="220">
        <f>SUM($R205:U205)</f>
        <v>22894.420000000009</v>
      </c>
      <c r="AJ205" s="220">
        <f>SUM($R205:V205)</f>
        <v>30975.010000000009</v>
      </c>
      <c r="AK205" s="220">
        <f>SUM($R205:W205)</f>
        <v>36411.55000000001</v>
      </c>
      <c r="AL205" s="220">
        <f>SUM($R205:X205)</f>
        <v>37391.320000000007</v>
      </c>
      <c r="AM205" s="220">
        <f>SUM($R205:Y205)</f>
        <v>40251.560000000005</v>
      </c>
      <c r="AN205" s="220">
        <f>SUM($R205:Z205)</f>
        <v>41816.410000000003</v>
      </c>
      <c r="AO205" s="220">
        <f>SUM($R205:AA205)</f>
        <v>41727.68</v>
      </c>
      <c r="AP205" s="220">
        <f>SUM($R205:AB205)</f>
        <v>332050.93</v>
      </c>
      <c r="AQ205" s="220">
        <f>SUM($R205:AC205)</f>
        <v>374769.93</v>
      </c>
      <c r="AR205" s="222">
        <f t="shared" si="67"/>
        <v>67469.292916666673</v>
      </c>
      <c r="AS205" s="82"/>
      <c r="AT205" s="220">
        <f t="shared" si="77"/>
        <v>2478.3411911980857</v>
      </c>
      <c r="AU205" s="220">
        <f t="shared" si="77"/>
        <v>2870.8191663850798</v>
      </c>
      <c r="AV205" s="220">
        <f t="shared" si="77"/>
        <v>5532.3437991241726</v>
      </c>
      <c r="AW205" s="220">
        <f t="shared" si="77"/>
        <v>178.59407290090198</v>
      </c>
      <c r="AX205" s="220">
        <f t="shared" si="77"/>
        <v>3903.663825211122</v>
      </c>
      <c r="AY205" s="220">
        <f t="shared" si="77"/>
        <v>2626.3459143841319</v>
      </c>
      <c r="AZ205" s="220">
        <f t="shared" si="77"/>
        <v>473.31849605376595</v>
      </c>
      <c r="BA205" s="220">
        <f t="shared" si="77"/>
        <v>1381.7574483325918</v>
      </c>
      <c r="BB205" s="220">
        <f t="shared" si="77"/>
        <v>755.96563331162986</v>
      </c>
      <c r="BC205" s="220">
        <f t="shared" si="77"/>
        <v>-42.864703098534001</v>
      </c>
      <c r="BD205" s="220">
        <f t="shared" si="77"/>
        <v>140252.67568862234</v>
      </c>
      <c r="BE205" s="220">
        <f t="shared" si="77"/>
        <v>20637.183045940197</v>
      </c>
      <c r="BF205" s="220">
        <f t="shared" si="68"/>
        <v>181048.1435783655</v>
      </c>
      <c r="BG205" s="221"/>
      <c r="BH205" s="220">
        <f>SUM($AT205:AT205)</f>
        <v>2478.3411911980857</v>
      </c>
      <c r="BI205" s="220">
        <f>SUM($AT205:AU205)</f>
        <v>5349.160357583165</v>
      </c>
      <c r="BJ205" s="220">
        <f>SUM($AT205:AV205)</f>
        <v>10881.504156707339</v>
      </c>
      <c r="BK205" s="220">
        <f>SUM($AT205:AW205)</f>
        <v>11060.09822960824</v>
      </c>
      <c r="BL205" s="220">
        <f>SUM($AT205:AX205)</f>
        <v>14963.762054819363</v>
      </c>
      <c r="BM205" s="220">
        <f>SUM($AT205:AY205)</f>
        <v>17590.107969203495</v>
      </c>
      <c r="BN205" s="220">
        <f>SUM($AT205:AZ205)</f>
        <v>18063.42646525726</v>
      </c>
      <c r="BO205" s="220">
        <f>SUM($AT205:BA205)</f>
        <v>19445.183913589852</v>
      </c>
      <c r="BP205" s="220">
        <f>SUM($AT205:BB205)</f>
        <v>20201.149546901481</v>
      </c>
      <c r="BQ205" s="220">
        <f>SUM($AT205:BC205)</f>
        <v>20158.284843802947</v>
      </c>
      <c r="BR205" s="220">
        <f>SUM($AT205:BD205)</f>
        <v>160410.96053242529</v>
      </c>
      <c r="BS205" s="220">
        <f>SUM($AT205:BE205)</f>
        <v>181048.1435783655</v>
      </c>
      <c r="BT205" s="222">
        <f t="shared" si="69"/>
        <v>32593.837587523274</v>
      </c>
      <c r="BU205" s="82"/>
      <c r="BV205" s="220">
        <f t="shared" si="78"/>
        <v>777.6758144174421</v>
      </c>
      <c r="BW205" s="220">
        <f t="shared" si="78"/>
        <v>900.83102407076012</v>
      </c>
      <c r="BX205" s="220">
        <f t="shared" si="78"/>
        <v>1735.9877586270977</v>
      </c>
      <c r="BY205" s="220">
        <f t="shared" si="78"/>
        <v>56.040827464194003</v>
      </c>
      <c r="BZ205" s="220">
        <f t="shared" si="78"/>
        <v>1224.9261543425341</v>
      </c>
      <c r="CA205" s="220">
        <f t="shared" si="78"/>
        <v>824.11804523300407</v>
      </c>
      <c r="CB205" s="220">
        <f t="shared" si="78"/>
        <v>148.52206314640202</v>
      </c>
      <c r="CC205" s="220">
        <f t="shared" si="78"/>
        <v>433.58007072462402</v>
      </c>
      <c r="CD205" s="220">
        <f t="shared" si="78"/>
        <v>237.21358126361</v>
      </c>
      <c r="CE205" s="220">
        <f t="shared" si="78"/>
        <v>-13.450465581698001</v>
      </c>
      <c r="CF205" s="220">
        <f t="shared" si="78"/>
        <v>44009.724802115452</v>
      </c>
      <c r="CG205" s="220">
        <f t="shared" si="78"/>
        <v>6475.7177863694005</v>
      </c>
      <c r="CH205" s="220">
        <f t="shared" si="70"/>
        <v>56810.887462192826</v>
      </c>
      <c r="CI205" s="221"/>
      <c r="CJ205" s="220">
        <f>SUM($BV205:BV205)</f>
        <v>777.6758144174421</v>
      </c>
      <c r="CK205" s="220">
        <f>SUM($BV205:BW205)</f>
        <v>1678.5068384882022</v>
      </c>
      <c r="CL205" s="220">
        <f>SUM($BV205:BX205)</f>
        <v>3414.4945971153002</v>
      </c>
      <c r="CM205" s="220">
        <f>SUM($BV205:BY205)</f>
        <v>3470.5354245794942</v>
      </c>
      <c r="CN205" s="220">
        <f>SUM($BV205:BZ205)</f>
        <v>4695.4615789220279</v>
      </c>
      <c r="CO205" s="220">
        <f>SUM($BV205:CA205)</f>
        <v>5519.5796241550324</v>
      </c>
      <c r="CP205" s="220">
        <f>SUM($BV205:CB205)</f>
        <v>5668.1016873014341</v>
      </c>
      <c r="CQ205" s="220">
        <f>SUM($BV205:CC205)</f>
        <v>6101.6817580260586</v>
      </c>
      <c r="CR205" s="220">
        <f>SUM($BV205:CD205)</f>
        <v>6338.8953392896683</v>
      </c>
      <c r="CS205" s="220">
        <f>SUM($BV205:CE205)</f>
        <v>6325.4448737079701</v>
      </c>
      <c r="CT205" s="220">
        <f>SUM($BV205:CF205)</f>
        <v>50335.169675823425</v>
      </c>
      <c r="CU205" s="220">
        <f>SUM($BV205:CG205)</f>
        <v>56810.887462192826</v>
      </c>
      <c r="CV205" s="222">
        <f t="shared" si="71"/>
        <v>10227.582578576872</v>
      </c>
    </row>
    <row r="206" spans="1:100" s="94" customFormat="1" ht="14.4">
      <c r="A206" s="129" t="s">
        <v>807</v>
      </c>
      <c r="B206" s="129" t="s">
        <v>56</v>
      </c>
      <c r="C206" s="129" t="s">
        <v>20</v>
      </c>
      <c r="D206" t="s">
        <v>494</v>
      </c>
      <c r="E206" s="217" t="s">
        <v>48</v>
      </c>
      <c r="F206" t="s">
        <v>78</v>
      </c>
      <c r="G206" t="s">
        <v>164</v>
      </c>
      <c r="H206" t="s">
        <v>165</v>
      </c>
      <c r="I206" t="s">
        <v>79</v>
      </c>
      <c r="J206" t="s">
        <v>684</v>
      </c>
      <c r="K206" s="129" t="s">
        <v>789</v>
      </c>
      <c r="L206" s="129" t="s">
        <v>775</v>
      </c>
      <c r="M206" s="218" t="str">
        <f t="shared" ref="M206" si="101">B206&amp;"."&amp;C206</f>
        <v>CD.AA</v>
      </c>
      <c r="N206" s="173">
        <v>0.48309143579999997</v>
      </c>
      <c r="O206" s="173">
        <v>0.15158870260000001</v>
      </c>
      <c r="P206" s="219">
        <f t="shared" ref="P206" si="102">AD206*N206</f>
        <v>1165750.7215047358</v>
      </c>
      <c r="Q206" s="219">
        <f t="shared" ref="Q206" si="103">AD206*O206</f>
        <v>365799.56987909996</v>
      </c>
      <c r="R206" s="220">
        <v>53025.2</v>
      </c>
      <c r="S206" s="220">
        <v>27641.079999999954</v>
      </c>
      <c r="T206" s="220">
        <v>14908.560000000056</v>
      </c>
      <c r="U206" s="220">
        <v>9097.49</v>
      </c>
      <c r="V206" s="220">
        <v>253568.94</v>
      </c>
      <c r="W206" s="220">
        <v>12405.95</v>
      </c>
      <c r="X206" s="220">
        <v>7205.96</v>
      </c>
      <c r="Y206" s="220">
        <v>4869.3100000000004</v>
      </c>
      <c r="Z206" s="220">
        <v>514520.22000000003</v>
      </c>
      <c r="AA206" s="220">
        <v>532422.39</v>
      </c>
      <c r="AB206" s="220">
        <v>105708.64999999998</v>
      </c>
      <c r="AC206" s="220">
        <v>877732</v>
      </c>
      <c r="AD206" s="220">
        <f t="shared" ref="AD206" si="104">SUM(R206:AC206)</f>
        <v>2413105.75</v>
      </c>
      <c r="AE206" s="221"/>
      <c r="AF206" s="220">
        <f>SUM($R206:R206)</f>
        <v>53025.2</v>
      </c>
      <c r="AG206" s="220">
        <f>SUM($R206:S206)</f>
        <v>80666.279999999955</v>
      </c>
      <c r="AH206" s="220">
        <f>SUM($R206:T206)</f>
        <v>95574.840000000011</v>
      </c>
      <c r="AI206" s="220">
        <f>SUM($R206:U206)</f>
        <v>104672.33000000002</v>
      </c>
      <c r="AJ206" s="220">
        <f>SUM($R206:V206)</f>
        <v>358241.27</v>
      </c>
      <c r="AK206" s="220">
        <f>SUM($R206:W206)</f>
        <v>370647.22000000003</v>
      </c>
      <c r="AL206" s="220">
        <f>SUM($R206:X206)</f>
        <v>377853.18000000005</v>
      </c>
      <c r="AM206" s="220">
        <f>SUM($R206:Y206)</f>
        <v>382722.49000000005</v>
      </c>
      <c r="AN206" s="220">
        <f>SUM($R206:Z206)</f>
        <v>897242.71000000008</v>
      </c>
      <c r="AO206" s="220">
        <f>SUM($R206:AA206)</f>
        <v>1429665.1</v>
      </c>
      <c r="AP206" s="220">
        <f>SUM($R206:AB206)</f>
        <v>1535373.75</v>
      </c>
      <c r="AQ206" s="220">
        <f>SUM($R206:AC206)</f>
        <v>2413105.75</v>
      </c>
      <c r="AR206" s="222">
        <f t="shared" ref="AR206" si="105">(((0+AQ206)/2)+SUM(AF206:AP206))/12</f>
        <v>574353.10375000001</v>
      </c>
      <c r="AS206" s="82"/>
      <c r="AT206" s="220">
        <f t="shared" ref="AT206:BE206" si="106">R206*$N206</f>
        <v>25616.020001582157</v>
      </c>
      <c r="AU206" s="220">
        <f t="shared" si="106"/>
        <v>13353.169024262641</v>
      </c>
      <c r="AV206" s="220">
        <f t="shared" si="106"/>
        <v>7202.1976561104748</v>
      </c>
      <c r="AW206" s="220">
        <f t="shared" si="106"/>
        <v>4394.9195062761419</v>
      </c>
      <c r="AX206" s="220">
        <f t="shared" si="106"/>
        <v>122496.98329888405</v>
      </c>
      <c r="AY206" s="220">
        <f t="shared" si="106"/>
        <v>5993.2081979630102</v>
      </c>
      <c r="AZ206" s="220">
        <f t="shared" si="106"/>
        <v>3481.1375627173679</v>
      </c>
      <c r="BA206" s="220">
        <f t="shared" si="106"/>
        <v>2352.3219592552982</v>
      </c>
      <c r="BB206" s="220">
        <f t="shared" si="106"/>
        <v>248560.31182793187</v>
      </c>
      <c r="BC206" s="220">
        <f t="shared" si="106"/>
        <v>257208.69683716755</v>
      </c>
      <c r="BD206" s="220">
        <f t="shared" si="106"/>
        <v>51066.943504979659</v>
      </c>
      <c r="BE206" s="220">
        <f t="shared" si="106"/>
        <v>424024.81212760555</v>
      </c>
      <c r="BF206" s="220">
        <f t="shared" ref="BF206" si="107">SUM(AT206:BE206)</f>
        <v>1165750.7215047358</v>
      </c>
      <c r="BG206" s="221"/>
      <c r="BH206" s="220">
        <f>SUM($AT206:AT206)</f>
        <v>25616.020001582157</v>
      </c>
      <c r="BI206" s="220">
        <f>SUM($AT206:AU206)</f>
        <v>38969.189025844797</v>
      </c>
      <c r="BJ206" s="220">
        <f>SUM($AT206:AV206)</f>
        <v>46171.386681955271</v>
      </c>
      <c r="BK206" s="220">
        <f>SUM($AT206:AW206)</f>
        <v>50566.306188231414</v>
      </c>
      <c r="BL206" s="220">
        <f>SUM($AT206:AX206)</f>
        <v>173063.28948711546</v>
      </c>
      <c r="BM206" s="220">
        <f>SUM($AT206:AY206)</f>
        <v>179056.49768507847</v>
      </c>
      <c r="BN206" s="220">
        <f>SUM($AT206:AZ206)</f>
        <v>182537.63524779584</v>
      </c>
      <c r="BO206" s="220">
        <f>SUM($AT206:BA206)</f>
        <v>184889.95720705113</v>
      </c>
      <c r="BP206" s="220">
        <f>SUM($AT206:BB206)</f>
        <v>433450.26903498301</v>
      </c>
      <c r="BQ206" s="220">
        <f>SUM($AT206:BC206)</f>
        <v>690658.96587215061</v>
      </c>
      <c r="BR206" s="220">
        <f>SUM($AT206:BD206)</f>
        <v>741725.90937713021</v>
      </c>
      <c r="BS206" s="220">
        <f>SUM($AT206:BE206)</f>
        <v>1165750.7215047358</v>
      </c>
      <c r="BT206" s="222">
        <f t="shared" ref="BT206" si="108">(((0+BS206)/2)+SUM(BH206:BR206))/12</f>
        <v>277465.0655467739</v>
      </c>
      <c r="BU206" s="82"/>
      <c r="BV206" s="220">
        <f t="shared" ref="BV206:CG206" si="109">$O206*R206</f>
        <v>8038.0212731055199</v>
      </c>
      <c r="BW206" s="220">
        <f t="shared" si="109"/>
        <v>4190.0754556628017</v>
      </c>
      <c r="BX206" s="220">
        <f t="shared" si="109"/>
        <v>2259.9692680342646</v>
      </c>
      <c r="BY206" s="220">
        <f t="shared" si="109"/>
        <v>1379.0767060164742</v>
      </c>
      <c r="BZ206" s="220">
        <f t="shared" si="109"/>
        <v>38438.186634257247</v>
      </c>
      <c r="CA206" s="220">
        <f t="shared" si="109"/>
        <v>1880.6018650204703</v>
      </c>
      <c r="CB206" s="220">
        <f t="shared" si="109"/>
        <v>1092.342127387496</v>
      </c>
      <c r="CC206" s="220">
        <f t="shared" si="109"/>
        <v>738.13238545720617</v>
      </c>
      <c r="CD206" s="220">
        <f t="shared" si="109"/>
        <v>77995.452611266577</v>
      </c>
      <c r="CE206" s="220">
        <f t="shared" si="109"/>
        <v>80709.219335291229</v>
      </c>
      <c r="CF206" s="220">
        <f t="shared" si="109"/>
        <v>16024.237107097488</v>
      </c>
      <c r="CG206" s="220">
        <f t="shared" si="109"/>
        <v>133054.2551105032</v>
      </c>
      <c r="CH206" s="220">
        <f t="shared" ref="CH206" si="110">SUM(BV206:CG206)</f>
        <v>365799.56987909996</v>
      </c>
      <c r="CI206" s="221"/>
      <c r="CJ206" s="220">
        <f>SUM($BV206:BV206)</f>
        <v>8038.0212731055199</v>
      </c>
      <c r="CK206" s="220">
        <f>SUM($BV206:BW206)</f>
        <v>12228.096728768322</v>
      </c>
      <c r="CL206" s="220">
        <f>SUM($BV206:BX206)</f>
        <v>14488.065996802587</v>
      </c>
      <c r="CM206" s="220">
        <f>SUM($BV206:BY206)</f>
        <v>15867.142702819061</v>
      </c>
      <c r="CN206" s="220">
        <f>SUM($BV206:BZ206)</f>
        <v>54305.329337076306</v>
      </c>
      <c r="CO206" s="220">
        <f>SUM($BV206:CA206)</f>
        <v>56185.931202096777</v>
      </c>
      <c r="CP206" s="220">
        <f>SUM($BV206:CB206)</f>
        <v>57278.273329484276</v>
      </c>
      <c r="CQ206" s="220">
        <f>SUM($BV206:CC206)</f>
        <v>58016.40571494148</v>
      </c>
      <c r="CR206" s="220">
        <f>SUM($BV206:CD206)</f>
        <v>136011.85832620805</v>
      </c>
      <c r="CS206" s="220">
        <f>SUM($BV206:CE206)</f>
        <v>216721.07766149926</v>
      </c>
      <c r="CT206" s="220">
        <f>SUM($BV206:CF206)</f>
        <v>232745.31476859676</v>
      </c>
      <c r="CU206" s="220">
        <f>SUM($BV206:CG206)</f>
        <v>365799.56987909996</v>
      </c>
      <c r="CV206" s="222">
        <f t="shared" ref="CV206" si="111">(((0+CU206)/2)+SUM(CJ206:CT206))/12</f>
        <v>87065.441831745702</v>
      </c>
    </row>
    <row r="207" spans="1:100" s="94" customFormat="1" ht="14.4">
      <c r="A207" s="129" t="s">
        <v>807</v>
      </c>
      <c r="B207" s="129" t="s">
        <v>56</v>
      </c>
      <c r="C207" s="129" t="s">
        <v>20</v>
      </c>
      <c r="D207" t="s">
        <v>494</v>
      </c>
      <c r="E207" s="217" t="s">
        <v>48</v>
      </c>
      <c r="F207" t="s">
        <v>78</v>
      </c>
      <c r="G207" t="s">
        <v>164</v>
      </c>
      <c r="H207" t="s">
        <v>165</v>
      </c>
      <c r="I207" t="s">
        <v>79</v>
      </c>
      <c r="J207" t="s">
        <v>684</v>
      </c>
      <c r="K207" s="129" t="s">
        <v>789</v>
      </c>
      <c r="L207" s="129" t="s">
        <v>41</v>
      </c>
      <c r="M207" s="218" t="str">
        <f t="shared" si="64"/>
        <v>CD.AA</v>
      </c>
      <c r="N207" s="173">
        <v>0.48309143579999997</v>
      </c>
      <c r="O207" s="173">
        <v>0.15158870260000001</v>
      </c>
      <c r="P207" s="219">
        <f t="shared" si="65"/>
        <v>22338.061034933558</v>
      </c>
      <c r="Q207" s="219">
        <f t="shared" si="66"/>
        <v>7009.4343222575335</v>
      </c>
      <c r="R207" s="220">
        <v>653.20000000000005</v>
      </c>
      <c r="S207" s="220">
        <v>476.48</v>
      </c>
      <c r="T207" s="220">
        <v>778.07</v>
      </c>
      <c r="U207" s="220">
        <v>674.03</v>
      </c>
      <c r="V207" s="220">
        <v>2903.43</v>
      </c>
      <c r="W207" s="220">
        <v>-1073.3499999999999</v>
      </c>
      <c r="X207" s="220">
        <v>454.57</v>
      </c>
      <c r="Y207" s="220">
        <v>164.76</v>
      </c>
      <c r="Z207" s="220">
        <v>35894.850000000006</v>
      </c>
      <c r="AA207" s="220">
        <v>3307.31</v>
      </c>
      <c r="AB207" s="220">
        <v>1313.8499999999988</v>
      </c>
      <c r="AC207" s="220">
        <v>692.62</v>
      </c>
      <c r="AD207" s="220">
        <f t="shared" si="72"/>
        <v>46239.820000000007</v>
      </c>
      <c r="AE207" s="221"/>
      <c r="AF207" s="220">
        <f>SUM($R207:R207)</f>
        <v>653.20000000000005</v>
      </c>
      <c r="AG207" s="220">
        <f>SUM($R207:S207)</f>
        <v>1129.68</v>
      </c>
      <c r="AH207" s="220">
        <f>SUM($R207:T207)</f>
        <v>1907.75</v>
      </c>
      <c r="AI207" s="220">
        <f>SUM($R207:U207)</f>
        <v>2581.7799999999997</v>
      </c>
      <c r="AJ207" s="220">
        <f>SUM($R207:V207)</f>
        <v>5485.2099999999991</v>
      </c>
      <c r="AK207" s="220">
        <f>SUM($R207:W207)</f>
        <v>4411.8599999999988</v>
      </c>
      <c r="AL207" s="220">
        <f>SUM($R207:X207)</f>
        <v>4866.4299999999985</v>
      </c>
      <c r="AM207" s="220">
        <f>SUM($R207:Y207)</f>
        <v>5031.1899999999987</v>
      </c>
      <c r="AN207" s="220">
        <f>SUM($R207:Z207)</f>
        <v>40926.040000000008</v>
      </c>
      <c r="AO207" s="220">
        <f>SUM($R207:AA207)</f>
        <v>44233.350000000006</v>
      </c>
      <c r="AP207" s="220">
        <f>SUM($R207:AB207)</f>
        <v>45547.200000000004</v>
      </c>
      <c r="AQ207" s="220">
        <f>SUM($R207:AC207)</f>
        <v>46239.820000000007</v>
      </c>
      <c r="AR207" s="222">
        <f t="shared" si="67"/>
        <v>14991.133333333333</v>
      </c>
      <c r="AS207" s="82"/>
      <c r="AT207" s="220">
        <f t="shared" si="77"/>
        <v>315.55532586456002</v>
      </c>
      <c r="AU207" s="220">
        <f t="shared" si="77"/>
        <v>230.18340732998399</v>
      </c>
      <c r="AV207" s="220">
        <f t="shared" si="77"/>
        <v>375.87895345290599</v>
      </c>
      <c r="AW207" s="220">
        <f t="shared" si="77"/>
        <v>325.61812047227397</v>
      </c>
      <c r="AX207" s="220">
        <f t="shared" si="77"/>
        <v>1402.6221674447938</v>
      </c>
      <c r="AY207" s="220">
        <f t="shared" si="77"/>
        <v>-518.52619261592997</v>
      </c>
      <c r="AZ207" s="220">
        <f t="shared" si="77"/>
        <v>219.59887397160597</v>
      </c>
      <c r="BA207" s="220">
        <f t="shared" si="77"/>
        <v>79.594144962407995</v>
      </c>
      <c r="BB207" s="220">
        <f t="shared" si="77"/>
        <v>17340.494624325631</v>
      </c>
      <c r="BC207" s="220">
        <f t="shared" si="77"/>
        <v>1597.7331365356979</v>
      </c>
      <c r="BD207" s="220">
        <f t="shared" si="77"/>
        <v>634.70968292582938</v>
      </c>
      <c r="BE207" s="220">
        <f t="shared" si="77"/>
        <v>334.59879026379599</v>
      </c>
      <c r="BF207" s="220">
        <f t="shared" si="68"/>
        <v>22338.061034933558</v>
      </c>
      <c r="BG207" s="221"/>
      <c r="BH207" s="220">
        <f>SUM($AT207:AT207)</f>
        <v>315.55532586456002</v>
      </c>
      <c r="BI207" s="220">
        <f>SUM($AT207:AU207)</f>
        <v>545.73873319454401</v>
      </c>
      <c r="BJ207" s="220">
        <f>SUM($AT207:AV207)</f>
        <v>921.61768664745</v>
      </c>
      <c r="BK207" s="220">
        <f>SUM($AT207:AW207)</f>
        <v>1247.2358071197241</v>
      </c>
      <c r="BL207" s="220">
        <f>SUM($AT207:AX207)</f>
        <v>2649.8579745645179</v>
      </c>
      <c r="BM207" s="220">
        <f>SUM($AT207:AY207)</f>
        <v>2131.3317819485878</v>
      </c>
      <c r="BN207" s="220">
        <f>SUM($AT207:AZ207)</f>
        <v>2350.9306559201937</v>
      </c>
      <c r="BO207" s="220">
        <f>SUM($AT207:BA207)</f>
        <v>2430.5248008826015</v>
      </c>
      <c r="BP207" s="220">
        <f>SUM($AT207:BB207)</f>
        <v>19771.019425208233</v>
      </c>
      <c r="BQ207" s="220">
        <f>SUM($AT207:BC207)</f>
        <v>21368.752561743931</v>
      </c>
      <c r="BR207" s="220">
        <f>SUM($AT207:BD207)</f>
        <v>22003.462244669761</v>
      </c>
      <c r="BS207" s="220">
        <f>SUM($AT207:BE207)</f>
        <v>22338.061034933558</v>
      </c>
      <c r="BT207" s="222">
        <f t="shared" si="69"/>
        <v>7242.0881262692392</v>
      </c>
      <c r="BU207" s="82"/>
      <c r="BV207" s="220">
        <f t="shared" si="78"/>
        <v>99.017740538320012</v>
      </c>
      <c r="BW207" s="220">
        <f t="shared" si="78"/>
        <v>72.228985014848007</v>
      </c>
      <c r="BX207" s="220">
        <f t="shared" si="78"/>
        <v>117.94662183198201</v>
      </c>
      <c r="BY207" s="220">
        <f t="shared" si="78"/>
        <v>102.175333213478</v>
      </c>
      <c r="BZ207" s="220">
        <f t="shared" si="78"/>
        <v>440.12718678991803</v>
      </c>
      <c r="CA207" s="220">
        <f t="shared" si="78"/>
        <v>-162.70773393571</v>
      </c>
      <c r="CB207" s="220">
        <f t="shared" si="78"/>
        <v>68.907676540882008</v>
      </c>
      <c r="CC207" s="220">
        <f t="shared" si="78"/>
        <v>24.975754640376</v>
      </c>
      <c r="CD207" s="220">
        <f t="shared" si="78"/>
        <v>5441.2537415216111</v>
      </c>
      <c r="CE207" s="220">
        <f t="shared" si="78"/>
        <v>501.35083199600604</v>
      </c>
      <c r="CF207" s="220">
        <f t="shared" si="78"/>
        <v>199.16481691100984</v>
      </c>
      <c r="CG207" s="220">
        <f t="shared" si="78"/>
        <v>104.99336719481201</v>
      </c>
      <c r="CH207" s="220">
        <f t="shared" si="70"/>
        <v>7009.4343222575317</v>
      </c>
      <c r="CI207" s="221"/>
      <c r="CJ207" s="220">
        <f>SUM($BV207:BV207)</f>
        <v>99.017740538320012</v>
      </c>
      <c r="CK207" s="220">
        <f>SUM($BV207:BW207)</f>
        <v>171.24672555316801</v>
      </c>
      <c r="CL207" s="220">
        <f>SUM($BV207:BX207)</f>
        <v>289.19334738514999</v>
      </c>
      <c r="CM207" s="220">
        <f>SUM($BV207:BY207)</f>
        <v>391.36868059862798</v>
      </c>
      <c r="CN207" s="220">
        <f>SUM($BV207:BZ207)</f>
        <v>831.495867388546</v>
      </c>
      <c r="CO207" s="220">
        <f>SUM($BV207:CA207)</f>
        <v>668.78813345283606</v>
      </c>
      <c r="CP207" s="220">
        <f>SUM($BV207:CB207)</f>
        <v>737.69580999371806</v>
      </c>
      <c r="CQ207" s="220">
        <f>SUM($BV207:CC207)</f>
        <v>762.67156463409401</v>
      </c>
      <c r="CR207" s="220">
        <f>SUM($BV207:CD207)</f>
        <v>6203.9253061557047</v>
      </c>
      <c r="CS207" s="220">
        <f>SUM($BV207:CE207)</f>
        <v>6705.2761381517103</v>
      </c>
      <c r="CT207" s="220">
        <f>SUM($BV207:CF207)</f>
        <v>6904.4409550627197</v>
      </c>
      <c r="CU207" s="220">
        <f>SUM($BV207:CG207)</f>
        <v>7009.4343222575317</v>
      </c>
      <c r="CV207" s="222">
        <f t="shared" si="71"/>
        <v>2272.4864525036137</v>
      </c>
    </row>
    <row r="208" spans="1:100" s="94" customFormat="1" ht="14.4">
      <c r="A208" s="129" t="s">
        <v>807</v>
      </c>
      <c r="B208" s="129" t="s">
        <v>211</v>
      </c>
      <c r="C208" s="129" t="s">
        <v>21</v>
      </c>
      <c r="D208" t="s">
        <v>494</v>
      </c>
      <c r="E208" s="217" t="s">
        <v>48</v>
      </c>
      <c r="F208" t="s">
        <v>78</v>
      </c>
      <c r="G208" t="s">
        <v>164</v>
      </c>
      <c r="H208" t="s">
        <v>165</v>
      </c>
      <c r="I208" t="s">
        <v>79</v>
      </c>
      <c r="J208" t="s">
        <v>684</v>
      </c>
      <c r="K208" s="129" t="s">
        <v>789</v>
      </c>
      <c r="L208" s="129" t="s">
        <v>417</v>
      </c>
      <c r="M208" s="218" t="str">
        <f t="shared" ref="M208:M212" si="112">B208&amp;"."&amp;C208</f>
        <v>ED.AN</v>
      </c>
      <c r="N208" s="173">
        <v>0.65639999999999998</v>
      </c>
      <c r="O208" s="173">
        <v>0</v>
      </c>
      <c r="P208" s="219">
        <f t="shared" ref="P208:P267" si="113">AD208*N208</f>
        <v>2623.3485479999999</v>
      </c>
      <c r="Q208" s="219">
        <f t="shared" ref="Q208:Q267" si="114">AD208*O208</f>
        <v>0</v>
      </c>
      <c r="R208" s="220">
        <v>97.75</v>
      </c>
      <c r="S208" s="220">
        <v>1890.64</v>
      </c>
      <c r="T208" s="220">
        <v>2709.76</v>
      </c>
      <c r="U208" s="220">
        <v>290.89999999999998</v>
      </c>
      <c r="V208" s="220">
        <v>-992.48</v>
      </c>
      <c r="W208" s="220">
        <v>0</v>
      </c>
      <c r="X208" s="220">
        <v>0</v>
      </c>
      <c r="Y208" s="220">
        <v>0</v>
      </c>
      <c r="Z208" s="220">
        <v>0</v>
      </c>
      <c r="AA208" s="220">
        <v>0</v>
      </c>
      <c r="AB208" s="220">
        <v>0</v>
      </c>
      <c r="AC208" s="220">
        <v>0</v>
      </c>
      <c r="AD208" s="220">
        <f t="shared" si="72"/>
        <v>3996.57</v>
      </c>
      <c r="AE208" s="221"/>
      <c r="AF208" s="220">
        <f>SUM($R208:R208)</f>
        <v>97.75</v>
      </c>
      <c r="AG208" s="220">
        <f>SUM($R208:S208)</f>
        <v>1988.39</v>
      </c>
      <c r="AH208" s="220">
        <f>SUM($R208:T208)</f>
        <v>4698.1500000000005</v>
      </c>
      <c r="AI208" s="220">
        <f>SUM($R208:U208)</f>
        <v>4989.05</v>
      </c>
      <c r="AJ208" s="220">
        <f>SUM($R208:V208)</f>
        <v>3996.57</v>
      </c>
      <c r="AK208" s="220">
        <f>SUM($R208:W208)</f>
        <v>3996.57</v>
      </c>
      <c r="AL208" s="220">
        <f>SUM($R208:X208)</f>
        <v>3996.57</v>
      </c>
      <c r="AM208" s="220">
        <f>SUM($R208:Y208)</f>
        <v>3996.57</v>
      </c>
      <c r="AN208" s="220">
        <f>SUM($R208:Z208)</f>
        <v>3996.57</v>
      </c>
      <c r="AO208" s="220">
        <f>SUM($R208:AA208)</f>
        <v>3996.57</v>
      </c>
      <c r="AP208" s="220">
        <f>SUM($R208:AB208)</f>
        <v>3996.57</v>
      </c>
      <c r="AQ208" s="220">
        <f>SUM($R208:AC208)</f>
        <v>3996.57</v>
      </c>
      <c r="AR208" s="222">
        <f t="shared" ref="AR208:AR267" si="115">(((0+AQ208)/2)+SUM(AF208:AP208))/12</f>
        <v>3478.967916666667</v>
      </c>
      <c r="AS208" s="82"/>
      <c r="AT208" s="220">
        <f t="shared" si="77"/>
        <v>64.1631</v>
      </c>
      <c r="AU208" s="220">
        <f t="shared" si="77"/>
        <v>1241.0160960000001</v>
      </c>
      <c r="AV208" s="220">
        <f t="shared" si="77"/>
        <v>1778.6864640000001</v>
      </c>
      <c r="AW208" s="220">
        <f t="shared" si="77"/>
        <v>190.94675999999998</v>
      </c>
      <c r="AX208" s="220">
        <f t="shared" si="77"/>
        <v>-651.46387200000004</v>
      </c>
      <c r="AY208" s="220">
        <f t="shared" si="77"/>
        <v>0</v>
      </c>
      <c r="AZ208" s="220">
        <f t="shared" si="77"/>
        <v>0</v>
      </c>
      <c r="BA208" s="220">
        <f t="shared" si="77"/>
        <v>0</v>
      </c>
      <c r="BB208" s="220">
        <f t="shared" si="77"/>
        <v>0</v>
      </c>
      <c r="BC208" s="220">
        <f t="shared" si="77"/>
        <v>0</v>
      </c>
      <c r="BD208" s="220">
        <f t="shared" si="77"/>
        <v>0</v>
      </c>
      <c r="BE208" s="220">
        <f t="shared" si="77"/>
        <v>0</v>
      </c>
      <c r="BF208" s="220">
        <f t="shared" ref="BF208:BF267" si="116">SUM(AT208:BE208)</f>
        <v>2623.3485479999999</v>
      </c>
      <c r="BG208" s="221"/>
      <c r="BH208" s="220">
        <f>SUM($AT208:AT208)</f>
        <v>64.1631</v>
      </c>
      <c r="BI208" s="220">
        <f>SUM($AT208:AU208)</f>
        <v>1305.179196</v>
      </c>
      <c r="BJ208" s="220">
        <f>SUM($AT208:AV208)</f>
        <v>3083.8656600000004</v>
      </c>
      <c r="BK208" s="220">
        <f>SUM($AT208:AW208)</f>
        <v>3274.8124200000002</v>
      </c>
      <c r="BL208" s="220">
        <f>SUM($AT208:AX208)</f>
        <v>2623.3485479999999</v>
      </c>
      <c r="BM208" s="220">
        <f>SUM($AT208:AY208)</f>
        <v>2623.3485479999999</v>
      </c>
      <c r="BN208" s="220">
        <f>SUM($AT208:AZ208)</f>
        <v>2623.3485479999999</v>
      </c>
      <c r="BO208" s="220">
        <f>SUM($AT208:BA208)</f>
        <v>2623.3485479999999</v>
      </c>
      <c r="BP208" s="220">
        <f>SUM($AT208:BB208)</f>
        <v>2623.3485479999999</v>
      </c>
      <c r="BQ208" s="220">
        <f>SUM($AT208:BC208)</f>
        <v>2623.3485479999999</v>
      </c>
      <c r="BR208" s="220">
        <f>SUM($AT208:BD208)</f>
        <v>2623.3485479999999</v>
      </c>
      <c r="BS208" s="220">
        <f>SUM($AT208:BE208)</f>
        <v>2623.3485479999999</v>
      </c>
      <c r="BT208" s="222">
        <f t="shared" ref="BT208:BT267" si="117">(((0+BS208)/2)+SUM(BH208:BR208))/12</f>
        <v>2283.5945405000007</v>
      </c>
      <c r="BU208" s="82"/>
      <c r="BV208" s="220">
        <f t="shared" si="78"/>
        <v>0</v>
      </c>
      <c r="BW208" s="220">
        <f t="shared" si="78"/>
        <v>0</v>
      </c>
      <c r="BX208" s="220">
        <f t="shared" si="78"/>
        <v>0</v>
      </c>
      <c r="BY208" s="220">
        <f t="shared" si="78"/>
        <v>0</v>
      </c>
      <c r="BZ208" s="220">
        <f t="shared" si="78"/>
        <v>0</v>
      </c>
      <c r="CA208" s="220">
        <f t="shared" si="78"/>
        <v>0</v>
      </c>
      <c r="CB208" s="220">
        <f t="shared" si="78"/>
        <v>0</v>
      </c>
      <c r="CC208" s="220">
        <f t="shared" si="78"/>
        <v>0</v>
      </c>
      <c r="CD208" s="220">
        <f t="shared" si="78"/>
        <v>0</v>
      </c>
      <c r="CE208" s="220">
        <f t="shared" si="78"/>
        <v>0</v>
      </c>
      <c r="CF208" s="220">
        <f t="shared" si="78"/>
        <v>0</v>
      </c>
      <c r="CG208" s="220">
        <f t="shared" si="78"/>
        <v>0</v>
      </c>
      <c r="CH208" s="220">
        <f t="shared" ref="CH208:CH267" si="118">SUM(BV208:CG208)</f>
        <v>0</v>
      </c>
      <c r="CI208" s="221"/>
      <c r="CJ208" s="220">
        <f>SUM($BV208:BV208)</f>
        <v>0</v>
      </c>
      <c r="CK208" s="220">
        <f>SUM($BV208:BW208)</f>
        <v>0</v>
      </c>
      <c r="CL208" s="220">
        <f>SUM($BV208:BX208)</f>
        <v>0</v>
      </c>
      <c r="CM208" s="220">
        <f>SUM($BV208:BY208)</f>
        <v>0</v>
      </c>
      <c r="CN208" s="220">
        <f>SUM($BV208:BZ208)</f>
        <v>0</v>
      </c>
      <c r="CO208" s="220">
        <f>SUM($BV208:CA208)</f>
        <v>0</v>
      </c>
      <c r="CP208" s="220">
        <f>SUM($BV208:CB208)</f>
        <v>0</v>
      </c>
      <c r="CQ208" s="220">
        <f>SUM($BV208:CC208)</f>
        <v>0</v>
      </c>
      <c r="CR208" s="220">
        <f>SUM($BV208:CD208)</f>
        <v>0</v>
      </c>
      <c r="CS208" s="220">
        <f>SUM($BV208:CE208)</f>
        <v>0</v>
      </c>
      <c r="CT208" s="220">
        <f>SUM($BV208:CF208)</f>
        <v>0</v>
      </c>
      <c r="CU208" s="220">
        <f>SUM($BV208:CG208)</f>
        <v>0</v>
      </c>
      <c r="CV208" s="222">
        <f t="shared" ref="CV208:CV267" si="119">(((0+CU208)/2)+SUM(CJ208:CT208))/12</f>
        <v>0</v>
      </c>
    </row>
    <row r="209" spans="1:100" s="94" customFormat="1" ht="14.4">
      <c r="A209" s="129" t="s">
        <v>807</v>
      </c>
      <c r="B209" s="129" t="s">
        <v>56</v>
      </c>
      <c r="C209" s="129" t="s">
        <v>20</v>
      </c>
      <c r="D209" t="s">
        <v>680</v>
      </c>
      <c r="E209" s="217" t="s">
        <v>48</v>
      </c>
      <c r="F209" t="s">
        <v>76</v>
      </c>
      <c r="G209" t="s">
        <v>155</v>
      </c>
      <c r="H209" t="s">
        <v>156</v>
      </c>
      <c r="I209" t="s">
        <v>77</v>
      </c>
      <c r="J209" t="s">
        <v>685</v>
      </c>
      <c r="K209" s="129" t="s">
        <v>789</v>
      </c>
      <c r="L209" s="129" t="s">
        <v>806</v>
      </c>
      <c r="M209" s="218" t="str">
        <f t="shared" si="112"/>
        <v>CD.AA</v>
      </c>
      <c r="N209" s="173">
        <v>0.48309143579999997</v>
      </c>
      <c r="O209" s="173">
        <v>0.15158870260000001</v>
      </c>
      <c r="P209" s="219">
        <f t="shared" si="113"/>
        <v>207173.79122831611</v>
      </c>
      <c r="Q209" s="219">
        <f t="shared" si="114"/>
        <v>65008.824205332152</v>
      </c>
      <c r="R209" s="220">
        <v>33360.879999999997</v>
      </c>
      <c r="S209" s="220">
        <v>20437.830000000002</v>
      </c>
      <c r="T209" s="220">
        <v>22016.06</v>
      </c>
      <c r="U209" s="220">
        <v>3429.83</v>
      </c>
      <c r="V209" s="220">
        <v>9625.2799999999988</v>
      </c>
      <c r="W209" s="220">
        <v>195983.28</v>
      </c>
      <c r="X209" s="220">
        <v>15511.600000000002</v>
      </c>
      <c r="Y209" s="220">
        <v>24083.94</v>
      </c>
      <c r="Z209" s="220">
        <v>28733.550000000003</v>
      </c>
      <c r="AA209" s="220">
        <v>44357.35</v>
      </c>
      <c r="AB209" s="220">
        <v>10666.8</v>
      </c>
      <c r="AC209" s="220">
        <v>20643.66</v>
      </c>
      <c r="AD209" s="220">
        <f t="shared" ref="AD209:AD268" si="120">SUM(R209:AC209)</f>
        <v>428850.05999999994</v>
      </c>
      <c r="AE209" s="221"/>
      <c r="AF209" s="220">
        <f>SUM($R209:R209)</f>
        <v>33360.879999999997</v>
      </c>
      <c r="AG209" s="220">
        <f>SUM($R209:S209)</f>
        <v>53798.71</v>
      </c>
      <c r="AH209" s="220">
        <f>SUM($R209:T209)</f>
        <v>75814.77</v>
      </c>
      <c r="AI209" s="220">
        <f>SUM($R209:U209)</f>
        <v>79244.600000000006</v>
      </c>
      <c r="AJ209" s="220">
        <f>SUM($R209:V209)</f>
        <v>88869.88</v>
      </c>
      <c r="AK209" s="220">
        <f>SUM($R209:W209)</f>
        <v>284853.16000000003</v>
      </c>
      <c r="AL209" s="220">
        <f>SUM($R209:X209)</f>
        <v>300364.76</v>
      </c>
      <c r="AM209" s="220">
        <f>SUM($R209:Y209)</f>
        <v>324448.7</v>
      </c>
      <c r="AN209" s="220">
        <f>SUM($R209:Z209)</f>
        <v>353182.25</v>
      </c>
      <c r="AO209" s="220">
        <f>SUM($R209:AA209)</f>
        <v>397539.6</v>
      </c>
      <c r="AP209" s="220">
        <f>SUM($R209:AB209)</f>
        <v>408206.39999999997</v>
      </c>
      <c r="AQ209" s="220">
        <f>SUM($R209:AC209)</f>
        <v>428850.05999999994</v>
      </c>
      <c r="AR209" s="222">
        <f t="shared" si="115"/>
        <v>217842.39499999999</v>
      </c>
      <c r="AS209" s="82"/>
      <c r="AT209" s="220">
        <f t="shared" si="77"/>
        <v>16116.355418751502</v>
      </c>
      <c r="AU209" s="220">
        <f t="shared" si="77"/>
        <v>9873.3406393363148</v>
      </c>
      <c r="AV209" s="220">
        <f t="shared" si="77"/>
        <v>10635.770036058948</v>
      </c>
      <c r="AW209" s="220">
        <f t="shared" ref="AW209:BE222" si="121">U209*$N209</f>
        <v>1656.9214992499139</v>
      </c>
      <c r="AX209" s="220">
        <f t="shared" si="121"/>
        <v>4649.8903351770232</v>
      </c>
      <c r="AY209" s="220">
        <f t="shared" si="121"/>
        <v>94677.84412799342</v>
      </c>
      <c r="AZ209" s="220">
        <f t="shared" si="121"/>
        <v>7493.5211155552806</v>
      </c>
      <c r="BA209" s="220">
        <f t="shared" si="121"/>
        <v>11634.74515432105</v>
      </c>
      <c r="BB209" s="220">
        <f t="shared" si="121"/>
        <v>13880.93192513109</v>
      </c>
      <c r="BC209" s="220">
        <f t="shared" si="121"/>
        <v>21428.655899783127</v>
      </c>
      <c r="BD209" s="220">
        <f t="shared" si="121"/>
        <v>5153.0397273914396</v>
      </c>
      <c r="BE209" s="220">
        <f t="shared" si="121"/>
        <v>9972.7753495670277</v>
      </c>
      <c r="BF209" s="220">
        <f t="shared" si="116"/>
        <v>207173.79122831614</v>
      </c>
      <c r="BG209" s="221"/>
      <c r="BH209" s="220">
        <f>SUM($AT209:AT209)</f>
        <v>16116.355418751502</v>
      </c>
      <c r="BI209" s="220">
        <f>SUM($AT209:AU209)</f>
        <v>25989.696058087815</v>
      </c>
      <c r="BJ209" s="220">
        <f>SUM($AT209:AV209)</f>
        <v>36625.466094146759</v>
      </c>
      <c r="BK209" s="220">
        <f>SUM($AT209:AW209)</f>
        <v>38282.38759339667</v>
      </c>
      <c r="BL209" s="220">
        <f>SUM($AT209:AX209)</f>
        <v>42932.277928573691</v>
      </c>
      <c r="BM209" s="220">
        <f>SUM($AT209:AY209)</f>
        <v>137610.12205656711</v>
      </c>
      <c r="BN209" s="220">
        <f>SUM($AT209:AZ209)</f>
        <v>145103.64317212239</v>
      </c>
      <c r="BO209" s="220">
        <f>SUM($AT209:BA209)</f>
        <v>156738.38832644344</v>
      </c>
      <c r="BP209" s="220">
        <f>SUM($AT209:BB209)</f>
        <v>170619.32025157454</v>
      </c>
      <c r="BQ209" s="220">
        <f>SUM($AT209:BC209)</f>
        <v>192047.97615135767</v>
      </c>
      <c r="BR209" s="220">
        <f>SUM($AT209:BD209)</f>
        <v>197201.01587874911</v>
      </c>
      <c r="BS209" s="220">
        <f>SUM($AT209:BE209)</f>
        <v>207173.79122831614</v>
      </c>
      <c r="BT209" s="222">
        <f t="shared" si="117"/>
        <v>105237.79537866072</v>
      </c>
      <c r="BU209" s="82"/>
      <c r="BV209" s="220">
        <f t="shared" si="78"/>
        <v>5057.1325167942878</v>
      </c>
      <c r="BW209" s="220">
        <f t="shared" si="78"/>
        <v>3098.1441336593584</v>
      </c>
      <c r="BX209" s="220">
        <f t="shared" si="78"/>
        <v>3337.3859717637565</v>
      </c>
      <c r="BY209" s="220">
        <f t="shared" ref="BY209:CG222" si="122">$O209*U209</f>
        <v>519.92347983855802</v>
      </c>
      <c r="BZ209" s="220">
        <f t="shared" si="122"/>
        <v>1459.0837073617279</v>
      </c>
      <c r="CA209" s="220">
        <f t="shared" si="122"/>
        <v>29708.851146492532</v>
      </c>
      <c r="CB209" s="220">
        <f t="shared" si="122"/>
        <v>2351.3833192501606</v>
      </c>
      <c r="CC209" s="220">
        <f t="shared" si="122"/>
        <v>3650.8532180962443</v>
      </c>
      <c r="CD209" s="220">
        <f t="shared" si="122"/>
        <v>4355.681565592231</v>
      </c>
      <c r="CE209" s="220">
        <f t="shared" si="122"/>
        <v>6724.0731372741102</v>
      </c>
      <c r="CF209" s="220">
        <f t="shared" si="122"/>
        <v>1616.96637289368</v>
      </c>
      <c r="CG209" s="220">
        <f t="shared" si="122"/>
        <v>3129.3456363155165</v>
      </c>
      <c r="CH209" s="220">
        <f t="shared" si="118"/>
        <v>65008.824205332174</v>
      </c>
      <c r="CI209" s="221"/>
      <c r="CJ209" s="220">
        <f>SUM($BV209:BV209)</f>
        <v>5057.1325167942878</v>
      </c>
      <c r="CK209" s="220">
        <f>SUM($BV209:BW209)</f>
        <v>8155.2766504536467</v>
      </c>
      <c r="CL209" s="220">
        <f>SUM($BV209:BX209)</f>
        <v>11492.662622217404</v>
      </c>
      <c r="CM209" s="220">
        <f>SUM($BV209:BY209)</f>
        <v>12012.586102055962</v>
      </c>
      <c r="CN209" s="220">
        <f>SUM($BV209:BZ209)</f>
        <v>13471.66980941769</v>
      </c>
      <c r="CO209" s="220">
        <f>SUM($BV209:CA209)</f>
        <v>43180.520955910222</v>
      </c>
      <c r="CP209" s="220">
        <f>SUM($BV209:CB209)</f>
        <v>45531.904275160385</v>
      </c>
      <c r="CQ209" s="220">
        <f>SUM($BV209:CC209)</f>
        <v>49182.757493256628</v>
      </c>
      <c r="CR209" s="220">
        <f>SUM($BV209:CD209)</f>
        <v>53538.43905884886</v>
      </c>
      <c r="CS209" s="220">
        <f>SUM($BV209:CE209)</f>
        <v>60262.512196122974</v>
      </c>
      <c r="CT209" s="220">
        <f>SUM($BV209:CF209)</f>
        <v>61879.478569016654</v>
      </c>
      <c r="CU209" s="220">
        <f>SUM($BV209:CG209)</f>
        <v>65008.824205332174</v>
      </c>
      <c r="CV209" s="222">
        <f t="shared" si="119"/>
        <v>33022.446029326733</v>
      </c>
    </row>
    <row r="210" spans="1:100" s="94" customFormat="1" ht="14.4">
      <c r="A210" s="129" t="s">
        <v>807</v>
      </c>
      <c r="B210" s="129" t="s">
        <v>56</v>
      </c>
      <c r="C210" s="129" t="s">
        <v>20</v>
      </c>
      <c r="D210" t="s">
        <v>680</v>
      </c>
      <c r="E210" s="217" t="s">
        <v>48</v>
      </c>
      <c r="F210" t="s">
        <v>76</v>
      </c>
      <c r="G210" t="s">
        <v>155</v>
      </c>
      <c r="H210" t="s">
        <v>156</v>
      </c>
      <c r="I210" t="s">
        <v>77</v>
      </c>
      <c r="J210" t="s">
        <v>685</v>
      </c>
      <c r="K210" s="129" t="s">
        <v>789</v>
      </c>
      <c r="L210" s="129" t="s">
        <v>775</v>
      </c>
      <c r="M210" s="218" t="str">
        <f t="shared" ref="M210" si="123">B210&amp;"."&amp;C210</f>
        <v>CD.AA</v>
      </c>
      <c r="N210" s="173">
        <v>0.48309143579999997</v>
      </c>
      <c r="O210" s="173">
        <v>0.15158870260000001</v>
      </c>
      <c r="P210" s="219">
        <f t="shared" ref="P210" si="124">AD210*N210</f>
        <v>-6138.3868362496278</v>
      </c>
      <c r="Q210" s="219">
        <f t="shared" ref="Q210" si="125">AD210*O210</f>
        <v>-1926.1573019258228</v>
      </c>
      <c r="R210" s="220">
        <v>-34918.890000000007</v>
      </c>
      <c r="S210" s="220">
        <v>2859.61</v>
      </c>
      <c r="T210" s="220">
        <v>2172.52</v>
      </c>
      <c r="U210" s="220">
        <v>663.93</v>
      </c>
      <c r="V210" s="220">
        <v>1173.23</v>
      </c>
      <c r="W210" s="220">
        <v>2146</v>
      </c>
      <c r="X210" s="220">
        <v>-1428.5</v>
      </c>
      <c r="Y210" s="220">
        <v>1978.47</v>
      </c>
      <c r="Z210" s="220">
        <v>3268.06</v>
      </c>
      <c r="AA210" s="220">
        <v>-204.19</v>
      </c>
      <c r="AB210" s="220">
        <v>3847.17</v>
      </c>
      <c r="AC210" s="220">
        <v>5736.12</v>
      </c>
      <c r="AD210" s="220">
        <f t="shared" ref="AD210" si="126">SUM(R210:AC210)</f>
        <v>-12706.470000000005</v>
      </c>
      <c r="AE210" s="221"/>
      <c r="AF210" s="220">
        <f>SUM($R210:R210)</f>
        <v>-34918.890000000007</v>
      </c>
      <c r="AG210" s="220">
        <f>SUM($R210:S210)</f>
        <v>-32059.280000000006</v>
      </c>
      <c r="AH210" s="220">
        <f>SUM($R210:T210)</f>
        <v>-29886.760000000006</v>
      </c>
      <c r="AI210" s="220">
        <f>SUM($R210:U210)</f>
        <v>-29222.830000000005</v>
      </c>
      <c r="AJ210" s="220">
        <f>SUM($R210:V210)</f>
        <v>-28049.600000000006</v>
      </c>
      <c r="AK210" s="220">
        <f>SUM($R210:W210)</f>
        <v>-25903.600000000006</v>
      </c>
      <c r="AL210" s="220">
        <f>SUM($R210:X210)</f>
        <v>-27332.100000000006</v>
      </c>
      <c r="AM210" s="220">
        <f>SUM($R210:Y210)</f>
        <v>-25353.630000000005</v>
      </c>
      <c r="AN210" s="220">
        <f>SUM($R210:Z210)</f>
        <v>-22085.570000000003</v>
      </c>
      <c r="AO210" s="220">
        <f>SUM($R210:AA210)</f>
        <v>-22289.760000000002</v>
      </c>
      <c r="AP210" s="220">
        <f>SUM($R210:AB210)</f>
        <v>-18442.590000000004</v>
      </c>
      <c r="AQ210" s="220">
        <f>SUM($R210:AC210)</f>
        <v>-12706.470000000005</v>
      </c>
      <c r="AR210" s="222">
        <f t="shared" ref="AR210" si="127">(((0+AQ210)/2)+SUM(AF210:AP210))/12</f>
        <v>-25158.153750000009</v>
      </c>
      <c r="AS210" s="82"/>
      <c r="AT210" s="220">
        <f t="shared" ref="AT210:AV210" si="128">R210*$N210</f>
        <v>-16869.016706642265</v>
      </c>
      <c r="AU210" s="220">
        <f t="shared" si="128"/>
        <v>1381.453100728038</v>
      </c>
      <c r="AV210" s="220">
        <f t="shared" si="128"/>
        <v>1049.5258061042159</v>
      </c>
      <c r="AW210" s="220">
        <f t="shared" ref="AW210" si="129">U210*$N210</f>
        <v>320.73889697069393</v>
      </c>
      <c r="AX210" s="220">
        <f t="shared" ref="AX210" si="130">V210*$N210</f>
        <v>566.77736522363398</v>
      </c>
      <c r="AY210" s="220">
        <f t="shared" ref="AY210" si="131">W210*$N210</f>
        <v>1036.7142212268</v>
      </c>
      <c r="AZ210" s="220">
        <f t="shared" ref="AZ210" si="132">X210*$N210</f>
        <v>-690.09611604029999</v>
      </c>
      <c r="BA210" s="220">
        <f t="shared" ref="BA210" si="133">Y210*$N210</f>
        <v>955.78191298722595</v>
      </c>
      <c r="BB210" s="220">
        <f t="shared" ref="BB210" si="134">Z210*$N210</f>
        <v>1578.7717976805479</v>
      </c>
      <c r="BC210" s="220">
        <f t="shared" ref="BC210" si="135">AA210*$N210</f>
        <v>-98.642440276001992</v>
      </c>
      <c r="BD210" s="220">
        <f t="shared" ref="BD210" si="136">AB210*$N210</f>
        <v>1858.534879066686</v>
      </c>
      <c r="BE210" s="220">
        <f t="shared" ref="BE210" si="137">AC210*$N210</f>
        <v>2771.0704467210958</v>
      </c>
      <c r="BF210" s="220">
        <f t="shared" ref="BF210" si="138">SUM(AT210:BE210)</f>
        <v>-6138.3868362496287</v>
      </c>
      <c r="BG210" s="221"/>
      <c r="BH210" s="220">
        <f>SUM($AT210:AT210)</f>
        <v>-16869.016706642265</v>
      </c>
      <c r="BI210" s="220">
        <f>SUM($AT210:AU210)</f>
        <v>-15487.563605914227</v>
      </c>
      <c r="BJ210" s="220">
        <f>SUM($AT210:AV210)</f>
        <v>-14438.037799810012</v>
      </c>
      <c r="BK210" s="220">
        <f>SUM($AT210:AW210)</f>
        <v>-14117.298902839319</v>
      </c>
      <c r="BL210" s="220">
        <f>SUM($AT210:AX210)</f>
        <v>-13550.521537615685</v>
      </c>
      <c r="BM210" s="220">
        <f>SUM($AT210:AY210)</f>
        <v>-12513.807316388884</v>
      </c>
      <c r="BN210" s="220">
        <f>SUM($AT210:AZ210)</f>
        <v>-13203.903432429184</v>
      </c>
      <c r="BO210" s="220">
        <f>SUM($AT210:BA210)</f>
        <v>-12248.121519441958</v>
      </c>
      <c r="BP210" s="220">
        <f>SUM($AT210:BB210)</f>
        <v>-10669.349721761409</v>
      </c>
      <c r="BQ210" s="220">
        <f>SUM($AT210:BC210)</f>
        <v>-10767.992162037412</v>
      </c>
      <c r="BR210" s="220">
        <f>SUM($AT210:BD210)</f>
        <v>-8909.4572829707249</v>
      </c>
      <c r="BS210" s="220">
        <f>SUM($AT210:BE210)</f>
        <v>-6138.3868362496287</v>
      </c>
      <c r="BT210" s="222">
        <f t="shared" ref="BT210" si="139">(((0+BS210)/2)+SUM(BH210:BR210))/12</f>
        <v>-12153.688617164657</v>
      </c>
      <c r="BU210" s="82"/>
      <c r="BV210" s="220">
        <f t="shared" ref="BV210:BX210" si="140">$O210*R210</f>
        <v>-5293.3092313321158</v>
      </c>
      <c r="BW210" s="220">
        <f t="shared" si="140"/>
        <v>433.48456984198606</v>
      </c>
      <c r="BX210" s="220">
        <f t="shared" si="140"/>
        <v>329.32948817255203</v>
      </c>
      <c r="BY210" s="220">
        <f t="shared" ref="BY210" si="141">$O210*U210</f>
        <v>100.644287317218</v>
      </c>
      <c r="BZ210" s="220">
        <f t="shared" ref="BZ210" si="142">$O210*V210</f>
        <v>177.84841355139801</v>
      </c>
      <c r="CA210" s="220">
        <f t="shared" ref="CA210" si="143">$O210*W210</f>
        <v>325.30935577960003</v>
      </c>
      <c r="CB210" s="220">
        <f t="shared" ref="CB210" si="144">$O210*X210</f>
        <v>-216.54446166410003</v>
      </c>
      <c r="CC210" s="220">
        <f t="shared" ref="CC210" si="145">$O210*Y210</f>
        <v>299.91370043302203</v>
      </c>
      <c r="CD210" s="220">
        <f t="shared" ref="CD210" si="146">$O210*Z210</f>
        <v>495.40097541895602</v>
      </c>
      <c r="CE210" s="220">
        <f t="shared" ref="CE210" si="147">$O210*AA210</f>
        <v>-30.952897183894002</v>
      </c>
      <c r="CF210" s="220">
        <f t="shared" ref="CF210" si="148">$O210*AB210</f>
        <v>583.18750898164205</v>
      </c>
      <c r="CG210" s="220">
        <f t="shared" ref="CG210" si="149">$O210*AC210</f>
        <v>869.53098875791204</v>
      </c>
      <c r="CH210" s="220">
        <f t="shared" ref="CH210" si="150">SUM(BV210:CG210)</f>
        <v>-1926.157301925823</v>
      </c>
      <c r="CI210" s="221"/>
      <c r="CJ210" s="220">
        <f>SUM($BV210:BV210)</f>
        <v>-5293.3092313321158</v>
      </c>
      <c r="CK210" s="220">
        <f>SUM($BV210:BW210)</f>
        <v>-4859.82466149013</v>
      </c>
      <c r="CL210" s="220">
        <f>SUM($BV210:BX210)</f>
        <v>-4530.4951733175776</v>
      </c>
      <c r="CM210" s="220">
        <f>SUM($BV210:BY210)</f>
        <v>-4429.8508860003594</v>
      </c>
      <c r="CN210" s="220">
        <f>SUM($BV210:BZ210)</f>
        <v>-4252.0024724489613</v>
      </c>
      <c r="CO210" s="220">
        <f>SUM($BV210:CA210)</f>
        <v>-3926.6931166693612</v>
      </c>
      <c r="CP210" s="220">
        <f>SUM($BV210:CB210)</f>
        <v>-4143.237578333461</v>
      </c>
      <c r="CQ210" s="220">
        <f>SUM($BV210:CC210)</f>
        <v>-3843.3238779004391</v>
      </c>
      <c r="CR210" s="220">
        <f>SUM($BV210:CD210)</f>
        <v>-3347.9229024814831</v>
      </c>
      <c r="CS210" s="220">
        <f>SUM($BV210:CE210)</f>
        <v>-3378.8757996653771</v>
      </c>
      <c r="CT210" s="220">
        <f>SUM($BV210:CF210)</f>
        <v>-2795.688290683735</v>
      </c>
      <c r="CU210" s="220">
        <f>SUM($BV210:CG210)</f>
        <v>-1926.157301925823</v>
      </c>
      <c r="CV210" s="222">
        <f t="shared" ref="CV210" si="151">(((0+CU210)/2)+SUM(CJ210:CT210))/12</f>
        <v>-3813.6918867738264</v>
      </c>
    </row>
    <row r="211" spans="1:100" s="94" customFormat="1" ht="14.4">
      <c r="A211" s="129" t="s">
        <v>807</v>
      </c>
      <c r="B211" s="129" t="s">
        <v>56</v>
      </c>
      <c r="C211" s="129" t="s">
        <v>20</v>
      </c>
      <c r="D211" t="s">
        <v>680</v>
      </c>
      <c r="E211" s="217" t="s">
        <v>48</v>
      </c>
      <c r="F211" t="s">
        <v>76</v>
      </c>
      <c r="G211" t="s">
        <v>155</v>
      </c>
      <c r="H211" t="s">
        <v>156</v>
      </c>
      <c r="I211" t="s">
        <v>77</v>
      </c>
      <c r="J211" t="s">
        <v>685</v>
      </c>
      <c r="K211" s="129" t="s">
        <v>789</v>
      </c>
      <c r="L211" s="129" t="s">
        <v>41</v>
      </c>
      <c r="M211" s="218" t="str">
        <f t="shared" si="112"/>
        <v>CD.AA</v>
      </c>
      <c r="N211" s="173">
        <v>0.48309143579999997</v>
      </c>
      <c r="O211" s="173">
        <v>0.15158870260000001</v>
      </c>
      <c r="P211" s="219">
        <f t="shared" si="113"/>
        <v>674787.13684545783</v>
      </c>
      <c r="Q211" s="219">
        <f t="shared" si="114"/>
        <v>211740.67479830002</v>
      </c>
      <c r="R211" s="220">
        <v>-5878.3600000000306</v>
      </c>
      <c r="S211" s="220">
        <v>65351.65</v>
      </c>
      <c r="T211" s="220">
        <v>12251.52000000001</v>
      </c>
      <c r="U211" s="220">
        <v>5338.2</v>
      </c>
      <c r="V211" s="220">
        <v>2559.2799999999997</v>
      </c>
      <c r="W211" s="220">
        <v>827215.71</v>
      </c>
      <c r="X211" s="220">
        <v>61656.299999999996</v>
      </c>
      <c r="Y211" s="220">
        <v>57331.909999999996</v>
      </c>
      <c r="Z211" s="220">
        <v>52342.02</v>
      </c>
      <c r="AA211" s="220">
        <v>205358.26</v>
      </c>
      <c r="AB211" s="220">
        <v>1449.75</v>
      </c>
      <c r="AC211" s="220">
        <v>111834.15</v>
      </c>
      <c r="AD211" s="220">
        <f t="shared" si="120"/>
        <v>1396810.39</v>
      </c>
      <c r="AE211" s="221"/>
      <c r="AF211" s="220">
        <f>SUM($R211:R211)</f>
        <v>-5878.3600000000306</v>
      </c>
      <c r="AG211" s="220">
        <f>SUM($R211:S211)</f>
        <v>59473.289999999972</v>
      </c>
      <c r="AH211" s="220">
        <f>SUM($R211:T211)</f>
        <v>71724.809999999983</v>
      </c>
      <c r="AI211" s="220">
        <f>SUM($R211:U211)</f>
        <v>77063.00999999998</v>
      </c>
      <c r="AJ211" s="220">
        <f>SUM($R211:V211)</f>
        <v>79622.289999999979</v>
      </c>
      <c r="AK211" s="220">
        <f>SUM($R211:W211)</f>
        <v>906838</v>
      </c>
      <c r="AL211" s="220">
        <f>SUM($R211:X211)</f>
        <v>968494.3</v>
      </c>
      <c r="AM211" s="220">
        <f>SUM($R211:Y211)</f>
        <v>1025826.2100000001</v>
      </c>
      <c r="AN211" s="220">
        <f>SUM($R211:Z211)</f>
        <v>1078168.23</v>
      </c>
      <c r="AO211" s="220">
        <f>SUM($R211:AA211)</f>
        <v>1283526.49</v>
      </c>
      <c r="AP211" s="220">
        <f>SUM($R211:AB211)</f>
        <v>1284976.24</v>
      </c>
      <c r="AQ211" s="220">
        <f>SUM($R211:AC211)</f>
        <v>1396810.39</v>
      </c>
      <c r="AR211" s="222">
        <f t="shared" si="115"/>
        <v>627353.30874999997</v>
      </c>
      <c r="AS211" s="82"/>
      <c r="AT211" s="220">
        <f t="shared" ref="AT211:BE224" si="152">R211*$N211</f>
        <v>-2839.7853725493028</v>
      </c>
      <c r="AU211" s="220">
        <f t="shared" si="152"/>
        <v>31570.822430399068</v>
      </c>
      <c r="AV211" s="220">
        <f t="shared" si="152"/>
        <v>5918.6043875324203</v>
      </c>
      <c r="AW211" s="220">
        <f t="shared" si="121"/>
        <v>2578.83870258756</v>
      </c>
      <c r="AX211" s="220">
        <f t="shared" si="121"/>
        <v>1236.3662498142237</v>
      </c>
      <c r="AY211" s="220">
        <f t="shared" si="121"/>
        <v>399620.82506021636</v>
      </c>
      <c r="AZ211" s="220">
        <f t="shared" si="121"/>
        <v>29785.630493115536</v>
      </c>
      <c r="BA211" s="220">
        <f t="shared" si="121"/>
        <v>27696.554719056374</v>
      </c>
      <c r="BB211" s="220">
        <f t="shared" si="121"/>
        <v>25285.981594472312</v>
      </c>
      <c r="BC211" s="220">
        <f t="shared" si="121"/>
        <v>99206.816676789706</v>
      </c>
      <c r="BD211" s="220">
        <f t="shared" si="121"/>
        <v>700.36180905104993</v>
      </c>
      <c r="BE211" s="220">
        <f t="shared" si="121"/>
        <v>54026.120094972561</v>
      </c>
      <c r="BF211" s="220">
        <f t="shared" si="116"/>
        <v>674787.13684545772</v>
      </c>
      <c r="BG211" s="221"/>
      <c r="BH211" s="220">
        <f>SUM($AT211:AT211)</f>
        <v>-2839.7853725493028</v>
      </c>
      <c r="BI211" s="220">
        <f>SUM($AT211:AU211)</f>
        <v>28731.037057849764</v>
      </c>
      <c r="BJ211" s="220">
        <f>SUM($AT211:AV211)</f>
        <v>34649.641445382185</v>
      </c>
      <c r="BK211" s="220">
        <f>SUM($AT211:AW211)</f>
        <v>37228.480147969749</v>
      </c>
      <c r="BL211" s="220">
        <f>SUM($AT211:AX211)</f>
        <v>38464.846397783971</v>
      </c>
      <c r="BM211" s="220">
        <f>SUM($AT211:AY211)</f>
        <v>438085.67145800032</v>
      </c>
      <c r="BN211" s="220">
        <f>SUM($AT211:AZ211)</f>
        <v>467871.30195111583</v>
      </c>
      <c r="BO211" s="220">
        <f>SUM($AT211:BA211)</f>
        <v>495567.85667017219</v>
      </c>
      <c r="BP211" s="220">
        <f>SUM($AT211:BB211)</f>
        <v>520853.8382646445</v>
      </c>
      <c r="BQ211" s="220">
        <f>SUM($AT211:BC211)</f>
        <v>620060.65494143416</v>
      </c>
      <c r="BR211" s="220">
        <f>SUM($AT211:BD211)</f>
        <v>620761.01675048517</v>
      </c>
      <c r="BS211" s="220">
        <f>SUM($AT211:BE211)</f>
        <v>674787.13684545772</v>
      </c>
      <c r="BT211" s="222">
        <f t="shared" si="117"/>
        <v>303069.01067791809</v>
      </c>
      <c r="BU211" s="82"/>
      <c r="BV211" s="220">
        <f t="shared" ref="BV211:CG224" si="153">$O211*R211</f>
        <v>-891.09296581574074</v>
      </c>
      <c r="BW211" s="220">
        <f t="shared" si="153"/>
        <v>9906.5718362692915</v>
      </c>
      <c r="BX211" s="220">
        <f t="shared" si="153"/>
        <v>1857.1920216779536</v>
      </c>
      <c r="BY211" s="220">
        <f t="shared" si="122"/>
        <v>809.21081221932002</v>
      </c>
      <c r="BZ211" s="220">
        <f t="shared" si="122"/>
        <v>387.95793479012798</v>
      </c>
      <c r="CA211" s="220">
        <f t="shared" si="122"/>
        <v>125396.55624923785</v>
      </c>
      <c r="CB211" s="220">
        <f t="shared" si="122"/>
        <v>9346.3985241163809</v>
      </c>
      <c r="CC211" s="220">
        <f t="shared" si="122"/>
        <v>8690.8698544799663</v>
      </c>
      <c r="CD211" s="220">
        <f t="shared" si="122"/>
        <v>7934.4589032632521</v>
      </c>
      <c r="CE211" s="220">
        <f t="shared" si="122"/>
        <v>31129.992201593479</v>
      </c>
      <c r="CF211" s="220">
        <f t="shared" si="122"/>
        <v>219.76572159435003</v>
      </c>
      <c r="CG211" s="220">
        <f t="shared" si="122"/>
        <v>16952.793704873791</v>
      </c>
      <c r="CH211" s="220">
        <f t="shared" si="118"/>
        <v>211740.67479830005</v>
      </c>
      <c r="CI211" s="221"/>
      <c r="CJ211" s="220">
        <f>SUM($BV211:BV211)</f>
        <v>-891.09296581574074</v>
      </c>
      <c r="CK211" s="220">
        <f>SUM($BV211:BW211)</f>
        <v>9015.4788704535513</v>
      </c>
      <c r="CL211" s="220">
        <f>SUM($BV211:BX211)</f>
        <v>10872.670892131504</v>
      </c>
      <c r="CM211" s="220">
        <f>SUM($BV211:BY211)</f>
        <v>11681.881704350824</v>
      </c>
      <c r="CN211" s="220">
        <f>SUM($BV211:BZ211)</f>
        <v>12069.839639140951</v>
      </c>
      <c r="CO211" s="220">
        <f>SUM($BV211:CA211)</f>
        <v>137466.39588837881</v>
      </c>
      <c r="CP211" s="220">
        <f>SUM($BV211:CB211)</f>
        <v>146812.79441249519</v>
      </c>
      <c r="CQ211" s="220">
        <f>SUM($BV211:CC211)</f>
        <v>155503.66426697516</v>
      </c>
      <c r="CR211" s="220">
        <f>SUM($BV211:CD211)</f>
        <v>163438.12317023842</v>
      </c>
      <c r="CS211" s="220">
        <f>SUM($BV211:CE211)</f>
        <v>194568.1153718319</v>
      </c>
      <c r="CT211" s="220">
        <f>SUM($BV211:CF211)</f>
        <v>194787.88109342626</v>
      </c>
      <c r="CU211" s="220">
        <f>SUM($BV211:CG211)</f>
        <v>211740.67479830005</v>
      </c>
      <c r="CV211" s="222">
        <f t="shared" si="119"/>
        <v>95099.674145229743</v>
      </c>
    </row>
    <row r="212" spans="1:100" s="94" customFormat="1" ht="14.4">
      <c r="A212" s="129" t="s">
        <v>807</v>
      </c>
      <c r="B212" s="129" t="s">
        <v>56</v>
      </c>
      <c r="C212" s="129" t="s">
        <v>20</v>
      </c>
      <c r="D212" t="s">
        <v>494</v>
      </c>
      <c r="E212" s="217" t="s">
        <v>48</v>
      </c>
      <c r="F212" t="s">
        <v>74</v>
      </c>
      <c r="G212" t="s">
        <v>166</v>
      </c>
      <c r="H212" t="s">
        <v>167</v>
      </c>
      <c r="I212" t="s">
        <v>75</v>
      </c>
      <c r="J212" t="s">
        <v>686</v>
      </c>
      <c r="K212" s="129" t="s">
        <v>789</v>
      </c>
      <c r="L212" s="129" t="s">
        <v>775</v>
      </c>
      <c r="M212" s="218" t="str">
        <f t="shared" si="112"/>
        <v>CD.AA</v>
      </c>
      <c r="N212" s="173">
        <v>0.48309143579999997</v>
      </c>
      <c r="O212" s="173">
        <v>0.15158870260000001</v>
      </c>
      <c r="P212" s="219">
        <f t="shared" si="113"/>
        <v>236275.22898273688</v>
      </c>
      <c r="Q212" s="219">
        <f t="shared" si="114"/>
        <v>74140.530681730219</v>
      </c>
      <c r="R212" s="220">
        <v>1316.54</v>
      </c>
      <c r="S212" s="220">
        <v>9768.1000000000058</v>
      </c>
      <c r="T212" s="220">
        <v>82857.310000000012</v>
      </c>
      <c r="U212" s="220">
        <v>7528.5199999999995</v>
      </c>
      <c r="V212" s="220">
        <v>9422.16</v>
      </c>
      <c r="W212" s="220">
        <v>61665.07</v>
      </c>
      <c r="X212" s="220">
        <v>7630.21</v>
      </c>
      <c r="Y212" s="220">
        <v>48233.229999999996</v>
      </c>
      <c r="Z212" s="220">
        <v>30704.740000000005</v>
      </c>
      <c r="AA212" s="220">
        <v>107947.92000000001</v>
      </c>
      <c r="AB212" s="220">
        <v>94107.260000000009</v>
      </c>
      <c r="AC212" s="220">
        <v>27909.019999999997</v>
      </c>
      <c r="AD212" s="220">
        <f t="shared" si="120"/>
        <v>489090.08000000007</v>
      </c>
      <c r="AE212" s="221"/>
      <c r="AF212" s="220">
        <f>SUM($R212:R212)</f>
        <v>1316.54</v>
      </c>
      <c r="AG212" s="220">
        <f>SUM($R212:S212)</f>
        <v>11084.640000000007</v>
      </c>
      <c r="AH212" s="220">
        <f>SUM($R212:T212)</f>
        <v>93941.950000000012</v>
      </c>
      <c r="AI212" s="220">
        <f>SUM($R212:U212)</f>
        <v>101470.47000000002</v>
      </c>
      <c r="AJ212" s="220">
        <f>SUM($R212:V212)</f>
        <v>110892.63000000002</v>
      </c>
      <c r="AK212" s="220">
        <f>SUM($R212:W212)</f>
        <v>172557.7</v>
      </c>
      <c r="AL212" s="220">
        <f>SUM($R212:X212)</f>
        <v>180187.91</v>
      </c>
      <c r="AM212" s="220">
        <f>SUM($R212:Y212)</f>
        <v>228421.14</v>
      </c>
      <c r="AN212" s="220">
        <f>SUM($R212:Z212)</f>
        <v>259125.88</v>
      </c>
      <c r="AO212" s="220">
        <f>SUM($R212:AA212)</f>
        <v>367073.80000000005</v>
      </c>
      <c r="AP212" s="220">
        <f>SUM($R212:AB212)</f>
        <v>461181.06000000006</v>
      </c>
      <c r="AQ212" s="220">
        <f>SUM($R212:AC212)</f>
        <v>489090.08000000007</v>
      </c>
      <c r="AR212" s="222">
        <f t="shared" si="115"/>
        <v>185983.23</v>
      </c>
      <c r="AS212" s="82"/>
      <c r="AT212" s="220">
        <f t="shared" si="152"/>
        <v>636.00919888813189</v>
      </c>
      <c r="AU212" s="220">
        <f t="shared" si="152"/>
        <v>4718.8854540379825</v>
      </c>
      <c r="AV212" s="220">
        <f t="shared" si="152"/>
        <v>40027.656854425702</v>
      </c>
      <c r="AW212" s="220">
        <f t="shared" si="121"/>
        <v>3636.9635362490158</v>
      </c>
      <c r="AX212" s="220">
        <f t="shared" si="121"/>
        <v>4551.764802737328</v>
      </c>
      <c r="AY212" s="220">
        <f t="shared" si="121"/>
        <v>29789.867205007504</v>
      </c>
      <c r="AZ212" s="220">
        <f t="shared" si="121"/>
        <v>3686.089104355518</v>
      </c>
      <c r="BA212" s="220">
        <f t="shared" si="121"/>
        <v>23301.060333971629</v>
      </c>
      <c r="BB212" s="220">
        <f t="shared" si="121"/>
        <v>14833.196932465693</v>
      </c>
      <c r="BC212" s="220">
        <f t="shared" si="121"/>
        <v>52148.715664423537</v>
      </c>
      <c r="BD212" s="220">
        <f t="shared" si="121"/>
        <v>45462.411352603907</v>
      </c>
      <c r="BE212" s="220">
        <f t="shared" si="121"/>
        <v>13482.608543570914</v>
      </c>
      <c r="BF212" s="220">
        <f t="shared" si="116"/>
        <v>236275.22898273685</v>
      </c>
      <c r="BG212" s="221"/>
      <c r="BH212" s="220">
        <f>SUM($AT212:AT212)</f>
        <v>636.00919888813189</v>
      </c>
      <c r="BI212" s="220">
        <f>SUM($AT212:AU212)</f>
        <v>5354.8946529261148</v>
      </c>
      <c r="BJ212" s="220">
        <f>SUM($AT212:AV212)</f>
        <v>45382.551507351818</v>
      </c>
      <c r="BK212" s="220">
        <f>SUM($AT212:AW212)</f>
        <v>49019.515043600833</v>
      </c>
      <c r="BL212" s="220">
        <f>SUM($AT212:AX212)</f>
        <v>53571.279846338162</v>
      </c>
      <c r="BM212" s="220">
        <f>SUM($AT212:AY212)</f>
        <v>83361.147051345673</v>
      </c>
      <c r="BN212" s="220">
        <f>SUM($AT212:AZ212)</f>
        <v>87047.23615570119</v>
      </c>
      <c r="BO212" s="220">
        <f>SUM($AT212:BA212)</f>
        <v>110348.29648967282</v>
      </c>
      <c r="BP212" s="220">
        <f>SUM($AT212:BB212)</f>
        <v>125181.49342213852</v>
      </c>
      <c r="BQ212" s="220">
        <f>SUM($AT212:BC212)</f>
        <v>177330.20908656204</v>
      </c>
      <c r="BR212" s="220">
        <f>SUM($AT212:BD212)</f>
        <v>222792.62043916594</v>
      </c>
      <c r="BS212" s="220">
        <f>SUM($AT212:BE212)</f>
        <v>236275.22898273685</v>
      </c>
      <c r="BT212" s="222">
        <f t="shared" si="117"/>
        <v>89846.905615421652</v>
      </c>
      <c r="BU212" s="82"/>
      <c r="BV212" s="220">
        <f t="shared" si="153"/>
        <v>199.572590521004</v>
      </c>
      <c r="BW212" s="220">
        <f t="shared" si="153"/>
        <v>1480.733605867061</v>
      </c>
      <c r="BX212" s="220">
        <f t="shared" si="153"/>
        <v>12560.232123826008</v>
      </c>
      <c r="BY212" s="220">
        <f t="shared" si="122"/>
        <v>1141.238579298152</v>
      </c>
      <c r="BZ212" s="220">
        <f t="shared" si="122"/>
        <v>1428.293010089616</v>
      </c>
      <c r="CA212" s="220">
        <f t="shared" si="122"/>
        <v>9347.7279570381834</v>
      </c>
      <c r="CB212" s="220">
        <f t="shared" si="122"/>
        <v>1156.653634465546</v>
      </c>
      <c r="CC212" s="220">
        <f t="shared" si="122"/>
        <v>7311.6127579073982</v>
      </c>
      <c r="CD212" s="220">
        <f t="shared" si="122"/>
        <v>4654.4917002703251</v>
      </c>
      <c r="CE212" s="220">
        <f t="shared" si="122"/>
        <v>16363.685141168595</v>
      </c>
      <c r="CF212" s="220">
        <f t="shared" si="122"/>
        <v>14265.59744864088</v>
      </c>
      <c r="CG212" s="220">
        <f t="shared" si="122"/>
        <v>4230.6921326374522</v>
      </c>
      <c r="CH212" s="220">
        <f t="shared" si="118"/>
        <v>74140.530681730219</v>
      </c>
      <c r="CI212" s="221"/>
      <c r="CJ212" s="220">
        <f>SUM($BV212:BV212)</f>
        <v>199.572590521004</v>
      </c>
      <c r="CK212" s="220">
        <f>SUM($BV212:BW212)</f>
        <v>1680.306196388065</v>
      </c>
      <c r="CL212" s="220">
        <f>SUM($BV212:BX212)</f>
        <v>14240.538320214073</v>
      </c>
      <c r="CM212" s="220">
        <f>SUM($BV212:BY212)</f>
        <v>15381.776899512224</v>
      </c>
      <c r="CN212" s="220">
        <f>SUM($BV212:BZ212)</f>
        <v>16810.06990960184</v>
      </c>
      <c r="CO212" s="220">
        <f>SUM($BV212:CA212)</f>
        <v>26157.797866640023</v>
      </c>
      <c r="CP212" s="220">
        <f>SUM($BV212:CB212)</f>
        <v>27314.45150110557</v>
      </c>
      <c r="CQ212" s="220">
        <f>SUM($BV212:CC212)</f>
        <v>34626.064259012972</v>
      </c>
      <c r="CR212" s="220">
        <f>SUM($BV212:CD212)</f>
        <v>39280.555959283294</v>
      </c>
      <c r="CS212" s="220">
        <f>SUM($BV212:CE212)</f>
        <v>55644.241100451887</v>
      </c>
      <c r="CT212" s="220">
        <f>SUM($BV212:CF212)</f>
        <v>69909.838549092761</v>
      </c>
      <c r="CU212" s="220">
        <f>SUM($BV212:CG212)</f>
        <v>74140.530681730219</v>
      </c>
      <c r="CV212" s="222">
        <f t="shared" si="119"/>
        <v>28192.9565410574</v>
      </c>
    </row>
    <row r="213" spans="1:100" s="94" customFormat="1" ht="14.4">
      <c r="A213" s="129" t="s">
        <v>807</v>
      </c>
      <c r="B213" t="s">
        <v>56</v>
      </c>
      <c r="C213" t="s">
        <v>21</v>
      </c>
      <c r="D213" t="s">
        <v>494</v>
      </c>
      <c r="E213" s="217" t="s">
        <v>48</v>
      </c>
      <c r="F213" t="s">
        <v>74</v>
      </c>
      <c r="G213" t="s">
        <v>166</v>
      </c>
      <c r="H213" t="s">
        <v>167</v>
      </c>
      <c r="I213" t="s">
        <v>75</v>
      </c>
      <c r="J213" t="s">
        <v>686</v>
      </c>
      <c r="K213" s="129" t="s">
        <v>789</v>
      </c>
      <c r="L213" s="129" t="s">
        <v>775</v>
      </c>
      <c r="M213" s="218" t="str">
        <f>B213&amp;"."&amp;C213</f>
        <v>CD.AN</v>
      </c>
      <c r="N213" s="173">
        <v>0.53495551019999998</v>
      </c>
      <c r="O213" s="173">
        <v>0.16465544260000001</v>
      </c>
      <c r="P213" s="219">
        <f t="shared" si="113"/>
        <v>1120.8227363057342</v>
      </c>
      <c r="Q213" s="219">
        <f t="shared" si="114"/>
        <v>344.98114367224213</v>
      </c>
      <c r="R213" s="220">
        <v>-771.56</v>
      </c>
      <c r="S213" s="220">
        <v>758.3</v>
      </c>
      <c r="T213" s="220">
        <v>2179.86</v>
      </c>
      <c r="U213" s="220">
        <v>-71.430000000000007</v>
      </c>
      <c r="V213" s="220">
        <v>0</v>
      </c>
      <c r="W213" s="220">
        <v>0</v>
      </c>
      <c r="X213" s="220">
        <v>0</v>
      </c>
      <c r="Y213" s="220">
        <v>0</v>
      </c>
      <c r="Z213" s="220">
        <v>0</v>
      </c>
      <c r="AA213" s="220">
        <v>0</v>
      </c>
      <c r="AB213" s="220">
        <v>0</v>
      </c>
      <c r="AC213" s="220">
        <v>0</v>
      </c>
      <c r="AD213" s="220">
        <f t="shared" si="120"/>
        <v>2095.1700000000005</v>
      </c>
      <c r="AE213" s="221"/>
      <c r="AF213" s="220">
        <f>SUM($R213:R213)</f>
        <v>-771.56</v>
      </c>
      <c r="AG213" s="220">
        <f>SUM($R213:S213)</f>
        <v>-13.259999999999991</v>
      </c>
      <c r="AH213" s="220">
        <f>SUM($R213:T213)</f>
        <v>2166.6000000000004</v>
      </c>
      <c r="AI213" s="220">
        <f>SUM($R213:U213)</f>
        <v>2095.1700000000005</v>
      </c>
      <c r="AJ213" s="220">
        <f>SUM($R213:V213)</f>
        <v>2095.1700000000005</v>
      </c>
      <c r="AK213" s="220">
        <f>SUM($R213:W213)</f>
        <v>2095.1700000000005</v>
      </c>
      <c r="AL213" s="220">
        <f>SUM($R213:X213)</f>
        <v>2095.1700000000005</v>
      </c>
      <c r="AM213" s="220">
        <f>SUM($R213:Y213)</f>
        <v>2095.1700000000005</v>
      </c>
      <c r="AN213" s="220">
        <f>SUM($R213:Z213)</f>
        <v>2095.1700000000005</v>
      </c>
      <c r="AO213" s="220">
        <f>SUM($R213:AA213)</f>
        <v>2095.1700000000005</v>
      </c>
      <c r="AP213" s="220">
        <f>SUM($R213:AB213)</f>
        <v>2095.1700000000005</v>
      </c>
      <c r="AQ213" s="220">
        <f>SUM($R213:AC213)</f>
        <v>2095.1700000000005</v>
      </c>
      <c r="AR213" s="222">
        <f t="shared" si="115"/>
        <v>1599.2270833333334</v>
      </c>
      <c r="AS213" s="82"/>
      <c r="AT213" s="220">
        <f t="shared" si="152"/>
        <v>-412.75027344991196</v>
      </c>
      <c r="AU213" s="220">
        <f t="shared" si="152"/>
        <v>405.65676338465994</v>
      </c>
      <c r="AV213" s="220">
        <f t="shared" si="152"/>
        <v>1166.128118464572</v>
      </c>
      <c r="AW213" s="220">
        <f t="shared" si="121"/>
        <v>-38.211872093586003</v>
      </c>
      <c r="AX213" s="220">
        <f t="shared" si="121"/>
        <v>0</v>
      </c>
      <c r="AY213" s="220">
        <f t="shared" si="121"/>
        <v>0</v>
      </c>
      <c r="AZ213" s="220">
        <f t="shared" si="121"/>
        <v>0</v>
      </c>
      <c r="BA213" s="220">
        <f t="shared" si="121"/>
        <v>0</v>
      </c>
      <c r="BB213" s="220">
        <f t="shared" si="121"/>
        <v>0</v>
      </c>
      <c r="BC213" s="220">
        <f t="shared" si="121"/>
        <v>0</v>
      </c>
      <c r="BD213" s="220">
        <f t="shared" si="121"/>
        <v>0</v>
      </c>
      <c r="BE213" s="220">
        <f t="shared" si="121"/>
        <v>0</v>
      </c>
      <c r="BF213" s="220">
        <f t="shared" si="116"/>
        <v>1120.822736305734</v>
      </c>
      <c r="BG213" s="221"/>
      <c r="BH213" s="220">
        <f>SUM($AT213:AT213)</f>
        <v>-412.75027344991196</v>
      </c>
      <c r="BI213" s="220">
        <f>SUM($AT213:AU213)</f>
        <v>-7.0935100652520191</v>
      </c>
      <c r="BJ213" s="220">
        <f>SUM($AT213:AV213)</f>
        <v>1159.0346083993199</v>
      </c>
      <c r="BK213" s="220">
        <f>SUM($AT213:AW213)</f>
        <v>1120.822736305734</v>
      </c>
      <c r="BL213" s="220">
        <f>SUM($AT213:AX213)</f>
        <v>1120.822736305734</v>
      </c>
      <c r="BM213" s="220">
        <f>SUM($AT213:AY213)</f>
        <v>1120.822736305734</v>
      </c>
      <c r="BN213" s="220">
        <f>SUM($AT213:AZ213)</f>
        <v>1120.822736305734</v>
      </c>
      <c r="BO213" s="220">
        <f>SUM($AT213:BA213)</f>
        <v>1120.822736305734</v>
      </c>
      <c r="BP213" s="220">
        <f>SUM($AT213:BB213)</f>
        <v>1120.822736305734</v>
      </c>
      <c r="BQ213" s="220">
        <f>SUM($AT213:BC213)</f>
        <v>1120.822736305734</v>
      </c>
      <c r="BR213" s="220">
        <f>SUM($AT213:BD213)</f>
        <v>1120.822736305734</v>
      </c>
      <c r="BS213" s="220">
        <f>SUM($AT213:BE213)</f>
        <v>1120.822736305734</v>
      </c>
      <c r="BT213" s="222">
        <f t="shared" si="117"/>
        <v>855.51534029024117</v>
      </c>
      <c r="BU213" s="82"/>
      <c r="BV213" s="220">
        <f t="shared" si="153"/>
        <v>-127.041553292456</v>
      </c>
      <c r="BW213" s="220">
        <f t="shared" si="153"/>
        <v>124.85822212357999</v>
      </c>
      <c r="BX213" s="220">
        <f t="shared" si="153"/>
        <v>358.92581310603606</v>
      </c>
      <c r="BY213" s="220">
        <f t="shared" si="122"/>
        <v>-11.761338264918002</v>
      </c>
      <c r="BZ213" s="220">
        <f t="shared" si="122"/>
        <v>0</v>
      </c>
      <c r="CA213" s="220">
        <f t="shared" si="122"/>
        <v>0</v>
      </c>
      <c r="CB213" s="220">
        <f t="shared" si="122"/>
        <v>0</v>
      </c>
      <c r="CC213" s="220">
        <f t="shared" si="122"/>
        <v>0</v>
      </c>
      <c r="CD213" s="220">
        <f t="shared" si="122"/>
        <v>0</v>
      </c>
      <c r="CE213" s="220">
        <f t="shared" si="122"/>
        <v>0</v>
      </c>
      <c r="CF213" s="220">
        <f t="shared" si="122"/>
        <v>0</v>
      </c>
      <c r="CG213" s="220">
        <f t="shared" si="122"/>
        <v>0</v>
      </c>
      <c r="CH213" s="220">
        <f t="shared" si="118"/>
        <v>344.98114367224207</v>
      </c>
      <c r="CI213" s="221"/>
      <c r="CJ213" s="220">
        <f>SUM($BV213:BV213)</f>
        <v>-127.041553292456</v>
      </c>
      <c r="CK213" s="220">
        <f>SUM($BV213:BW213)</f>
        <v>-2.1833311688760091</v>
      </c>
      <c r="CL213" s="220">
        <f>SUM($BV213:BX213)</f>
        <v>356.74248193716005</v>
      </c>
      <c r="CM213" s="220">
        <f>SUM($BV213:BY213)</f>
        <v>344.98114367224207</v>
      </c>
      <c r="CN213" s="220">
        <f>SUM($BV213:BZ213)</f>
        <v>344.98114367224207</v>
      </c>
      <c r="CO213" s="220">
        <f>SUM($BV213:CA213)</f>
        <v>344.98114367224207</v>
      </c>
      <c r="CP213" s="220">
        <f>SUM($BV213:CB213)</f>
        <v>344.98114367224207</v>
      </c>
      <c r="CQ213" s="220">
        <f>SUM($BV213:CC213)</f>
        <v>344.98114367224207</v>
      </c>
      <c r="CR213" s="220">
        <f>SUM($BV213:CD213)</f>
        <v>344.98114367224207</v>
      </c>
      <c r="CS213" s="220">
        <f>SUM($BV213:CE213)</f>
        <v>344.98114367224207</v>
      </c>
      <c r="CT213" s="220">
        <f>SUM($BV213:CF213)</f>
        <v>344.98114367224207</v>
      </c>
      <c r="CU213" s="220">
        <f>SUM($BV213:CG213)</f>
        <v>344.98114367224207</v>
      </c>
      <c r="CV213" s="222">
        <f t="shared" si="119"/>
        <v>263.32144322415712</v>
      </c>
    </row>
    <row r="214" spans="1:100" s="94" customFormat="1" ht="14.4">
      <c r="A214" s="129" t="s">
        <v>807</v>
      </c>
      <c r="B214" t="s">
        <v>56</v>
      </c>
      <c r="C214" t="s">
        <v>20</v>
      </c>
      <c r="D214" t="s">
        <v>680</v>
      </c>
      <c r="E214" s="217" t="s">
        <v>48</v>
      </c>
      <c r="F214" t="s">
        <v>157</v>
      </c>
      <c r="G214" t="s">
        <v>158</v>
      </c>
      <c r="H214" t="s">
        <v>159</v>
      </c>
      <c r="I214" t="s">
        <v>73</v>
      </c>
      <c r="J214" t="s">
        <v>687</v>
      </c>
      <c r="K214" s="129" t="s">
        <v>789</v>
      </c>
      <c r="L214" s="129" t="s">
        <v>806</v>
      </c>
      <c r="M214" s="218" t="str">
        <f>B214&amp;"."&amp;C214</f>
        <v>CD.AA</v>
      </c>
      <c r="N214" s="173">
        <v>0.48309143579999997</v>
      </c>
      <c r="O214" s="173">
        <v>0.15158870260000001</v>
      </c>
      <c r="P214" s="219">
        <f t="shared" si="113"/>
        <v>17097.364366516205</v>
      </c>
      <c r="Q214" s="219">
        <f t="shared" si="114"/>
        <v>5364.9621792770822</v>
      </c>
      <c r="R214" s="220">
        <v>-114.72</v>
      </c>
      <c r="S214" s="220">
        <v>-17632.900000000001</v>
      </c>
      <c r="T214" s="220">
        <v>0</v>
      </c>
      <c r="U214" s="220">
        <v>0</v>
      </c>
      <c r="V214" s="220">
        <v>0</v>
      </c>
      <c r="W214" s="220">
        <v>0</v>
      </c>
      <c r="X214" s="220">
        <v>0</v>
      </c>
      <c r="Y214" s="220">
        <v>0</v>
      </c>
      <c r="Z214" s="220">
        <v>0</v>
      </c>
      <c r="AA214" s="220">
        <v>0</v>
      </c>
      <c r="AB214" s="220">
        <v>0</v>
      </c>
      <c r="AC214" s="220">
        <v>53139.19</v>
      </c>
      <c r="AD214" s="220">
        <f t="shared" si="120"/>
        <v>35391.57</v>
      </c>
      <c r="AE214" s="221"/>
      <c r="AF214" s="220">
        <f>SUM($R214:R214)</f>
        <v>-114.72</v>
      </c>
      <c r="AG214" s="220">
        <f>SUM($R214:S214)</f>
        <v>-17747.620000000003</v>
      </c>
      <c r="AH214" s="220">
        <f>SUM($R214:T214)</f>
        <v>-17747.620000000003</v>
      </c>
      <c r="AI214" s="220">
        <f>SUM($R214:U214)</f>
        <v>-17747.620000000003</v>
      </c>
      <c r="AJ214" s="220">
        <f>SUM($R214:V214)</f>
        <v>-17747.620000000003</v>
      </c>
      <c r="AK214" s="220">
        <f>SUM($R214:W214)</f>
        <v>-17747.620000000003</v>
      </c>
      <c r="AL214" s="220">
        <f>SUM($R214:X214)</f>
        <v>-17747.620000000003</v>
      </c>
      <c r="AM214" s="220">
        <f>SUM($R214:Y214)</f>
        <v>-17747.620000000003</v>
      </c>
      <c r="AN214" s="220">
        <f>SUM($R214:Z214)</f>
        <v>-17747.620000000003</v>
      </c>
      <c r="AO214" s="220">
        <f>SUM($R214:AA214)</f>
        <v>-17747.620000000003</v>
      </c>
      <c r="AP214" s="220">
        <f>SUM($R214:AB214)</f>
        <v>-17747.620000000003</v>
      </c>
      <c r="AQ214" s="220">
        <f>SUM($R214:AC214)</f>
        <v>35391.57</v>
      </c>
      <c r="AR214" s="222">
        <f t="shared" si="115"/>
        <v>-13324.594583333332</v>
      </c>
      <c r="AS214" s="82"/>
      <c r="AT214" s="220">
        <f t="shared" si="152"/>
        <v>-55.420249514975993</v>
      </c>
      <c r="AU214" s="220">
        <f t="shared" si="152"/>
        <v>-8518.3029783178208</v>
      </c>
      <c r="AV214" s="220">
        <f t="shared" si="152"/>
        <v>0</v>
      </c>
      <c r="AW214" s="220">
        <f t="shared" si="121"/>
        <v>0</v>
      </c>
      <c r="AX214" s="220">
        <f t="shared" si="121"/>
        <v>0</v>
      </c>
      <c r="AY214" s="220">
        <f t="shared" si="121"/>
        <v>0</v>
      </c>
      <c r="AZ214" s="220">
        <f t="shared" si="121"/>
        <v>0</v>
      </c>
      <c r="BA214" s="220">
        <f t="shared" si="121"/>
        <v>0</v>
      </c>
      <c r="BB214" s="220">
        <f t="shared" si="121"/>
        <v>0</v>
      </c>
      <c r="BC214" s="220">
        <f t="shared" si="121"/>
        <v>0</v>
      </c>
      <c r="BD214" s="220">
        <f t="shared" si="121"/>
        <v>0</v>
      </c>
      <c r="BE214" s="220">
        <f t="shared" si="121"/>
        <v>25671.087594349003</v>
      </c>
      <c r="BF214" s="220">
        <f t="shared" si="116"/>
        <v>17097.364366516205</v>
      </c>
      <c r="BG214" s="221"/>
      <c r="BH214" s="220">
        <f>SUM($AT214:AT214)</f>
        <v>-55.420249514975993</v>
      </c>
      <c r="BI214" s="220">
        <f>SUM($AT214:AU214)</f>
        <v>-8573.7232278327974</v>
      </c>
      <c r="BJ214" s="220">
        <f>SUM($AT214:AV214)</f>
        <v>-8573.7232278327974</v>
      </c>
      <c r="BK214" s="220">
        <f>SUM($AT214:AW214)</f>
        <v>-8573.7232278327974</v>
      </c>
      <c r="BL214" s="220">
        <f>SUM($AT214:AX214)</f>
        <v>-8573.7232278327974</v>
      </c>
      <c r="BM214" s="220">
        <f>SUM($AT214:AY214)</f>
        <v>-8573.7232278327974</v>
      </c>
      <c r="BN214" s="220">
        <f>SUM($AT214:AZ214)</f>
        <v>-8573.7232278327974</v>
      </c>
      <c r="BO214" s="220">
        <f>SUM($AT214:BA214)</f>
        <v>-8573.7232278327974</v>
      </c>
      <c r="BP214" s="220">
        <f>SUM($AT214:BB214)</f>
        <v>-8573.7232278327974</v>
      </c>
      <c r="BQ214" s="220">
        <f>SUM($AT214:BC214)</f>
        <v>-8573.7232278327974</v>
      </c>
      <c r="BR214" s="220">
        <f>SUM($AT214:BD214)</f>
        <v>-8573.7232278327974</v>
      </c>
      <c r="BS214" s="220">
        <f>SUM($AT214:BE214)</f>
        <v>17097.364366516205</v>
      </c>
      <c r="BT214" s="222">
        <f t="shared" si="117"/>
        <v>-6436.9975287154057</v>
      </c>
      <c r="BU214" s="82"/>
      <c r="BV214" s="220">
        <f t="shared" si="153"/>
        <v>-17.390255962272001</v>
      </c>
      <c r="BW214" s="220">
        <f t="shared" si="153"/>
        <v>-2672.9484340755403</v>
      </c>
      <c r="BX214" s="220">
        <f t="shared" si="153"/>
        <v>0</v>
      </c>
      <c r="BY214" s="220">
        <f t="shared" si="122"/>
        <v>0</v>
      </c>
      <c r="BZ214" s="220">
        <f t="shared" si="122"/>
        <v>0</v>
      </c>
      <c r="CA214" s="220">
        <f t="shared" si="122"/>
        <v>0</v>
      </c>
      <c r="CB214" s="220">
        <f t="shared" si="122"/>
        <v>0</v>
      </c>
      <c r="CC214" s="220">
        <f t="shared" si="122"/>
        <v>0</v>
      </c>
      <c r="CD214" s="220">
        <f t="shared" si="122"/>
        <v>0</v>
      </c>
      <c r="CE214" s="220">
        <f t="shared" si="122"/>
        <v>0</v>
      </c>
      <c r="CF214" s="220">
        <f t="shared" si="122"/>
        <v>0</v>
      </c>
      <c r="CG214" s="220">
        <f t="shared" si="122"/>
        <v>8055.300869314895</v>
      </c>
      <c r="CH214" s="220">
        <f t="shared" si="118"/>
        <v>5364.9621792770831</v>
      </c>
      <c r="CI214" s="221"/>
      <c r="CJ214" s="220">
        <f>SUM($BV214:BV214)</f>
        <v>-17.390255962272001</v>
      </c>
      <c r="CK214" s="220">
        <f>SUM($BV214:BW214)</f>
        <v>-2690.3386900378123</v>
      </c>
      <c r="CL214" s="220">
        <f>SUM($BV214:BX214)</f>
        <v>-2690.3386900378123</v>
      </c>
      <c r="CM214" s="220">
        <f>SUM($BV214:BY214)</f>
        <v>-2690.3386900378123</v>
      </c>
      <c r="CN214" s="220">
        <f>SUM($BV214:BZ214)</f>
        <v>-2690.3386900378123</v>
      </c>
      <c r="CO214" s="220">
        <f>SUM($BV214:CA214)</f>
        <v>-2690.3386900378123</v>
      </c>
      <c r="CP214" s="220">
        <f>SUM($BV214:CB214)</f>
        <v>-2690.3386900378123</v>
      </c>
      <c r="CQ214" s="220">
        <f>SUM($BV214:CC214)</f>
        <v>-2690.3386900378123</v>
      </c>
      <c r="CR214" s="220">
        <f>SUM($BV214:CD214)</f>
        <v>-2690.3386900378123</v>
      </c>
      <c r="CS214" s="220">
        <f>SUM($BV214:CE214)</f>
        <v>-2690.3386900378123</v>
      </c>
      <c r="CT214" s="220">
        <f>SUM($BV214:CF214)</f>
        <v>-2690.3386900378123</v>
      </c>
      <c r="CU214" s="220">
        <f>SUM($BV214:CG214)</f>
        <v>5364.9621792770831</v>
      </c>
      <c r="CV214" s="222">
        <f t="shared" si="119"/>
        <v>-2019.858005558488</v>
      </c>
    </row>
    <row r="215" spans="1:100" s="94" customFormat="1" ht="14.4">
      <c r="A215" s="129" t="s">
        <v>807</v>
      </c>
      <c r="B215" t="s">
        <v>56</v>
      </c>
      <c r="C215" t="s">
        <v>20</v>
      </c>
      <c r="D215" t="s">
        <v>680</v>
      </c>
      <c r="E215" s="217" t="s">
        <v>48</v>
      </c>
      <c r="F215" t="s">
        <v>157</v>
      </c>
      <c r="G215" t="s">
        <v>158</v>
      </c>
      <c r="H215" t="s">
        <v>159</v>
      </c>
      <c r="I215" t="s">
        <v>73</v>
      </c>
      <c r="J215" t="s">
        <v>687</v>
      </c>
      <c r="K215" s="129" t="s">
        <v>789</v>
      </c>
      <c r="L215" s="129" t="s">
        <v>41</v>
      </c>
      <c r="M215" s="218" t="str">
        <f t="shared" ref="M215:M274" si="154">B215&amp;"."&amp;C215</f>
        <v>CD.AA</v>
      </c>
      <c r="N215" s="173">
        <v>0.48309143579999997</v>
      </c>
      <c r="O215" s="173">
        <v>0.15158870260000001</v>
      </c>
      <c r="P215" s="219">
        <f t="shared" si="113"/>
        <v>1041996.705304414</v>
      </c>
      <c r="Q215" s="219">
        <f t="shared" si="114"/>
        <v>326966.94034535537</v>
      </c>
      <c r="R215" s="220">
        <v>4596.7600000000011</v>
      </c>
      <c r="S215" s="220">
        <v>40811.839999999989</v>
      </c>
      <c r="T215" s="220">
        <v>26722.460000000003</v>
      </c>
      <c r="U215" s="220">
        <v>593141.81999999995</v>
      </c>
      <c r="V215" s="220">
        <v>37318</v>
      </c>
      <c r="W215" s="220">
        <v>41391.859999999986</v>
      </c>
      <c r="X215" s="220">
        <v>221.7899999999936</v>
      </c>
      <c r="Y215" s="220">
        <v>224.07</v>
      </c>
      <c r="Z215" s="220">
        <v>765184.34</v>
      </c>
      <c r="AA215" s="220">
        <v>28318.860000000004</v>
      </c>
      <c r="AB215" s="220">
        <v>97234.739999999991</v>
      </c>
      <c r="AC215" s="220">
        <v>521768.21</v>
      </c>
      <c r="AD215" s="220">
        <f t="shared" si="120"/>
        <v>2156934.75</v>
      </c>
      <c r="AE215" s="221"/>
      <c r="AF215" s="220">
        <f>SUM($R215:R215)</f>
        <v>4596.7600000000011</v>
      </c>
      <c r="AG215" s="220">
        <f>SUM($R215:S215)</f>
        <v>45408.599999999991</v>
      </c>
      <c r="AH215" s="220">
        <f>SUM($R215:T215)</f>
        <v>72131.06</v>
      </c>
      <c r="AI215" s="220">
        <f>SUM($R215:U215)</f>
        <v>665272.87999999989</v>
      </c>
      <c r="AJ215" s="220">
        <f>SUM($R215:V215)</f>
        <v>702590.87999999989</v>
      </c>
      <c r="AK215" s="220">
        <f>SUM($R215:W215)</f>
        <v>743982.73999999987</v>
      </c>
      <c r="AL215" s="220">
        <f>SUM($R215:X215)</f>
        <v>744204.52999999991</v>
      </c>
      <c r="AM215" s="220">
        <f>SUM($R215:Y215)</f>
        <v>744428.59999999986</v>
      </c>
      <c r="AN215" s="220">
        <f>SUM($R215:Z215)</f>
        <v>1509612.94</v>
      </c>
      <c r="AO215" s="220">
        <f>SUM($R215:AA215)</f>
        <v>1537931.8</v>
      </c>
      <c r="AP215" s="220">
        <f>SUM($R215:AB215)</f>
        <v>1635166.54</v>
      </c>
      <c r="AQ215" s="220">
        <f>SUM($R215:AC215)</f>
        <v>2156934.75</v>
      </c>
      <c r="AR215" s="222">
        <f t="shared" si="115"/>
        <v>790316.22541666648</v>
      </c>
      <c r="AS215" s="82"/>
      <c r="AT215" s="220">
        <f t="shared" si="152"/>
        <v>2220.6553884280083</v>
      </c>
      <c r="AU215" s="220">
        <f t="shared" si="152"/>
        <v>19715.850383239864</v>
      </c>
      <c r="AV215" s="220">
        <f t="shared" si="152"/>
        <v>12909.391569508069</v>
      </c>
      <c r="AW215" s="220">
        <f t="shared" si="121"/>
        <v>286541.73345682514</v>
      </c>
      <c r="AX215" s="220">
        <f t="shared" si="121"/>
        <v>18028.006201184398</v>
      </c>
      <c r="AY215" s="220">
        <f t="shared" si="121"/>
        <v>19996.053077832581</v>
      </c>
      <c r="AZ215" s="220">
        <f t="shared" si="121"/>
        <v>107.1448495460789</v>
      </c>
      <c r="BA215" s="220">
        <f t="shared" si="121"/>
        <v>108.24629801970599</v>
      </c>
      <c r="BB215" s="220">
        <f t="shared" si="121"/>
        <v>369654.00146227534</v>
      </c>
      <c r="BC215" s="220">
        <f t="shared" si="121"/>
        <v>13680.59873761919</v>
      </c>
      <c r="BD215" s="220">
        <f t="shared" si="121"/>
        <v>46973.270156239683</v>
      </c>
      <c r="BE215" s="220">
        <f t="shared" si="121"/>
        <v>252061.7537236959</v>
      </c>
      <c r="BF215" s="220">
        <f t="shared" si="116"/>
        <v>1041996.705304414</v>
      </c>
      <c r="BG215" s="221"/>
      <c r="BH215" s="220">
        <f>SUM($AT215:AT215)</f>
        <v>2220.6553884280083</v>
      </c>
      <c r="BI215" s="220">
        <f>SUM($AT215:AU215)</f>
        <v>21936.505771667871</v>
      </c>
      <c r="BJ215" s="220">
        <f>SUM($AT215:AV215)</f>
        <v>34845.897341175936</v>
      </c>
      <c r="BK215" s="220">
        <f>SUM($AT215:AW215)</f>
        <v>321387.63079800108</v>
      </c>
      <c r="BL215" s="220">
        <f>SUM($AT215:AX215)</f>
        <v>339415.63699918549</v>
      </c>
      <c r="BM215" s="220">
        <f>SUM($AT215:AY215)</f>
        <v>359411.69007701805</v>
      </c>
      <c r="BN215" s="220">
        <f>SUM($AT215:AZ215)</f>
        <v>359518.83492656413</v>
      </c>
      <c r="BO215" s="220">
        <f>SUM($AT215:BA215)</f>
        <v>359627.08122458385</v>
      </c>
      <c r="BP215" s="220">
        <f>SUM($AT215:BB215)</f>
        <v>729281.08268685918</v>
      </c>
      <c r="BQ215" s="220">
        <f>SUM($AT215:BC215)</f>
        <v>742961.68142447842</v>
      </c>
      <c r="BR215" s="220">
        <f>SUM($AT215:BD215)</f>
        <v>789934.95158071816</v>
      </c>
      <c r="BS215" s="220">
        <f>SUM($AT215:BE215)</f>
        <v>1041996.705304414</v>
      </c>
      <c r="BT215" s="222">
        <f t="shared" si="117"/>
        <v>381795.00007257395</v>
      </c>
      <c r="BU215" s="82"/>
      <c r="BV215" s="220">
        <f t="shared" si="153"/>
        <v>696.8168845635762</v>
      </c>
      <c r="BW215" s="220">
        <f t="shared" si="153"/>
        <v>6186.6138763187828</v>
      </c>
      <c r="BX215" s="220">
        <f t="shared" si="153"/>
        <v>4050.8230416803967</v>
      </c>
      <c r="BY215" s="220">
        <f t="shared" si="122"/>
        <v>89913.598951602733</v>
      </c>
      <c r="BZ215" s="220">
        <f t="shared" si="122"/>
        <v>5656.9872036268007</v>
      </c>
      <c r="CA215" s="220">
        <f t="shared" si="122"/>
        <v>6274.5383556008346</v>
      </c>
      <c r="CB215" s="220">
        <f t="shared" si="122"/>
        <v>33.620858349653034</v>
      </c>
      <c r="CC215" s="220">
        <f t="shared" si="122"/>
        <v>33.966480591582005</v>
      </c>
      <c r="CD215" s="220">
        <f t="shared" si="122"/>
        <v>115993.30135043729</v>
      </c>
      <c r="CE215" s="220">
        <f t="shared" si="122"/>
        <v>4292.8192465110369</v>
      </c>
      <c r="CF215" s="220">
        <f t="shared" si="122"/>
        <v>14739.688084248324</v>
      </c>
      <c r="CG215" s="220">
        <f t="shared" si="122"/>
        <v>79094.16601182436</v>
      </c>
      <c r="CH215" s="220">
        <f t="shared" si="118"/>
        <v>326966.94034535543</v>
      </c>
      <c r="CI215" s="221"/>
      <c r="CJ215" s="220">
        <f>SUM($BV215:BV215)</f>
        <v>696.8168845635762</v>
      </c>
      <c r="CK215" s="220">
        <f>SUM($BV215:BW215)</f>
        <v>6883.4307608823592</v>
      </c>
      <c r="CL215" s="220">
        <f>SUM($BV215:BX215)</f>
        <v>10934.253802562756</v>
      </c>
      <c r="CM215" s="220">
        <f>SUM($BV215:BY215)</f>
        <v>100847.85275416549</v>
      </c>
      <c r="CN215" s="220">
        <f>SUM($BV215:BZ215)</f>
        <v>106504.8399577923</v>
      </c>
      <c r="CO215" s="220">
        <f>SUM($BV215:CA215)</f>
        <v>112779.37831339313</v>
      </c>
      <c r="CP215" s="220">
        <f>SUM($BV215:CB215)</f>
        <v>112812.99917174278</v>
      </c>
      <c r="CQ215" s="220">
        <f>SUM($BV215:CC215)</f>
        <v>112846.96565233436</v>
      </c>
      <c r="CR215" s="220">
        <f>SUM($BV215:CD215)</f>
        <v>228840.26700277167</v>
      </c>
      <c r="CS215" s="220">
        <f>SUM($BV215:CE215)</f>
        <v>233133.0862492827</v>
      </c>
      <c r="CT215" s="220">
        <f>SUM($BV215:CF215)</f>
        <v>247872.77433353104</v>
      </c>
      <c r="CU215" s="220">
        <f>SUM($BV215:CG215)</f>
        <v>326966.94034535543</v>
      </c>
      <c r="CV215" s="222">
        <f t="shared" si="119"/>
        <v>119803.01125464165</v>
      </c>
    </row>
    <row r="216" spans="1:100" s="94" customFormat="1" ht="14.4">
      <c r="A216" s="129" t="s">
        <v>807</v>
      </c>
      <c r="B216" t="s">
        <v>56</v>
      </c>
      <c r="C216" t="s">
        <v>20</v>
      </c>
      <c r="D216" t="s">
        <v>494</v>
      </c>
      <c r="E216" s="217" t="s">
        <v>48</v>
      </c>
      <c r="F216" t="s">
        <v>71</v>
      </c>
      <c r="G216" t="s">
        <v>168</v>
      </c>
      <c r="H216" t="s">
        <v>169</v>
      </c>
      <c r="I216" t="s">
        <v>72</v>
      </c>
      <c r="J216" t="s">
        <v>688</v>
      </c>
      <c r="K216" s="129" t="s">
        <v>789</v>
      </c>
      <c r="L216" s="129" t="s">
        <v>775</v>
      </c>
      <c r="M216" s="218" t="str">
        <f t="shared" si="154"/>
        <v>CD.AA</v>
      </c>
      <c r="N216" s="173">
        <v>0.48309143579999997</v>
      </c>
      <c r="O216" s="173">
        <v>0.15158870260000001</v>
      </c>
      <c r="P216" s="219">
        <f t="shared" si="113"/>
        <v>273510.76226566924</v>
      </c>
      <c r="Q216" s="219">
        <f t="shared" si="114"/>
        <v>85824.625581139</v>
      </c>
      <c r="R216" s="220">
        <v>0</v>
      </c>
      <c r="S216" s="220">
        <v>0</v>
      </c>
      <c r="T216" s="220">
        <v>0</v>
      </c>
      <c r="U216" s="220">
        <v>0</v>
      </c>
      <c r="V216" s="220">
        <v>43023.199999999997</v>
      </c>
      <c r="W216" s="220">
        <v>79.77</v>
      </c>
      <c r="X216" s="220">
        <v>0</v>
      </c>
      <c r="Y216" s="220">
        <v>0</v>
      </c>
      <c r="Z216" s="220">
        <v>0</v>
      </c>
      <c r="AA216" s="220">
        <v>0</v>
      </c>
      <c r="AB216" s="220">
        <v>0</v>
      </c>
      <c r="AC216" s="220">
        <v>523064.72</v>
      </c>
      <c r="AD216" s="220">
        <f t="shared" si="120"/>
        <v>566167.68999999994</v>
      </c>
      <c r="AE216" s="221"/>
      <c r="AF216" s="220">
        <f>SUM($R216:R216)</f>
        <v>0</v>
      </c>
      <c r="AG216" s="220">
        <f>SUM($R216:S216)</f>
        <v>0</v>
      </c>
      <c r="AH216" s="220">
        <f>SUM($R216:T216)</f>
        <v>0</v>
      </c>
      <c r="AI216" s="220">
        <f>SUM($R216:U216)</f>
        <v>0</v>
      </c>
      <c r="AJ216" s="220">
        <f>SUM($R216:V216)</f>
        <v>43023.199999999997</v>
      </c>
      <c r="AK216" s="220">
        <f>SUM($R216:W216)</f>
        <v>43102.969999999994</v>
      </c>
      <c r="AL216" s="220">
        <f>SUM($R216:X216)</f>
        <v>43102.969999999994</v>
      </c>
      <c r="AM216" s="220">
        <f>SUM($R216:Y216)</f>
        <v>43102.969999999994</v>
      </c>
      <c r="AN216" s="220">
        <f>SUM($R216:Z216)</f>
        <v>43102.969999999994</v>
      </c>
      <c r="AO216" s="220">
        <f>SUM($R216:AA216)</f>
        <v>43102.969999999994</v>
      </c>
      <c r="AP216" s="220">
        <f>SUM($R216:AB216)</f>
        <v>43102.969999999994</v>
      </c>
      <c r="AQ216" s="220">
        <f>SUM($R216:AC216)</f>
        <v>566167.68999999994</v>
      </c>
      <c r="AR216" s="222">
        <f t="shared" si="115"/>
        <v>48727.072083333333</v>
      </c>
      <c r="AS216" s="82"/>
      <c r="AT216" s="220">
        <f t="shared" si="152"/>
        <v>0</v>
      </c>
      <c r="AU216" s="220">
        <f t="shared" si="152"/>
        <v>0</v>
      </c>
      <c r="AV216" s="220">
        <f t="shared" si="152"/>
        <v>0</v>
      </c>
      <c r="AW216" s="220">
        <f t="shared" si="121"/>
        <v>0</v>
      </c>
      <c r="AX216" s="220">
        <f t="shared" si="121"/>
        <v>20784.139460710558</v>
      </c>
      <c r="AY216" s="220">
        <f t="shared" si="121"/>
        <v>38.536203833765995</v>
      </c>
      <c r="AZ216" s="220">
        <f t="shared" si="121"/>
        <v>0</v>
      </c>
      <c r="BA216" s="220">
        <f t="shared" si="121"/>
        <v>0</v>
      </c>
      <c r="BB216" s="220">
        <f t="shared" si="121"/>
        <v>0</v>
      </c>
      <c r="BC216" s="220">
        <f t="shared" si="121"/>
        <v>0</v>
      </c>
      <c r="BD216" s="220">
        <f t="shared" si="121"/>
        <v>0</v>
      </c>
      <c r="BE216" s="220">
        <f t="shared" si="121"/>
        <v>252688.08660112496</v>
      </c>
      <c r="BF216" s="220">
        <f t="shared" si="116"/>
        <v>273510.7622656693</v>
      </c>
      <c r="BG216" s="221"/>
      <c r="BH216" s="220">
        <f>SUM($AT216:AT216)</f>
        <v>0</v>
      </c>
      <c r="BI216" s="220">
        <f>SUM($AT216:AU216)</f>
        <v>0</v>
      </c>
      <c r="BJ216" s="220">
        <f>SUM($AT216:AV216)</f>
        <v>0</v>
      </c>
      <c r="BK216" s="220">
        <f>SUM($AT216:AW216)</f>
        <v>0</v>
      </c>
      <c r="BL216" s="220">
        <f>SUM($AT216:AX216)</f>
        <v>20784.139460710558</v>
      </c>
      <c r="BM216" s="220">
        <f>SUM($AT216:AY216)</f>
        <v>20822.675664544324</v>
      </c>
      <c r="BN216" s="220">
        <f>SUM($AT216:AZ216)</f>
        <v>20822.675664544324</v>
      </c>
      <c r="BO216" s="220">
        <f>SUM($AT216:BA216)</f>
        <v>20822.675664544324</v>
      </c>
      <c r="BP216" s="220">
        <f>SUM($AT216:BB216)</f>
        <v>20822.675664544324</v>
      </c>
      <c r="BQ216" s="220">
        <f>SUM($AT216:BC216)</f>
        <v>20822.675664544324</v>
      </c>
      <c r="BR216" s="220">
        <f>SUM($AT216:BD216)</f>
        <v>20822.675664544324</v>
      </c>
      <c r="BS216" s="220">
        <f>SUM($AT216:BE216)</f>
        <v>273510.7622656693</v>
      </c>
      <c r="BT216" s="222">
        <f t="shared" si="117"/>
        <v>23539.631215067595</v>
      </c>
      <c r="BU216" s="82"/>
      <c r="BV216" s="220">
        <f t="shared" si="153"/>
        <v>0</v>
      </c>
      <c r="BW216" s="220">
        <f t="shared" si="153"/>
        <v>0</v>
      </c>
      <c r="BX216" s="220">
        <f t="shared" si="153"/>
        <v>0</v>
      </c>
      <c r="BY216" s="220">
        <f t="shared" si="122"/>
        <v>0</v>
      </c>
      <c r="BZ216" s="220">
        <f t="shared" si="122"/>
        <v>6521.8310697003199</v>
      </c>
      <c r="CA216" s="220">
        <f t="shared" si="122"/>
        <v>12.092230806402</v>
      </c>
      <c r="CB216" s="220">
        <f t="shared" si="122"/>
        <v>0</v>
      </c>
      <c r="CC216" s="220">
        <f t="shared" si="122"/>
        <v>0</v>
      </c>
      <c r="CD216" s="220">
        <f t="shared" si="122"/>
        <v>0</v>
      </c>
      <c r="CE216" s="220">
        <f t="shared" si="122"/>
        <v>0</v>
      </c>
      <c r="CF216" s="220">
        <f t="shared" si="122"/>
        <v>0</v>
      </c>
      <c r="CG216" s="220">
        <f t="shared" si="122"/>
        <v>79290.702280632278</v>
      </c>
      <c r="CH216" s="220">
        <f t="shared" si="118"/>
        <v>85824.625581139</v>
      </c>
      <c r="CI216" s="221"/>
      <c r="CJ216" s="220">
        <f>SUM($BV216:BV216)</f>
        <v>0</v>
      </c>
      <c r="CK216" s="220">
        <f>SUM($BV216:BW216)</f>
        <v>0</v>
      </c>
      <c r="CL216" s="220">
        <f>SUM($BV216:BX216)</f>
        <v>0</v>
      </c>
      <c r="CM216" s="220">
        <f>SUM($BV216:BY216)</f>
        <v>0</v>
      </c>
      <c r="CN216" s="220">
        <f>SUM($BV216:BZ216)</f>
        <v>6521.8310697003199</v>
      </c>
      <c r="CO216" s="220">
        <f>SUM($BV216:CA216)</f>
        <v>6533.9233005067217</v>
      </c>
      <c r="CP216" s="220">
        <f>SUM($BV216:CB216)</f>
        <v>6533.9233005067217</v>
      </c>
      <c r="CQ216" s="220">
        <f>SUM($BV216:CC216)</f>
        <v>6533.9233005067217</v>
      </c>
      <c r="CR216" s="220">
        <f>SUM($BV216:CD216)</f>
        <v>6533.9233005067217</v>
      </c>
      <c r="CS216" s="220">
        <f>SUM($BV216:CE216)</f>
        <v>6533.9233005067217</v>
      </c>
      <c r="CT216" s="220">
        <f>SUM($BV216:CF216)</f>
        <v>6533.9233005067217</v>
      </c>
      <c r="CU216" s="220">
        <f>SUM($BV216:CG216)</f>
        <v>85824.625581139</v>
      </c>
      <c r="CV216" s="222">
        <f t="shared" si="119"/>
        <v>7386.473638609179</v>
      </c>
    </row>
    <row r="217" spans="1:100" s="94" customFormat="1" ht="14.4">
      <c r="A217" s="129" t="s">
        <v>807</v>
      </c>
      <c r="B217" t="s">
        <v>56</v>
      </c>
      <c r="C217" t="s">
        <v>20</v>
      </c>
      <c r="D217" t="s">
        <v>680</v>
      </c>
      <c r="E217" s="217" t="s">
        <v>48</v>
      </c>
      <c r="F217" t="s">
        <v>69</v>
      </c>
      <c r="G217" t="s">
        <v>160</v>
      </c>
      <c r="H217" t="s">
        <v>161</v>
      </c>
      <c r="I217" t="s">
        <v>70</v>
      </c>
      <c r="J217" t="s">
        <v>689</v>
      </c>
      <c r="K217" s="129" t="s">
        <v>789</v>
      </c>
      <c r="L217" s="129" t="s">
        <v>41</v>
      </c>
      <c r="M217" s="218" t="str">
        <f t="shared" si="154"/>
        <v>CD.AA</v>
      </c>
      <c r="N217" s="173">
        <v>0.48309143579999997</v>
      </c>
      <c r="O217" s="173">
        <v>0.15158870260000001</v>
      </c>
      <c r="P217" s="219">
        <f t="shared" si="113"/>
        <v>190824.518104708</v>
      </c>
      <c r="Q217" s="219">
        <f t="shared" si="114"/>
        <v>59878.604711466309</v>
      </c>
      <c r="R217" s="220">
        <v>24195.51</v>
      </c>
      <c r="S217" s="220">
        <v>9517.11</v>
      </c>
      <c r="T217" s="220">
        <v>6475.57</v>
      </c>
      <c r="U217" s="220">
        <v>6238.87</v>
      </c>
      <c r="V217" s="220">
        <v>9499.58</v>
      </c>
      <c r="W217" s="220">
        <v>5944.4700000000012</v>
      </c>
      <c r="X217" s="220">
        <v>187576.95999999996</v>
      </c>
      <c r="Y217" s="220">
        <v>4050.13</v>
      </c>
      <c r="Z217" s="220">
        <v>9323.23</v>
      </c>
      <c r="AA217" s="220">
        <v>11265.369999999999</v>
      </c>
      <c r="AB217" s="220">
        <v>493.03</v>
      </c>
      <c r="AC217" s="220">
        <v>120427.21</v>
      </c>
      <c r="AD217" s="220">
        <f t="shared" si="120"/>
        <v>395007.04</v>
      </c>
      <c r="AE217" s="221"/>
      <c r="AF217" s="220">
        <f>SUM($R217:R217)</f>
        <v>24195.51</v>
      </c>
      <c r="AG217" s="220">
        <f>SUM($R217:S217)</f>
        <v>33712.619999999995</v>
      </c>
      <c r="AH217" s="220">
        <f>SUM($R217:T217)</f>
        <v>40188.189999999995</v>
      </c>
      <c r="AI217" s="220">
        <f>SUM($R217:U217)</f>
        <v>46427.06</v>
      </c>
      <c r="AJ217" s="220">
        <f>SUM($R217:V217)</f>
        <v>55926.64</v>
      </c>
      <c r="AK217" s="220">
        <f>SUM($R217:W217)</f>
        <v>61871.11</v>
      </c>
      <c r="AL217" s="220">
        <f>SUM($R217:X217)</f>
        <v>249448.06999999995</v>
      </c>
      <c r="AM217" s="220">
        <f>SUM($R217:Y217)</f>
        <v>253498.19999999995</v>
      </c>
      <c r="AN217" s="220">
        <f>SUM($R217:Z217)</f>
        <v>262821.42999999993</v>
      </c>
      <c r="AO217" s="220">
        <f>SUM($R217:AA217)</f>
        <v>274086.79999999993</v>
      </c>
      <c r="AP217" s="220">
        <f>SUM($R217:AB217)</f>
        <v>274579.82999999996</v>
      </c>
      <c r="AQ217" s="220">
        <f>SUM($R217:AC217)</f>
        <v>395007.04</v>
      </c>
      <c r="AR217" s="222">
        <f t="shared" si="115"/>
        <v>147854.91500000001</v>
      </c>
      <c r="AS217" s="82"/>
      <c r="AT217" s="220">
        <f t="shared" si="152"/>
        <v>11688.643665813257</v>
      </c>
      <c r="AU217" s="220">
        <f t="shared" si="152"/>
        <v>4597.6343345665382</v>
      </c>
      <c r="AV217" s="220">
        <f t="shared" si="152"/>
        <v>3128.2924089234057</v>
      </c>
      <c r="AW217" s="220">
        <f t="shared" si="121"/>
        <v>3013.9446660695457</v>
      </c>
      <c r="AX217" s="220">
        <f t="shared" si="121"/>
        <v>4589.1657416969638</v>
      </c>
      <c r="AY217" s="220">
        <f t="shared" si="121"/>
        <v>2871.7225473700264</v>
      </c>
      <c r="AZ217" s="220">
        <f t="shared" si="121"/>
        <v>90616.822929399146</v>
      </c>
      <c r="BA217" s="220">
        <f t="shared" si="121"/>
        <v>1956.583116876654</v>
      </c>
      <c r="BB217" s="220">
        <f t="shared" si="121"/>
        <v>4503.9725669936333</v>
      </c>
      <c r="BC217" s="220">
        <f t="shared" si="121"/>
        <v>5442.2037681182455</v>
      </c>
      <c r="BD217" s="220">
        <f t="shared" si="121"/>
        <v>238.17857059247396</v>
      </c>
      <c r="BE217" s="220">
        <f t="shared" si="121"/>
        <v>58177.353788288114</v>
      </c>
      <c r="BF217" s="220">
        <f t="shared" si="116"/>
        <v>190824.51810470803</v>
      </c>
      <c r="BG217" s="221"/>
      <c r="BH217" s="220">
        <f>SUM($AT217:AT217)</f>
        <v>11688.643665813257</v>
      </c>
      <c r="BI217" s="220">
        <f>SUM($AT217:AU217)</f>
        <v>16286.278000379796</v>
      </c>
      <c r="BJ217" s="220">
        <f>SUM($AT217:AV217)</f>
        <v>19414.570409303204</v>
      </c>
      <c r="BK217" s="220">
        <f>SUM($AT217:AW217)</f>
        <v>22428.51507537275</v>
      </c>
      <c r="BL217" s="220">
        <f>SUM($AT217:AX217)</f>
        <v>27017.680817069715</v>
      </c>
      <c r="BM217" s="220">
        <f>SUM($AT217:AY217)</f>
        <v>29889.403364439742</v>
      </c>
      <c r="BN217" s="220">
        <f>SUM($AT217:AZ217)</f>
        <v>120506.22629383889</v>
      </c>
      <c r="BO217" s="220">
        <f>SUM($AT217:BA217)</f>
        <v>122462.80941071555</v>
      </c>
      <c r="BP217" s="220">
        <f>SUM($AT217:BB217)</f>
        <v>126966.78197770918</v>
      </c>
      <c r="BQ217" s="220">
        <f>SUM($AT217:BC217)</f>
        <v>132408.98574582743</v>
      </c>
      <c r="BR217" s="220">
        <f>SUM($AT217:BD217)</f>
        <v>132647.16431641992</v>
      </c>
      <c r="BS217" s="220">
        <f>SUM($AT217:BE217)</f>
        <v>190824.51810470803</v>
      </c>
      <c r="BT217" s="222">
        <f t="shared" si="117"/>
        <v>71427.443177436959</v>
      </c>
      <c r="BU217" s="82"/>
      <c r="BV217" s="220">
        <f t="shared" si="153"/>
        <v>3667.7659696453261</v>
      </c>
      <c r="BW217" s="220">
        <f t="shared" si="153"/>
        <v>1442.6863574014862</v>
      </c>
      <c r="BX217" s="220">
        <f t="shared" si="153"/>
        <v>981.62325489548209</v>
      </c>
      <c r="BY217" s="220">
        <f t="shared" si="122"/>
        <v>945.74220899006207</v>
      </c>
      <c r="BZ217" s="220">
        <f t="shared" si="122"/>
        <v>1440.0290074449081</v>
      </c>
      <c r="CA217" s="220">
        <f t="shared" si="122"/>
        <v>901.11449494462227</v>
      </c>
      <c r="CB217" s="220">
        <f t="shared" si="122"/>
        <v>28434.548004052092</v>
      </c>
      <c r="CC217" s="220">
        <f t="shared" si="122"/>
        <v>613.9539520613381</v>
      </c>
      <c r="CD217" s="220">
        <f t="shared" si="122"/>
        <v>1413.296339741398</v>
      </c>
      <c r="CE217" s="220">
        <f t="shared" si="122"/>
        <v>1707.7028226089619</v>
      </c>
      <c r="CF217" s="220">
        <f t="shared" si="122"/>
        <v>74.737778042878006</v>
      </c>
      <c r="CG217" s="220">
        <f t="shared" si="122"/>
        <v>18255.404521637749</v>
      </c>
      <c r="CH217" s="220">
        <f t="shared" si="118"/>
        <v>59878.604711466309</v>
      </c>
      <c r="CI217" s="221"/>
      <c r="CJ217" s="220">
        <f>SUM($BV217:BV217)</f>
        <v>3667.7659696453261</v>
      </c>
      <c r="CK217" s="220">
        <f>SUM($BV217:BW217)</f>
        <v>5110.4523270468126</v>
      </c>
      <c r="CL217" s="220">
        <f>SUM($BV217:BX217)</f>
        <v>6092.0755819422948</v>
      </c>
      <c r="CM217" s="220">
        <f>SUM($BV217:BY217)</f>
        <v>7037.8177909323567</v>
      </c>
      <c r="CN217" s="220">
        <f>SUM($BV217:BZ217)</f>
        <v>8477.8467983772643</v>
      </c>
      <c r="CO217" s="220">
        <f>SUM($BV217:CA217)</f>
        <v>9378.9612933218868</v>
      </c>
      <c r="CP217" s="220">
        <f>SUM($BV217:CB217)</f>
        <v>37813.509297373981</v>
      </c>
      <c r="CQ217" s="220">
        <f>SUM($BV217:CC217)</f>
        <v>38427.463249435321</v>
      </c>
      <c r="CR217" s="220">
        <f>SUM($BV217:CD217)</f>
        <v>39840.75958917672</v>
      </c>
      <c r="CS217" s="220">
        <f>SUM($BV217:CE217)</f>
        <v>41548.46241178568</v>
      </c>
      <c r="CT217" s="220">
        <f>SUM($BV217:CF217)</f>
        <v>41623.20018982856</v>
      </c>
      <c r="CU217" s="220">
        <f>SUM($BV217:CG217)</f>
        <v>59878.604711466309</v>
      </c>
      <c r="CV217" s="222">
        <f t="shared" si="119"/>
        <v>22413.134737883276</v>
      </c>
    </row>
    <row r="218" spans="1:100" s="94" customFormat="1" ht="14.4">
      <c r="A218" s="129" t="s">
        <v>421</v>
      </c>
      <c r="B218" t="s">
        <v>56</v>
      </c>
      <c r="C218" t="s">
        <v>20</v>
      </c>
      <c r="D218" t="s">
        <v>636</v>
      </c>
      <c r="E218" s="217" t="s">
        <v>48</v>
      </c>
      <c r="F218" t="s">
        <v>170</v>
      </c>
      <c r="G218" t="s">
        <v>171</v>
      </c>
      <c r="H218" t="s">
        <v>172</v>
      </c>
      <c r="I218" t="s">
        <v>68</v>
      </c>
      <c r="J218" t="s">
        <v>690</v>
      </c>
      <c r="K218" s="129" t="s">
        <v>789</v>
      </c>
      <c r="L218" s="129" t="s">
        <v>775</v>
      </c>
      <c r="M218" s="218" t="str">
        <f t="shared" si="154"/>
        <v>CD.AA</v>
      </c>
      <c r="N218" s="173">
        <v>0.48309143579999997</v>
      </c>
      <c r="O218" s="173">
        <v>0.15158870260000001</v>
      </c>
      <c r="P218" s="219">
        <f t="shared" si="113"/>
        <v>1157572.7902593394</v>
      </c>
      <c r="Q218" s="219">
        <f t="shared" si="114"/>
        <v>363233.42629721522</v>
      </c>
      <c r="R218" s="220">
        <v>1327886.9899999998</v>
      </c>
      <c r="S218" s="220">
        <v>39108.620000000003</v>
      </c>
      <c r="T218" s="220">
        <v>39799.899999999994</v>
      </c>
      <c r="U218" s="220">
        <v>3267.04</v>
      </c>
      <c r="V218" s="220">
        <v>19773.07</v>
      </c>
      <c r="W218" s="220">
        <v>37801.289999999979</v>
      </c>
      <c r="X218" s="220">
        <v>125994.18000000001</v>
      </c>
      <c r="Y218" s="220">
        <v>19644.2</v>
      </c>
      <c r="Z218" s="220">
        <v>24167.910000000003</v>
      </c>
      <c r="AA218" s="220">
        <v>73216.679999999993</v>
      </c>
      <c r="AB218" s="220">
        <v>44629.63</v>
      </c>
      <c r="AC218" s="220">
        <v>640887.91</v>
      </c>
      <c r="AD218" s="220">
        <f t="shared" si="120"/>
        <v>2396177.4199999995</v>
      </c>
      <c r="AE218" s="221"/>
      <c r="AF218" s="220">
        <f>SUM($R218:R218)</f>
        <v>1327886.9899999998</v>
      </c>
      <c r="AG218" s="220">
        <f>SUM($R218:S218)</f>
        <v>1366995.6099999999</v>
      </c>
      <c r="AH218" s="220">
        <f>SUM($R218:T218)</f>
        <v>1406795.5099999998</v>
      </c>
      <c r="AI218" s="220">
        <f>SUM($R218:U218)</f>
        <v>1410062.5499999998</v>
      </c>
      <c r="AJ218" s="220">
        <f>SUM($R218:V218)</f>
        <v>1429835.6199999999</v>
      </c>
      <c r="AK218" s="220">
        <f>SUM($R218:W218)</f>
        <v>1467636.91</v>
      </c>
      <c r="AL218" s="220">
        <f>SUM($R218:X218)</f>
        <v>1593631.0899999999</v>
      </c>
      <c r="AM218" s="220">
        <f>SUM($R218:Y218)</f>
        <v>1613275.2899999998</v>
      </c>
      <c r="AN218" s="220">
        <f>SUM($R218:Z218)</f>
        <v>1637443.1999999997</v>
      </c>
      <c r="AO218" s="220">
        <f>SUM($R218:AA218)</f>
        <v>1710659.8799999997</v>
      </c>
      <c r="AP218" s="220">
        <f>SUM($R218:AB218)</f>
        <v>1755289.5099999995</v>
      </c>
      <c r="AQ218" s="220">
        <f>SUM($R218:AC218)</f>
        <v>2396177.4199999995</v>
      </c>
      <c r="AR218" s="222">
        <f t="shared" si="115"/>
        <v>1493133.405833333</v>
      </c>
      <c r="AS218" s="82"/>
      <c r="AT218" s="220">
        <f t="shared" si="152"/>
        <v>641490.83257924009</v>
      </c>
      <c r="AU218" s="220">
        <f t="shared" si="152"/>
        <v>18893.039387956596</v>
      </c>
      <c r="AV218" s="220">
        <f t="shared" si="152"/>
        <v>19226.990835696415</v>
      </c>
      <c r="AW218" s="220">
        <f t="shared" si="121"/>
        <v>1578.2790444160319</v>
      </c>
      <c r="AX218" s="220">
        <f t="shared" si="121"/>
        <v>9552.2007764739046</v>
      </c>
      <c r="AY218" s="220">
        <f t="shared" si="121"/>
        <v>18261.479461192172</v>
      </c>
      <c r="AZ218" s="220">
        <f t="shared" si="121"/>
        <v>60866.709318643647</v>
      </c>
      <c r="BA218" s="220">
        <f t="shared" si="121"/>
        <v>9489.9447831423604</v>
      </c>
      <c r="BB218" s="220">
        <f t="shared" si="121"/>
        <v>11675.310342185179</v>
      </c>
      <c r="BC218" s="220">
        <f t="shared" si="121"/>
        <v>35370.351065709139</v>
      </c>
      <c r="BD218" s="220">
        <f t="shared" si="121"/>
        <v>21560.192035922752</v>
      </c>
      <c r="BE218" s="220">
        <f t="shared" si="121"/>
        <v>309607.46062876115</v>
      </c>
      <c r="BF218" s="220">
        <f t="shared" si="116"/>
        <v>1157572.7902593394</v>
      </c>
      <c r="BG218" s="221"/>
      <c r="BH218" s="220">
        <f>SUM($AT218:AT218)</f>
        <v>641490.83257924009</v>
      </c>
      <c r="BI218" s="220">
        <f>SUM($AT218:AU218)</f>
        <v>660383.8719671967</v>
      </c>
      <c r="BJ218" s="220">
        <f>SUM($AT218:AV218)</f>
        <v>679610.86280289316</v>
      </c>
      <c r="BK218" s="220">
        <f>SUM($AT218:AW218)</f>
        <v>681189.14184730919</v>
      </c>
      <c r="BL218" s="220">
        <f>SUM($AT218:AX218)</f>
        <v>690741.34262378304</v>
      </c>
      <c r="BM218" s="220">
        <f>SUM($AT218:AY218)</f>
        <v>709002.8220849752</v>
      </c>
      <c r="BN218" s="220">
        <f>SUM($AT218:AZ218)</f>
        <v>769869.53140361886</v>
      </c>
      <c r="BO218" s="220">
        <f>SUM($AT218:BA218)</f>
        <v>779359.47618676117</v>
      </c>
      <c r="BP218" s="220">
        <f>SUM($AT218:BB218)</f>
        <v>791034.78652894637</v>
      </c>
      <c r="BQ218" s="220">
        <f>SUM($AT218:BC218)</f>
        <v>826405.13759465551</v>
      </c>
      <c r="BR218" s="220">
        <f>SUM($AT218:BD218)</f>
        <v>847965.32963057829</v>
      </c>
      <c r="BS218" s="220">
        <f>SUM($AT218:BE218)</f>
        <v>1157572.7902593394</v>
      </c>
      <c r="BT218" s="222">
        <f t="shared" si="117"/>
        <v>721319.96086496895</v>
      </c>
      <c r="BU218" s="82"/>
      <c r="BV218" s="220">
        <f t="shared" si="153"/>
        <v>201292.66601351916</v>
      </c>
      <c r="BW218" s="220">
        <f t="shared" si="153"/>
        <v>5928.4249662764132</v>
      </c>
      <c r="BX218" s="220">
        <f t="shared" si="153"/>
        <v>6033.2152046097399</v>
      </c>
      <c r="BY218" s="220">
        <f t="shared" si="122"/>
        <v>495.24635494230404</v>
      </c>
      <c r="BZ218" s="220">
        <f t="shared" si="122"/>
        <v>2997.3740277189822</v>
      </c>
      <c r="CA218" s="220">
        <f t="shared" si="122"/>
        <v>5730.2485077063511</v>
      </c>
      <c r="CB218" s="220">
        <f t="shared" si="122"/>
        <v>19099.294281350871</v>
      </c>
      <c r="CC218" s="220">
        <f t="shared" si="122"/>
        <v>2977.8387916149204</v>
      </c>
      <c r="CD218" s="220">
        <f t="shared" si="122"/>
        <v>3663.5821214535667</v>
      </c>
      <c r="CE218" s="220">
        <f t="shared" si="122"/>
        <v>11098.821529879368</v>
      </c>
      <c r="CF218" s="220">
        <f t="shared" si="122"/>
        <v>6765.3477092180383</v>
      </c>
      <c r="CG218" s="220">
        <f t="shared" si="122"/>
        <v>97151.366788925574</v>
      </c>
      <c r="CH218" s="220">
        <f t="shared" si="118"/>
        <v>363233.42629721528</v>
      </c>
      <c r="CI218" s="221"/>
      <c r="CJ218" s="220">
        <f>SUM($BV218:BV218)</f>
        <v>201292.66601351916</v>
      </c>
      <c r="CK218" s="220">
        <f>SUM($BV218:BW218)</f>
        <v>207221.09097979558</v>
      </c>
      <c r="CL218" s="220">
        <f>SUM($BV218:BX218)</f>
        <v>213254.30618440532</v>
      </c>
      <c r="CM218" s="220">
        <f>SUM($BV218:BY218)</f>
        <v>213749.55253934761</v>
      </c>
      <c r="CN218" s="220">
        <f>SUM($BV218:BZ218)</f>
        <v>216746.92656706661</v>
      </c>
      <c r="CO218" s="220">
        <f>SUM($BV218:CA218)</f>
        <v>222477.17507477297</v>
      </c>
      <c r="CP218" s="220">
        <f>SUM($BV218:CB218)</f>
        <v>241576.46935612382</v>
      </c>
      <c r="CQ218" s="220">
        <f>SUM($BV218:CC218)</f>
        <v>244554.30814773875</v>
      </c>
      <c r="CR218" s="220">
        <f>SUM($BV218:CD218)</f>
        <v>248217.89026919231</v>
      </c>
      <c r="CS218" s="220">
        <f>SUM($BV218:CE218)</f>
        <v>259316.71179907169</v>
      </c>
      <c r="CT218" s="220">
        <f>SUM($BV218:CF218)</f>
        <v>266082.05950828973</v>
      </c>
      <c r="CU218" s="220">
        <f>SUM($BV218:CG218)</f>
        <v>363233.42629721528</v>
      </c>
      <c r="CV218" s="222">
        <f t="shared" si="119"/>
        <v>226342.15579899424</v>
      </c>
    </row>
    <row r="219" spans="1:100" s="94" customFormat="1" ht="14.4">
      <c r="A219" s="129" t="s">
        <v>807</v>
      </c>
      <c r="B219" t="s">
        <v>56</v>
      </c>
      <c r="C219" t="s">
        <v>20</v>
      </c>
      <c r="D219" t="s">
        <v>680</v>
      </c>
      <c r="E219" s="217" t="s">
        <v>51</v>
      </c>
      <c r="F219" t="s">
        <v>66</v>
      </c>
      <c r="G219" t="s">
        <v>162</v>
      </c>
      <c r="H219" t="s">
        <v>163</v>
      </c>
      <c r="I219" t="s">
        <v>67</v>
      </c>
      <c r="J219" t="s">
        <v>693</v>
      </c>
      <c r="K219" s="129" t="s">
        <v>790</v>
      </c>
      <c r="L219" s="129" t="s">
        <v>806</v>
      </c>
      <c r="M219" s="218" t="str">
        <f t="shared" si="154"/>
        <v>CD.AA</v>
      </c>
      <c r="N219" s="173">
        <v>0.48309143579999997</v>
      </c>
      <c r="O219" s="173">
        <v>0.15158870260000001</v>
      </c>
      <c r="P219" s="219">
        <f t="shared" si="113"/>
        <v>1052272.4611097716</v>
      </c>
      <c r="Q219" s="219">
        <f t="shared" si="114"/>
        <v>330191.35786828055</v>
      </c>
      <c r="R219" s="220">
        <v>213.08</v>
      </c>
      <c r="S219" s="220">
        <v>609982.57999999996</v>
      </c>
      <c r="T219" s="220">
        <v>44344.87</v>
      </c>
      <c r="U219" s="220">
        <v>1588.68</v>
      </c>
      <c r="V219" s="220">
        <v>1838.97</v>
      </c>
      <c r="W219" s="220">
        <v>377.14</v>
      </c>
      <c r="X219" s="220">
        <v>1056486.0699999998</v>
      </c>
      <c r="Y219" s="220">
        <v>46151.990000000005</v>
      </c>
      <c r="Z219" s="220">
        <v>5694.1100000000006</v>
      </c>
      <c r="AA219" s="220">
        <v>2071.8200000000002</v>
      </c>
      <c r="AB219" s="220">
        <v>23.28</v>
      </c>
      <c r="AC219" s="220">
        <v>409432.99000000005</v>
      </c>
      <c r="AD219" s="220">
        <f t="shared" si="120"/>
        <v>2178205.58</v>
      </c>
      <c r="AE219" s="221"/>
      <c r="AF219" s="220">
        <f>SUM($R219:R219)</f>
        <v>213.08</v>
      </c>
      <c r="AG219" s="220">
        <f>SUM($R219:S219)</f>
        <v>610195.65999999992</v>
      </c>
      <c r="AH219" s="220">
        <f>SUM($R219:T219)</f>
        <v>654540.52999999991</v>
      </c>
      <c r="AI219" s="220">
        <f>SUM($R219:U219)</f>
        <v>656129.21</v>
      </c>
      <c r="AJ219" s="220">
        <f>SUM($R219:V219)</f>
        <v>657968.17999999993</v>
      </c>
      <c r="AK219" s="220">
        <f>SUM($R219:W219)</f>
        <v>658345.31999999995</v>
      </c>
      <c r="AL219" s="220">
        <f>SUM($R219:X219)</f>
        <v>1714831.3899999997</v>
      </c>
      <c r="AM219" s="220">
        <f>SUM($R219:Y219)</f>
        <v>1760983.3799999997</v>
      </c>
      <c r="AN219" s="220">
        <f>SUM($R219:Z219)</f>
        <v>1766677.4899999998</v>
      </c>
      <c r="AO219" s="220">
        <f>SUM($R219:AA219)</f>
        <v>1768749.3099999998</v>
      </c>
      <c r="AP219" s="220">
        <f>SUM($R219:AB219)</f>
        <v>1768772.5899999999</v>
      </c>
      <c r="AQ219" s="220">
        <f>SUM($R219:AC219)</f>
        <v>2178205.58</v>
      </c>
      <c r="AR219" s="222">
        <f t="shared" si="115"/>
        <v>1092209.0774999999</v>
      </c>
      <c r="AS219" s="82"/>
      <c r="AT219" s="220">
        <f t="shared" si="152"/>
        <v>102.93712314026401</v>
      </c>
      <c r="AU219" s="220">
        <f t="shared" si="152"/>
        <v>294677.36038518831</v>
      </c>
      <c r="AV219" s="220">
        <f t="shared" si="152"/>
        <v>21422.626918664348</v>
      </c>
      <c r="AW219" s="220">
        <f t="shared" si="121"/>
        <v>767.47770222674399</v>
      </c>
      <c r="AX219" s="220">
        <f t="shared" si="121"/>
        <v>888.39065769312595</v>
      </c>
      <c r="AY219" s="220">
        <f t="shared" si="121"/>
        <v>182.19310409761198</v>
      </c>
      <c r="AZ219" s="220">
        <f t="shared" si="121"/>
        <v>510379.37245899922</v>
      </c>
      <c r="BA219" s="220">
        <f t="shared" si="121"/>
        <v>22295.631114127242</v>
      </c>
      <c r="BB219" s="220">
        <f t="shared" si="121"/>
        <v>2750.775775503138</v>
      </c>
      <c r="BC219" s="220">
        <f t="shared" si="121"/>
        <v>1000.878498519156</v>
      </c>
      <c r="BD219" s="220">
        <f t="shared" si="121"/>
        <v>11.246368625423999</v>
      </c>
      <c r="BE219" s="220">
        <f t="shared" si="121"/>
        <v>197793.57100298704</v>
      </c>
      <c r="BF219" s="220">
        <f t="shared" si="116"/>
        <v>1052272.4611097716</v>
      </c>
      <c r="BG219" s="221"/>
      <c r="BH219" s="220">
        <f>SUM($AT219:AT219)</f>
        <v>102.93712314026401</v>
      </c>
      <c r="BI219" s="220">
        <f>SUM($AT219:AU219)</f>
        <v>294780.29750832857</v>
      </c>
      <c r="BJ219" s="220">
        <f>SUM($AT219:AV219)</f>
        <v>316202.92442699289</v>
      </c>
      <c r="BK219" s="220">
        <f>SUM($AT219:AW219)</f>
        <v>316970.40212921961</v>
      </c>
      <c r="BL219" s="220">
        <f>SUM($AT219:AX219)</f>
        <v>317858.79278691276</v>
      </c>
      <c r="BM219" s="220">
        <f>SUM($AT219:AY219)</f>
        <v>318040.98589101038</v>
      </c>
      <c r="BN219" s="220">
        <f>SUM($AT219:AZ219)</f>
        <v>828420.35835000966</v>
      </c>
      <c r="BO219" s="220">
        <f>SUM($AT219:BA219)</f>
        <v>850715.98946413689</v>
      </c>
      <c r="BP219" s="220">
        <f>SUM($AT219:BB219)</f>
        <v>853466.76523964002</v>
      </c>
      <c r="BQ219" s="220">
        <f>SUM($AT219:BC219)</f>
        <v>854467.64373815921</v>
      </c>
      <c r="BR219" s="220">
        <f>SUM($AT219:BD219)</f>
        <v>854478.89010678465</v>
      </c>
      <c r="BS219" s="220">
        <f>SUM($AT219:BE219)</f>
        <v>1052272.4611097716</v>
      </c>
      <c r="BT219" s="222">
        <f t="shared" si="117"/>
        <v>527636.85144326836</v>
      </c>
      <c r="BU219" s="82"/>
      <c r="BV219" s="220">
        <f t="shared" si="153"/>
        <v>32.300520750008005</v>
      </c>
      <c r="BW219" s="220">
        <f t="shared" si="153"/>
        <v>92466.467910800711</v>
      </c>
      <c r="BX219" s="220">
        <f t="shared" si="153"/>
        <v>6722.1813102656633</v>
      </c>
      <c r="BY219" s="220">
        <f t="shared" si="122"/>
        <v>240.82594004656804</v>
      </c>
      <c r="BZ219" s="220">
        <f t="shared" si="122"/>
        <v>278.76707642032204</v>
      </c>
      <c r="CA219" s="220">
        <f t="shared" si="122"/>
        <v>57.170163298564006</v>
      </c>
      <c r="CB219" s="220">
        <f t="shared" si="122"/>
        <v>160151.35266627278</v>
      </c>
      <c r="CC219" s="220">
        <f t="shared" si="122"/>
        <v>6996.120286508175</v>
      </c>
      <c r="CD219" s="220">
        <f t="shared" si="122"/>
        <v>863.16274736168612</v>
      </c>
      <c r="CE219" s="220">
        <f t="shared" si="122"/>
        <v>314.06450582073205</v>
      </c>
      <c r="CF219" s="220">
        <f t="shared" si="122"/>
        <v>3.5289849965280005</v>
      </c>
      <c r="CG219" s="220">
        <f t="shared" si="122"/>
        <v>62065.415755738788</v>
      </c>
      <c r="CH219" s="220">
        <f t="shared" si="118"/>
        <v>330191.35786828055</v>
      </c>
      <c r="CI219" s="221"/>
      <c r="CJ219" s="220">
        <f>SUM($BV219:BV219)</f>
        <v>32.300520750008005</v>
      </c>
      <c r="CK219" s="220">
        <f>SUM($BV219:BW219)</f>
        <v>92498.768431550721</v>
      </c>
      <c r="CL219" s="220">
        <f>SUM($BV219:BX219)</f>
        <v>99220.949741816381</v>
      </c>
      <c r="CM219" s="220">
        <f>SUM($BV219:BY219)</f>
        <v>99461.775681862942</v>
      </c>
      <c r="CN219" s="220">
        <f>SUM($BV219:BZ219)</f>
        <v>99740.542758283264</v>
      </c>
      <c r="CO219" s="220">
        <f>SUM($BV219:CA219)</f>
        <v>99797.712921581828</v>
      </c>
      <c r="CP219" s="220">
        <f>SUM($BV219:CB219)</f>
        <v>259949.06558785459</v>
      </c>
      <c r="CQ219" s="220">
        <f>SUM($BV219:CC219)</f>
        <v>266945.18587436277</v>
      </c>
      <c r="CR219" s="220">
        <f>SUM($BV219:CD219)</f>
        <v>267808.34862172446</v>
      </c>
      <c r="CS219" s="220">
        <f>SUM($BV219:CE219)</f>
        <v>268122.41312754521</v>
      </c>
      <c r="CT219" s="220">
        <f>SUM($BV219:CF219)</f>
        <v>268125.94211254176</v>
      </c>
      <c r="CU219" s="220">
        <f>SUM($BV219:CG219)</f>
        <v>330191.35786828055</v>
      </c>
      <c r="CV219" s="222">
        <f t="shared" si="119"/>
        <v>165566.55702616784</v>
      </c>
    </row>
    <row r="220" spans="1:100" s="94" customFormat="1" ht="14.4">
      <c r="A220" s="129" t="s">
        <v>807</v>
      </c>
      <c r="B220" t="s">
        <v>56</v>
      </c>
      <c r="C220" t="s">
        <v>20</v>
      </c>
      <c r="D220" t="s">
        <v>680</v>
      </c>
      <c r="E220" s="217" t="s">
        <v>51</v>
      </c>
      <c r="F220" t="s">
        <v>66</v>
      </c>
      <c r="G220" t="s">
        <v>162</v>
      </c>
      <c r="H220" t="s">
        <v>163</v>
      </c>
      <c r="I220" t="s">
        <v>67</v>
      </c>
      <c r="J220" t="s">
        <v>693</v>
      </c>
      <c r="K220" s="129" t="s">
        <v>790</v>
      </c>
      <c r="L220" s="129" t="s">
        <v>41</v>
      </c>
      <c r="M220" s="218" t="str">
        <f t="shared" si="154"/>
        <v>CD.AA</v>
      </c>
      <c r="N220" s="173">
        <v>0.48309143579999997</v>
      </c>
      <c r="O220" s="173">
        <v>0.15158870260000001</v>
      </c>
      <c r="P220" s="219">
        <f t="shared" si="113"/>
        <v>309397.6202017928</v>
      </c>
      <c r="Q220" s="219">
        <f t="shared" si="114"/>
        <v>97085.521204177232</v>
      </c>
      <c r="R220" s="220">
        <v>-1730.17</v>
      </c>
      <c r="S220" s="220">
        <v>-114488.39</v>
      </c>
      <c r="T220" s="220">
        <v>209513.07</v>
      </c>
      <c r="U220" s="220">
        <v>2972.09</v>
      </c>
      <c r="V220" s="220">
        <v>8794.4599999999991</v>
      </c>
      <c r="W220" s="220">
        <v>1803.6</v>
      </c>
      <c r="X220" s="220">
        <v>967.61</v>
      </c>
      <c r="Y220" s="220">
        <v>1138.9100000000001</v>
      </c>
      <c r="Z220" s="220">
        <v>0</v>
      </c>
      <c r="AA220" s="220">
        <v>0</v>
      </c>
      <c r="AB220" s="220">
        <v>0</v>
      </c>
      <c r="AC220" s="220">
        <v>531482.3600000001</v>
      </c>
      <c r="AD220" s="220">
        <f t="shared" si="120"/>
        <v>640453.54000000015</v>
      </c>
      <c r="AE220" s="221"/>
      <c r="AF220" s="220">
        <f>SUM($R220:R220)</f>
        <v>-1730.17</v>
      </c>
      <c r="AG220" s="220">
        <f>SUM($R220:S220)</f>
        <v>-116218.56</v>
      </c>
      <c r="AH220" s="220">
        <f>SUM($R220:T220)</f>
        <v>93294.510000000009</v>
      </c>
      <c r="AI220" s="220">
        <f>SUM($R220:U220)</f>
        <v>96266.6</v>
      </c>
      <c r="AJ220" s="220">
        <f>SUM($R220:V220)</f>
        <v>105061.06</v>
      </c>
      <c r="AK220" s="220">
        <f>SUM($R220:W220)</f>
        <v>106864.66</v>
      </c>
      <c r="AL220" s="220">
        <f>SUM($R220:X220)</f>
        <v>107832.27</v>
      </c>
      <c r="AM220" s="220">
        <f>SUM($R220:Y220)</f>
        <v>108971.18000000001</v>
      </c>
      <c r="AN220" s="220">
        <f>SUM($R220:Z220)</f>
        <v>108971.18000000001</v>
      </c>
      <c r="AO220" s="220">
        <f>SUM($R220:AA220)</f>
        <v>108971.18000000001</v>
      </c>
      <c r="AP220" s="220">
        <f>SUM($R220:AB220)</f>
        <v>108971.18000000001</v>
      </c>
      <c r="AQ220" s="220">
        <f>SUM($R220:AC220)</f>
        <v>640453.54000000015</v>
      </c>
      <c r="AR220" s="222">
        <f t="shared" si="115"/>
        <v>95623.488333333342</v>
      </c>
      <c r="AS220" s="82"/>
      <c r="AT220" s="220">
        <f t="shared" si="152"/>
        <v>-835.83030947808595</v>
      </c>
      <c r="AU220" s="220">
        <f t="shared" si="152"/>
        <v>-55308.360707530359</v>
      </c>
      <c r="AV220" s="220">
        <f t="shared" si="152"/>
        <v>101213.96980516591</v>
      </c>
      <c r="AW220" s="220">
        <f t="shared" si="121"/>
        <v>1435.7912254268219</v>
      </c>
      <c r="AX220" s="220">
        <f t="shared" si="121"/>
        <v>4248.5283084856674</v>
      </c>
      <c r="AY220" s="220">
        <f t="shared" si="121"/>
        <v>871.30371360887989</v>
      </c>
      <c r="AZ220" s="220">
        <f t="shared" si="121"/>
        <v>467.44410419443795</v>
      </c>
      <c r="BA220" s="220">
        <f t="shared" si="121"/>
        <v>550.19766714697801</v>
      </c>
      <c r="BB220" s="220">
        <f t="shared" si="121"/>
        <v>0</v>
      </c>
      <c r="BC220" s="220">
        <f t="shared" si="121"/>
        <v>0</v>
      </c>
      <c r="BD220" s="220">
        <f t="shared" si="121"/>
        <v>0</v>
      </c>
      <c r="BE220" s="220">
        <f t="shared" si="121"/>
        <v>256754.57639477251</v>
      </c>
      <c r="BF220" s="220">
        <f t="shared" si="116"/>
        <v>309397.62020179274</v>
      </c>
      <c r="BG220" s="221"/>
      <c r="BH220" s="220">
        <f>SUM($AT220:AT220)</f>
        <v>-835.83030947808595</v>
      </c>
      <c r="BI220" s="220">
        <f>SUM($AT220:AU220)</f>
        <v>-56144.191017008445</v>
      </c>
      <c r="BJ220" s="220">
        <f>SUM($AT220:AV220)</f>
        <v>45069.778788157462</v>
      </c>
      <c r="BK220" s="220">
        <f>SUM($AT220:AW220)</f>
        <v>46505.570013584285</v>
      </c>
      <c r="BL220" s="220">
        <f>SUM($AT220:AX220)</f>
        <v>50754.098322069956</v>
      </c>
      <c r="BM220" s="220">
        <f>SUM($AT220:AY220)</f>
        <v>51625.402035678839</v>
      </c>
      <c r="BN220" s="220">
        <f>SUM($AT220:AZ220)</f>
        <v>52092.846139873276</v>
      </c>
      <c r="BO220" s="220">
        <f>SUM($AT220:BA220)</f>
        <v>52643.043807020251</v>
      </c>
      <c r="BP220" s="220">
        <f>SUM($AT220:BB220)</f>
        <v>52643.043807020251</v>
      </c>
      <c r="BQ220" s="220">
        <f>SUM($AT220:BC220)</f>
        <v>52643.043807020251</v>
      </c>
      <c r="BR220" s="220">
        <f>SUM($AT220:BD220)</f>
        <v>52643.043807020251</v>
      </c>
      <c r="BS220" s="220">
        <f>SUM($AT220:BE220)</f>
        <v>309397.62020179274</v>
      </c>
      <c r="BT220" s="222">
        <f t="shared" si="117"/>
        <v>46194.888275154546</v>
      </c>
      <c r="BU220" s="82"/>
      <c r="BV220" s="220">
        <f t="shared" si="153"/>
        <v>-262.27422557744205</v>
      </c>
      <c r="BW220" s="220">
        <f t="shared" si="153"/>
        <v>-17355.146502862815</v>
      </c>
      <c r="BX220" s="220">
        <f t="shared" si="153"/>
        <v>31759.814459042987</v>
      </c>
      <c r="BY220" s="220">
        <f t="shared" si="122"/>
        <v>450.53526711043406</v>
      </c>
      <c r="BZ220" s="220">
        <f t="shared" si="122"/>
        <v>1333.1407814675961</v>
      </c>
      <c r="CA220" s="220">
        <f t="shared" si="122"/>
        <v>273.40538400936003</v>
      </c>
      <c r="CB220" s="220">
        <f t="shared" si="122"/>
        <v>146.67874452278602</v>
      </c>
      <c r="CC220" s="220">
        <f t="shared" si="122"/>
        <v>172.64588927816604</v>
      </c>
      <c r="CD220" s="220">
        <f t="shared" si="122"/>
        <v>0</v>
      </c>
      <c r="CE220" s="220">
        <f t="shared" si="122"/>
        <v>0</v>
      </c>
      <c r="CF220" s="220">
        <f t="shared" si="122"/>
        <v>0</v>
      </c>
      <c r="CG220" s="220">
        <f t="shared" si="122"/>
        <v>80566.721407186153</v>
      </c>
      <c r="CH220" s="220">
        <f t="shared" si="118"/>
        <v>97085.521204177232</v>
      </c>
      <c r="CI220" s="221"/>
      <c r="CJ220" s="220">
        <f>SUM($BV220:BV220)</f>
        <v>-262.27422557744205</v>
      </c>
      <c r="CK220" s="220">
        <f>SUM($BV220:BW220)</f>
        <v>-17617.420728440258</v>
      </c>
      <c r="CL220" s="220">
        <f>SUM($BV220:BX220)</f>
        <v>14142.393730602729</v>
      </c>
      <c r="CM220" s="220">
        <f>SUM($BV220:BY220)</f>
        <v>14592.928997713163</v>
      </c>
      <c r="CN220" s="220">
        <f>SUM($BV220:BZ220)</f>
        <v>15926.06977918076</v>
      </c>
      <c r="CO220" s="220">
        <f>SUM($BV220:CA220)</f>
        <v>16199.47516319012</v>
      </c>
      <c r="CP220" s="220">
        <f>SUM($BV220:CB220)</f>
        <v>16346.153907712905</v>
      </c>
      <c r="CQ220" s="220">
        <f>SUM($BV220:CC220)</f>
        <v>16518.799796991072</v>
      </c>
      <c r="CR220" s="220">
        <f>SUM($BV220:CD220)</f>
        <v>16518.799796991072</v>
      </c>
      <c r="CS220" s="220">
        <f>SUM($BV220:CE220)</f>
        <v>16518.799796991072</v>
      </c>
      <c r="CT220" s="220">
        <f>SUM($BV220:CF220)</f>
        <v>16518.799796991072</v>
      </c>
      <c r="CU220" s="220">
        <f>SUM($BV220:CG220)</f>
        <v>97085.521204177232</v>
      </c>
      <c r="CV220" s="222">
        <f t="shared" si="119"/>
        <v>14495.440534536241</v>
      </c>
    </row>
    <row r="221" spans="1:100" s="94" customFormat="1" ht="14.4">
      <c r="A221" s="129" t="s">
        <v>807</v>
      </c>
      <c r="B221" t="s">
        <v>211</v>
      </c>
      <c r="C221" t="s">
        <v>21</v>
      </c>
      <c r="D221" t="s">
        <v>680</v>
      </c>
      <c r="E221" s="217" t="s">
        <v>51</v>
      </c>
      <c r="F221" t="s">
        <v>66</v>
      </c>
      <c r="G221" t="s">
        <v>162</v>
      </c>
      <c r="H221" t="s">
        <v>163</v>
      </c>
      <c r="I221" t="s">
        <v>691</v>
      </c>
      <c r="J221" t="s">
        <v>692</v>
      </c>
      <c r="K221" s="129" t="s">
        <v>790</v>
      </c>
      <c r="L221" s="129" t="s">
        <v>41</v>
      </c>
      <c r="M221" s="218" t="str">
        <f t="shared" si="154"/>
        <v>ED.AN</v>
      </c>
      <c r="N221" s="173">
        <v>0.69189000000000001</v>
      </c>
      <c r="O221" s="173">
        <v>0</v>
      </c>
      <c r="P221" s="219">
        <f t="shared" si="113"/>
        <v>38847.617019000005</v>
      </c>
      <c r="Q221" s="219">
        <f t="shared" si="114"/>
        <v>0</v>
      </c>
      <c r="R221" s="220">
        <v>0</v>
      </c>
      <c r="S221" s="220">
        <v>0</v>
      </c>
      <c r="T221" s="220">
        <v>0</v>
      </c>
      <c r="U221" s="220">
        <v>0</v>
      </c>
      <c r="V221" s="220">
        <v>0</v>
      </c>
      <c r="W221" s="220">
        <v>0</v>
      </c>
      <c r="X221" s="220">
        <v>0</v>
      </c>
      <c r="Y221" s="220">
        <v>0</v>
      </c>
      <c r="Z221" s="220">
        <v>0</v>
      </c>
      <c r="AA221" s="220">
        <v>0</v>
      </c>
      <c r="AB221" s="220">
        <v>43028.73</v>
      </c>
      <c r="AC221" s="220">
        <v>13118.37</v>
      </c>
      <c r="AD221" s="220">
        <f t="shared" si="120"/>
        <v>56147.100000000006</v>
      </c>
      <c r="AE221" s="221"/>
      <c r="AF221" s="220">
        <f>SUM($R221:R221)</f>
        <v>0</v>
      </c>
      <c r="AG221" s="220">
        <f>SUM($R221:S221)</f>
        <v>0</v>
      </c>
      <c r="AH221" s="220">
        <f>SUM($R221:T221)</f>
        <v>0</v>
      </c>
      <c r="AI221" s="220">
        <f>SUM($R221:U221)</f>
        <v>0</v>
      </c>
      <c r="AJ221" s="220">
        <f>SUM($R221:V221)</f>
        <v>0</v>
      </c>
      <c r="AK221" s="220">
        <f>SUM($R221:W221)</f>
        <v>0</v>
      </c>
      <c r="AL221" s="220">
        <f>SUM($R221:X221)</f>
        <v>0</v>
      </c>
      <c r="AM221" s="220">
        <f>SUM($R221:Y221)</f>
        <v>0</v>
      </c>
      <c r="AN221" s="220">
        <f>SUM($R221:Z221)</f>
        <v>0</v>
      </c>
      <c r="AO221" s="220">
        <f>SUM($R221:AA221)</f>
        <v>0</v>
      </c>
      <c r="AP221" s="220">
        <f>SUM($R221:AB221)</f>
        <v>43028.73</v>
      </c>
      <c r="AQ221" s="220">
        <f>SUM($R221:AC221)</f>
        <v>56147.100000000006</v>
      </c>
      <c r="AR221" s="222">
        <f t="shared" si="115"/>
        <v>5925.19</v>
      </c>
      <c r="AS221" s="82"/>
      <c r="AT221" s="220">
        <f t="shared" si="152"/>
        <v>0</v>
      </c>
      <c r="AU221" s="220">
        <f t="shared" si="152"/>
        <v>0</v>
      </c>
      <c r="AV221" s="220">
        <f t="shared" si="152"/>
        <v>0</v>
      </c>
      <c r="AW221" s="220">
        <f t="shared" si="121"/>
        <v>0</v>
      </c>
      <c r="AX221" s="220">
        <f t="shared" si="121"/>
        <v>0</v>
      </c>
      <c r="AY221" s="220">
        <f t="shared" si="121"/>
        <v>0</v>
      </c>
      <c r="AZ221" s="220">
        <f t="shared" si="121"/>
        <v>0</v>
      </c>
      <c r="BA221" s="220">
        <f t="shared" si="121"/>
        <v>0</v>
      </c>
      <c r="BB221" s="220">
        <f t="shared" si="121"/>
        <v>0</v>
      </c>
      <c r="BC221" s="220">
        <f t="shared" si="121"/>
        <v>0</v>
      </c>
      <c r="BD221" s="220">
        <f t="shared" si="121"/>
        <v>29771.147999700002</v>
      </c>
      <c r="BE221" s="220">
        <f t="shared" si="121"/>
        <v>9076.4690193000006</v>
      </c>
      <c r="BF221" s="220">
        <f t="shared" si="116"/>
        <v>38847.617019000005</v>
      </c>
      <c r="BG221" s="221"/>
      <c r="BH221" s="220">
        <f>SUM($AT221:AT221)</f>
        <v>0</v>
      </c>
      <c r="BI221" s="220">
        <f>SUM($AT221:AU221)</f>
        <v>0</v>
      </c>
      <c r="BJ221" s="220">
        <f>SUM($AT221:AV221)</f>
        <v>0</v>
      </c>
      <c r="BK221" s="220">
        <f>SUM($AT221:AW221)</f>
        <v>0</v>
      </c>
      <c r="BL221" s="220">
        <f>SUM($AT221:AX221)</f>
        <v>0</v>
      </c>
      <c r="BM221" s="220">
        <f>SUM($AT221:AY221)</f>
        <v>0</v>
      </c>
      <c r="BN221" s="220">
        <f>SUM($AT221:AZ221)</f>
        <v>0</v>
      </c>
      <c r="BO221" s="220">
        <f>SUM($AT221:BA221)</f>
        <v>0</v>
      </c>
      <c r="BP221" s="220">
        <f>SUM($AT221:BB221)</f>
        <v>0</v>
      </c>
      <c r="BQ221" s="220">
        <f>SUM($AT221:BC221)</f>
        <v>0</v>
      </c>
      <c r="BR221" s="220">
        <f>SUM($AT221:BD221)</f>
        <v>29771.147999700002</v>
      </c>
      <c r="BS221" s="220">
        <f>SUM($AT221:BE221)</f>
        <v>38847.617019000005</v>
      </c>
      <c r="BT221" s="222">
        <f t="shared" si="117"/>
        <v>4099.5797091000004</v>
      </c>
      <c r="BU221" s="82"/>
      <c r="BV221" s="220">
        <f t="shared" si="153"/>
        <v>0</v>
      </c>
      <c r="BW221" s="220">
        <f t="shared" si="153"/>
        <v>0</v>
      </c>
      <c r="BX221" s="220">
        <f t="shared" si="153"/>
        <v>0</v>
      </c>
      <c r="BY221" s="220">
        <f t="shared" si="122"/>
        <v>0</v>
      </c>
      <c r="BZ221" s="220">
        <f t="shared" si="122"/>
        <v>0</v>
      </c>
      <c r="CA221" s="220">
        <f t="shared" si="122"/>
        <v>0</v>
      </c>
      <c r="CB221" s="220">
        <f t="shared" si="122"/>
        <v>0</v>
      </c>
      <c r="CC221" s="220">
        <f t="shared" si="122"/>
        <v>0</v>
      </c>
      <c r="CD221" s="220">
        <f t="shared" si="122"/>
        <v>0</v>
      </c>
      <c r="CE221" s="220">
        <f t="shared" si="122"/>
        <v>0</v>
      </c>
      <c r="CF221" s="220">
        <f t="shared" si="122"/>
        <v>0</v>
      </c>
      <c r="CG221" s="220">
        <f t="shared" si="122"/>
        <v>0</v>
      </c>
      <c r="CH221" s="220">
        <f t="shared" si="118"/>
        <v>0</v>
      </c>
      <c r="CI221" s="221"/>
      <c r="CJ221" s="220">
        <f>SUM($BV221:BV221)</f>
        <v>0</v>
      </c>
      <c r="CK221" s="220">
        <f>SUM($BV221:BW221)</f>
        <v>0</v>
      </c>
      <c r="CL221" s="220">
        <f>SUM($BV221:BX221)</f>
        <v>0</v>
      </c>
      <c r="CM221" s="220">
        <f>SUM($BV221:BY221)</f>
        <v>0</v>
      </c>
      <c r="CN221" s="220">
        <f>SUM($BV221:BZ221)</f>
        <v>0</v>
      </c>
      <c r="CO221" s="220">
        <f>SUM($BV221:CA221)</f>
        <v>0</v>
      </c>
      <c r="CP221" s="220">
        <f>SUM($BV221:CB221)</f>
        <v>0</v>
      </c>
      <c r="CQ221" s="220">
        <f>SUM($BV221:CC221)</f>
        <v>0</v>
      </c>
      <c r="CR221" s="220">
        <f>SUM($BV221:CD221)</f>
        <v>0</v>
      </c>
      <c r="CS221" s="220">
        <f>SUM($BV221:CE221)</f>
        <v>0</v>
      </c>
      <c r="CT221" s="220">
        <f>SUM($BV221:CF221)</f>
        <v>0</v>
      </c>
      <c r="CU221" s="220">
        <f>SUM($BV221:CG221)</f>
        <v>0</v>
      </c>
      <c r="CV221" s="222">
        <f t="shared" si="119"/>
        <v>0</v>
      </c>
    </row>
    <row r="222" spans="1:100" s="94" customFormat="1" ht="14.4">
      <c r="A222" s="129" t="s">
        <v>807</v>
      </c>
      <c r="B222" t="s">
        <v>56</v>
      </c>
      <c r="C222" t="s">
        <v>20</v>
      </c>
      <c r="D222" t="s">
        <v>494</v>
      </c>
      <c r="E222" s="217" t="s">
        <v>50</v>
      </c>
      <c r="F222" t="s">
        <v>173</v>
      </c>
      <c r="G222" t="s">
        <v>174</v>
      </c>
      <c r="H222" t="s">
        <v>175</v>
      </c>
      <c r="I222" t="s">
        <v>65</v>
      </c>
      <c r="J222" t="s">
        <v>694</v>
      </c>
      <c r="K222" s="129" t="s">
        <v>789</v>
      </c>
      <c r="L222" s="129" t="s">
        <v>806</v>
      </c>
      <c r="M222" s="218" t="str">
        <f t="shared" si="154"/>
        <v>CD.AA</v>
      </c>
      <c r="N222" s="173">
        <v>0.48309143579999997</v>
      </c>
      <c r="O222" s="173">
        <v>0.15158870260000001</v>
      </c>
      <c r="P222" s="219">
        <f t="shared" si="113"/>
        <v>61884.50567924451</v>
      </c>
      <c r="Q222" s="219">
        <f t="shared" si="114"/>
        <v>19418.667423536652</v>
      </c>
      <c r="R222" s="220">
        <v>392.89999999999941</v>
      </c>
      <c r="S222" s="220">
        <v>9815.15</v>
      </c>
      <c r="T222" s="220">
        <v>7366.03</v>
      </c>
      <c r="U222" s="220">
        <v>24928.629999999997</v>
      </c>
      <c r="V222" s="220">
        <v>24399.559999999998</v>
      </c>
      <c r="W222" s="220">
        <v>4438.88</v>
      </c>
      <c r="X222" s="220">
        <v>6358.08</v>
      </c>
      <c r="Y222" s="220">
        <v>3345.0099999999998</v>
      </c>
      <c r="Z222" s="220">
        <v>4050.4700000000003</v>
      </c>
      <c r="AA222" s="220">
        <v>11370.24</v>
      </c>
      <c r="AB222" s="220">
        <v>5713.54</v>
      </c>
      <c r="AC222" s="220">
        <v>25922.53</v>
      </c>
      <c r="AD222" s="220">
        <f t="shared" si="120"/>
        <v>128101.01999999999</v>
      </c>
      <c r="AE222" s="221"/>
      <c r="AF222" s="220">
        <f>SUM($R222:R222)</f>
        <v>392.89999999999941</v>
      </c>
      <c r="AG222" s="220">
        <f>SUM($R222:S222)</f>
        <v>10208.049999999999</v>
      </c>
      <c r="AH222" s="220">
        <f>SUM($R222:T222)</f>
        <v>17574.079999999998</v>
      </c>
      <c r="AI222" s="220">
        <f>SUM($R222:U222)</f>
        <v>42502.709999999992</v>
      </c>
      <c r="AJ222" s="220">
        <f>SUM($R222:V222)</f>
        <v>66902.26999999999</v>
      </c>
      <c r="AK222" s="220">
        <f>SUM($R222:W222)</f>
        <v>71341.149999999994</v>
      </c>
      <c r="AL222" s="220">
        <f>SUM($R222:X222)</f>
        <v>77699.23</v>
      </c>
      <c r="AM222" s="220">
        <f>SUM($R222:Y222)</f>
        <v>81044.239999999991</v>
      </c>
      <c r="AN222" s="220">
        <f>SUM($R222:Z222)</f>
        <v>85094.709999999992</v>
      </c>
      <c r="AO222" s="220">
        <f>SUM($R222:AA222)</f>
        <v>96464.95</v>
      </c>
      <c r="AP222" s="220">
        <f>SUM($R222:AB222)</f>
        <v>102178.48999999999</v>
      </c>
      <c r="AQ222" s="220">
        <f>SUM($R222:AC222)</f>
        <v>128101.01999999999</v>
      </c>
      <c r="AR222" s="222">
        <f t="shared" si="115"/>
        <v>59621.107499999991</v>
      </c>
      <c r="AS222" s="82"/>
      <c r="AT222" s="220">
        <f t="shared" si="152"/>
        <v>189.80662512581969</v>
      </c>
      <c r="AU222" s="220">
        <f t="shared" si="152"/>
        <v>4741.6149060923699</v>
      </c>
      <c r="AV222" s="220">
        <f t="shared" si="152"/>
        <v>3558.4660088458736</v>
      </c>
      <c r="AW222" s="220">
        <f t="shared" si="121"/>
        <v>12042.807659226952</v>
      </c>
      <c r="AX222" s="220">
        <f t="shared" si="121"/>
        <v>11787.218473288247</v>
      </c>
      <c r="AY222" s="220">
        <f t="shared" si="121"/>
        <v>2144.3849125439037</v>
      </c>
      <c r="AZ222" s="220">
        <f t="shared" si="121"/>
        <v>3071.5339961312638</v>
      </c>
      <c r="BA222" s="220">
        <f t="shared" si="121"/>
        <v>1615.9456836653578</v>
      </c>
      <c r="BB222" s="220">
        <f t="shared" si="121"/>
        <v>1956.747367964826</v>
      </c>
      <c r="BC222" s="220">
        <f t="shared" si="121"/>
        <v>5492.8655669905911</v>
      </c>
      <c r="BD222" s="220">
        <f t="shared" si="121"/>
        <v>2760.1622421007319</v>
      </c>
      <c r="BE222" s="220">
        <f t="shared" si="121"/>
        <v>12522.952237268573</v>
      </c>
      <c r="BF222" s="220">
        <f t="shared" si="116"/>
        <v>61884.50567924451</v>
      </c>
      <c r="BG222" s="221"/>
      <c r="BH222" s="220">
        <f>SUM($AT222:AT222)</f>
        <v>189.80662512581969</v>
      </c>
      <c r="BI222" s="220">
        <f>SUM($AT222:AU222)</f>
        <v>4931.4215312181896</v>
      </c>
      <c r="BJ222" s="220">
        <f>SUM($AT222:AV222)</f>
        <v>8489.8875400640627</v>
      </c>
      <c r="BK222" s="220">
        <f>SUM($AT222:AW222)</f>
        <v>20532.695199291014</v>
      </c>
      <c r="BL222" s="220">
        <f>SUM($AT222:AX222)</f>
        <v>32319.913672579263</v>
      </c>
      <c r="BM222" s="220">
        <f>SUM($AT222:AY222)</f>
        <v>34464.298585123164</v>
      </c>
      <c r="BN222" s="220">
        <f>SUM($AT222:AZ222)</f>
        <v>37535.832581254428</v>
      </c>
      <c r="BO222" s="220">
        <f>SUM($AT222:BA222)</f>
        <v>39151.778264919783</v>
      </c>
      <c r="BP222" s="220">
        <f>SUM($AT222:BB222)</f>
        <v>41108.525632884608</v>
      </c>
      <c r="BQ222" s="220">
        <f>SUM($AT222:BC222)</f>
        <v>46601.391199875201</v>
      </c>
      <c r="BR222" s="220">
        <f>SUM($AT222:BD222)</f>
        <v>49361.553441975935</v>
      </c>
      <c r="BS222" s="220">
        <f>SUM($AT222:BE222)</f>
        <v>61884.50567924451</v>
      </c>
      <c r="BT222" s="222">
        <f t="shared" si="117"/>
        <v>28802.446426161143</v>
      </c>
      <c r="BU222" s="82"/>
      <c r="BV222" s="220">
        <f t="shared" si="153"/>
        <v>59.559201251539918</v>
      </c>
      <c r="BW222" s="220">
        <f t="shared" si="153"/>
        <v>1487.8658543243901</v>
      </c>
      <c r="BX222" s="220">
        <f t="shared" si="153"/>
        <v>1116.6069310126782</v>
      </c>
      <c r="BY222" s="220">
        <f t="shared" si="122"/>
        <v>3778.8986792954379</v>
      </c>
      <c r="BZ222" s="220">
        <f t="shared" si="122"/>
        <v>3698.6976444108559</v>
      </c>
      <c r="CA222" s="220">
        <f t="shared" si="122"/>
        <v>672.88406019708805</v>
      </c>
      <c r="CB222" s="220">
        <f t="shared" si="122"/>
        <v>963.81309822700803</v>
      </c>
      <c r="CC222" s="220">
        <f t="shared" si="122"/>
        <v>507.06572608402598</v>
      </c>
      <c r="CD222" s="220">
        <f t="shared" si="122"/>
        <v>614.0054922202221</v>
      </c>
      <c r="CE222" s="220">
        <f t="shared" si="122"/>
        <v>1723.5999298506242</v>
      </c>
      <c r="CF222" s="220">
        <f t="shared" si="122"/>
        <v>866.10811585320403</v>
      </c>
      <c r="CG222" s="220">
        <f t="shared" si="122"/>
        <v>3929.5626908095783</v>
      </c>
      <c r="CH222" s="220">
        <f t="shared" si="118"/>
        <v>19418.667423536652</v>
      </c>
      <c r="CI222" s="221"/>
      <c r="CJ222" s="220">
        <f>SUM($BV222:BV222)</f>
        <v>59.559201251539918</v>
      </c>
      <c r="CK222" s="220">
        <f>SUM($BV222:BW222)</f>
        <v>1547.4250555759299</v>
      </c>
      <c r="CL222" s="220">
        <f>SUM($BV222:BX222)</f>
        <v>2664.0319865886081</v>
      </c>
      <c r="CM222" s="220">
        <f>SUM($BV222:BY222)</f>
        <v>6442.930665884046</v>
      </c>
      <c r="CN222" s="220">
        <f>SUM($BV222:BZ222)</f>
        <v>10141.628310294902</v>
      </c>
      <c r="CO222" s="220">
        <f>SUM($BV222:CA222)</f>
        <v>10814.51237049199</v>
      </c>
      <c r="CP222" s="220">
        <f>SUM($BV222:CB222)</f>
        <v>11778.325468718998</v>
      </c>
      <c r="CQ222" s="220">
        <f>SUM($BV222:CC222)</f>
        <v>12285.391194803024</v>
      </c>
      <c r="CR222" s="220">
        <f>SUM($BV222:CD222)</f>
        <v>12899.396687023245</v>
      </c>
      <c r="CS222" s="220">
        <f>SUM($BV222:CE222)</f>
        <v>14622.99661687387</v>
      </c>
      <c r="CT222" s="220">
        <f>SUM($BV222:CF222)</f>
        <v>15489.104732727073</v>
      </c>
      <c r="CU222" s="220">
        <f>SUM($BV222:CG222)</f>
        <v>19418.667423536652</v>
      </c>
      <c r="CV222" s="222">
        <f t="shared" si="119"/>
        <v>9037.8863335001297</v>
      </c>
    </row>
    <row r="223" spans="1:100" s="94" customFormat="1" ht="14.4">
      <c r="A223" s="129" t="s">
        <v>807</v>
      </c>
      <c r="B223" t="s">
        <v>56</v>
      </c>
      <c r="C223" t="s">
        <v>20</v>
      </c>
      <c r="D223" t="s">
        <v>494</v>
      </c>
      <c r="E223" s="217" t="s">
        <v>50</v>
      </c>
      <c r="F223" t="s">
        <v>173</v>
      </c>
      <c r="G223" t="s">
        <v>174</v>
      </c>
      <c r="H223" t="s">
        <v>175</v>
      </c>
      <c r="I223" t="s">
        <v>65</v>
      </c>
      <c r="J223" t="s">
        <v>694</v>
      </c>
      <c r="K223" s="129" t="s">
        <v>789</v>
      </c>
      <c r="L223" s="129" t="s">
        <v>775</v>
      </c>
      <c r="M223" s="218" t="str">
        <f t="shared" ref="M223" si="155">B223&amp;"."&amp;C223</f>
        <v>CD.AA</v>
      </c>
      <c r="N223" s="173">
        <v>0.48309143579999997</v>
      </c>
      <c r="O223" s="173">
        <v>0.15158870260000001</v>
      </c>
      <c r="P223" s="219">
        <f t="shared" ref="P223" si="156">AD223*N223</f>
        <v>273560.82020024693</v>
      </c>
      <c r="Q223" s="219">
        <f t="shared" ref="Q223" si="157">AD223*O223</f>
        <v>85840.333202502428</v>
      </c>
      <c r="R223" s="220">
        <v>75111.950000000012</v>
      </c>
      <c r="S223" s="220">
        <v>82292.260000000009</v>
      </c>
      <c r="T223" s="220">
        <v>30309.760000000006</v>
      </c>
      <c r="U223" s="220">
        <v>232705.47</v>
      </c>
      <c r="V223" s="220">
        <v>2539.04</v>
      </c>
      <c r="W223" s="220">
        <v>42192.07</v>
      </c>
      <c r="X223" s="220">
        <v>25540.27</v>
      </c>
      <c r="Y223" s="220">
        <v>21727.87</v>
      </c>
      <c r="Z223" s="220">
        <v>4219</v>
      </c>
      <c r="AA223" s="220">
        <v>10812.369999999999</v>
      </c>
      <c r="AB223" s="220">
        <v>30952.55</v>
      </c>
      <c r="AC223" s="220">
        <v>7868.7</v>
      </c>
      <c r="AD223" s="220">
        <f t="shared" ref="AD223" si="158">SUM(R223:AC223)</f>
        <v>566271.31000000006</v>
      </c>
      <c r="AE223" s="221"/>
      <c r="AF223" s="220">
        <f>SUM($R223:R223)</f>
        <v>75111.950000000012</v>
      </c>
      <c r="AG223" s="220">
        <f>SUM($R223:S223)</f>
        <v>157404.21000000002</v>
      </c>
      <c r="AH223" s="220">
        <f>SUM($R223:T223)</f>
        <v>187713.97000000003</v>
      </c>
      <c r="AI223" s="220">
        <f>SUM($R223:U223)</f>
        <v>420419.44000000006</v>
      </c>
      <c r="AJ223" s="220">
        <f>SUM($R223:V223)</f>
        <v>422958.48000000004</v>
      </c>
      <c r="AK223" s="220">
        <f>SUM($R223:W223)</f>
        <v>465150.55000000005</v>
      </c>
      <c r="AL223" s="220">
        <f>SUM($R223:X223)</f>
        <v>490690.82000000007</v>
      </c>
      <c r="AM223" s="220">
        <f>SUM($R223:Y223)</f>
        <v>512418.69000000006</v>
      </c>
      <c r="AN223" s="220">
        <f>SUM($R223:Z223)</f>
        <v>516637.69000000006</v>
      </c>
      <c r="AO223" s="220">
        <f>SUM($R223:AA223)</f>
        <v>527450.06000000006</v>
      </c>
      <c r="AP223" s="220">
        <f>SUM($R223:AB223)</f>
        <v>558402.6100000001</v>
      </c>
      <c r="AQ223" s="220">
        <f>SUM($R223:AC223)</f>
        <v>566271.31000000006</v>
      </c>
      <c r="AR223" s="222">
        <f t="shared" ref="AR223" si="159">(((0+AQ223)/2)+SUM(AF223:AP223))/12</f>
        <v>384791.17708333331</v>
      </c>
      <c r="AS223" s="82"/>
      <c r="AT223" s="220">
        <f t="shared" ref="AT223" si="160">R223*$N223</f>
        <v>36285.939771237812</v>
      </c>
      <c r="AU223" s="220">
        <f t="shared" ref="AU223" si="161">S223*$N223</f>
        <v>39754.686038626911</v>
      </c>
      <c r="AV223" s="220">
        <f t="shared" ref="AV223" si="162">T223*$N223</f>
        <v>14642.38547715341</v>
      </c>
      <c r="AW223" s="220">
        <f t="shared" ref="AW223" si="163">U223*$N223</f>
        <v>112418.01962081382</v>
      </c>
      <c r="AX223" s="220">
        <f t="shared" ref="AX223" si="164">V223*$N223</f>
        <v>1226.5884791536319</v>
      </c>
      <c r="AY223" s="220">
        <f t="shared" ref="AY223" si="165">W223*$N223</f>
        <v>20382.627675674106</v>
      </c>
      <c r="AZ223" s="220">
        <f t="shared" ref="AZ223" si="166">X223*$N223</f>
        <v>12338.285705019665</v>
      </c>
      <c r="BA223" s="220">
        <f t="shared" ref="BA223" si="167">Y223*$N223</f>
        <v>10496.547915175744</v>
      </c>
      <c r="BB223" s="220">
        <f t="shared" ref="BB223" si="168">Z223*$N223</f>
        <v>2038.1627676401999</v>
      </c>
      <c r="BC223" s="220">
        <f t="shared" ref="BC223" si="169">AA223*$N223</f>
        <v>5223.3633477008452</v>
      </c>
      <c r="BD223" s="220">
        <f t="shared" ref="BD223" si="170">AB223*$N223</f>
        <v>14952.911821171288</v>
      </c>
      <c r="BE223" s="220">
        <f t="shared" ref="BE223" si="171">AC223*$N223</f>
        <v>3801.3015808794598</v>
      </c>
      <c r="BF223" s="220">
        <f t="shared" ref="BF223" si="172">SUM(AT223:BE223)</f>
        <v>273560.82020024693</v>
      </c>
      <c r="BG223" s="221"/>
      <c r="BH223" s="220">
        <f>SUM($AT223:AT223)</f>
        <v>36285.939771237812</v>
      </c>
      <c r="BI223" s="220">
        <f>SUM($AT223:AU223)</f>
        <v>76040.625809864723</v>
      </c>
      <c r="BJ223" s="220">
        <f>SUM($AT223:AV223)</f>
        <v>90683.011287018133</v>
      </c>
      <c r="BK223" s="220">
        <f>SUM($AT223:AW223)</f>
        <v>203101.03090783197</v>
      </c>
      <c r="BL223" s="220">
        <f>SUM($AT223:AX223)</f>
        <v>204327.61938698561</v>
      </c>
      <c r="BM223" s="220">
        <f>SUM($AT223:AY223)</f>
        <v>224710.24706265971</v>
      </c>
      <c r="BN223" s="220">
        <f>SUM($AT223:AZ223)</f>
        <v>237048.53276767937</v>
      </c>
      <c r="BO223" s="220">
        <f>SUM($AT223:BA223)</f>
        <v>247545.0806828551</v>
      </c>
      <c r="BP223" s="220">
        <f>SUM($AT223:BB223)</f>
        <v>249583.2434504953</v>
      </c>
      <c r="BQ223" s="220">
        <f>SUM($AT223:BC223)</f>
        <v>254806.60679819615</v>
      </c>
      <c r="BR223" s="220">
        <f>SUM($AT223:BD223)</f>
        <v>269759.51861936745</v>
      </c>
      <c r="BS223" s="220">
        <f>SUM($AT223:BE223)</f>
        <v>273560.82020024693</v>
      </c>
      <c r="BT223" s="222">
        <f t="shared" ref="BT223" si="173">(((0+BS223)/2)+SUM(BH223:BR223))/12</f>
        <v>185889.32222035958</v>
      </c>
      <c r="BU223" s="82"/>
      <c r="BV223" s="220">
        <f t="shared" ref="BV223" si="174">$O223*R223</f>
        <v>11386.123050256072</v>
      </c>
      <c r="BW223" s="220">
        <f t="shared" ref="BW223" si="175">$O223*S223</f>
        <v>12474.576927421878</v>
      </c>
      <c r="BX223" s="220">
        <f t="shared" ref="BX223" si="176">$O223*T223</f>
        <v>4594.6171945173774</v>
      </c>
      <c r="BY223" s="220">
        <f t="shared" ref="BY223" si="177">$O223*U223</f>
        <v>35275.520285223225</v>
      </c>
      <c r="BZ223" s="220">
        <f t="shared" ref="BZ223" si="178">$O223*V223</f>
        <v>384.88977944950403</v>
      </c>
      <c r="CA223" s="220">
        <f t="shared" ref="CA223" si="179">$O223*W223</f>
        <v>6395.8411513083829</v>
      </c>
      <c r="CB223" s="220">
        <f t="shared" ref="CB223" si="180">$O223*X223</f>
        <v>3871.6163933537023</v>
      </c>
      <c r="CC223" s="220">
        <f t="shared" ref="CC223" si="181">$O223*Y223</f>
        <v>3293.699623561462</v>
      </c>
      <c r="CD223" s="220">
        <f t="shared" ref="CD223" si="182">$O223*Z223</f>
        <v>639.55273626940004</v>
      </c>
      <c r="CE223" s="220">
        <f t="shared" ref="CE223" si="183">$O223*AA223</f>
        <v>1639.033140331162</v>
      </c>
      <c r="CF223" s="220">
        <f t="shared" ref="CF223" si="184">$O223*AB223</f>
        <v>4692.0568966616302</v>
      </c>
      <c r="CG223" s="220">
        <f t="shared" ref="CG223" si="185">$O223*AC223</f>
        <v>1192.8060241486201</v>
      </c>
      <c r="CH223" s="220">
        <f t="shared" ref="CH223" si="186">SUM(BV223:CG223)</f>
        <v>85840.333202502414</v>
      </c>
      <c r="CI223" s="221"/>
      <c r="CJ223" s="220">
        <f>SUM($BV223:BV223)</f>
        <v>11386.123050256072</v>
      </c>
      <c r="CK223" s="220">
        <f>SUM($BV223:BW223)</f>
        <v>23860.699977677948</v>
      </c>
      <c r="CL223" s="220">
        <f>SUM($BV223:BX223)</f>
        <v>28455.317172195326</v>
      </c>
      <c r="CM223" s="220">
        <f>SUM($BV223:BY223)</f>
        <v>63730.837457418551</v>
      </c>
      <c r="CN223" s="220">
        <f>SUM($BV223:BZ223)</f>
        <v>64115.727236868057</v>
      </c>
      <c r="CO223" s="220">
        <f>SUM($BV223:CA223)</f>
        <v>70511.568388176442</v>
      </c>
      <c r="CP223" s="220">
        <f>SUM($BV223:CB223)</f>
        <v>74383.184781530144</v>
      </c>
      <c r="CQ223" s="220">
        <f>SUM($BV223:CC223)</f>
        <v>77676.884405091609</v>
      </c>
      <c r="CR223" s="220">
        <f>SUM($BV223:CD223)</f>
        <v>78316.437141361006</v>
      </c>
      <c r="CS223" s="220">
        <f>SUM($BV223:CE223)</f>
        <v>79955.470281692164</v>
      </c>
      <c r="CT223" s="220">
        <f>SUM($BV223:CF223)</f>
        <v>84647.52717835379</v>
      </c>
      <c r="CU223" s="220">
        <f>SUM($BV223:CG223)</f>
        <v>85840.333202502414</v>
      </c>
      <c r="CV223" s="222">
        <f t="shared" ref="CV223" si="187">(((0+CU223)/2)+SUM(CJ223:CT223))/12</f>
        <v>58329.995305989352</v>
      </c>
    </row>
    <row r="224" spans="1:100" s="94" customFormat="1" ht="14.4">
      <c r="A224" s="129" t="s">
        <v>807</v>
      </c>
      <c r="B224" t="s">
        <v>211</v>
      </c>
      <c r="C224" t="s">
        <v>21</v>
      </c>
      <c r="D224" t="s">
        <v>494</v>
      </c>
      <c r="E224" s="217" t="s">
        <v>50</v>
      </c>
      <c r="F224" t="s">
        <v>173</v>
      </c>
      <c r="G224" t="s">
        <v>174</v>
      </c>
      <c r="H224" t="s">
        <v>175</v>
      </c>
      <c r="I224" t="s">
        <v>65</v>
      </c>
      <c r="J224" t="s">
        <v>694</v>
      </c>
      <c r="K224" s="129" t="s">
        <v>789</v>
      </c>
      <c r="L224" s="129" t="s">
        <v>417</v>
      </c>
      <c r="M224" s="218" t="str">
        <f t="shared" si="154"/>
        <v>ED.AN</v>
      </c>
      <c r="N224" s="173">
        <v>0.65639999999999998</v>
      </c>
      <c r="O224" s="173">
        <v>0</v>
      </c>
      <c r="P224" s="219">
        <f t="shared" si="113"/>
        <v>183068.15489999999</v>
      </c>
      <c r="Q224" s="219">
        <f t="shared" si="114"/>
        <v>0</v>
      </c>
      <c r="R224" s="220">
        <v>0</v>
      </c>
      <c r="S224" s="220">
        <v>0</v>
      </c>
      <c r="T224" s="220">
        <v>0</v>
      </c>
      <c r="U224" s="220">
        <v>0</v>
      </c>
      <c r="V224" s="220">
        <v>277374.62</v>
      </c>
      <c r="W224" s="220">
        <v>2101.39</v>
      </c>
      <c r="X224" s="220">
        <v>-653.87</v>
      </c>
      <c r="Y224" s="220">
        <v>75.11</v>
      </c>
      <c r="Z224" s="220">
        <v>0</v>
      </c>
      <c r="AA224" s="220">
        <v>0</v>
      </c>
      <c r="AB224" s="220">
        <v>0</v>
      </c>
      <c r="AC224" s="220">
        <v>0</v>
      </c>
      <c r="AD224" s="220">
        <f t="shared" si="120"/>
        <v>278897.25</v>
      </c>
      <c r="AE224" s="221"/>
      <c r="AF224" s="220">
        <f>SUM($R224:R224)</f>
        <v>0</v>
      </c>
      <c r="AG224" s="220">
        <f>SUM($R224:S224)</f>
        <v>0</v>
      </c>
      <c r="AH224" s="220">
        <f>SUM($R224:T224)</f>
        <v>0</v>
      </c>
      <c r="AI224" s="220">
        <f>SUM($R224:U224)</f>
        <v>0</v>
      </c>
      <c r="AJ224" s="220">
        <f>SUM($R224:V224)</f>
        <v>277374.62</v>
      </c>
      <c r="AK224" s="220">
        <f>SUM($R224:W224)</f>
        <v>279476.01</v>
      </c>
      <c r="AL224" s="220">
        <f>SUM($R224:X224)</f>
        <v>278822.14</v>
      </c>
      <c r="AM224" s="220">
        <f>SUM($R224:Y224)</f>
        <v>278897.25</v>
      </c>
      <c r="AN224" s="220">
        <f>SUM($R224:Z224)</f>
        <v>278897.25</v>
      </c>
      <c r="AO224" s="220">
        <f>SUM($R224:AA224)</f>
        <v>278897.25</v>
      </c>
      <c r="AP224" s="220">
        <f>SUM($R224:AB224)</f>
        <v>278897.25</v>
      </c>
      <c r="AQ224" s="220">
        <f>SUM($R224:AC224)</f>
        <v>278897.25</v>
      </c>
      <c r="AR224" s="222">
        <f t="shared" si="115"/>
        <v>174225.86624999999</v>
      </c>
      <c r="AS224" s="82"/>
      <c r="AT224" s="220">
        <f t="shared" si="152"/>
        <v>0</v>
      </c>
      <c r="AU224" s="220">
        <f t="shared" si="152"/>
        <v>0</v>
      </c>
      <c r="AV224" s="220">
        <f t="shared" si="152"/>
        <v>0</v>
      </c>
      <c r="AW224" s="220">
        <f t="shared" si="152"/>
        <v>0</v>
      </c>
      <c r="AX224" s="220">
        <f t="shared" si="152"/>
        <v>182068.700568</v>
      </c>
      <c r="AY224" s="220">
        <f t="shared" si="152"/>
        <v>1379.3523959999998</v>
      </c>
      <c r="AZ224" s="220">
        <f t="shared" si="152"/>
        <v>-429.20026799999999</v>
      </c>
      <c r="BA224" s="220">
        <f t="shared" si="152"/>
        <v>49.302203999999996</v>
      </c>
      <c r="BB224" s="220">
        <f t="shared" si="152"/>
        <v>0</v>
      </c>
      <c r="BC224" s="220">
        <f t="shared" si="152"/>
        <v>0</v>
      </c>
      <c r="BD224" s="220">
        <f t="shared" si="152"/>
        <v>0</v>
      </c>
      <c r="BE224" s="220">
        <f t="shared" si="152"/>
        <v>0</v>
      </c>
      <c r="BF224" s="220">
        <f t="shared" si="116"/>
        <v>183068.15490000002</v>
      </c>
      <c r="BG224" s="221"/>
      <c r="BH224" s="220">
        <f>SUM($AT224:AT224)</f>
        <v>0</v>
      </c>
      <c r="BI224" s="220">
        <f>SUM($AT224:AU224)</f>
        <v>0</v>
      </c>
      <c r="BJ224" s="220">
        <f>SUM($AT224:AV224)</f>
        <v>0</v>
      </c>
      <c r="BK224" s="220">
        <f>SUM($AT224:AW224)</f>
        <v>0</v>
      </c>
      <c r="BL224" s="220">
        <f>SUM($AT224:AX224)</f>
        <v>182068.700568</v>
      </c>
      <c r="BM224" s="220">
        <f>SUM($AT224:AY224)</f>
        <v>183448.052964</v>
      </c>
      <c r="BN224" s="220">
        <f>SUM($AT224:AZ224)</f>
        <v>183018.85269600002</v>
      </c>
      <c r="BO224" s="220">
        <f>SUM($AT224:BA224)</f>
        <v>183068.15490000002</v>
      </c>
      <c r="BP224" s="220">
        <f>SUM($AT224:BB224)</f>
        <v>183068.15490000002</v>
      </c>
      <c r="BQ224" s="220">
        <f>SUM($AT224:BC224)</f>
        <v>183068.15490000002</v>
      </c>
      <c r="BR224" s="220">
        <f>SUM($AT224:BD224)</f>
        <v>183068.15490000002</v>
      </c>
      <c r="BS224" s="220">
        <f>SUM($AT224:BE224)</f>
        <v>183068.15490000002</v>
      </c>
      <c r="BT224" s="222">
        <f t="shared" si="117"/>
        <v>114361.85860649998</v>
      </c>
      <c r="BU224" s="82"/>
      <c r="BV224" s="220">
        <f t="shared" si="153"/>
        <v>0</v>
      </c>
      <c r="BW224" s="220">
        <f t="shared" si="153"/>
        <v>0</v>
      </c>
      <c r="BX224" s="220">
        <f t="shared" si="153"/>
        <v>0</v>
      </c>
      <c r="BY224" s="220">
        <f t="shared" si="153"/>
        <v>0</v>
      </c>
      <c r="BZ224" s="220">
        <f t="shared" si="153"/>
        <v>0</v>
      </c>
      <c r="CA224" s="220">
        <f t="shared" si="153"/>
        <v>0</v>
      </c>
      <c r="CB224" s="220">
        <f t="shared" si="153"/>
        <v>0</v>
      </c>
      <c r="CC224" s="220">
        <f t="shared" si="153"/>
        <v>0</v>
      </c>
      <c r="CD224" s="220">
        <f t="shared" si="153"/>
        <v>0</v>
      </c>
      <c r="CE224" s="220">
        <f t="shared" si="153"/>
        <v>0</v>
      </c>
      <c r="CF224" s="220">
        <f t="shared" si="153"/>
        <v>0</v>
      </c>
      <c r="CG224" s="220">
        <f t="shared" si="153"/>
        <v>0</v>
      </c>
      <c r="CH224" s="220">
        <f t="shared" si="118"/>
        <v>0</v>
      </c>
      <c r="CI224" s="221"/>
      <c r="CJ224" s="220">
        <f>SUM($BV224:BV224)</f>
        <v>0</v>
      </c>
      <c r="CK224" s="220">
        <f>SUM($BV224:BW224)</f>
        <v>0</v>
      </c>
      <c r="CL224" s="220">
        <f>SUM($BV224:BX224)</f>
        <v>0</v>
      </c>
      <c r="CM224" s="220">
        <f>SUM($BV224:BY224)</f>
        <v>0</v>
      </c>
      <c r="CN224" s="220">
        <f>SUM($BV224:BZ224)</f>
        <v>0</v>
      </c>
      <c r="CO224" s="220">
        <f>SUM($BV224:CA224)</f>
        <v>0</v>
      </c>
      <c r="CP224" s="220">
        <f>SUM($BV224:CB224)</f>
        <v>0</v>
      </c>
      <c r="CQ224" s="220">
        <f>SUM($BV224:CC224)</f>
        <v>0</v>
      </c>
      <c r="CR224" s="220">
        <f>SUM($BV224:CD224)</f>
        <v>0</v>
      </c>
      <c r="CS224" s="220">
        <f>SUM($BV224:CE224)</f>
        <v>0</v>
      </c>
      <c r="CT224" s="220">
        <f>SUM($BV224:CF224)</f>
        <v>0</v>
      </c>
      <c r="CU224" s="220">
        <f>SUM($BV224:CG224)</f>
        <v>0</v>
      </c>
      <c r="CV224" s="222">
        <f t="shared" si="119"/>
        <v>0</v>
      </c>
    </row>
    <row r="225" spans="1:100" s="94" customFormat="1" ht="14.4">
      <c r="A225" s="129" t="s">
        <v>807</v>
      </c>
      <c r="B225" t="s">
        <v>56</v>
      </c>
      <c r="C225" t="s">
        <v>20</v>
      </c>
      <c r="D225" t="s">
        <v>680</v>
      </c>
      <c r="E225" s="217" t="s">
        <v>48</v>
      </c>
      <c r="F225" t="s">
        <v>186</v>
      </c>
      <c r="G225" t="s">
        <v>187</v>
      </c>
      <c r="H225" t="s">
        <v>188</v>
      </c>
      <c r="I225" t="s">
        <v>189</v>
      </c>
      <c r="J225" t="s">
        <v>695</v>
      </c>
      <c r="K225" s="129" t="s">
        <v>789</v>
      </c>
      <c r="L225" s="129" t="s">
        <v>41</v>
      </c>
      <c r="M225" s="218" t="str">
        <f t="shared" si="154"/>
        <v>CD.AA</v>
      </c>
      <c r="N225" s="173">
        <v>0.48309143579999997</v>
      </c>
      <c r="O225" s="173">
        <v>0.15158870260000001</v>
      </c>
      <c r="P225" s="219">
        <f t="shared" si="113"/>
        <v>627617.51417513739</v>
      </c>
      <c r="Q225" s="219">
        <f t="shared" si="114"/>
        <v>196939.37348587997</v>
      </c>
      <c r="R225" s="220">
        <v>21660.66</v>
      </c>
      <c r="S225" s="220">
        <v>1713.27</v>
      </c>
      <c r="T225" s="220">
        <v>523.48</v>
      </c>
      <c r="U225" s="220">
        <v>0</v>
      </c>
      <c r="V225" s="220">
        <v>0</v>
      </c>
      <c r="W225" s="220">
        <v>574913.13</v>
      </c>
      <c r="X225" s="220">
        <v>24931.89</v>
      </c>
      <c r="Y225" s="220">
        <v>1554.67</v>
      </c>
      <c r="Z225" s="220">
        <v>0</v>
      </c>
      <c r="AA225" s="220">
        <v>44728.51</v>
      </c>
      <c r="AB225" s="220">
        <v>7535.81</v>
      </c>
      <c r="AC225" s="220">
        <v>621607.78</v>
      </c>
      <c r="AD225" s="220">
        <f t="shared" si="120"/>
        <v>1299169.2000000002</v>
      </c>
      <c r="AE225" s="221"/>
      <c r="AF225" s="220">
        <f>SUM($R225:R225)</f>
        <v>21660.66</v>
      </c>
      <c r="AG225" s="220">
        <f>SUM($R225:S225)</f>
        <v>23373.93</v>
      </c>
      <c r="AH225" s="220">
        <f>SUM($R225:T225)</f>
        <v>23897.41</v>
      </c>
      <c r="AI225" s="220">
        <f>SUM($R225:U225)</f>
        <v>23897.41</v>
      </c>
      <c r="AJ225" s="220">
        <f>SUM($R225:V225)</f>
        <v>23897.41</v>
      </c>
      <c r="AK225" s="220">
        <f>SUM($R225:W225)</f>
        <v>598810.54</v>
      </c>
      <c r="AL225" s="220">
        <f>SUM($R225:X225)</f>
        <v>623742.43000000005</v>
      </c>
      <c r="AM225" s="220">
        <f>SUM($R225:Y225)</f>
        <v>625297.10000000009</v>
      </c>
      <c r="AN225" s="220">
        <f>SUM($R225:Z225)</f>
        <v>625297.10000000009</v>
      </c>
      <c r="AO225" s="220">
        <f>SUM($R225:AA225)</f>
        <v>670025.6100000001</v>
      </c>
      <c r="AP225" s="220">
        <f>SUM($R225:AB225)</f>
        <v>677561.42000000016</v>
      </c>
      <c r="AQ225" s="220">
        <f>SUM($R225:AC225)</f>
        <v>1299169.2000000002</v>
      </c>
      <c r="AR225" s="222">
        <f t="shared" si="115"/>
        <v>382253.80166666675</v>
      </c>
      <c r="AS225" s="82"/>
      <c r="AT225" s="220">
        <f t="shared" ref="AT225:BE244" si="188">R225*$N225</f>
        <v>10464.079339775628</v>
      </c>
      <c r="AU225" s="220">
        <f t="shared" si="188"/>
        <v>827.66606421306597</v>
      </c>
      <c r="AV225" s="220">
        <f t="shared" si="188"/>
        <v>252.888704812584</v>
      </c>
      <c r="AW225" s="220">
        <f t="shared" si="188"/>
        <v>0</v>
      </c>
      <c r="AX225" s="220">
        <f t="shared" si="188"/>
        <v>0</v>
      </c>
      <c r="AY225" s="220">
        <f t="shared" si="188"/>
        <v>277735.60943197203</v>
      </c>
      <c r="AZ225" s="220">
        <f t="shared" si="188"/>
        <v>12044.382537307662</v>
      </c>
      <c r="BA225" s="220">
        <f t="shared" si="188"/>
        <v>751.04776249518602</v>
      </c>
      <c r="BB225" s="220">
        <f t="shared" si="188"/>
        <v>0</v>
      </c>
      <c r="BC225" s="220">
        <f t="shared" si="188"/>
        <v>21607.960117094659</v>
      </c>
      <c r="BD225" s="220">
        <f t="shared" si="188"/>
        <v>3640.4852728159981</v>
      </c>
      <c r="BE225" s="220">
        <f t="shared" si="188"/>
        <v>300293.39494465053</v>
      </c>
      <c r="BF225" s="220">
        <f t="shared" si="116"/>
        <v>627617.51417513727</v>
      </c>
      <c r="BG225" s="221"/>
      <c r="BH225" s="220">
        <f>SUM($AT225:AT225)</f>
        <v>10464.079339775628</v>
      </c>
      <c r="BI225" s="220">
        <f>SUM($AT225:AU225)</f>
        <v>11291.745403988694</v>
      </c>
      <c r="BJ225" s="220">
        <f>SUM($AT225:AV225)</f>
        <v>11544.634108801278</v>
      </c>
      <c r="BK225" s="220">
        <f>SUM($AT225:AW225)</f>
        <v>11544.634108801278</v>
      </c>
      <c r="BL225" s="220">
        <f>SUM($AT225:AX225)</f>
        <v>11544.634108801278</v>
      </c>
      <c r="BM225" s="220">
        <f>SUM($AT225:AY225)</f>
        <v>289280.24354077328</v>
      </c>
      <c r="BN225" s="220">
        <f>SUM($AT225:AZ225)</f>
        <v>301324.62607808097</v>
      </c>
      <c r="BO225" s="220">
        <f>SUM($AT225:BA225)</f>
        <v>302075.67384057614</v>
      </c>
      <c r="BP225" s="220">
        <f>SUM($AT225:BB225)</f>
        <v>302075.67384057614</v>
      </c>
      <c r="BQ225" s="220">
        <f>SUM($AT225:BC225)</f>
        <v>323683.63395767083</v>
      </c>
      <c r="BR225" s="220">
        <f>SUM($AT225:BD225)</f>
        <v>327324.1192304868</v>
      </c>
      <c r="BS225" s="220">
        <f>SUM($AT225:BE225)</f>
        <v>627617.51417513727</v>
      </c>
      <c r="BT225" s="222">
        <f t="shared" si="117"/>
        <v>184663.53788715843</v>
      </c>
      <c r="BU225" s="82"/>
      <c r="BV225" s="220">
        <f t="shared" ref="BV225:CG244" si="189">$O225*R225</f>
        <v>3283.5113468597165</v>
      </c>
      <c r="BW225" s="220">
        <f t="shared" si="189"/>
        <v>259.71237650350201</v>
      </c>
      <c r="BX225" s="220">
        <f t="shared" si="189"/>
        <v>79.353654037048017</v>
      </c>
      <c r="BY225" s="220">
        <f t="shared" si="189"/>
        <v>0</v>
      </c>
      <c r="BZ225" s="220">
        <f t="shared" si="189"/>
        <v>0</v>
      </c>
      <c r="CA225" s="220">
        <f t="shared" si="189"/>
        <v>87150.33548440515</v>
      </c>
      <c r="CB225" s="220">
        <f t="shared" si="189"/>
        <v>3779.3928584659143</v>
      </c>
      <c r="CC225" s="220">
        <f t="shared" si="189"/>
        <v>235.67040827114204</v>
      </c>
      <c r="CD225" s="220">
        <f t="shared" si="189"/>
        <v>0</v>
      </c>
      <c r="CE225" s="220">
        <f t="shared" si="189"/>
        <v>6780.3368001311273</v>
      </c>
      <c r="CF225" s="220">
        <f t="shared" si="189"/>
        <v>1142.3436609401062</v>
      </c>
      <c r="CG225" s="220">
        <f t="shared" si="189"/>
        <v>94228.71689626624</v>
      </c>
      <c r="CH225" s="220">
        <f t="shared" si="118"/>
        <v>196939.37348587994</v>
      </c>
      <c r="CI225" s="221"/>
      <c r="CJ225" s="220">
        <f>SUM($BV225:BV225)</f>
        <v>3283.5113468597165</v>
      </c>
      <c r="CK225" s="220">
        <f>SUM($BV225:BW225)</f>
        <v>3543.2237233632186</v>
      </c>
      <c r="CL225" s="220">
        <f>SUM($BV225:BX225)</f>
        <v>3622.5773774002664</v>
      </c>
      <c r="CM225" s="220">
        <f>SUM($BV225:BY225)</f>
        <v>3622.5773774002664</v>
      </c>
      <c r="CN225" s="220">
        <f>SUM($BV225:BZ225)</f>
        <v>3622.5773774002664</v>
      </c>
      <c r="CO225" s="220">
        <f>SUM($BV225:CA225)</f>
        <v>90772.912861805409</v>
      </c>
      <c r="CP225" s="220">
        <f>SUM($BV225:CB225)</f>
        <v>94552.305720271324</v>
      </c>
      <c r="CQ225" s="220">
        <f>SUM($BV225:CC225)</f>
        <v>94787.976128542461</v>
      </c>
      <c r="CR225" s="220">
        <f>SUM($BV225:CD225)</f>
        <v>94787.976128542461</v>
      </c>
      <c r="CS225" s="220">
        <f>SUM($BV225:CE225)</f>
        <v>101568.31292867359</v>
      </c>
      <c r="CT225" s="220">
        <f>SUM($BV225:CF225)</f>
        <v>102710.6565896137</v>
      </c>
      <c r="CU225" s="220">
        <f>SUM($BV225:CG225)</f>
        <v>196939.37348587994</v>
      </c>
      <c r="CV225" s="222">
        <f t="shared" si="119"/>
        <v>57945.357858567724</v>
      </c>
    </row>
    <row r="226" spans="1:100" s="94" customFormat="1" ht="14.4">
      <c r="A226" s="129" t="s">
        <v>807</v>
      </c>
      <c r="B226" t="s">
        <v>56</v>
      </c>
      <c r="C226" t="s">
        <v>20</v>
      </c>
      <c r="D226" t="s">
        <v>696</v>
      </c>
      <c r="E226" s="217" t="s">
        <v>51</v>
      </c>
      <c r="F226" t="s">
        <v>697</v>
      </c>
      <c r="G226" t="s">
        <v>698</v>
      </c>
      <c r="H226" t="s">
        <v>699</v>
      </c>
      <c r="I226" t="s">
        <v>700</v>
      </c>
      <c r="J226" t="s">
        <v>701</v>
      </c>
      <c r="K226" s="129" t="s">
        <v>789</v>
      </c>
      <c r="L226" s="129" t="s">
        <v>41</v>
      </c>
      <c r="M226" s="218" t="str">
        <f t="shared" si="154"/>
        <v>CD.AA</v>
      </c>
      <c r="N226" s="173">
        <v>0.48309143579999997</v>
      </c>
      <c r="O226" s="173">
        <v>0.15158870260000001</v>
      </c>
      <c r="P226" s="219">
        <f t="shared" si="113"/>
        <v>823487.60348642874</v>
      </c>
      <c r="Q226" s="219">
        <f t="shared" si="114"/>
        <v>258401.22214745954</v>
      </c>
      <c r="R226" s="220">
        <v>0</v>
      </c>
      <c r="S226" s="220">
        <v>0</v>
      </c>
      <c r="T226" s="220">
        <v>0</v>
      </c>
      <c r="U226" s="220">
        <v>0</v>
      </c>
      <c r="V226" s="220">
        <v>0</v>
      </c>
      <c r="W226" s="220">
        <v>277102.86</v>
      </c>
      <c r="X226" s="220">
        <v>28093.33</v>
      </c>
      <c r="Y226" s="220">
        <v>18812.73</v>
      </c>
      <c r="Z226" s="220">
        <v>7533.02</v>
      </c>
      <c r="AA226" s="220">
        <v>2863.33</v>
      </c>
      <c r="AB226" s="220">
        <v>2354.4</v>
      </c>
      <c r="AC226" s="220">
        <v>1367860.91</v>
      </c>
      <c r="AD226" s="220">
        <f t="shared" si="120"/>
        <v>1704620.58</v>
      </c>
      <c r="AE226" s="221"/>
      <c r="AF226" s="220">
        <f>SUM($R226:R226)</f>
        <v>0</v>
      </c>
      <c r="AG226" s="220">
        <f>SUM($R226:S226)</f>
        <v>0</v>
      </c>
      <c r="AH226" s="220">
        <f>SUM($R226:T226)</f>
        <v>0</v>
      </c>
      <c r="AI226" s="220">
        <f>SUM($R226:U226)</f>
        <v>0</v>
      </c>
      <c r="AJ226" s="220">
        <f>SUM($R226:V226)</f>
        <v>0</v>
      </c>
      <c r="AK226" s="220">
        <f>SUM($R226:W226)</f>
        <v>277102.86</v>
      </c>
      <c r="AL226" s="220">
        <f>SUM($R226:X226)</f>
        <v>305196.19</v>
      </c>
      <c r="AM226" s="220">
        <f>SUM($R226:Y226)</f>
        <v>324008.92</v>
      </c>
      <c r="AN226" s="220">
        <f>SUM($R226:Z226)</f>
        <v>331541.94</v>
      </c>
      <c r="AO226" s="220">
        <f>SUM($R226:AA226)</f>
        <v>334405.27</v>
      </c>
      <c r="AP226" s="220">
        <f>SUM($R226:AB226)</f>
        <v>336759.67000000004</v>
      </c>
      <c r="AQ226" s="220">
        <f>SUM($R226:AC226)</f>
        <v>1704620.58</v>
      </c>
      <c r="AR226" s="222">
        <f t="shared" si="115"/>
        <v>230110.42833333334</v>
      </c>
      <c r="AS226" s="82"/>
      <c r="AT226" s="220">
        <f t="shared" si="188"/>
        <v>0</v>
      </c>
      <c r="AU226" s="220">
        <f t="shared" si="188"/>
        <v>0</v>
      </c>
      <c r="AV226" s="220">
        <f t="shared" si="188"/>
        <v>0</v>
      </c>
      <c r="AW226" s="220">
        <f t="shared" si="188"/>
        <v>0</v>
      </c>
      <c r="AX226" s="220">
        <f t="shared" si="188"/>
        <v>0</v>
      </c>
      <c r="AY226" s="220">
        <f t="shared" si="188"/>
        <v>133866.01850168637</v>
      </c>
      <c r="AZ226" s="220">
        <f t="shared" si="188"/>
        <v>13571.647126103215</v>
      </c>
      <c r="BA226" s="220">
        <f t="shared" si="188"/>
        <v>9088.2687470177334</v>
      </c>
      <c r="BB226" s="220">
        <f t="shared" si="188"/>
        <v>3639.1374477101158</v>
      </c>
      <c r="BC226" s="220">
        <f t="shared" si="188"/>
        <v>1383.2502008692138</v>
      </c>
      <c r="BD226" s="220">
        <f t="shared" si="188"/>
        <v>1137.3904764475199</v>
      </c>
      <c r="BE226" s="220">
        <f t="shared" si="188"/>
        <v>660801.89098659449</v>
      </c>
      <c r="BF226" s="220">
        <f t="shared" si="116"/>
        <v>823487.60348642874</v>
      </c>
      <c r="BG226" s="221"/>
      <c r="BH226" s="220">
        <f>SUM($AT226:AT226)</f>
        <v>0</v>
      </c>
      <c r="BI226" s="220">
        <f>SUM($AT226:AU226)</f>
        <v>0</v>
      </c>
      <c r="BJ226" s="220">
        <f>SUM($AT226:AV226)</f>
        <v>0</v>
      </c>
      <c r="BK226" s="220">
        <f>SUM($AT226:AW226)</f>
        <v>0</v>
      </c>
      <c r="BL226" s="220">
        <f>SUM($AT226:AX226)</f>
        <v>0</v>
      </c>
      <c r="BM226" s="220">
        <f>SUM($AT226:AY226)</f>
        <v>133866.01850168637</v>
      </c>
      <c r="BN226" s="220">
        <f>SUM($AT226:AZ226)</f>
        <v>147437.6656277896</v>
      </c>
      <c r="BO226" s="220">
        <f>SUM($AT226:BA226)</f>
        <v>156525.93437480734</v>
      </c>
      <c r="BP226" s="220">
        <f>SUM($AT226:BB226)</f>
        <v>160165.07182251746</v>
      </c>
      <c r="BQ226" s="220">
        <f>SUM($AT226:BC226)</f>
        <v>161548.32202338669</v>
      </c>
      <c r="BR226" s="220">
        <f>SUM($AT226:BD226)</f>
        <v>162685.71249983422</v>
      </c>
      <c r="BS226" s="220">
        <f>SUM($AT226:BE226)</f>
        <v>823487.60348642874</v>
      </c>
      <c r="BT226" s="222">
        <f t="shared" si="117"/>
        <v>111164.37721610302</v>
      </c>
      <c r="BU226" s="82"/>
      <c r="BV226" s="220">
        <f t="shared" si="189"/>
        <v>0</v>
      </c>
      <c r="BW226" s="220">
        <f t="shared" si="189"/>
        <v>0</v>
      </c>
      <c r="BX226" s="220">
        <f t="shared" si="189"/>
        <v>0</v>
      </c>
      <c r="BY226" s="220">
        <f t="shared" si="189"/>
        <v>0</v>
      </c>
      <c r="BZ226" s="220">
        <f t="shared" si="189"/>
        <v>0</v>
      </c>
      <c r="CA226" s="220">
        <f t="shared" si="189"/>
        <v>42005.663034149438</v>
      </c>
      <c r="CB226" s="220">
        <f t="shared" si="189"/>
        <v>4258.6314464136585</v>
      </c>
      <c r="CC226" s="220">
        <f t="shared" si="189"/>
        <v>2851.797333064098</v>
      </c>
      <c r="CD226" s="220">
        <f t="shared" si="189"/>
        <v>1141.9207284598522</v>
      </c>
      <c r="CE226" s="220">
        <f t="shared" si="189"/>
        <v>434.04847981565803</v>
      </c>
      <c r="CF226" s="220">
        <f t="shared" si="189"/>
        <v>356.90044140144005</v>
      </c>
      <c r="CG226" s="220">
        <f t="shared" si="189"/>
        <v>207352.26068415536</v>
      </c>
      <c r="CH226" s="220">
        <f t="shared" si="118"/>
        <v>258401.22214745951</v>
      </c>
      <c r="CI226" s="221"/>
      <c r="CJ226" s="220">
        <f>SUM($BV226:BV226)</f>
        <v>0</v>
      </c>
      <c r="CK226" s="220">
        <f>SUM($BV226:BW226)</f>
        <v>0</v>
      </c>
      <c r="CL226" s="220">
        <f>SUM($BV226:BX226)</f>
        <v>0</v>
      </c>
      <c r="CM226" s="220">
        <f>SUM($BV226:BY226)</f>
        <v>0</v>
      </c>
      <c r="CN226" s="220">
        <f>SUM($BV226:BZ226)</f>
        <v>0</v>
      </c>
      <c r="CO226" s="220">
        <f>SUM($BV226:CA226)</f>
        <v>42005.663034149438</v>
      </c>
      <c r="CP226" s="220">
        <f>SUM($BV226:CB226)</f>
        <v>46264.294480563098</v>
      </c>
      <c r="CQ226" s="220">
        <f>SUM($BV226:CC226)</f>
        <v>49116.091813627194</v>
      </c>
      <c r="CR226" s="220">
        <f>SUM($BV226:CD226)</f>
        <v>50258.012542087046</v>
      </c>
      <c r="CS226" s="220">
        <f>SUM($BV226:CE226)</f>
        <v>50692.061021902708</v>
      </c>
      <c r="CT226" s="220">
        <f>SUM($BV226:CF226)</f>
        <v>51048.961463304149</v>
      </c>
      <c r="CU226" s="220">
        <f>SUM($BV226:CG226)</f>
        <v>258401.22214745951</v>
      </c>
      <c r="CV226" s="222">
        <f t="shared" si="119"/>
        <v>34882.141285780279</v>
      </c>
    </row>
    <row r="227" spans="1:100" s="94" customFormat="1" ht="14.4">
      <c r="A227" s="129" t="s">
        <v>807</v>
      </c>
      <c r="B227" t="s">
        <v>56</v>
      </c>
      <c r="C227" t="s">
        <v>20</v>
      </c>
      <c r="D227" t="s">
        <v>680</v>
      </c>
      <c r="E227" s="217" t="s">
        <v>53</v>
      </c>
      <c r="F227" t="s">
        <v>179</v>
      </c>
      <c r="G227" t="s">
        <v>180</v>
      </c>
      <c r="H227" t="s">
        <v>181</v>
      </c>
      <c r="I227" t="s">
        <v>182</v>
      </c>
      <c r="J227" t="s">
        <v>702</v>
      </c>
      <c r="K227" s="129" t="s">
        <v>789</v>
      </c>
      <c r="L227" s="129" t="s">
        <v>806</v>
      </c>
      <c r="M227" s="218" t="str">
        <f t="shared" si="154"/>
        <v>CD.AA</v>
      </c>
      <c r="N227" s="173">
        <v>0.48309143579999997</v>
      </c>
      <c r="O227" s="173">
        <v>0.15158870260000001</v>
      </c>
      <c r="P227" s="219">
        <f t="shared" si="113"/>
        <v>28652.669965134308</v>
      </c>
      <c r="Q227" s="219">
        <f t="shared" si="114"/>
        <v>8990.8881511177842</v>
      </c>
      <c r="R227" s="220">
        <v>11680.54</v>
      </c>
      <c r="S227" s="220">
        <v>547.67999999999995</v>
      </c>
      <c r="T227" s="220">
        <v>102.78</v>
      </c>
      <c r="U227" s="220">
        <v>-2.5099999999999998</v>
      </c>
      <c r="V227" s="220">
        <v>-10145.049999999999</v>
      </c>
      <c r="W227" s="220">
        <v>52.76</v>
      </c>
      <c r="X227" s="220">
        <v>39.840000000000003</v>
      </c>
      <c r="Y227" s="220">
        <v>19.059999999999999</v>
      </c>
      <c r="Z227" s="220">
        <v>9560</v>
      </c>
      <c r="AA227" s="220">
        <v>185.02</v>
      </c>
      <c r="AB227" s="220">
        <v>0</v>
      </c>
      <c r="AC227" s="220">
        <v>47270.950000000004</v>
      </c>
      <c r="AD227" s="220">
        <f t="shared" si="120"/>
        <v>59311.070000000007</v>
      </c>
      <c r="AE227" s="221"/>
      <c r="AF227" s="220">
        <f>SUM($R227:R227)</f>
        <v>11680.54</v>
      </c>
      <c r="AG227" s="220">
        <f>SUM($R227:S227)</f>
        <v>12228.220000000001</v>
      </c>
      <c r="AH227" s="220">
        <f>SUM($R227:T227)</f>
        <v>12331.000000000002</v>
      </c>
      <c r="AI227" s="220">
        <f>SUM($R227:U227)</f>
        <v>12328.490000000002</v>
      </c>
      <c r="AJ227" s="220">
        <f>SUM($R227:V227)</f>
        <v>2183.4400000000023</v>
      </c>
      <c r="AK227" s="220">
        <f>SUM($R227:W227)</f>
        <v>2236.2000000000025</v>
      </c>
      <c r="AL227" s="220">
        <f>SUM($R227:X227)</f>
        <v>2276.0400000000027</v>
      </c>
      <c r="AM227" s="220">
        <f>SUM($R227:Y227)</f>
        <v>2295.1000000000026</v>
      </c>
      <c r="AN227" s="220">
        <f>SUM($R227:Z227)</f>
        <v>11855.100000000002</v>
      </c>
      <c r="AO227" s="220">
        <f>SUM($R227:AA227)</f>
        <v>12040.120000000003</v>
      </c>
      <c r="AP227" s="220">
        <f>SUM($R227:AB227)</f>
        <v>12040.120000000003</v>
      </c>
      <c r="AQ227" s="220">
        <f>SUM($R227:AC227)</f>
        <v>59311.070000000007</v>
      </c>
      <c r="AR227" s="222">
        <f t="shared" si="115"/>
        <v>10262.492083333336</v>
      </c>
      <c r="AS227" s="82"/>
      <c r="AT227" s="220">
        <f t="shared" si="188"/>
        <v>5642.7688395193318</v>
      </c>
      <c r="AU227" s="220">
        <f t="shared" si="188"/>
        <v>264.57951755894396</v>
      </c>
      <c r="AV227" s="220">
        <f t="shared" si="188"/>
        <v>49.652137771523996</v>
      </c>
      <c r="AW227" s="220">
        <f t="shared" si="188"/>
        <v>-1.2125595038579997</v>
      </c>
      <c r="AX227" s="220">
        <f t="shared" si="188"/>
        <v>-4900.9867707627891</v>
      </c>
      <c r="AY227" s="220">
        <f t="shared" si="188"/>
        <v>25.487904152807996</v>
      </c>
      <c r="AZ227" s="220">
        <f t="shared" si="188"/>
        <v>19.246362802271999</v>
      </c>
      <c r="BA227" s="220">
        <f t="shared" si="188"/>
        <v>9.2077227663479988</v>
      </c>
      <c r="BB227" s="220">
        <f t="shared" si="188"/>
        <v>4618.3541262479994</v>
      </c>
      <c r="BC227" s="220">
        <f t="shared" si="188"/>
        <v>89.381577451715998</v>
      </c>
      <c r="BD227" s="220">
        <f t="shared" si="188"/>
        <v>0</v>
      </c>
      <c r="BE227" s="220">
        <f t="shared" si="188"/>
        <v>22836.191107130009</v>
      </c>
      <c r="BF227" s="220">
        <f t="shared" si="116"/>
        <v>28652.669965134304</v>
      </c>
      <c r="BG227" s="221"/>
      <c r="BH227" s="220">
        <f>SUM($AT227:AT227)</f>
        <v>5642.7688395193318</v>
      </c>
      <c r="BI227" s="220">
        <f>SUM($AT227:AU227)</f>
        <v>5907.3483570782755</v>
      </c>
      <c r="BJ227" s="220">
        <f>SUM($AT227:AV227)</f>
        <v>5957.0004948497999</v>
      </c>
      <c r="BK227" s="220">
        <f>SUM($AT227:AW227)</f>
        <v>5955.7879353459421</v>
      </c>
      <c r="BL227" s="220">
        <f>SUM($AT227:AX227)</f>
        <v>1054.801164583153</v>
      </c>
      <c r="BM227" s="220">
        <f>SUM($AT227:AY227)</f>
        <v>1080.2890687359609</v>
      </c>
      <c r="BN227" s="220">
        <f>SUM($AT227:AZ227)</f>
        <v>1099.5354315382328</v>
      </c>
      <c r="BO227" s="220">
        <f>SUM($AT227:BA227)</f>
        <v>1108.7431543045809</v>
      </c>
      <c r="BP227" s="220">
        <f>SUM($AT227:BB227)</f>
        <v>5727.0972805525798</v>
      </c>
      <c r="BQ227" s="220">
        <f>SUM($AT227:BC227)</f>
        <v>5816.4788580042959</v>
      </c>
      <c r="BR227" s="220">
        <f>SUM($AT227:BD227)</f>
        <v>5816.4788580042959</v>
      </c>
      <c r="BS227" s="220">
        <f>SUM($AT227:BE227)</f>
        <v>28652.669965134304</v>
      </c>
      <c r="BT227" s="222">
        <f t="shared" si="117"/>
        <v>4957.7220354236333</v>
      </c>
      <c r="BU227" s="82"/>
      <c r="BV227" s="220">
        <f t="shared" si="189"/>
        <v>1770.6379042674043</v>
      </c>
      <c r="BW227" s="220">
        <f t="shared" si="189"/>
        <v>83.022100639968002</v>
      </c>
      <c r="BX227" s="220">
        <f t="shared" si="189"/>
        <v>15.580286853228001</v>
      </c>
      <c r="BY227" s="220">
        <f t="shared" si="189"/>
        <v>-0.38048764352600001</v>
      </c>
      <c r="BZ227" s="220">
        <f t="shared" si="189"/>
        <v>-1537.8749673121301</v>
      </c>
      <c r="CA227" s="220">
        <f t="shared" si="189"/>
        <v>7.9978199491760007</v>
      </c>
      <c r="CB227" s="220">
        <f t="shared" si="189"/>
        <v>6.039293911584001</v>
      </c>
      <c r="CC227" s="220">
        <f t="shared" si="189"/>
        <v>2.889280671556</v>
      </c>
      <c r="CD227" s="220">
        <f t="shared" si="189"/>
        <v>1449.1879968560002</v>
      </c>
      <c r="CE227" s="220">
        <f t="shared" si="189"/>
        <v>28.046941755052003</v>
      </c>
      <c r="CF227" s="220">
        <f t="shared" si="189"/>
        <v>0</v>
      </c>
      <c r="CG227" s="220">
        <f t="shared" si="189"/>
        <v>7165.7419811694717</v>
      </c>
      <c r="CH227" s="220">
        <f t="shared" si="118"/>
        <v>8990.8881511177842</v>
      </c>
      <c r="CI227" s="221"/>
      <c r="CJ227" s="220">
        <f>SUM($BV227:BV227)</f>
        <v>1770.6379042674043</v>
      </c>
      <c r="CK227" s="220">
        <f>SUM($BV227:BW227)</f>
        <v>1853.6600049073722</v>
      </c>
      <c r="CL227" s="220">
        <f>SUM($BV227:BX227)</f>
        <v>1869.2402917606003</v>
      </c>
      <c r="CM227" s="220">
        <f>SUM($BV227:BY227)</f>
        <v>1868.8598041170742</v>
      </c>
      <c r="CN227" s="220">
        <f>SUM($BV227:BZ227)</f>
        <v>330.98483680494405</v>
      </c>
      <c r="CO227" s="220">
        <f>SUM($BV227:CA227)</f>
        <v>338.98265675412006</v>
      </c>
      <c r="CP227" s="220">
        <f>SUM($BV227:CB227)</f>
        <v>345.02195066570408</v>
      </c>
      <c r="CQ227" s="220">
        <f>SUM($BV227:CC227)</f>
        <v>347.91123133726006</v>
      </c>
      <c r="CR227" s="220">
        <f>SUM($BV227:CD227)</f>
        <v>1797.0992281932602</v>
      </c>
      <c r="CS227" s="220">
        <f>SUM($BV227:CE227)</f>
        <v>1825.1461699483123</v>
      </c>
      <c r="CT227" s="220">
        <f>SUM($BV227:CF227)</f>
        <v>1825.1461699483123</v>
      </c>
      <c r="CU227" s="220">
        <f>SUM($BV227:CG227)</f>
        <v>8990.8881511177842</v>
      </c>
      <c r="CV227" s="222">
        <f t="shared" si="119"/>
        <v>1555.6778603552714</v>
      </c>
    </row>
    <row r="228" spans="1:100" s="94" customFormat="1" ht="14.4">
      <c r="A228" s="129" t="s">
        <v>807</v>
      </c>
      <c r="B228" t="s">
        <v>56</v>
      </c>
      <c r="C228" t="s">
        <v>20</v>
      </c>
      <c r="D228" t="s">
        <v>680</v>
      </c>
      <c r="E228" s="217" t="s">
        <v>53</v>
      </c>
      <c r="F228" t="s">
        <v>179</v>
      </c>
      <c r="G228" t="s">
        <v>180</v>
      </c>
      <c r="H228" t="s">
        <v>181</v>
      </c>
      <c r="I228" t="s">
        <v>182</v>
      </c>
      <c r="J228" t="s">
        <v>702</v>
      </c>
      <c r="K228" s="129" t="s">
        <v>789</v>
      </c>
      <c r="L228" s="129" t="s">
        <v>41</v>
      </c>
      <c r="M228" s="218" t="str">
        <f t="shared" si="154"/>
        <v>CD.AA</v>
      </c>
      <c r="N228" s="173">
        <v>0.48309143579999997</v>
      </c>
      <c r="O228" s="173">
        <v>0.15158870260000001</v>
      </c>
      <c r="P228" s="219">
        <f t="shared" si="113"/>
        <v>1101643.3527092019</v>
      </c>
      <c r="Q228" s="219">
        <f t="shared" si="114"/>
        <v>345683.39281062892</v>
      </c>
      <c r="R228" s="220">
        <v>200137.5</v>
      </c>
      <c r="S228" s="220">
        <v>9277.2199999999993</v>
      </c>
      <c r="T228" s="220">
        <v>1740.95</v>
      </c>
      <c r="U228" s="220">
        <v>-42.419999999998254</v>
      </c>
      <c r="V228" s="220">
        <v>321632.77</v>
      </c>
      <c r="W228" s="220">
        <v>7474.29</v>
      </c>
      <c r="X228" s="220">
        <v>5643.33</v>
      </c>
      <c r="Y228" s="220">
        <v>2699.12</v>
      </c>
      <c r="Z228" s="220">
        <v>300295.40000000002</v>
      </c>
      <c r="AA228" s="220">
        <v>6029.62</v>
      </c>
      <c r="AB228" s="220">
        <v>0</v>
      </c>
      <c r="AC228" s="220">
        <v>1425515.62</v>
      </c>
      <c r="AD228" s="220">
        <f t="shared" si="120"/>
        <v>2280403.4000000004</v>
      </c>
      <c r="AE228" s="221"/>
      <c r="AF228" s="220">
        <f>SUM($R228:R228)</f>
        <v>200137.5</v>
      </c>
      <c r="AG228" s="220">
        <f>SUM($R228:S228)</f>
        <v>209414.72</v>
      </c>
      <c r="AH228" s="220">
        <f>SUM($R228:T228)</f>
        <v>211155.67</v>
      </c>
      <c r="AI228" s="220">
        <f>SUM($R228:U228)</f>
        <v>211113.25</v>
      </c>
      <c r="AJ228" s="220">
        <f>SUM($R228:V228)</f>
        <v>532746.02</v>
      </c>
      <c r="AK228" s="220">
        <f>SUM($R228:W228)</f>
        <v>540220.31000000006</v>
      </c>
      <c r="AL228" s="220">
        <f>SUM($R228:X228)</f>
        <v>545863.64</v>
      </c>
      <c r="AM228" s="220">
        <f>SUM($R228:Y228)</f>
        <v>548562.76</v>
      </c>
      <c r="AN228" s="220">
        <f>SUM($R228:Z228)</f>
        <v>848858.16</v>
      </c>
      <c r="AO228" s="220">
        <f>SUM($R228:AA228)</f>
        <v>854887.78</v>
      </c>
      <c r="AP228" s="220">
        <f>SUM($R228:AB228)</f>
        <v>854887.78</v>
      </c>
      <c r="AQ228" s="220">
        <f>SUM($R228:AC228)</f>
        <v>2280403.4000000004</v>
      </c>
      <c r="AR228" s="222">
        <f t="shared" si="115"/>
        <v>558170.77416666679</v>
      </c>
      <c r="AS228" s="82"/>
      <c r="AT228" s="220">
        <f t="shared" si="188"/>
        <v>96684.712232422491</v>
      </c>
      <c r="AU228" s="220">
        <f t="shared" si="188"/>
        <v>4481.7455300324755</v>
      </c>
      <c r="AV228" s="220">
        <f t="shared" si="188"/>
        <v>841.03803515600998</v>
      </c>
      <c r="AW228" s="220">
        <f t="shared" si="188"/>
        <v>-20.492738706635155</v>
      </c>
      <c r="AX228" s="220">
        <f t="shared" si="188"/>
        <v>155378.03665963115</v>
      </c>
      <c r="AY228" s="220">
        <f t="shared" si="188"/>
        <v>3610.7654876855818</v>
      </c>
      <c r="AZ228" s="220">
        <f t="shared" si="188"/>
        <v>2726.2443923932137</v>
      </c>
      <c r="BA228" s="220">
        <f t="shared" si="188"/>
        <v>1303.9217561964958</v>
      </c>
      <c r="BB228" s="220">
        <f t="shared" si="188"/>
        <v>145070.13595013533</v>
      </c>
      <c r="BC228" s="220">
        <f t="shared" si="188"/>
        <v>2912.8577831283956</v>
      </c>
      <c r="BD228" s="220">
        <f t="shared" si="188"/>
        <v>0</v>
      </c>
      <c r="BE228" s="220">
        <f t="shared" si="188"/>
        <v>688654.38762112719</v>
      </c>
      <c r="BF228" s="220">
        <f t="shared" si="116"/>
        <v>1101643.3527092016</v>
      </c>
      <c r="BG228" s="221"/>
      <c r="BH228" s="220">
        <f>SUM($AT228:AT228)</f>
        <v>96684.712232422491</v>
      </c>
      <c r="BI228" s="220">
        <f>SUM($AT228:AU228)</f>
        <v>101166.45776245497</v>
      </c>
      <c r="BJ228" s="220">
        <f>SUM($AT228:AV228)</f>
        <v>102007.49579761099</v>
      </c>
      <c r="BK228" s="220">
        <f>SUM($AT228:AW228)</f>
        <v>101987.00305890435</v>
      </c>
      <c r="BL228" s="220">
        <f>SUM($AT228:AX228)</f>
        <v>257365.0397185355</v>
      </c>
      <c r="BM228" s="220">
        <f>SUM($AT228:AY228)</f>
        <v>260975.80520622109</v>
      </c>
      <c r="BN228" s="220">
        <f>SUM($AT228:AZ228)</f>
        <v>263702.04959861428</v>
      </c>
      <c r="BO228" s="220">
        <f>SUM($AT228:BA228)</f>
        <v>265005.97135481075</v>
      </c>
      <c r="BP228" s="220">
        <f>SUM($AT228:BB228)</f>
        <v>410076.10730494605</v>
      </c>
      <c r="BQ228" s="220">
        <f>SUM($AT228:BC228)</f>
        <v>412988.96508807444</v>
      </c>
      <c r="BR228" s="220">
        <f>SUM($AT228:BD228)</f>
        <v>412988.96508807444</v>
      </c>
      <c r="BS228" s="220">
        <f>SUM($AT228:BE228)</f>
        <v>1101643.3527092016</v>
      </c>
      <c r="BT228" s="222">
        <f t="shared" si="117"/>
        <v>269647.52071377257</v>
      </c>
      <c r="BU228" s="82"/>
      <c r="BV228" s="220">
        <f t="shared" si="189"/>
        <v>30338.583966607504</v>
      </c>
      <c r="BW228" s="220">
        <f t="shared" si="189"/>
        <v>1406.3217435347719</v>
      </c>
      <c r="BX228" s="220">
        <f t="shared" si="189"/>
        <v>263.90835179147001</v>
      </c>
      <c r="BY228" s="220">
        <f t="shared" si="189"/>
        <v>-6.430392764291736</v>
      </c>
      <c r="BZ228" s="220">
        <f t="shared" si="189"/>
        <v>48755.894317944207</v>
      </c>
      <c r="CA228" s="220">
        <f t="shared" si="189"/>
        <v>1133.0179239561542</v>
      </c>
      <c r="CB228" s="220">
        <f t="shared" si="189"/>
        <v>855.46507304365809</v>
      </c>
      <c r="CC228" s="220">
        <f t="shared" si="189"/>
        <v>409.15609896171202</v>
      </c>
      <c r="CD228" s="220">
        <f t="shared" si="189"/>
        <v>45521.390082748047</v>
      </c>
      <c r="CE228" s="220">
        <f t="shared" si="189"/>
        <v>914.02227297101206</v>
      </c>
      <c r="CF228" s="220">
        <f t="shared" si="189"/>
        <v>0</v>
      </c>
      <c r="CG228" s="220">
        <f t="shared" si="189"/>
        <v>216092.06337183464</v>
      </c>
      <c r="CH228" s="220">
        <f t="shared" si="118"/>
        <v>345683.39281062887</v>
      </c>
      <c r="CI228" s="221"/>
      <c r="CJ228" s="220">
        <f>SUM($BV228:BV228)</f>
        <v>30338.583966607504</v>
      </c>
      <c r="CK228" s="220">
        <f>SUM($BV228:BW228)</f>
        <v>31744.905710142277</v>
      </c>
      <c r="CL228" s="220">
        <f>SUM($BV228:BX228)</f>
        <v>32008.814061933746</v>
      </c>
      <c r="CM228" s="220">
        <f>SUM($BV228:BY228)</f>
        <v>32002.383669169456</v>
      </c>
      <c r="CN228" s="220">
        <f>SUM($BV228:BZ228)</f>
        <v>80758.277987113659</v>
      </c>
      <c r="CO228" s="220">
        <f>SUM($BV228:CA228)</f>
        <v>81891.295911069814</v>
      </c>
      <c r="CP228" s="220">
        <f>SUM($BV228:CB228)</f>
        <v>82746.760984113469</v>
      </c>
      <c r="CQ228" s="220">
        <f>SUM($BV228:CC228)</f>
        <v>83155.917083075183</v>
      </c>
      <c r="CR228" s="220">
        <f>SUM($BV228:CD228)</f>
        <v>128677.30716582324</v>
      </c>
      <c r="CS228" s="220">
        <f>SUM($BV228:CE228)</f>
        <v>129591.32943879424</v>
      </c>
      <c r="CT228" s="220">
        <f>SUM($BV228:CF228)</f>
        <v>129591.32943879424</v>
      </c>
      <c r="CU228" s="220">
        <f>SUM($BV228:CG228)</f>
        <v>345683.39281062887</v>
      </c>
      <c r="CV228" s="222">
        <f t="shared" si="119"/>
        <v>84612.383485162616</v>
      </c>
    </row>
    <row r="229" spans="1:100" s="94" customFormat="1" ht="14.4">
      <c r="A229" s="129" t="s">
        <v>807</v>
      </c>
      <c r="B229" t="s">
        <v>56</v>
      </c>
      <c r="C229" t="s">
        <v>20</v>
      </c>
      <c r="D229" t="s">
        <v>696</v>
      </c>
      <c r="E229" s="217" t="s">
        <v>51</v>
      </c>
      <c r="F229" t="s">
        <v>183</v>
      </c>
      <c r="G229" t="s">
        <v>184</v>
      </c>
      <c r="H229" t="s">
        <v>185</v>
      </c>
      <c r="I229" t="s">
        <v>64</v>
      </c>
      <c r="J229" t="s">
        <v>703</v>
      </c>
      <c r="K229" s="129" t="s">
        <v>789</v>
      </c>
      <c r="L229" s="129" t="s">
        <v>806</v>
      </c>
      <c r="M229" s="218" t="str">
        <f t="shared" si="154"/>
        <v>CD.AA</v>
      </c>
      <c r="N229" s="173">
        <v>0.48309143579999997</v>
      </c>
      <c r="O229" s="173">
        <v>0.15158870260000001</v>
      </c>
      <c r="P229" s="219">
        <f t="shared" si="113"/>
        <v>194360.28847789997</v>
      </c>
      <c r="Q229" s="219">
        <f t="shared" si="114"/>
        <v>60988.090005230828</v>
      </c>
      <c r="R229" s="220">
        <v>28743.49</v>
      </c>
      <c r="S229" s="220">
        <v>-8918.48</v>
      </c>
      <c r="T229" s="220">
        <v>79.84</v>
      </c>
      <c r="U229" s="220">
        <v>-12.58</v>
      </c>
      <c r="V229" s="220">
        <v>830648.98</v>
      </c>
      <c r="W229" s="220">
        <v>167307.59</v>
      </c>
      <c r="X229" s="220">
        <v>11478.03</v>
      </c>
      <c r="Y229" s="220">
        <v>3692.44</v>
      </c>
      <c r="Z229" s="220">
        <v>360.57</v>
      </c>
      <c r="AA229" s="220">
        <v>25.99</v>
      </c>
      <c r="AB229" s="220">
        <v>-673610.73</v>
      </c>
      <c r="AC229" s="220">
        <v>42530.95</v>
      </c>
      <c r="AD229" s="220">
        <f t="shared" si="120"/>
        <v>402326.08999999991</v>
      </c>
      <c r="AE229" s="221"/>
      <c r="AF229" s="220">
        <f>SUM($R229:R229)</f>
        <v>28743.49</v>
      </c>
      <c r="AG229" s="220">
        <f>SUM($R229:S229)</f>
        <v>19825.010000000002</v>
      </c>
      <c r="AH229" s="220">
        <f>SUM($R229:T229)</f>
        <v>19904.850000000002</v>
      </c>
      <c r="AI229" s="220">
        <f>SUM($R229:U229)</f>
        <v>19892.27</v>
      </c>
      <c r="AJ229" s="220">
        <f>SUM($R229:V229)</f>
        <v>850541.25</v>
      </c>
      <c r="AK229" s="220">
        <f>SUM($R229:W229)</f>
        <v>1017848.84</v>
      </c>
      <c r="AL229" s="220">
        <f>SUM($R229:X229)</f>
        <v>1029326.87</v>
      </c>
      <c r="AM229" s="220">
        <f>SUM($R229:Y229)</f>
        <v>1033019.3099999999</v>
      </c>
      <c r="AN229" s="220">
        <f>SUM($R229:Z229)</f>
        <v>1033379.8799999999</v>
      </c>
      <c r="AO229" s="220">
        <f>SUM($R229:AA229)</f>
        <v>1033405.8699999999</v>
      </c>
      <c r="AP229" s="220">
        <f>SUM($R229:AB229)</f>
        <v>359795.1399999999</v>
      </c>
      <c r="AQ229" s="220">
        <f>SUM($R229:AC229)</f>
        <v>402326.08999999991</v>
      </c>
      <c r="AR229" s="222">
        <f t="shared" si="115"/>
        <v>553903.81874999998</v>
      </c>
      <c r="AS229" s="82"/>
      <c r="AT229" s="220">
        <f t="shared" si="188"/>
        <v>13885.733854002941</v>
      </c>
      <c r="AU229" s="220">
        <f t="shared" si="188"/>
        <v>-4308.4413083535837</v>
      </c>
      <c r="AV229" s="220">
        <f t="shared" si="188"/>
        <v>38.570020234272</v>
      </c>
      <c r="AW229" s="220">
        <f t="shared" si="188"/>
        <v>-6.0772902623639995</v>
      </c>
      <c r="AX229" s="220">
        <f t="shared" si="188"/>
        <v>401279.40839400544</v>
      </c>
      <c r="AY229" s="220">
        <f t="shared" si="188"/>
        <v>80824.863873337716</v>
      </c>
      <c r="AZ229" s="220">
        <f t="shared" si="188"/>
        <v>5544.9379928554736</v>
      </c>
      <c r="BA229" s="220">
        <f t="shared" si="188"/>
        <v>1783.7861412053519</v>
      </c>
      <c r="BB229" s="220">
        <f t="shared" si="188"/>
        <v>174.18827900640599</v>
      </c>
      <c r="BC229" s="220">
        <f t="shared" si="188"/>
        <v>12.555546416441999</v>
      </c>
      <c r="BD229" s="220">
        <f t="shared" si="188"/>
        <v>-325415.57472598611</v>
      </c>
      <c r="BE229" s="220">
        <f t="shared" si="188"/>
        <v>20546.337701438006</v>
      </c>
      <c r="BF229" s="220">
        <f t="shared" si="116"/>
        <v>194360.28847790003</v>
      </c>
      <c r="BG229" s="221"/>
      <c r="BH229" s="220">
        <f>SUM($AT229:AT229)</f>
        <v>13885.733854002941</v>
      </c>
      <c r="BI229" s="220">
        <f>SUM($AT229:AU229)</f>
        <v>9577.2925456493576</v>
      </c>
      <c r="BJ229" s="220">
        <f>SUM($AT229:AV229)</f>
        <v>9615.8625658836299</v>
      </c>
      <c r="BK229" s="220">
        <f>SUM($AT229:AW229)</f>
        <v>9609.7852756212651</v>
      </c>
      <c r="BL229" s="220">
        <f>SUM($AT229:AX229)</f>
        <v>410889.19366962672</v>
      </c>
      <c r="BM229" s="220">
        <f>SUM($AT229:AY229)</f>
        <v>491714.05754296447</v>
      </c>
      <c r="BN229" s="220">
        <f>SUM($AT229:AZ229)</f>
        <v>497258.99553581997</v>
      </c>
      <c r="BO229" s="220">
        <f>SUM($AT229:BA229)</f>
        <v>499042.78167702531</v>
      </c>
      <c r="BP229" s="220">
        <f>SUM($AT229:BB229)</f>
        <v>499216.96995603171</v>
      </c>
      <c r="BQ229" s="220">
        <f>SUM($AT229:BC229)</f>
        <v>499229.52550244814</v>
      </c>
      <c r="BR229" s="220">
        <f>SUM($AT229:BD229)</f>
        <v>173813.95077646204</v>
      </c>
      <c r="BS229" s="220">
        <f>SUM($AT229:BE229)</f>
        <v>194360.28847790003</v>
      </c>
      <c r="BT229" s="222">
        <f t="shared" si="117"/>
        <v>267586.19109504047</v>
      </c>
      <c r="BU229" s="82"/>
      <c r="BV229" s="220">
        <f t="shared" si="189"/>
        <v>4357.1883572960751</v>
      </c>
      <c r="BW229" s="220">
        <f t="shared" si="189"/>
        <v>-1351.940812364048</v>
      </c>
      <c r="BX229" s="220">
        <f t="shared" si="189"/>
        <v>12.102842015584002</v>
      </c>
      <c r="BY229" s="220">
        <f t="shared" si="189"/>
        <v>-1.9069858787080003</v>
      </c>
      <c r="BZ229" s="220">
        <f t="shared" si="189"/>
        <v>125917.00119421336</v>
      </c>
      <c r="CA229" s="220">
        <f t="shared" si="189"/>
        <v>25361.940503232734</v>
      </c>
      <c r="CB229" s="220">
        <f t="shared" si="189"/>
        <v>1739.9396761038784</v>
      </c>
      <c r="CC229" s="220">
        <f t="shared" si="189"/>
        <v>559.73218902834401</v>
      </c>
      <c r="CD229" s="220">
        <f t="shared" si="189"/>
        <v>54.658338496482003</v>
      </c>
      <c r="CE229" s="220">
        <f t="shared" si="189"/>
        <v>3.9397903805740002</v>
      </c>
      <c r="CF229" s="220">
        <f t="shared" si="189"/>
        <v>-102111.7766181389</v>
      </c>
      <c r="CG229" s="220">
        <f t="shared" si="189"/>
        <v>6447.2115308454704</v>
      </c>
      <c r="CH229" s="220">
        <f t="shared" si="118"/>
        <v>60988.090005230843</v>
      </c>
      <c r="CI229" s="221"/>
      <c r="CJ229" s="220">
        <f>SUM($BV229:BV229)</f>
        <v>4357.1883572960751</v>
      </c>
      <c r="CK229" s="220">
        <f>SUM($BV229:BW229)</f>
        <v>3005.2475449320273</v>
      </c>
      <c r="CL229" s="220">
        <f>SUM($BV229:BX229)</f>
        <v>3017.3503869476112</v>
      </c>
      <c r="CM229" s="220">
        <f>SUM($BV229:BY229)</f>
        <v>3015.4434010689033</v>
      </c>
      <c r="CN229" s="220">
        <f>SUM($BV229:BZ229)</f>
        <v>128932.44459528226</v>
      </c>
      <c r="CO229" s="220">
        <f>SUM($BV229:CA229)</f>
        <v>154294.38509851499</v>
      </c>
      <c r="CP229" s="220">
        <f>SUM($BV229:CB229)</f>
        <v>156034.32477461887</v>
      </c>
      <c r="CQ229" s="220">
        <f>SUM($BV229:CC229)</f>
        <v>156594.05696364722</v>
      </c>
      <c r="CR229" s="220">
        <f>SUM($BV229:CD229)</f>
        <v>156648.71530214371</v>
      </c>
      <c r="CS229" s="220">
        <f>SUM($BV229:CE229)</f>
        <v>156652.65509252428</v>
      </c>
      <c r="CT229" s="220">
        <f>SUM($BV229:CF229)</f>
        <v>54540.878474385376</v>
      </c>
      <c r="CU229" s="220">
        <f>SUM($BV229:CG229)</f>
        <v>60988.090005230843</v>
      </c>
      <c r="CV229" s="222">
        <f t="shared" si="119"/>
        <v>83965.56124949806</v>
      </c>
    </row>
    <row r="230" spans="1:100" s="94" customFormat="1" ht="14.4">
      <c r="A230" s="129" t="s">
        <v>807</v>
      </c>
      <c r="B230" t="s">
        <v>56</v>
      </c>
      <c r="C230" t="s">
        <v>20</v>
      </c>
      <c r="D230" t="s">
        <v>696</v>
      </c>
      <c r="E230" s="217" t="s">
        <v>51</v>
      </c>
      <c r="F230" t="s">
        <v>183</v>
      </c>
      <c r="G230" t="s">
        <v>184</v>
      </c>
      <c r="H230" t="s">
        <v>185</v>
      </c>
      <c r="I230" t="s">
        <v>64</v>
      </c>
      <c r="J230" t="s">
        <v>703</v>
      </c>
      <c r="K230" s="129" t="s">
        <v>789</v>
      </c>
      <c r="L230" s="129" t="s">
        <v>41</v>
      </c>
      <c r="M230" s="218" t="str">
        <f t="shared" si="154"/>
        <v>CD.AA</v>
      </c>
      <c r="N230" s="173">
        <v>0.48309143579999997</v>
      </c>
      <c r="O230" s="173">
        <v>0.15158870260000001</v>
      </c>
      <c r="P230" s="219">
        <f t="shared" si="113"/>
        <v>7089841.1920003835</v>
      </c>
      <c r="Q230" s="219">
        <f t="shared" si="114"/>
        <v>2224713.0631815186</v>
      </c>
      <c r="R230" s="220">
        <v>1655073.44</v>
      </c>
      <c r="S230" s="220">
        <v>43935.589999999982</v>
      </c>
      <c r="T230" s="220">
        <v>9171.27</v>
      </c>
      <c r="U230" s="220">
        <v>9011.06</v>
      </c>
      <c r="V230" s="220">
        <v>2680056.04</v>
      </c>
      <c r="W230" s="220">
        <v>544293.56999999995</v>
      </c>
      <c r="X230" s="220">
        <v>6128462.6399999997</v>
      </c>
      <c r="Y230" s="220">
        <v>252183.59</v>
      </c>
      <c r="Z230" s="220">
        <v>183893.98</v>
      </c>
      <c r="AA230" s="220">
        <v>164250.15</v>
      </c>
      <c r="AB230" s="220">
        <v>815859.04</v>
      </c>
      <c r="AC230" s="220">
        <v>2189791.58</v>
      </c>
      <c r="AD230" s="220">
        <f t="shared" si="120"/>
        <v>14675981.950000001</v>
      </c>
      <c r="AE230" s="221"/>
      <c r="AF230" s="220">
        <f>SUM($R230:R230)</f>
        <v>1655073.44</v>
      </c>
      <c r="AG230" s="220">
        <f>SUM($R230:S230)</f>
        <v>1699009.03</v>
      </c>
      <c r="AH230" s="220">
        <f>SUM($R230:T230)</f>
        <v>1708180.3</v>
      </c>
      <c r="AI230" s="220">
        <f>SUM($R230:U230)</f>
        <v>1717191.36</v>
      </c>
      <c r="AJ230" s="220">
        <f>SUM($R230:V230)</f>
        <v>4397247.4000000004</v>
      </c>
      <c r="AK230" s="220">
        <f>SUM($R230:W230)</f>
        <v>4941540.9700000007</v>
      </c>
      <c r="AL230" s="220">
        <f>SUM($R230:X230)</f>
        <v>11070003.609999999</v>
      </c>
      <c r="AM230" s="220">
        <f>SUM($R230:Y230)</f>
        <v>11322187.199999999</v>
      </c>
      <c r="AN230" s="220">
        <f>SUM($R230:Z230)</f>
        <v>11506081.18</v>
      </c>
      <c r="AO230" s="220">
        <f>SUM($R230:AA230)</f>
        <v>11670331.33</v>
      </c>
      <c r="AP230" s="220">
        <f>SUM($R230:AB230)</f>
        <v>12486190.370000001</v>
      </c>
      <c r="AQ230" s="220">
        <f>SUM($R230:AC230)</f>
        <v>14675981.950000001</v>
      </c>
      <c r="AR230" s="222">
        <f t="shared" si="115"/>
        <v>6792585.5970833329</v>
      </c>
      <c r="AS230" s="82"/>
      <c r="AT230" s="220">
        <f t="shared" si="188"/>
        <v>799551.80448404502</v>
      </c>
      <c r="AU230" s="220">
        <f t="shared" si="188"/>
        <v>21224.907255820111</v>
      </c>
      <c r="AV230" s="220">
        <f t="shared" si="188"/>
        <v>4430.5619924094663</v>
      </c>
      <c r="AW230" s="220">
        <f t="shared" si="188"/>
        <v>4353.1659134799474</v>
      </c>
      <c r="AX230" s="220">
        <f t="shared" si="188"/>
        <v>1294712.1203880622</v>
      </c>
      <c r="AY230" s="220">
        <f t="shared" si="188"/>
        <v>262943.56222800777</v>
      </c>
      <c r="AZ230" s="220">
        <f t="shared" si="188"/>
        <v>2960607.8160042581</v>
      </c>
      <c r="BA230" s="220">
        <f t="shared" si="188"/>
        <v>121827.73257829851</v>
      </c>
      <c r="BB230" s="220">
        <f t="shared" si="188"/>
        <v>88837.606833176484</v>
      </c>
      <c r="BC230" s="220">
        <f t="shared" si="188"/>
        <v>79347.840793865369</v>
      </c>
      <c r="BD230" s="220">
        <f t="shared" si="188"/>
        <v>394134.5150440096</v>
      </c>
      <c r="BE230" s="220">
        <f t="shared" si="188"/>
        <v>1057869.5584849506</v>
      </c>
      <c r="BF230" s="220">
        <f t="shared" si="116"/>
        <v>7089841.1920003835</v>
      </c>
      <c r="BG230" s="221"/>
      <c r="BH230" s="220">
        <f>SUM($AT230:AT230)</f>
        <v>799551.80448404502</v>
      </c>
      <c r="BI230" s="220">
        <f>SUM($AT230:AU230)</f>
        <v>820776.71173986513</v>
      </c>
      <c r="BJ230" s="220">
        <f>SUM($AT230:AV230)</f>
        <v>825207.27373227465</v>
      </c>
      <c r="BK230" s="220">
        <f>SUM($AT230:AW230)</f>
        <v>829560.43964575464</v>
      </c>
      <c r="BL230" s="220">
        <f>SUM($AT230:AX230)</f>
        <v>2124272.5600338168</v>
      </c>
      <c r="BM230" s="220">
        <f>SUM($AT230:AY230)</f>
        <v>2387216.1222618246</v>
      </c>
      <c r="BN230" s="220">
        <f>SUM($AT230:AZ230)</f>
        <v>5347823.9382660827</v>
      </c>
      <c r="BO230" s="220">
        <f>SUM($AT230:BA230)</f>
        <v>5469651.6708443807</v>
      </c>
      <c r="BP230" s="220">
        <f>SUM($AT230:BB230)</f>
        <v>5558489.2776775574</v>
      </c>
      <c r="BQ230" s="220">
        <f>SUM($AT230:BC230)</f>
        <v>5637837.1184714232</v>
      </c>
      <c r="BR230" s="220">
        <f>SUM($AT230:BD230)</f>
        <v>6031971.6335154325</v>
      </c>
      <c r="BS230" s="220">
        <f>SUM($AT230:BE230)</f>
        <v>7089841.1920003835</v>
      </c>
      <c r="BT230" s="222">
        <f t="shared" si="117"/>
        <v>3281439.9288893878</v>
      </c>
      <c r="BU230" s="82"/>
      <c r="BV230" s="220">
        <f t="shared" si="189"/>
        <v>250890.43547731897</v>
      </c>
      <c r="BW230" s="220">
        <f t="shared" si="189"/>
        <v>6660.139086065532</v>
      </c>
      <c r="BX230" s="220">
        <f t="shared" si="189"/>
        <v>1390.2609204943021</v>
      </c>
      <c r="BY230" s="220">
        <f t="shared" si="189"/>
        <v>1365.974894450756</v>
      </c>
      <c r="BZ230" s="220">
        <f t="shared" si="189"/>
        <v>406266.21799889376</v>
      </c>
      <c r="CA230" s="220">
        <f t="shared" si="189"/>
        <v>82508.75610982228</v>
      </c>
      <c r="CB230" s="220">
        <f t="shared" si="189"/>
        <v>929005.70053017093</v>
      </c>
      <c r="CC230" s="220">
        <f t="shared" si="189"/>
        <v>38228.183225110333</v>
      </c>
      <c r="CD230" s="220">
        <f t="shared" si="189"/>
        <v>27876.249844150352</v>
      </c>
      <c r="CE230" s="220">
        <f t="shared" si="189"/>
        <v>24898.467140355391</v>
      </c>
      <c r="CF230" s="220">
        <f t="shared" si="189"/>
        <v>123675.01337808152</v>
      </c>
      <c r="CG230" s="220">
        <f t="shared" si="189"/>
        <v>331947.66457660415</v>
      </c>
      <c r="CH230" s="220">
        <f t="shared" si="118"/>
        <v>2224713.0631815186</v>
      </c>
      <c r="CI230" s="221"/>
      <c r="CJ230" s="220">
        <f>SUM($BV230:BV230)</f>
        <v>250890.43547731897</v>
      </c>
      <c r="CK230" s="220">
        <f>SUM($BV230:BW230)</f>
        <v>257550.57456338449</v>
      </c>
      <c r="CL230" s="220">
        <f>SUM($BV230:BX230)</f>
        <v>258940.83548387879</v>
      </c>
      <c r="CM230" s="220">
        <f>SUM($BV230:BY230)</f>
        <v>260306.81037832954</v>
      </c>
      <c r="CN230" s="220">
        <f>SUM($BV230:BZ230)</f>
        <v>666573.02837722329</v>
      </c>
      <c r="CO230" s="220">
        <f>SUM($BV230:CA230)</f>
        <v>749081.7844870456</v>
      </c>
      <c r="CP230" s="220">
        <f>SUM($BV230:CB230)</f>
        <v>1678087.4850172165</v>
      </c>
      <c r="CQ230" s="220">
        <f>SUM($BV230:CC230)</f>
        <v>1716315.6682423269</v>
      </c>
      <c r="CR230" s="220">
        <f>SUM($BV230:CD230)</f>
        <v>1744191.9180864773</v>
      </c>
      <c r="CS230" s="220">
        <f>SUM($BV230:CE230)</f>
        <v>1769090.3852268327</v>
      </c>
      <c r="CT230" s="220">
        <f>SUM($BV230:CF230)</f>
        <v>1892765.3986049143</v>
      </c>
      <c r="CU230" s="220">
        <f>SUM($BV230:CG230)</f>
        <v>2224713.0631815186</v>
      </c>
      <c r="CV230" s="222">
        <f t="shared" si="119"/>
        <v>1029679.237961309</v>
      </c>
    </row>
    <row r="231" spans="1:100" s="94" customFormat="1" ht="14.4">
      <c r="A231" s="129" t="s">
        <v>807</v>
      </c>
      <c r="B231" t="s">
        <v>211</v>
      </c>
      <c r="C231" t="s">
        <v>212</v>
      </c>
      <c r="D231" t="s">
        <v>696</v>
      </c>
      <c r="E231" s="217" t="s">
        <v>51</v>
      </c>
      <c r="F231" t="s">
        <v>183</v>
      </c>
      <c r="G231" t="s">
        <v>184</v>
      </c>
      <c r="H231" t="s">
        <v>185</v>
      </c>
      <c r="I231" t="s">
        <v>64</v>
      </c>
      <c r="J231" t="s">
        <v>703</v>
      </c>
      <c r="K231" s="129" t="s">
        <v>789</v>
      </c>
      <c r="L231" s="129" t="s">
        <v>41</v>
      </c>
      <c r="M231" s="218" t="str">
        <f t="shared" si="154"/>
        <v>ED.WA</v>
      </c>
      <c r="N231" s="173">
        <v>1</v>
      </c>
      <c r="O231" s="173">
        <v>0</v>
      </c>
      <c r="P231" s="219">
        <f t="shared" si="113"/>
        <v>790334.36</v>
      </c>
      <c r="Q231" s="219">
        <f t="shared" si="114"/>
        <v>0</v>
      </c>
      <c r="R231" s="220">
        <v>0</v>
      </c>
      <c r="S231" s="220">
        <v>0</v>
      </c>
      <c r="T231" s="220">
        <v>0</v>
      </c>
      <c r="U231" s="220">
        <v>0</v>
      </c>
      <c r="V231" s="220">
        <v>0</v>
      </c>
      <c r="W231" s="220">
        <v>0</v>
      </c>
      <c r="X231" s="220">
        <v>0</v>
      </c>
      <c r="Y231" s="220">
        <v>0</v>
      </c>
      <c r="Z231" s="220">
        <v>0</v>
      </c>
      <c r="AA231" s="220">
        <v>719876.55</v>
      </c>
      <c r="AB231" s="220">
        <v>25435.49</v>
      </c>
      <c r="AC231" s="220">
        <v>45022.32</v>
      </c>
      <c r="AD231" s="220">
        <f t="shared" si="120"/>
        <v>790334.36</v>
      </c>
      <c r="AE231" s="221"/>
      <c r="AF231" s="220">
        <f>SUM($R231:R231)</f>
        <v>0</v>
      </c>
      <c r="AG231" s="220">
        <f>SUM($R231:S231)</f>
        <v>0</v>
      </c>
      <c r="AH231" s="220">
        <f>SUM($R231:T231)</f>
        <v>0</v>
      </c>
      <c r="AI231" s="220">
        <f>SUM($R231:U231)</f>
        <v>0</v>
      </c>
      <c r="AJ231" s="220">
        <f>SUM($R231:V231)</f>
        <v>0</v>
      </c>
      <c r="AK231" s="220">
        <f>SUM($R231:W231)</f>
        <v>0</v>
      </c>
      <c r="AL231" s="220">
        <f>SUM($R231:X231)</f>
        <v>0</v>
      </c>
      <c r="AM231" s="220">
        <f>SUM($R231:Y231)</f>
        <v>0</v>
      </c>
      <c r="AN231" s="220">
        <f>SUM($R231:Z231)</f>
        <v>0</v>
      </c>
      <c r="AO231" s="220">
        <f>SUM($R231:AA231)</f>
        <v>719876.55</v>
      </c>
      <c r="AP231" s="220">
        <f>SUM($R231:AB231)</f>
        <v>745312.04</v>
      </c>
      <c r="AQ231" s="220">
        <f>SUM($R231:AC231)</f>
        <v>790334.36</v>
      </c>
      <c r="AR231" s="222">
        <f t="shared" si="115"/>
        <v>155029.64749999999</v>
      </c>
      <c r="AS231" s="82"/>
      <c r="AT231" s="220">
        <f t="shared" si="188"/>
        <v>0</v>
      </c>
      <c r="AU231" s="220">
        <f t="shared" si="188"/>
        <v>0</v>
      </c>
      <c r="AV231" s="220">
        <f t="shared" si="188"/>
        <v>0</v>
      </c>
      <c r="AW231" s="220">
        <f t="shared" si="188"/>
        <v>0</v>
      </c>
      <c r="AX231" s="220">
        <f t="shared" si="188"/>
        <v>0</v>
      </c>
      <c r="AY231" s="220">
        <f t="shared" si="188"/>
        <v>0</v>
      </c>
      <c r="AZ231" s="220">
        <f t="shared" si="188"/>
        <v>0</v>
      </c>
      <c r="BA231" s="220">
        <f t="shared" si="188"/>
        <v>0</v>
      </c>
      <c r="BB231" s="220">
        <f t="shared" si="188"/>
        <v>0</v>
      </c>
      <c r="BC231" s="220">
        <f t="shared" si="188"/>
        <v>719876.55</v>
      </c>
      <c r="BD231" s="220">
        <f t="shared" si="188"/>
        <v>25435.49</v>
      </c>
      <c r="BE231" s="220">
        <f t="shared" si="188"/>
        <v>45022.32</v>
      </c>
      <c r="BF231" s="220">
        <f t="shared" si="116"/>
        <v>790334.36</v>
      </c>
      <c r="BG231" s="221"/>
      <c r="BH231" s="220">
        <f>SUM($AT231:AT231)</f>
        <v>0</v>
      </c>
      <c r="BI231" s="220">
        <f>SUM($AT231:AU231)</f>
        <v>0</v>
      </c>
      <c r="BJ231" s="220">
        <f>SUM($AT231:AV231)</f>
        <v>0</v>
      </c>
      <c r="BK231" s="220">
        <f>SUM($AT231:AW231)</f>
        <v>0</v>
      </c>
      <c r="BL231" s="220">
        <f>SUM($AT231:AX231)</f>
        <v>0</v>
      </c>
      <c r="BM231" s="220">
        <f>SUM($AT231:AY231)</f>
        <v>0</v>
      </c>
      <c r="BN231" s="220">
        <f>SUM($AT231:AZ231)</f>
        <v>0</v>
      </c>
      <c r="BO231" s="220">
        <f>SUM($AT231:BA231)</f>
        <v>0</v>
      </c>
      <c r="BP231" s="220">
        <f>SUM($AT231:BB231)</f>
        <v>0</v>
      </c>
      <c r="BQ231" s="220">
        <f>SUM($AT231:BC231)</f>
        <v>719876.55</v>
      </c>
      <c r="BR231" s="220">
        <f>SUM($AT231:BD231)</f>
        <v>745312.04</v>
      </c>
      <c r="BS231" s="220">
        <f>SUM($AT231:BE231)</f>
        <v>790334.36</v>
      </c>
      <c r="BT231" s="222">
        <f t="shared" si="117"/>
        <v>155029.64749999999</v>
      </c>
      <c r="BU231" s="82"/>
      <c r="BV231" s="220">
        <f t="shared" si="189"/>
        <v>0</v>
      </c>
      <c r="BW231" s="220">
        <f t="shared" si="189"/>
        <v>0</v>
      </c>
      <c r="BX231" s="220">
        <f t="shared" si="189"/>
        <v>0</v>
      </c>
      <c r="BY231" s="220">
        <f t="shared" si="189"/>
        <v>0</v>
      </c>
      <c r="BZ231" s="220">
        <f t="shared" si="189"/>
        <v>0</v>
      </c>
      <c r="CA231" s="220">
        <f t="shared" si="189"/>
        <v>0</v>
      </c>
      <c r="CB231" s="220">
        <f t="shared" si="189"/>
        <v>0</v>
      </c>
      <c r="CC231" s="220">
        <f t="shared" si="189"/>
        <v>0</v>
      </c>
      <c r="CD231" s="220">
        <f t="shared" si="189"/>
        <v>0</v>
      </c>
      <c r="CE231" s="220">
        <f t="shared" si="189"/>
        <v>0</v>
      </c>
      <c r="CF231" s="220">
        <f t="shared" si="189"/>
        <v>0</v>
      </c>
      <c r="CG231" s="220">
        <f t="shared" si="189"/>
        <v>0</v>
      </c>
      <c r="CH231" s="220">
        <f t="shared" si="118"/>
        <v>0</v>
      </c>
      <c r="CI231" s="221"/>
      <c r="CJ231" s="220">
        <f>SUM($BV231:BV231)</f>
        <v>0</v>
      </c>
      <c r="CK231" s="220">
        <f>SUM($BV231:BW231)</f>
        <v>0</v>
      </c>
      <c r="CL231" s="220">
        <f>SUM($BV231:BX231)</f>
        <v>0</v>
      </c>
      <c r="CM231" s="220">
        <f>SUM($BV231:BY231)</f>
        <v>0</v>
      </c>
      <c r="CN231" s="220">
        <f>SUM($BV231:BZ231)</f>
        <v>0</v>
      </c>
      <c r="CO231" s="220">
        <f>SUM($BV231:CA231)</f>
        <v>0</v>
      </c>
      <c r="CP231" s="220">
        <f>SUM($BV231:CB231)</f>
        <v>0</v>
      </c>
      <c r="CQ231" s="220">
        <f>SUM($BV231:CC231)</f>
        <v>0</v>
      </c>
      <c r="CR231" s="220">
        <f>SUM($BV231:CD231)</f>
        <v>0</v>
      </c>
      <c r="CS231" s="220">
        <f>SUM($BV231:CE231)</f>
        <v>0</v>
      </c>
      <c r="CT231" s="220">
        <f>SUM($BV231:CF231)</f>
        <v>0</v>
      </c>
      <c r="CU231" s="220">
        <f>SUM($BV231:CG231)</f>
        <v>0</v>
      </c>
      <c r="CV231" s="222">
        <f t="shared" si="119"/>
        <v>0</v>
      </c>
    </row>
    <row r="232" spans="1:100" s="94" customFormat="1" ht="14.4">
      <c r="A232" s="129" t="s">
        <v>807</v>
      </c>
      <c r="B232" t="s">
        <v>56</v>
      </c>
      <c r="C232" t="s">
        <v>20</v>
      </c>
      <c r="D232" t="s">
        <v>680</v>
      </c>
      <c r="E232" s="217" t="s">
        <v>48</v>
      </c>
      <c r="F232" t="s">
        <v>62</v>
      </c>
      <c r="G232" t="s">
        <v>145</v>
      </c>
      <c r="H232" t="s">
        <v>146</v>
      </c>
      <c r="I232" t="s">
        <v>63</v>
      </c>
      <c r="J232" t="s">
        <v>704</v>
      </c>
      <c r="K232" s="129" t="s">
        <v>789</v>
      </c>
      <c r="L232" s="129" t="s">
        <v>806</v>
      </c>
      <c r="M232" s="218" t="str">
        <f t="shared" si="154"/>
        <v>CD.AA</v>
      </c>
      <c r="N232" s="173">
        <v>0.48309143579999997</v>
      </c>
      <c r="O232" s="173">
        <v>0.15158870260000001</v>
      </c>
      <c r="P232" s="219">
        <f t="shared" si="113"/>
        <v>519756.39461902325</v>
      </c>
      <c r="Q232" s="219">
        <f t="shared" si="114"/>
        <v>163093.75759865492</v>
      </c>
      <c r="R232" s="220">
        <v>1176.27</v>
      </c>
      <c r="S232" s="220">
        <v>611.07000000000005</v>
      </c>
      <c r="T232" s="220">
        <v>838329.87</v>
      </c>
      <c r="U232" s="220">
        <v>92543.44</v>
      </c>
      <c r="V232" s="220">
        <v>4769.63</v>
      </c>
      <c r="W232" s="220">
        <v>127578.85</v>
      </c>
      <c r="X232" s="220">
        <v>482.46000000000004</v>
      </c>
      <c r="Y232" s="220">
        <v>4094.74</v>
      </c>
      <c r="Z232" s="220">
        <v>2112.92</v>
      </c>
      <c r="AA232" s="220">
        <v>7.2700000000186265</v>
      </c>
      <c r="AB232" s="220">
        <v>4190</v>
      </c>
      <c r="AC232" s="220">
        <v>0</v>
      </c>
      <c r="AD232" s="220">
        <f t="shared" si="120"/>
        <v>1075896.5199999998</v>
      </c>
      <c r="AE232" s="221"/>
      <c r="AF232" s="220">
        <f>SUM($R232:R232)</f>
        <v>1176.27</v>
      </c>
      <c r="AG232" s="220">
        <f>SUM($R232:S232)</f>
        <v>1787.3400000000001</v>
      </c>
      <c r="AH232" s="220">
        <f>SUM($R232:T232)</f>
        <v>840117.21</v>
      </c>
      <c r="AI232" s="220">
        <f>SUM($R232:U232)</f>
        <v>932660.64999999991</v>
      </c>
      <c r="AJ232" s="220">
        <f>SUM($R232:V232)</f>
        <v>937430.27999999991</v>
      </c>
      <c r="AK232" s="220">
        <f>SUM($R232:W232)</f>
        <v>1065009.1299999999</v>
      </c>
      <c r="AL232" s="220">
        <f>SUM($R232:X232)</f>
        <v>1065491.5899999999</v>
      </c>
      <c r="AM232" s="220">
        <f>SUM($R232:Y232)</f>
        <v>1069586.3299999998</v>
      </c>
      <c r="AN232" s="220">
        <f>SUM($R232:Z232)</f>
        <v>1071699.2499999998</v>
      </c>
      <c r="AO232" s="220">
        <f>SUM($R232:AA232)</f>
        <v>1071706.5199999998</v>
      </c>
      <c r="AP232" s="220">
        <f>SUM($R232:AB232)</f>
        <v>1075896.5199999998</v>
      </c>
      <c r="AQ232" s="220">
        <f>SUM($R232:AC232)</f>
        <v>1075896.5199999998</v>
      </c>
      <c r="AR232" s="222">
        <f t="shared" si="115"/>
        <v>805875.77916666644</v>
      </c>
      <c r="AS232" s="82"/>
      <c r="AT232" s="220">
        <f t="shared" si="188"/>
        <v>568.24596318846591</v>
      </c>
      <c r="AU232" s="220">
        <f t="shared" si="188"/>
        <v>295.202683674306</v>
      </c>
      <c r="AV232" s="220">
        <f t="shared" si="188"/>
        <v>404989.98057232733</v>
      </c>
      <c r="AW232" s="220">
        <f t="shared" si="188"/>
        <v>44706.943303471147</v>
      </c>
      <c r="AX232" s="220">
        <f t="shared" si="188"/>
        <v>2304.1674049347539</v>
      </c>
      <c r="AY232" s="220">
        <f t="shared" si="188"/>
        <v>61632.249824212828</v>
      </c>
      <c r="AZ232" s="220">
        <f t="shared" si="188"/>
        <v>233.07229411606801</v>
      </c>
      <c r="BA232" s="220">
        <f t="shared" si="188"/>
        <v>1978.1338258276917</v>
      </c>
      <c r="BB232" s="220">
        <f t="shared" si="188"/>
        <v>1020.733556530536</v>
      </c>
      <c r="BC232" s="220">
        <f t="shared" si="188"/>
        <v>3.5120747382749982</v>
      </c>
      <c r="BD232" s="220">
        <f t="shared" si="188"/>
        <v>2024.1531160019999</v>
      </c>
      <c r="BE232" s="220">
        <f t="shared" si="188"/>
        <v>0</v>
      </c>
      <c r="BF232" s="220">
        <f t="shared" si="116"/>
        <v>519756.39461902337</v>
      </c>
      <c r="BG232" s="221"/>
      <c r="BH232" s="220">
        <f>SUM($AT232:AT232)</f>
        <v>568.24596318846591</v>
      </c>
      <c r="BI232" s="220">
        <f>SUM($AT232:AU232)</f>
        <v>863.44864686277197</v>
      </c>
      <c r="BJ232" s="220">
        <f>SUM($AT232:AV232)</f>
        <v>405853.42921919009</v>
      </c>
      <c r="BK232" s="220">
        <f>SUM($AT232:AW232)</f>
        <v>450560.37252266123</v>
      </c>
      <c r="BL232" s="220">
        <f>SUM($AT232:AX232)</f>
        <v>452864.53992759599</v>
      </c>
      <c r="BM232" s="220">
        <f>SUM($AT232:AY232)</f>
        <v>514496.7897518088</v>
      </c>
      <c r="BN232" s="220">
        <f>SUM($AT232:AZ232)</f>
        <v>514729.86204592488</v>
      </c>
      <c r="BO232" s="220">
        <f>SUM($AT232:BA232)</f>
        <v>516707.99587175256</v>
      </c>
      <c r="BP232" s="220">
        <f>SUM($AT232:BB232)</f>
        <v>517728.72942828311</v>
      </c>
      <c r="BQ232" s="220">
        <f>SUM($AT232:BC232)</f>
        <v>517732.24150302139</v>
      </c>
      <c r="BR232" s="220">
        <f>SUM($AT232:BD232)</f>
        <v>519756.39461902337</v>
      </c>
      <c r="BS232" s="220">
        <f>SUM($AT232:BE232)</f>
        <v>519756.39461902337</v>
      </c>
      <c r="BT232" s="222">
        <f t="shared" si="117"/>
        <v>389311.6872340687</v>
      </c>
      <c r="BU232" s="82"/>
      <c r="BV232" s="220">
        <f t="shared" si="189"/>
        <v>178.30924320730202</v>
      </c>
      <c r="BW232" s="220">
        <f t="shared" si="189"/>
        <v>92.631308497782015</v>
      </c>
      <c r="BX232" s="220">
        <f t="shared" si="189"/>
        <v>127081.33734412667</v>
      </c>
      <c r="BY232" s="220">
        <f t="shared" si="189"/>
        <v>14028.540003740945</v>
      </c>
      <c r="BZ232" s="220">
        <f t="shared" si="189"/>
        <v>723.02202358203806</v>
      </c>
      <c r="CA232" s="220">
        <f t="shared" si="189"/>
        <v>19339.512350700013</v>
      </c>
      <c r="CB232" s="220">
        <f t="shared" si="189"/>
        <v>73.135485456396012</v>
      </c>
      <c r="CC232" s="220">
        <f t="shared" si="189"/>
        <v>620.71632408432401</v>
      </c>
      <c r="CD232" s="220">
        <f t="shared" si="189"/>
        <v>320.29480149759206</v>
      </c>
      <c r="CE232" s="220">
        <f t="shared" si="189"/>
        <v>1.1020498679048236</v>
      </c>
      <c r="CF232" s="220">
        <f t="shared" si="189"/>
        <v>635.15666389400008</v>
      </c>
      <c r="CG232" s="220">
        <f t="shared" si="189"/>
        <v>0</v>
      </c>
      <c r="CH232" s="220">
        <f t="shared" si="118"/>
        <v>163093.75759865501</v>
      </c>
      <c r="CI232" s="221"/>
      <c r="CJ232" s="220">
        <f>SUM($BV232:BV232)</f>
        <v>178.30924320730202</v>
      </c>
      <c r="CK232" s="220">
        <f>SUM($BV232:BW232)</f>
        <v>270.94055170508403</v>
      </c>
      <c r="CL232" s="220">
        <f>SUM($BV232:BX232)</f>
        <v>127352.27789583176</v>
      </c>
      <c r="CM232" s="220">
        <f>SUM($BV232:BY232)</f>
        <v>141380.81789957272</v>
      </c>
      <c r="CN232" s="220">
        <f>SUM($BV232:BZ232)</f>
        <v>142103.83992315477</v>
      </c>
      <c r="CO232" s="220">
        <f>SUM($BV232:CA232)</f>
        <v>161443.35227385478</v>
      </c>
      <c r="CP232" s="220">
        <f>SUM($BV232:CB232)</f>
        <v>161516.48775931116</v>
      </c>
      <c r="CQ232" s="220">
        <f>SUM($BV232:CC232)</f>
        <v>162137.20408339548</v>
      </c>
      <c r="CR232" s="220">
        <f>SUM($BV232:CD232)</f>
        <v>162457.49888489308</v>
      </c>
      <c r="CS232" s="220">
        <f>SUM($BV232:CE232)</f>
        <v>162458.60093476099</v>
      </c>
      <c r="CT232" s="220">
        <f>SUM($BV232:CF232)</f>
        <v>163093.75759865501</v>
      </c>
      <c r="CU232" s="220">
        <f>SUM($BV232:CG232)</f>
        <v>163093.75759865501</v>
      </c>
      <c r="CV232" s="222">
        <f t="shared" si="119"/>
        <v>122161.66382063914</v>
      </c>
    </row>
    <row r="233" spans="1:100" s="94" customFormat="1" ht="14.4">
      <c r="A233" s="129" t="s">
        <v>807</v>
      </c>
      <c r="B233" t="s">
        <v>56</v>
      </c>
      <c r="C233" t="s">
        <v>20</v>
      </c>
      <c r="D233" t="s">
        <v>680</v>
      </c>
      <c r="E233" s="217" t="s">
        <v>48</v>
      </c>
      <c r="F233" t="s">
        <v>62</v>
      </c>
      <c r="G233" t="s">
        <v>145</v>
      </c>
      <c r="H233" t="s">
        <v>146</v>
      </c>
      <c r="I233" t="s">
        <v>63</v>
      </c>
      <c r="J233" t="s">
        <v>704</v>
      </c>
      <c r="K233" s="129" t="s">
        <v>789</v>
      </c>
      <c r="L233" s="129" t="s">
        <v>775</v>
      </c>
      <c r="M233" s="218" t="str">
        <f t="shared" ref="M233" si="190">B233&amp;"."&amp;C233</f>
        <v>CD.AA</v>
      </c>
      <c r="N233" s="173">
        <v>0.48309143579999997</v>
      </c>
      <c r="O233" s="173">
        <v>0.15158870260000001</v>
      </c>
      <c r="P233" s="219">
        <f t="shared" ref="P233" si="191">AD233*N233</f>
        <v>148220.23510647073</v>
      </c>
      <c r="Q233" s="219">
        <f t="shared" ref="Q233" si="192">AD233*O233</f>
        <v>46509.856051678886</v>
      </c>
      <c r="R233" s="220">
        <v>0</v>
      </c>
      <c r="S233" s="220">
        <v>0</v>
      </c>
      <c r="T233" s="220">
        <v>0</v>
      </c>
      <c r="U233" s="220">
        <v>306816.11</v>
      </c>
      <c r="V233" s="220">
        <v>0</v>
      </c>
      <c r="W233" s="220">
        <v>0</v>
      </c>
      <c r="X233" s="220">
        <v>0</v>
      </c>
      <c r="Y233" s="220">
        <v>0</v>
      </c>
      <c r="Z233" s="220">
        <v>0</v>
      </c>
      <c r="AA233" s="220">
        <v>0</v>
      </c>
      <c r="AB233" s="220">
        <v>0</v>
      </c>
      <c r="AC233" s="220">
        <v>0</v>
      </c>
      <c r="AD233" s="220">
        <f t="shared" ref="AD233" si="193">SUM(R233:AC233)</f>
        <v>306816.11</v>
      </c>
      <c r="AE233" s="221"/>
      <c r="AF233" s="220">
        <f>SUM($R233:R233)</f>
        <v>0</v>
      </c>
      <c r="AG233" s="220">
        <f>SUM($R233:S233)</f>
        <v>0</v>
      </c>
      <c r="AH233" s="220">
        <f>SUM($R233:T233)</f>
        <v>0</v>
      </c>
      <c r="AI233" s="220">
        <f>SUM($R233:U233)</f>
        <v>306816.11</v>
      </c>
      <c r="AJ233" s="220">
        <f>SUM($R233:V233)</f>
        <v>306816.11</v>
      </c>
      <c r="AK233" s="220">
        <f>SUM($R233:W233)</f>
        <v>306816.11</v>
      </c>
      <c r="AL233" s="220">
        <f>SUM($R233:X233)</f>
        <v>306816.11</v>
      </c>
      <c r="AM233" s="220">
        <f>SUM($R233:Y233)</f>
        <v>306816.11</v>
      </c>
      <c r="AN233" s="220">
        <f>SUM($R233:Z233)</f>
        <v>306816.11</v>
      </c>
      <c r="AO233" s="220">
        <f>SUM($R233:AA233)</f>
        <v>306816.11</v>
      </c>
      <c r="AP233" s="220">
        <f>SUM($R233:AB233)</f>
        <v>306816.11</v>
      </c>
      <c r="AQ233" s="220">
        <f>SUM($R233:AC233)</f>
        <v>306816.11</v>
      </c>
      <c r="AR233" s="222">
        <f t="shared" ref="AR233" si="194">(((0+AQ233)/2)+SUM(AF233:AP233))/12</f>
        <v>217328.07791666663</v>
      </c>
      <c r="AS233" s="82"/>
      <c r="AT233" s="220">
        <f t="shared" ref="AT233:BE233" si="195">R233*$N233</f>
        <v>0</v>
      </c>
      <c r="AU233" s="220">
        <f t="shared" si="195"/>
        <v>0</v>
      </c>
      <c r="AV233" s="220">
        <f t="shared" si="195"/>
        <v>0</v>
      </c>
      <c r="AW233" s="220">
        <f t="shared" si="195"/>
        <v>148220.23510647073</v>
      </c>
      <c r="AX233" s="220">
        <f t="shared" si="195"/>
        <v>0</v>
      </c>
      <c r="AY233" s="220">
        <f t="shared" si="195"/>
        <v>0</v>
      </c>
      <c r="AZ233" s="220">
        <f t="shared" si="195"/>
        <v>0</v>
      </c>
      <c r="BA233" s="220">
        <f t="shared" si="195"/>
        <v>0</v>
      </c>
      <c r="BB233" s="220">
        <f t="shared" si="195"/>
        <v>0</v>
      </c>
      <c r="BC233" s="220">
        <f t="shared" si="195"/>
        <v>0</v>
      </c>
      <c r="BD233" s="220">
        <f t="shared" si="195"/>
        <v>0</v>
      </c>
      <c r="BE233" s="220">
        <f t="shared" si="195"/>
        <v>0</v>
      </c>
      <c r="BF233" s="220">
        <f t="shared" ref="BF233" si="196">SUM(AT233:BE233)</f>
        <v>148220.23510647073</v>
      </c>
      <c r="BG233" s="221"/>
      <c r="BH233" s="220">
        <f>SUM($AT233:AT233)</f>
        <v>0</v>
      </c>
      <c r="BI233" s="220">
        <f>SUM($AT233:AU233)</f>
        <v>0</v>
      </c>
      <c r="BJ233" s="220">
        <f>SUM($AT233:AV233)</f>
        <v>0</v>
      </c>
      <c r="BK233" s="220">
        <f>SUM($AT233:AW233)</f>
        <v>148220.23510647073</v>
      </c>
      <c r="BL233" s="220">
        <f>SUM($AT233:AX233)</f>
        <v>148220.23510647073</v>
      </c>
      <c r="BM233" s="220">
        <f>SUM($AT233:AY233)</f>
        <v>148220.23510647073</v>
      </c>
      <c r="BN233" s="220">
        <f>SUM($AT233:AZ233)</f>
        <v>148220.23510647073</v>
      </c>
      <c r="BO233" s="220">
        <f>SUM($AT233:BA233)</f>
        <v>148220.23510647073</v>
      </c>
      <c r="BP233" s="220">
        <f>SUM($AT233:BB233)</f>
        <v>148220.23510647073</v>
      </c>
      <c r="BQ233" s="220">
        <f>SUM($AT233:BC233)</f>
        <v>148220.23510647073</v>
      </c>
      <c r="BR233" s="220">
        <f>SUM($AT233:BD233)</f>
        <v>148220.23510647073</v>
      </c>
      <c r="BS233" s="220">
        <f>SUM($AT233:BE233)</f>
        <v>148220.23510647073</v>
      </c>
      <c r="BT233" s="222">
        <f t="shared" ref="BT233" si="197">(((0+BS233)/2)+SUM(BH233:BR233))/12</f>
        <v>104989.33320041676</v>
      </c>
      <c r="BU233" s="82"/>
      <c r="BV233" s="220">
        <f t="shared" ref="BV233:CG233" si="198">$O233*R233</f>
        <v>0</v>
      </c>
      <c r="BW233" s="220">
        <f t="shared" si="198"/>
        <v>0</v>
      </c>
      <c r="BX233" s="220">
        <f t="shared" si="198"/>
        <v>0</v>
      </c>
      <c r="BY233" s="220">
        <f t="shared" si="198"/>
        <v>46509.856051678886</v>
      </c>
      <c r="BZ233" s="220">
        <f t="shared" si="198"/>
        <v>0</v>
      </c>
      <c r="CA233" s="220">
        <f t="shared" si="198"/>
        <v>0</v>
      </c>
      <c r="CB233" s="220">
        <f t="shared" si="198"/>
        <v>0</v>
      </c>
      <c r="CC233" s="220">
        <f t="shared" si="198"/>
        <v>0</v>
      </c>
      <c r="CD233" s="220">
        <f t="shared" si="198"/>
        <v>0</v>
      </c>
      <c r="CE233" s="220">
        <f t="shared" si="198"/>
        <v>0</v>
      </c>
      <c r="CF233" s="220">
        <f t="shared" si="198"/>
        <v>0</v>
      </c>
      <c r="CG233" s="220">
        <f t="shared" si="198"/>
        <v>0</v>
      </c>
      <c r="CH233" s="220">
        <f t="shared" ref="CH233" si="199">SUM(BV233:CG233)</f>
        <v>46509.856051678886</v>
      </c>
      <c r="CI233" s="221"/>
      <c r="CJ233" s="220">
        <f>SUM($BV233:BV233)</f>
        <v>0</v>
      </c>
      <c r="CK233" s="220">
        <f>SUM($BV233:BW233)</f>
        <v>0</v>
      </c>
      <c r="CL233" s="220">
        <f>SUM($BV233:BX233)</f>
        <v>0</v>
      </c>
      <c r="CM233" s="220">
        <f>SUM($BV233:BY233)</f>
        <v>46509.856051678886</v>
      </c>
      <c r="CN233" s="220">
        <f>SUM($BV233:BZ233)</f>
        <v>46509.856051678886</v>
      </c>
      <c r="CO233" s="220">
        <f>SUM($BV233:CA233)</f>
        <v>46509.856051678886</v>
      </c>
      <c r="CP233" s="220">
        <f>SUM($BV233:CB233)</f>
        <v>46509.856051678886</v>
      </c>
      <c r="CQ233" s="220">
        <f>SUM($BV233:CC233)</f>
        <v>46509.856051678886</v>
      </c>
      <c r="CR233" s="220">
        <f>SUM($BV233:CD233)</f>
        <v>46509.856051678886</v>
      </c>
      <c r="CS233" s="220">
        <f>SUM($BV233:CE233)</f>
        <v>46509.856051678886</v>
      </c>
      <c r="CT233" s="220">
        <f>SUM($BV233:CF233)</f>
        <v>46509.856051678886</v>
      </c>
      <c r="CU233" s="220">
        <f>SUM($BV233:CG233)</f>
        <v>46509.856051678886</v>
      </c>
      <c r="CV233" s="222">
        <f t="shared" ref="CV233" si="200">(((0+CU233)/2)+SUM(CJ233:CT233))/12</f>
        <v>32944.481369939211</v>
      </c>
    </row>
    <row r="234" spans="1:100" s="94" customFormat="1" ht="14.4">
      <c r="A234" s="129" t="s">
        <v>807</v>
      </c>
      <c r="B234" t="s">
        <v>56</v>
      </c>
      <c r="C234" t="s">
        <v>20</v>
      </c>
      <c r="D234" t="s">
        <v>680</v>
      </c>
      <c r="E234" s="217" t="s">
        <v>48</v>
      </c>
      <c r="F234" t="s">
        <v>62</v>
      </c>
      <c r="G234" t="s">
        <v>145</v>
      </c>
      <c r="H234" t="s">
        <v>146</v>
      </c>
      <c r="I234" t="s">
        <v>63</v>
      </c>
      <c r="J234" t="s">
        <v>704</v>
      </c>
      <c r="K234" s="129" t="s">
        <v>789</v>
      </c>
      <c r="L234" s="129" t="s">
        <v>41</v>
      </c>
      <c r="M234" s="218" t="str">
        <f t="shared" si="154"/>
        <v>CD.AA</v>
      </c>
      <c r="N234" s="173">
        <v>0.48309143579999997</v>
      </c>
      <c r="O234" s="173">
        <v>0.15158870260000001</v>
      </c>
      <c r="P234" s="219">
        <f t="shared" si="113"/>
        <v>194443.3077411422</v>
      </c>
      <c r="Q234" s="219">
        <f t="shared" si="114"/>
        <v>61014.140523772643</v>
      </c>
      <c r="R234" s="220">
        <v>127279.53</v>
      </c>
      <c r="S234" s="220">
        <v>45283.630000000005</v>
      </c>
      <c r="T234" s="220">
        <v>39184.92</v>
      </c>
      <c r="U234" s="220">
        <v>-378854.82000000007</v>
      </c>
      <c r="V234" s="220">
        <v>9332.68</v>
      </c>
      <c r="W234" s="220">
        <v>195920.59</v>
      </c>
      <c r="X234" s="220">
        <v>15227.079999999998</v>
      </c>
      <c r="Y234" s="220">
        <v>105025.64</v>
      </c>
      <c r="Z234" s="220">
        <v>124847.32999999999</v>
      </c>
      <c r="AA234" s="220">
        <v>22156.02</v>
      </c>
      <c r="AB234" s="220">
        <v>14335.109999999999</v>
      </c>
      <c r="AC234" s="220">
        <v>82760.23</v>
      </c>
      <c r="AD234" s="220">
        <f t="shared" si="120"/>
        <v>402497.93999999994</v>
      </c>
      <c r="AE234" s="221"/>
      <c r="AF234" s="220">
        <f>SUM($R234:R234)</f>
        <v>127279.53</v>
      </c>
      <c r="AG234" s="220">
        <f>SUM($R234:S234)</f>
        <v>172563.16</v>
      </c>
      <c r="AH234" s="220">
        <f>SUM($R234:T234)</f>
        <v>211748.08000000002</v>
      </c>
      <c r="AI234" s="220">
        <f>SUM($R234:U234)</f>
        <v>-167106.74000000005</v>
      </c>
      <c r="AJ234" s="220">
        <f>SUM($R234:V234)</f>
        <v>-157774.06000000006</v>
      </c>
      <c r="AK234" s="220">
        <f>SUM($R234:W234)</f>
        <v>38146.529999999941</v>
      </c>
      <c r="AL234" s="220">
        <f>SUM($R234:X234)</f>
        <v>53373.609999999942</v>
      </c>
      <c r="AM234" s="220">
        <f>SUM($R234:Y234)</f>
        <v>158399.24999999994</v>
      </c>
      <c r="AN234" s="220">
        <f>SUM($R234:Z234)</f>
        <v>283246.57999999996</v>
      </c>
      <c r="AO234" s="220">
        <f>SUM($R234:AA234)</f>
        <v>305402.59999999998</v>
      </c>
      <c r="AP234" s="220">
        <f>SUM($R234:AB234)</f>
        <v>319737.70999999996</v>
      </c>
      <c r="AQ234" s="220">
        <f>SUM($R234:AC234)</f>
        <v>402497.93999999994</v>
      </c>
      <c r="AR234" s="222">
        <f t="shared" si="115"/>
        <v>128855.43499999995</v>
      </c>
      <c r="AS234" s="82"/>
      <c r="AT234" s="220">
        <f t="shared" si="188"/>
        <v>61487.650895649167</v>
      </c>
      <c r="AU234" s="220">
        <f t="shared" si="188"/>
        <v>21876.133834935954</v>
      </c>
      <c r="AV234" s="220">
        <f t="shared" si="188"/>
        <v>18929.899264508134</v>
      </c>
      <c r="AW234" s="220">
        <f t="shared" si="188"/>
        <v>-183021.51895355058</v>
      </c>
      <c r="AX234" s="220">
        <f t="shared" si="188"/>
        <v>4508.5377810619439</v>
      </c>
      <c r="AY234" s="220">
        <f t="shared" si="188"/>
        <v>94647.559125883112</v>
      </c>
      <c r="AZ234" s="220">
        <f t="shared" si="188"/>
        <v>7356.0719402414625</v>
      </c>
      <c r="BA234" s="220">
        <f t="shared" si="188"/>
        <v>50736.987223413911</v>
      </c>
      <c r="BB234" s="220">
        <f t="shared" si="188"/>
        <v>60312.675905496406</v>
      </c>
      <c r="BC234" s="220">
        <f t="shared" si="188"/>
        <v>10703.383513413515</v>
      </c>
      <c r="BD234" s="220">
        <f t="shared" si="188"/>
        <v>6925.1688722509371</v>
      </c>
      <c r="BE234" s="220">
        <f t="shared" si="188"/>
        <v>39980.758337838226</v>
      </c>
      <c r="BF234" s="220">
        <f t="shared" si="116"/>
        <v>194443.3077411422</v>
      </c>
      <c r="BG234" s="221"/>
      <c r="BH234" s="220">
        <f>SUM($AT234:AT234)</f>
        <v>61487.650895649167</v>
      </c>
      <c r="BI234" s="220">
        <f>SUM($AT234:AU234)</f>
        <v>83363.784730585117</v>
      </c>
      <c r="BJ234" s="220">
        <f>SUM($AT234:AV234)</f>
        <v>102293.68399509325</v>
      </c>
      <c r="BK234" s="220">
        <f>SUM($AT234:AW234)</f>
        <v>-80727.83495845733</v>
      </c>
      <c r="BL234" s="220">
        <f>SUM($AT234:AX234)</f>
        <v>-76219.29717739539</v>
      </c>
      <c r="BM234" s="220">
        <f>SUM($AT234:AY234)</f>
        <v>18428.261948487721</v>
      </c>
      <c r="BN234" s="220">
        <f>SUM($AT234:AZ234)</f>
        <v>25784.333888729183</v>
      </c>
      <c r="BO234" s="220">
        <f>SUM($AT234:BA234)</f>
        <v>76521.321112143094</v>
      </c>
      <c r="BP234" s="220">
        <f>SUM($AT234:BB234)</f>
        <v>136833.99701763951</v>
      </c>
      <c r="BQ234" s="220">
        <f>SUM($AT234:BC234)</f>
        <v>147537.38053105303</v>
      </c>
      <c r="BR234" s="220">
        <f>SUM($AT234:BD234)</f>
        <v>154462.54940330397</v>
      </c>
      <c r="BS234" s="220">
        <f>SUM($AT234:BE234)</f>
        <v>194443.3077411422</v>
      </c>
      <c r="BT234" s="222">
        <f t="shared" si="117"/>
        <v>62248.957104783534</v>
      </c>
      <c r="BU234" s="82"/>
      <c r="BV234" s="220">
        <f t="shared" si="189"/>
        <v>19294.138820237778</v>
      </c>
      <c r="BW234" s="220">
        <f t="shared" si="189"/>
        <v>6864.4867207184398</v>
      </c>
      <c r="BX234" s="220">
        <f t="shared" si="189"/>
        <v>5939.9911842847923</v>
      </c>
      <c r="BY234" s="220">
        <f t="shared" si="189"/>
        <v>-57430.110637556551</v>
      </c>
      <c r="BZ234" s="220">
        <f t="shared" si="189"/>
        <v>1414.7288529809682</v>
      </c>
      <c r="CA234" s="220">
        <f t="shared" si="189"/>
        <v>29699.348050726538</v>
      </c>
      <c r="CB234" s="220">
        <f t="shared" si="189"/>
        <v>2308.2533015864078</v>
      </c>
      <c r="CC234" s="220">
        <f t="shared" si="189"/>
        <v>15920.700507334665</v>
      </c>
      <c r="CD234" s="220">
        <f t="shared" si="189"/>
        <v>18925.444777774057</v>
      </c>
      <c r="CE234" s="220">
        <f t="shared" si="189"/>
        <v>3358.6023265796525</v>
      </c>
      <c r="CF234" s="220">
        <f t="shared" si="189"/>
        <v>2173.0407265282861</v>
      </c>
      <c r="CG234" s="220">
        <f t="shared" si="189"/>
        <v>12545.515892577598</v>
      </c>
      <c r="CH234" s="220">
        <f t="shared" si="118"/>
        <v>61014.140523772629</v>
      </c>
      <c r="CI234" s="221"/>
      <c r="CJ234" s="220">
        <f>SUM($BV234:BV234)</f>
        <v>19294.138820237778</v>
      </c>
      <c r="CK234" s="220">
        <f>SUM($BV234:BW234)</f>
        <v>26158.625540956218</v>
      </c>
      <c r="CL234" s="220">
        <f>SUM($BV234:BX234)</f>
        <v>32098.616725241009</v>
      </c>
      <c r="CM234" s="220">
        <f>SUM($BV234:BY234)</f>
        <v>-25331.493912315542</v>
      </c>
      <c r="CN234" s="220">
        <f>SUM($BV234:BZ234)</f>
        <v>-23916.765059334575</v>
      </c>
      <c r="CO234" s="220">
        <f>SUM($BV234:CA234)</f>
        <v>5782.5829913919624</v>
      </c>
      <c r="CP234" s="220">
        <f>SUM($BV234:CB234)</f>
        <v>8090.8362929783707</v>
      </c>
      <c r="CQ234" s="220">
        <f>SUM($BV234:CC234)</f>
        <v>24011.536800313035</v>
      </c>
      <c r="CR234" s="220">
        <f>SUM($BV234:CD234)</f>
        <v>42936.981578087092</v>
      </c>
      <c r="CS234" s="220">
        <f>SUM($BV234:CE234)</f>
        <v>46295.583904666746</v>
      </c>
      <c r="CT234" s="220">
        <f>SUM($BV234:CF234)</f>
        <v>48468.624631195031</v>
      </c>
      <c r="CU234" s="220">
        <f>SUM($BV234:CG234)</f>
        <v>61014.140523772629</v>
      </c>
      <c r="CV234" s="222">
        <f t="shared" si="119"/>
        <v>19533.028214608621</v>
      </c>
    </row>
    <row r="235" spans="1:100" s="94" customFormat="1" ht="14.4">
      <c r="A235" s="129" t="s">
        <v>807</v>
      </c>
      <c r="B235" t="s">
        <v>211</v>
      </c>
      <c r="C235" t="s">
        <v>21</v>
      </c>
      <c r="D235" t="s">
        <v>680</v>
      </c>
      <c r="E235" s="217" t="s">
        <v>48</v>
      </c>
      <c r="F235" t="s">
        <v>62</v>
      </c>
      <c r="G235" t="s">
        <v>145</v>
      </c>
      <c r="H235" t="s">
        <v>146</v>
      </c>
      <c r="I235" t="s">
        <v>63</v>
      </c>
      <c r="J235" t="s">
        <v>704</v>
      </c>
      <c r="K235" s="129" t="s">
        <v>789</v>
      </c>
      <c r="L235" s="129" t="s">
        <v>806</v>
      </c>
      <c r="M235" s="218" t="str">
        <f t="shared" si="154"/>
        <v>ED.AN</v>
      </c>
      <c r="N235" s="173">
        <v>0.69189000000000001</v>
      </c>
      <c r="O235" s="173">
        <v>0</v>
      </c>
      <c r="P235" s="219">
        <f t="shared" si="113"/>
        <v>61042.493410800002</v>
      </c>
      <c r="Q235" s="219">
        <f t="shared" si="114"/>
        <v>0</v>
      </c>
      <c r="R235" s="220">
        <v>0</v>
      </c>
      <c r="S235" s="220">
        <v>0</v>
      </c>
      <c r="T235" s="220">
        <v>0</v>
      </c>
      <c r="U235" s="220">
        <v>0</v>
      </c>
      <c r="V235" s="220">
        <v>0</v>
      </c>
      <c r="W235" s="220">
        <v>0</v>
      </c>
      <c r="X235" s="220">
        <v>0</v>
      </c>
      <c r="Y235" s="220">
        <v>0</v>
      </c>
      <c r="Z235" s="220">
        <v>0</v>
      </c>
      <c r="AA235" s="220">
        <v>0</v>
      </c>
      <c r="AB235" s="220">
        <v>83870.5</v>
      </c>
      <c r="AC235" s="220">
        <v>4355.22</v>
      </c>
      <c r="AD235" s="220">
        <f t="shared" si="120"/>
        <v>88225.72</v>
      </c>
      <c r="AE235" s="221"/>
      <c r="AF235" s="220">
        <f>SUM($R235:R235)</f>
        <v>0</v>
      </c>
      <c r="AG235" s="220">
        <f>SUM($R235:S235)</f>
        <v>0</v>
      </c>
      <c r="AH235" s="220">
        <f>SUM($R235:T235)</f>
        <v>0</v>
      </c>
      <c r="AI235" s="220">
        <f>SUM($R235:U235)</f>
        <v>0</v>
      </c>
      <c r="AJ235" s="220">
        <f>SUM($R235:V235)</f>
        <v>0</v>
      </c>
      <c r="AK235" s="220">
        <f>SUM($R235:W235)</f>
        <v>0</v>
      </c>
      <c r="AL235" s="220">
        <f>SUM($R235:X235)</f>
        <v>0</v>
      </c>
      <c r="AM235" s="220">
        <f>SUM($R235:Y235)</f>
        <v>0</v>
      </c>
      <c r="AN235" s="220">
        <f>SUM($R235:Z235)</f>
        <v>0</v>
      </c>
      <c r="AO235" s="220">
        <f>SUM($R235:AA235)</f>
        <v>0</v>
      </c>
      <c r="AP235" s="220">
        <f>SUM($R235:AB235)</f>
        <v>83870.5</v>
      </c>
      <c r="AQ235" s="220">
        <f>SUM($R235:AC235)</f>
        <v>88225.72</v>
      </c>
      <c r="AR235" s="222">
        <f t="shared" si="115"/>
        <v>10665.28</v>
      </c>
      <c r="AS235" s="82"/>
      <c r="AT235" s="220">
        <f t="shared" si="188"/>
        <v>0</v>
      </c>
      <c r="AU235" s="220">
        <f t="shared" si="188"/>
        <v>0</v>
      </c>
      <c r="AV235" s="220">
        <f t="shared" si="188"/>
        <v>0</v>
      </c>
      <c r="AW235" s="220">
        <f t="shared" si="188"/>
        <v>0</v>
      </c>
      <c r="AX235" s="220">
        <f t="shared" si="188"/>
        <v>0</v>
      </c>
      <c r="AY235" s="220">
        <f t="shared" si="188"/>
        <v>0</v>
      </c>
      <c r="AZ235" s="220">
        <f t="shared" si="188"/>
        <v>0</v>
      </c>
      <c r="BA235" s="220">
        <f t="shared" si="188"/>
        <v>0</v>
      </c>
      <c r="BB235" s="220">
        <f t="shared" si="188"/>
        <v>0</v>
      </c>
      <c r="BC235" s="220">
        <f t="shared" si="188"/>
        <v>0</v>
      </c>
      <c r="BD235" s="220">
        <f t="shared" si="188"/>
        <v>58029.160244999999</v>
      </c>
      <c r="BE235" s="220">
        <f t="shared" si="188"/>
        <v>3013.3331658000002</v>
      </c>
      <c r="BF235" s="220">
        <f t="shared" si="116"/>
        <v>61042.493410800002</v>
      </c>
      <c r="BG235" s="221"/>
      <c r="BH235" s="220">
        <f>SUM($AT235:AT235)</f>
        <v>0</v>
      </c>
      <c r="BI235" s="220">
        <f>SUM($AT235:AU235)</f>
        <v>0</v>
      </c>
      <c r="BJ235" s="220">
        <f>SUM($AT235:AV235)</f>
        <v>0</v>
      </c>
      <c r="BK235" s="220">
        <f>SUM($AT235:AW235)</f>
        <v>0</v>
      </c>
      <c r="BL235" s="220">
        <f>SUM($AT235:AX235)</f>
        <v>0</v>
      </c>
      <c r="BM235" s="220">
        <f>SUM($AT235:AY235)</f>
        <v>0</v>
      </c>
      <c r="BN235" s="220">
        <f>SUM($AT235:AZ235)</f>
        <v>0</v>
      </c>
      <c r="BO235" s="220">
        <f>SUM($AT235:BA235)</f>
        <v>0</v>
      </c>
      <c r="BP235" s="220">
        <f>SUM($AT235:BB235)</f>
        <v>0</v>
      </c>
      <c r="BQ235" s="220">
        <f>SUM($AT235:BC235)</f>
        <v>0</v>
      </c>
      <c r="BR235" s="220">
        <f>SUM($AT235:BD235)</f>
        <v>58029.160244999999</v>
      </c>
      <c r="BS235" s="220">
        <f>SUM($AT235:BE235)</f>
        <v>61042.493410800002</v>
      </c>
      <c r="BT235" s="222">
        <f t="shared" si="117"/>
        <v>7379.2005792000009</v>
      </c>
      <c r="BU235" s="82"/>
      <c r="BV235" s="220">
        <f t="shared" si="189"/>
        <v>0</v>
      </c>
      <c r="BW235" s="220">
        <f t="shared" si="189"/>
        <v>0</v>
      </c>
      <c r="BX235" s="220">
        <f t="shared" si="189"/>
        <v>0</v>
      </c>
      <c r="BY235" s="220">
        <f t="shared" si="189"/>
        <v>0</v>
      </c>
      <c r="BZ235" s="220">
        <f t="shared" si="189"/>
        <v>0</v>
      </c>
      <c r="CA235" s="220">
        <f t="shared" si="189"/>
        <v>0</v>
      </c>
      <c r="CB235" s="220">
        <f t="shared" si="189"/>
        <v>0</v>
      </c>
      <c r="CC235" s="220">
        <f t="shared" si="189"/>
        <v>0</v>
      </c>
      <c r="CD235" s="220">
        <f t="shared" si="189"/>
        <v>0</v>
      </c>
      <c r="CE235" s="220">
        <f t="shared" si="189"/>
        <v>0</v>
      </c>
      <c r="CF235" s="220">
        <f t="shared" si="189"/>
        <v>0</v>
      </c>
      <c r="CG235" s="220">
        <f t="shared" si="189"/>
        <v>0</v>
      </c>
      <c r="CH235" s="220">
        <f t="shared" si="118"/>
        <v>0</v>
      </c>
      <c r="CI235" s="221"/>
      <c r="CJ235" s="220">
        <f>SUM($BV235:BV235)</f>
        <v>0</v>
      </c>
      <c r="CK235" s="220">
        <f>SUM($BV235:BW235)</f>
        <v>0</v>
      </c>
      <c r="CL235" s="220">
        <f>SUM($BV235:BX235)</f>
        <v>0</v>
      </c>
      <c r="CM235" s="220">
        <f>SUM($BV235:BY235)</f>
        <v>0</v>
      </c>
      <c r="CN235" s="220">
        <f>SUM($BV235:BZ235)</f>
        <v>0</v>
      </c>
      <c r="CO235" s="220">
        <f>SUM($BV235:CA235)</f>
        <v>0</v>
      </c>
      <c r="CP235" s="220">
        <f>SUM($BV235:CB235)</f>
        <v>0</v>
      </c>
      <c r="CQ235" s="220">
        <f>SUM($BV235:CC235)</f>
        <v>0</v>
      </c>
      <c r="CR235" s="220">
        <f>SUM($BV235:CD235)</f>
        <v>0</v>
      </c>
      <c r="CS235" s="220">
        <f>SUM($BV235:CE235)</f>
        <v>0</v>
      </c>
      <c r="CT235" s="220">
        <f>SUM($BV235:CF235)</f>
        <v>0</v>
      </c>
      <c r="CU235" s="220">
        <f>SUM($BV235:CG235)</f>
        <v>0</v>
      </c>
      <c r="CV235" s="222">
        <f t="shared" si="119"/>
        <v>0</v>
      </c>
    </row>
    <row r="236" spans="1:100" s="94" customFormat="1" ht="14.4">
      <c r="A236" s="129" t="s">
        <v>807</v>
      </c>
      <c r="B236" t="s">
        <v>211</v>
      </c>
      <c r="C236" t="s">
        <v>21</v>
      </c>
      <c r="D236" t="s">
        <v>680</v>
      </c>
      <c r="E236" s="217" t="s">
        <v>48</v>
      </c>
      <c r="F236" t="s">
        <v>62</v>
      </c>
      <c r="G236" t="s">
        <v>145</v>
      </c>
      <c r="H236" t="s">
        <v>146</v>
      </c>
      <c r="I236" t="s">
        <v>63</v>
      </c>
      <c r="J236" t="s">
        <v>704</v>
      </c>
      <c r="K236" s="129" t="s">
        <v>789</v>
      </c>
      <c r="L236" s="129" t="s">
        <v>41</v>
      </c>
      <c r="M236" s="218" t="str">
        <f t="shared" si="154"/>
        <v>ED.AN</v>
      </c>
      <c r="N236" s="173">
        <v>0.69189000000000001</v>
      </c>
      <c r="O236" s="173">
        <v>0</v>
      </c>
      <c r="P236" s="219">
        <f t="shared" si="113"/>
        <v>57241.927803000006</v>
      </c>
      <c r="Q236" s="219">
        <f t="shared" si="114"/>
        <v>0</v>
      </c>
      <c r="R236" s="220">
        <v>0</v>
      </c>
      <c r="S236" s="220">
        <v>0</v>
      </c>
      <c r="T236" s="220">
        <v>0</v>
      </c>
      <c r="U236" s="220">
        <v>0</v>
      </c>
      <c r="V236" s="220">
        <v>0</v>
      </c>
      <c r="W236" s="220">
        <v>0</v>
      </c>
      <c r="X236" s="220">
        <v>0</v>
      </c>
      <c r="Y236" s="220">
        <v>0</v>
      </c>
      <c r="Z236" s="220">
        <v>0</v>
      </c>
      <c r="AA236" s="220">
        <v>0</v>
      </c>
      <c r="AB236" s="220">
        <v>78648.63</v>
      </c>
      <c r="AC236" s="220">
        <v>4084.07</v>
      </c>
      <c r="AD236" s="220">
        <f t="shared" si="120"/>
        <v>82732.700000000012</v>
      </c>
      <c r="AE236" s="221"/>
      <c r="AF236" s="220">
        <f>SUM($R236:R236)</f>
        <v>0</v>
      </c>
      <c r="AG236" s="220">
        <f>SUM($R236:S236)</f>
        <v>0</v>
      </c>
      <c r="AH236" s="220">
        <f>SUM($R236:T236)</f>
        <v>0</v>
      </c>
      <c r="AI236" s="220">
        <f>SUM($R236:U236)</f>
        <v>0</v>
      </c>
      <c r="AJ236" s="220">
        <f>SUM($R236:V236)</f>
        <v>0</v>
      </c>
      <c r="AK236" s="220">
        <f>SUM($R236:W236)</f>
        <v>0</v>
      </c>
      <c r="AL236" s="220">
        <f>SUM($R236:X236)</f>
        <v>0</v>
      </c>
      <c r="AM236" s="220">
        <f>SUM($R236:Y236)</f>
        <v>0</v>
      </c>
      <c r="AN236" s="220">
        <f>SUM($R236:Z236)</f>
        <v>0</v>
      </c>
      <c r="AO236" s="220">
        <f>SUM($R236:AA236)</f>
        <v>0</v>
      </c>
      <c r="AP236" s="220">
        <f>SUM($R236:AB236)</f>
        <v>78648.63</v>
      </c>
      <c r="AQ236" s="220">
        <f>SUM($R236:AC236)</f>
        <v>82732.700000000012</v>
      </c>
      <c r="AR236" s="222">
        <f t="shared" si="115"/>
        <v>10001.248333333335</v>
      </c>
      <c r="AS236" s="82"/>
      <c r="AT236" s="220">
        <f t="shared" si="188"/>
        <v>0</v>
      </c>
      <c r="AU236" s="220">
        <f t="shared" si="188"/>
        <v>0</v>
      </c>
      <c r="AV236" s="220">
        <f t="shared" si="188"/>
        <v>0</v>
      </c>
      <c r="AW236" s="220">
        <f t="shared" si="188"/>
        <v>0</v>
      </c>
      <c r="AX236" s="220">
        <f t="shared" si="188"/>
        <v>0</v>
      </c>
      <c r="AY236" s="220">
        <f t="shared" si="188"/>
        <v>0</v>
      </c>
      <c r="AZ236" s="220">
        <f t="shared" si="188"/>
        <v>0</v>
      </c>
      <c r="BA236" s="220">
        <f t="shared" si="188"/>
        <v>0</v>
      </c>
      <c r="BB236" s="220">
        <f t="shared" si="188"/>
        <v>0</v>
      </c>
      <c r="BC236" s="220">
        <f t="shared" si="188"/>
        <v>0</v>
      </c>
      <c r="BD236" s="220">
        <f t="shared" si="188"/>
        <v>54416.200610700005</v>
      </c>
      <c r="BE236" s="220">
        <f t="shared" si="188"/>
        <v>2825.7271923000003</v>
      </c>
      <c r="BF236" s="220">
        <f t="shared" si="116"/>
        <v>57241.927803000006</v>
      </c>
      <c r="BG236" s="221"/>
      <c r="BH236" s="220">
        <f>SUM($AT236:AT236)</f>
        <v>0</v>
      </c>
      <c r="BI236" s="220">
        <f>SUM($AT236:AU236)</f>
        <v>0</v>
      </c>
      <c r="BJ236" s="220">
        <f>SUM($AT236:AV236)</f>
        <v>0</v>
      </c>
      <c r="BK236" s="220">
        <f>SUM($AT236:AW236)</f>
        <v>0</v>
      </c>
      <c r="BL236" s="220">
        <f>SUM($AT236:AX236)</f>
        <v>0</v>
      </c>
      <c r="BM236" s="220">
        <f>SUM($AT236:AY236)</f>
        <v>0</v>
      </c>
      <c r="BN236" s="220">
        <f>SUM($AT236:AZ236)</f>
        <v>0</v>
      </c>
      <c r="BO236" s="220">
        <f>SUM($AT236:BA236)</f>
        <v>0</v>
      </c>
      <c r="BP236" s="220">
        <f>SUM($AT236:BB236)</f>
        <v>0</v>
      </c>
      <c r="BQ236" s="220">
        <f>SUM($AT236:BC236)</f>
        <v>0</v>
      </c>
      <c r="BR236" s="220">
        <f>SUM($AT236:BD236)</f>
        <v>54416.200610700005</v>
      </c>
      <c r="BS236" s="220">
        <f>SUM($AT236:BE236)</f>
        <v>57241.927803000006</v>
      </c>
      <c r="BT236" s="222">
        <f t="shared" si="117"/>
        <v>6919.7637093500007</v>
      </c>
      <c r="BU236" s="82"/>
      <c r="BV236" s="220">
        <f t="shared" si="189"/>
        <v>0</v>
      </c>
      <c r="BW236" s="220">
        <f t="shared" si="189"/>
        <v>0</v>
      </c>
      <c r="BX236" s="220">
        <f t="shared" si="189"/>
        <v>0</v>
      </c>
      <c r="BY236" s="220">
        <f t="shared" si="189"/>
        <v>0</v>
      </c>
      <c r="BZ236" s="220">
        <f t="shared" si="189"/>
        <v>0</v>
      </c>
      <c r="CA236" s="220">
        <f t="shared" si="189"/>
        <v>0</v>
      </c>
      <c r="CB236" s="220">
        <f t="shared" si="189"/>
        <v>0</v>
      </c>
      <c r="CC236" s="220">
        <f t="shared" si="189"/>
        <v>0</v>
      </c>
      <c r="CD236" s="220">
        <f t="shared" si="189"/>
        <v>0</v>
      </c>
      <c r="CE236" s="220">
        <f t="shared" si="189"/>
        <v>0</v>
      </c>
      <c r="CF236" s="220">
        <f t="shared" si="189"/>
        <v>0</v>
      </c>
      <c r="CG236" s="220">
        <f t="shared" si="189"/>
        <v>0</v>
      </c>
      <c r="CH236" s="220">
        <f t="shared" si="118"/>
        <v>0</v>
      </c>
      <c r="CI236" s="221"/>
      <c r="CJ236" s="220">
        <f>SUM($BV236:BV236)</f>
        <v>0</v>
      </c>
      <c r="CK236" s="220">
        <f>SUM($BV236:BW236)</f>
        <v>0</v>
      </c>
      <c r="CL236" s="220">
        <f>SUM($BV236:BX236)</f>
        <v>0</v>
      </c>
      <c r="CM236" s="220">
        <f>SUM($BV236:BY236)</f>
        <v>0</v>
      </c>
      <c r="CN236" s="220">
        <f>SUM($BV236:BZ236)</f>
        <v>0</v>
      </c>
      <c r="CO236" s="220">
        <f>SUM($BV236:CA236)</f>
        <v>0</v>
      </c>
      <c r="CP236" s="220">
        <f>SUM($BV236:CB236)</f>
        <v>0</v>
      </c>
      <c r="CQ236" s="220">
        <f>SUM($BV236:CC236)</f>
        <v>0</v>
      </c>
      <c r="CR236" s="220">
        <f>SUM($BV236:CD236)</f>
        <v>0</v>
      </c>
      <c r="CS236" s="220">
        <f>SUM($BV236:CE236)</f>
        <v>0</v>
      </c>
      <c r="CT236" s="220">
        <f>SUM($BV236:CF236)</f>
        <v>0</v>
      </c>
      <c r="CU236" s="220">
        <f>SUM($BV236:CG236)</f>
        <v>0</v>
      </c>
      <c r="CV236" s="222">
        <f t="shared" si="119"/>
        <v>0</v>
      </c>
    </row>
    <row r="237" spans="1:100" s="94" customFormat="1" ht="14.4">
      <c r="A237" s="129" t="s">
        <v>421</v>
      </c>
      <c r="B237" t="s">
        <v>56</v>
      </c>
      <c r="C237" t="s">
        <v>20</v>
      </c>
      <c r="D237" t="s">
        <v>636</v>
      </c>
      <c r="E237" s="217" t="s">
        <v>48</v>
      </c>
      <c r="F237" t="s">
        <v>705</v>
      </c>
      <c r="G237" t="s">
        <v>402</v>
      </c>
      <c r="H237" t="s">
        <v>403</v>
      </c>
      <c r="I237" t="s">
        <v>404</v>
      </c>
      <c r="J237" t="s">
        <v>706</v>
      </c>
      <c r="K237" s="129" t="s">
        <v>789</v>
      </c>
      <c r="L237" s="129" t="s">
        <v>775</v>
      </c>
      <c r="M237" s="218" t="str">
        <f t="shared" si="154"/>
        <v>CD.AA</v>
      </c>
      <c r="N237" s="173">
        <v>0.48309143579999997</v>
      </c>
      <c r="O237" s="173">
        <v>0.15158870260000001</v>
      </c>
      <c r="P237" s="219">
        <f t="shared" si="113"/>
        <v>286071.87872636603</v>
      </c>
      <c r="Q237" s="219">
        <f t="shared" si="114"/>
        <v>89766.163779453971</v>
      </c>
      <c r="R237" s="220">
        <v>-574.19000000000005</v>
      </c>
      <c r="S237" s="220">
        <v>170083.84999999998</v>
      </c>
      <c r="T237" s="220">
        <v>2143.3000000000002</v>
      </c>
      <c r="U237" s="220">
        <v>17631.310000000001</v>
      </c>
      <c r="V237" s="220">
        <v>0</v>
      </c>
      <c r="W237" s="220">
        <v>10945.23</v>
      </c>
      <c r="X237" s="220">
        <v>0</v>
      </c>
      <c r="Y237" s="220">
        <v>-2506.25</v>
      </c>
      <c r="Z237" s="220">
        <v>0</v>
      </c>
      <c r="AA237" s="220">
        <v>139945.09</v>
      </c>
      <c r="AB237" s="220">
        <v>2560.41</v>
      </c>
      <c r="AC237" s="220">
        <v>251940.47</v>
      </c>
      <c r="AD237" s="220">
        <f t="shared" si="120"/>
        <v>592169.22</v>
      </c>
      <c r="AE237" s="221"/>
      <c r="AF237" s="220">
        <f>SUM($R237:R237)</f>
        <v>-574.19000000000005</v>
      </c>
      <c r="AG237" s="220">
        <f>SUM($R237:S237)</f>
        <v>169509.65999999997</v>
      </c>
      <c r="AH237" s="220">
        <f>SUM($R237:T237)</f>
        <v>171652.95999999996</v>
      </c>
      <c r="AI237" s="220">
        <f>SUM($R237:U237)</f>
        <v>189284.26999999996</v>
      </c>
      <c r="AJ237" s="220">
        <f>SUM($R237:V237)</f>
        <v>189284.26999999996</v>
      </c>
      <c r="AK237" s="220">
        <f>SUM($R237:W237)</f>
        <v>200229.49999999997</v>
      </c>
      <c r="AL237" s="220">
        <f>SUM($R237:X237)</f>
        <v>200229.49999999997</v>
      </c>
      <c r="AM237" s="220">
        <f>SUM($R237:Y237)</f>
        <v>197723.24999999997</v>
      </c>
      <c r="AN237" s="220">
        <f>SUM($R237:Z237)</f>
        <v>197723.24999999997</v>
      </c>
      <c r="AO237" s="220">
        <f>SUM($R237:AA237)</f>
        <v>337668.33999999997</v>
      </c>
      <c r="AP237" s="220">
        <f>SUM($R237:AB237)</f>
        <v>340228.74999999994</v>
      </c>
      <c r="AQ237" s="220">
        <f>SUM($R237:AC237)</f>
        <v>592169.22</v>
      </c>
      <c r="AR237" s="222">
        <f t="shared" si="115"/>
        <v>207420.3475</v>
      </c>
      <c r="AS237" s="82"/>
      <c r="AT237" s="220">
        <f t="shared" si="188"/>
        <v>-277.386271522002</v>
      </c>
      <c r="AU237" s="220">
        <f t="shared" si="188"/>
        <v>82166.051302891807</v>
      </c>
      <c r="AV237" s="220">
        <f t="shared" si="188"/>
        <v>1035.4098743501399</v>
      </c>
      <c r="AW237" s="220">
        <f t="shared" si="188"/>
        <v>8517.5348629348973</v>
      </c>
      <c r="AX237" s="220">
        <f t="shared" si="188"/>
        <v>0</v>
      </c>
      <c r="AY237" s="220">
        <f t="shared" si="188"/>
        <v>5287.5468758612333</v>
      </c>
      <c r="AZ237" s="220">
        <f t="shared" si="188"/>
        <v>0</v>
      </c>
      <c r="BA237" s="220">
        <f t="shared" si="188"/>
        <v>-1210.7479109737499</v>
      </c>
      <c r="BB237" s="220">
        <f t="shared" si="188"/>
        <v>0</v>
      </c>
      <c r="BC237" s="220">
        <f t="shared" si="188"/>
        <v>67606.274461260211</v>
      </c>
      <c r="BD237" s="220">
        <f t="shared" si="188"/>
        <v>1236.9121431366777</v>
      </c>
      <c r="BE237" s="220">
        <f t="shared" si="188"/>
        <v>121710.28338842682</v>
      </c>
      <c r="BF237" s="220">
        <f t="shared" si="116"/>
        <v>286071.87872636603</v>
      </c>
      <c r="BG237" s="221"/>
      <c r="BH237" s="220">
        <f>SUM($AT237:AT237)</f>
        <v>-277.386271522002</v>
      </c>
      <c r="BI237" s="220">
        <f>SUM($AT237:AU237)</f>
        <v>81888.665031369805</v>
      </c>
      <c r="BJ237" s="220">
        <f>SUM($AT237:AV237)</f>
        <v>82924.074905719943</v>
      </c>
      <c r="BK237" s="220">
        <f>SUM($AT237:AW237)</f>
        <v>91441.609768654846</v>
      </c>
      <c r="BL237" s="220">
        <f>SUM($AT237:AX237)</f>
        <v>91441.609768654846</v>
      </c>
      <c r="BM237" s="220">
        <f>SUM($AT237:AY237)</f>
        <v>96729.156644516072</v>
      </c>
      <c r="BN237" s="220">
        <f>SUM($AT237:AZ237)</f>
        <v>96729.156644516072</v>
      </c>
      <c r="BO237" s="220">
        <f>SUM($AT237:BA237)</f>
        <v>95518.408733542325</v>
      </c>
      <c r="BP237" s="220">
        <f>SUM($AT237:BB237)</f>
        <v>95518.408733542325</v>
      </c>
      <c r="BQ237" s="220">
        <f>SUM($AT237:BC237)</f>
        <v>163124.68319480255</v>
      </c>
      <c r="BR237" s="220">
        <f>SUM($AT237:BD237)</f>
        <v>164361.59533793922</v>
      </c>
      <c r="BS237" s="220">
        <f>SUM($AT237:BE237)</f>
        <v>286071.87872636603</v>
      </c>
      <c r="BT237" s="222">
        <f t="shared" si="117"/>
        <v>100202.99348790992</v>
      </c>
      <c r="BU237" s="82"/>
      <c r="BV237" s="220">
        <f t="shared" si="189"/>
        <v>-87.040717145894021</v>
      </c>
      <c r="BW237" s="220">
        <f t="shared" si="189"/>
        <v>25782.79015471301</v>
      </c>
      <c r="BX237" s="220">
        <f t="shared" si="189"/>
        <v>324.90006628258004</v>
      </c>
      <c r="BY237" s="220">
        <f t="shared" si="189"/>
        <v>2672.7074080384064</v>
      </c>
      <c r="BZ237" s="220">
        <f t="shared" si="189"/>
        <v>0</v>
      </c>
      <c r="CA237" s="220">
        <f t="shared" si="189"/>
        <v>1659.1732153585981</v>
      </c>
      <c r="CB237" s="220">
        <f t="shared" si="189"/>
        <v>0</v>
      </c>
      <c r="CC237" s="220">
        <f t="shared" si="189"/>
        <v>-379.91918589125004</v>
      </c>
      <c r="CD237" s="220">
        <f t="shared" si="189"/>
        <v>0</v>
      </c>
      <c r="CE237" s="220">
        <f t="shared" si="189"/>
        <v>21214.094628340234</v>
      </c>
      <c r="CF237" s="220">
        <f t="shared" si="189"/>
        <v>388.12923002406603</v>
      </c>
      <c r="CG237" s="220">
        <f t="shared" si="189"/>
        <v>38191.328979734222</v>
      </c>
      <c r="CH237" s="220">
        <f t="shared" si="118"/>
        <v>89766.163779453971</v>
      </c>
      <c r="CI237" s="221"/>
      <c r="CJ237" s="220">
        <f>SUM($BV237:BV237)</f>
        <v>-87.040717145894021</v>
      </c>
      <c r="CK237" s="220">
        <f>SUM($BV237:BW237)</f>
        <v>25695.749437567116</v>
      </c>
      <c r="CL237" s="220">
        <f>SUM($BV237:BX237)</f>
        <v>26020.649503849694</v>
      </c>
      <c r="CM237" s="220">
        <f>SUM($BV237:BY237)</f>
        <v>28693.356911888099</v>
      </c>
      <c r="CN237" s="220">
        <f>SUM($BV237:BZ237)</f>
        <v>28693.356911888099</v>
      </c>
      <c r="CO237" s="220">
        <f>SUM($BV237:CA237)</f>
        <v>30352.530127246697</v>
      </c>
      <c r="CP237" s="220">
        <f>SUM($BV237:CB237)</f>
        <v>30352.530127246697</v>
      </c>
      <c r="CQ237" s="220">
        <f>SUM($BV237:CC237)</f>
        <v>29972.610941355448</v>
      </c>
      <c r="CR237" s="220">
        <f>SUM($BV237:CD237)</f>
        <v>29972.610941355448</v>
      </c>
      <c r="CS237" s="220">
        <f>SUM($BV237:CE237)</f>
        <v>51186.705569695681</v>
      </c>
      <c r="CT237" s="220">
        <f>SUM($BV237:CF237)</f>
        <v>51574.834799719749</v>
      </c>
      <c r="CU237" s="220">
        <f>SUM($BV237:CG237)</f>
        <v>89766.163779453971</v>
      </c>
      <c r="CV237" s="222">
        <f t="shared" si="119"/>
        <v>31442.581370366152</v>
      </c>
    </row>
    <row r="238" spans="1:100" s="94" customFormat="1" ht="14.4">
      <c r="A238" s="129" t="s">
        <v>421</v>
      </c>
      <c r="B238" t="s">
        <v>56</v>
      </c>
      <c r="C238" t="s">
        <v>212</v>
      </c>
      <c r="D238" t="s">
        <v>636</v>
      </c>
      <c r="E238" s="217" t="s">
        <v>48</v>
      </c>
      <c r="F238" t="s">
        <v>705</v>
      </c>
      <c r="G238" t="s">
        <v>402</v>
      </c>
      <c r="H238" t="s">
        <v>403</v>
      </c>
      <c r="I238" t="s">
        <v>404</v>
      </c>
      <c r="J238" t="s">
        <v>706</v>
      </c>
      <c r="K238" s="129" t="s">
        <v>789</v>
      </c>
      <c r="L238" s="129" t="s">
        <v>775</v>
      </c>
      <c r="M238" s="218" t="str">
        <f t="shared" si="154"/>
        <v>CD.WA</v>
      </c>
      <c r="N238" s="173">
        <v>0.77317999999999998</v>
      </c>
      <c r="O238" s="173">
        <v>0.22681999999999999</v>
      </c>
      <c r="P238" s="219">
        <f t="shared" si="113"/>
        <v>731361.06746260007</v>
      </c>
      <c r="Q238" s="219">
        <f t="shared" si="114"/>
        <v>214552.0025374</v>
      </c>
      <c r="R238" s="220">
        <v>0</v>
      </c>
      <c r="S238" s="220">
        <v>22848.16</v>
      </c>
      <c r="T238" s="220">
        <v>533.35</v>
      </c>
      <c r="U238" s="220">
        <v>-46.03</v>
      </c>
      <c r="V238" s="220">
        <v>257.63</v>
      </c>
      <c r="W238" s="220">
        <v>11089.28</v>
      </c>
      <c r="X238" s="220">
        <v>0</v>
      </c>
      <c r="Y238" s="220">
        <v>2506.25</v>
      </c>
      <c r="Z238" s="220">
        <v>0</v>
      </c>
      <c r="AA238" s="220">
        <v>0</v>
      </c>
      <c r="AB238" s="220">
        <v>0</v>
      </c>
      <c r="AC238" s="220">
        <v>908724.43</v>
      </c>
      <c r="AD238" s="220">
        <f t="shared" si="120"/>
        <v>945913.07000000007</v>
      </c>
      <c r="AE238" s="221"/>
      <c r="AF238" s="220">
        <f>SUM($R238:R238)</f>
        <v>0</v>
      </c>
      <c r="AG238" s="220">
        <f>SUM($R238:S238)</f>
        <v>22848.16</v>
      </c>
      <c r="AH238" s="220">
        <f>SUM($R238:T238)</f>
        <v>23381.51</v>
      </c>
      <c r="AI238" s="220">
        <f>SUM($R238:U238)</f>
        <v>23335.48</v>
      </c>
      <c r="AJ238" s="220">
        <f>SUM($R238:V238)</f>
        <v>23593.11</v>
      </c>
      <c r="AK238" s="220">
        <f>SUM($R238:W238)</f>
        <v>34682.39</v>
      </c>
      <c r="AL238" s="220">
        <f>SUM($R238:X238)</f>
        <v>34682.39</v>
      </c>
      <c r="AM238" s="220">
        <f>SUM($R238:Y238)</f>
        <v>37188.639999999999</v>
      </c>
      <c r="AN238" s="220">
        <f>SUM($R238:Z238)</f>
        <v>37188.639999999999</v>
      </c>
      <c r="AO238" s="220">
        <f>SUM($R238:AA238)</f>
        <v>37188.639999999999</v>
      </c>
      <c r="AP238" s="220">
        <f>SUM($R238:AB238)</f>
        <v>37188.639999999999</v>
      </c>
      <c r="AQ238" s="220">
        <f>SUM($R238:AC238)</f>
        <v>945913.07000000007</v>
      </c>
      <c r="AR238" s="222">
        <f t="shared" si="115"/>
        <v>65352.844583333332</v>
      </c>
      <c r="AS238" s="82"/>
      <c r="AT238" s="220">
        <f t="shared" si="188"/>
        <v>0</v>
      </c>
      <c r="AU238" s="220">
        <f t="shared" si="188"/>
        <v>17665.740348799998</v>
      </c>
      <c r="AV238" s="220">
        <f t="shared" si="188"/>
        <v>412.37555300000002</v>
      </c>
      <c r="AW238" s="220">
        <f t="shared" si="188"/>
        <v>-35.589475399999998</v>
      </c>
      <c r="AX238" s="220">
        <f t="shared" si="188"/>
        <v>199.19436339999999</v>
      </c>
      <c r="AY238" s="220">
        <f t="shared" si="188"/>
        <v>8574.0095104000011</v>
      </c>
      <c r="AZ238" s="220">
        <f t="shared" si="188"/>
        <v>0</v>
      </c>
      <c r="BA238" s="220">
        <f t="shared" si="188"/>
        <v>1937.782375</v>
      </c>
      <c r="BB238" s="220">
        <f t="shared" si="188"/>
        <v>0</v>
      </c>
      <c r="BC238" s="220">
        <f t="shared" si="188"/>
        <v>0</v>
      </c>
      <c r="BD238" s="220">
        <f t="shared" si="188"/>
        <v>0</v>
      </c>
      <c r="BE238" s="220">
        <f t="shared" si="188"/>
        <v>702607.55478740006</v>
      </c>
      <c r="BF238" s="220">
        <f t="shared" si="116"/>
        <v>731361.06746260007</v>
      </c>
      <c r="BG238" s="221"/>
      <c r="BH238" s="220">
        <f>SUM($AT238:AT238)</f>
        <v>0</v>
      </c>
      <c r="BI238" s="220">
        <f>SUM($AT238:AU238)</f>
        <v>17665.740348799998</v>
      </c>
      <c r="BJ238" s="220">
        <f>SUM($AT238:AV238)</f>
        <v>18078.1159018</v>
      </c>
      <c r="BK238" s="220">
        <f>SUM($AT238:AW238)</f>
        <v>18042.5264264</v>
      </c>
      <c r="BL238" s="220">
        <f>SUM($AT238:AX238)</f>
        <v>18241.720789800002</v>
      </c>
      <c r="BM238" s="220">
        <f>SUM($AT238:AY238)</f>
        <v>26815.730300200004</v>
      </c>
      <c r="BN238" s="220">
        <f>SUM($AT238:AZ238)</f>
        <v>26815.730300200004</v>
      </c>
      <c r="BO238" s="220">
        <f>SUM($AT238:BA238)</f>
        <v>28753.512675200003</v>
      </c>
      <c r="BP238" s="220">
        <f>SUM($AT238:BB238)</f>
        <v>28753.512675200003</v>
      </c>
      <c r="BQ238" s="220">
        <f>SUM($AT238:BC238)</f>
        <v>28753.512675200003</v>
      </c>
      <c r="BR238" s="220">
        <f>SUM($AT238:BD238)</f>
        <v>28753.512675200003</v>
      </c>
      <c r="BS238" s="220">
        <f>SUM($AT238:BE238)</f>
        <v>731361.06746260007</v>
      </c>
      <c r="BT238" s="222">
        <f t="shared" si="117"/>
        <v>50529.512374941667</v>
      </c>
      <c r="BU238" s="82"/>
      <c r="BV238" s="220">
        <f t="shared" si="189"/>
        <v>0</v>
      </c>
      <c r="BW238" s="220">
        <f t="shared" si="189"/>
        <v>5182.4196511999999</v>
      </c>
      <c r="BX238" s="220">
        <f t="shared" si="189"/>
        <v>120.974447</v>
      </c>
      <c r="BY238" s="220">
        <f t="shared" si="189"/>
        <v>-10.4405246</v>
      </c>
      <c r="BZ238" s="220">
        <f t="shared" si="189"/>
        <v>58.435636599999995</v>
      </c>
      <c r="CA238" s="220">
        <f t="shared" si="189"/>
        <v>2515.2704896</v>
      </c>
      <c r="CB238" s="220">
        <f t="shared" si="189"/>
        <v>0</v>
      </c>
      <c r="CC238" s="220">
        <f t="shared" si="189"/>
        <v>568.467625</v>
      </c>
      <c r="CD238" s="220">
        <f t="shared" si="189"/>
        <v>0</v>
      </c>
      <c r="CE238" s="220">
        <f t="shared" si="189"/>
        <v>0</v>
      </c>
      <c r="CF238" s="220">
        <f t="shared" si="189"/>
        <v>0</v>
      </c>
      <c r="CG238" s="220">
        <f t="shared" si="189"/>
        <v>206116.87521260002</v>
      </c>
      <c r="CH238" s="220">
        <f t="shared" si="118"/>
        <v>214552.00253740003</v>
      </c>
      <c r="CI238" s="221"/>
      <c r="CJ238" s="220">
        <f>SUM($BV238:BV238)</f>
        <v>0</v>
      </c>
      <c r="CK238" s="220">
        <f>SUM($BV238:BW238)</f>
        <v>5182.4196511999999</v>
      </c>
      <c r="CL238" s="220">
        <f>SUM($BV238:BX238)</f>
        <v>5303.3940981999995</v>
      </c>
      <c r="CM238" s="220">
        <f>SUM($BV238:BY238)</f>
        <v>5292.9535735999998</v>
      </c>
      <c r="CN238" s="220">
        <f>SUM($BV238:BZ238)</f>
        <v>5351.3892102</v>
      </c>
      <c r="CO238" s="220">
        <f>SUM($BV238:CA238)</f>
        <v>7866.6596998000005</v>
      </c>
      <c r="CP238" s="220">
        <f>SUM($BV238:CB238)</f>
        <v>7866.6596998000005</v>
      </c>
      <c r="CQ238" s="220">
        <f>SUM($BV238:CC238)</f>
        <v>8435.1273247999998</v>
      </c>
      <c r="CR238" s="220">
        <f>SUM($BV238:CD238)</f>
        <v>8435.1273247999998</v>
      </c>
      <c r="CS238" s="220">
        <f>SUM($BV238:CE238)</f>
        <v>8435.1273247999998</v>
      </c>
      <c r="CT238" s="220">
        <f>SUM($BV238:CF238)</f>
        <v>8435.1273247999998</v>
      </c>
      <c r="CU238" s="220">
        <f>SUM($BV238:CG238)</f>
        <v>214552.00253740003</v>
      </c>
      <c r="CV238" s="222">
        <f t="shared" si="119"/>
        <v>14823.332208391666</v>
      </c>
    </row>
    <row r="239" spans="1:100" s="94" customFormat="1" ht="14.4">
      <c r="A239" s="129" t="s">
        <v>421</v>
      </c>
      <c r="B239" t="s">
        <v>211</v>
      </c>
      <c r="C239" t="s">
        <v>212</v>
      </c>
      <c r="D239" t="s">
        <v>636</v>
      </c>
      <c r="E239" s="217" t="s">
        <v>48</v>
      </c>
      <c r="F239" t="s">
        <v>705</v>
      </c>
      <c r="G239" t="s">
        <v>402</v>
      </c>
      <c r="H239" t="s">
        <v>403</v>
      </c>
      <c r="I239" t="s">
        <v>404</v>
      </c>
      <c r="J239" t="s">
        <v>706</v>
      </c>
      <c r="K239" s="129" t="s">
        <v>789</v>
      </c>
      <c r="L239" s="129" t="s">
        <v>416</v>
      </c>
      <c r="M239" s="218" t="str">
        <f t="shared" si="154"/>
        <v>ED.WA</v>
      </c>
      <c r="N239" s="173">
        <v>1</v>
      </c>
      <c r="O239" s="173">
        <v>0</v>
      </c>
      <c r="P239" s="219">
        <f t="shared" si="113"/>
        <v>63378.67</v>
      </c>
      <c r="Q239" s="219">
        <f t="shared" si="114"/>
        <v>0</v>
      </c>
      <c r="R239" s="220">
        <v>0</v>
      </c>
      <c r="S239" s="220">
        <v>0</v>
      </c>
      <c r="T239" s="220">
        <v>0</v>
      </c>
      <c r="U239" s="220">
        <v>0</v>
      </c>
      <c r="V239" s="220">
        <v>0</v>
      </c>
      <c r="W239" s="220">
        <v>0</v>
      </c>
      <c r="X239" s="220">
        <v>0</v>
      </c>
      <c r="Y239" s="220">
        <v>0</v>
      </c>
      <c r="Z239" s="220">
        <v>0</v>
      </c>
      <c r="AA239" s="220">
        <v>54072.71</v>
      </c>
      <c r="AB239" s="220">
        <v>3538.68</v>
      </c>
      <c r="AC239" s="220">
        <v>5767.28</v>
      </c>
      <c r="AD239" s="220">
        <f t="shared" si="120"/>
        <v>63378.67</v>
      </c>
      <c r="AE239" s="221"/>
      <c r="AF239" s="220">
        <f>SUM($R239:R239)</f>
        <v>0</v>
      </c>
      <c r="AG239" s="220">
        <f>SUM($R239:S239)</f>
        <v>0</v>
      </c>
      <c r="AH239" s="220">
        <f>SUM($R239:T239)</f>
        <v>0</v>
      </c>
      <c r="AI239" s="220">
        <f>SUM($R239:U239)</f>
        <v>0</v>
      </c>
      <c r="AJ239" s="220">
        <f>SUM($R239:V239)</f>
        <v>0</v>
      </c>
      <c r="AK239" s="220">
        <f>SUM($R239:W239)</f>
        <v>0</v>
      </c>
      <c r="AL239" s="220">
        <f>SUM($R239:X239)</f>
        <v>0</v>
      </c>
      <c r="AM239" s="220">
        <f>SUM($R239:Y239)</f>
        <v>0</v>
      </c>
      <c r="AN239" s="220">
        <f>SUM($R239:Z239)</f>
        <v>0</v>
      </c>
      <c r="AO239" s="220">
        <f>SUM($R239:AA239)</f>
        <v>54072.71</v>
      </c>
      <c r="AP239" s="220">
        <f>SUM($R239:AB239)</f>
        <v>57611.39</v>
      </c>
      <c r="AQ239" s="220">
        <f>SUM($R239:AC239)</f>
        <v>63378.67</v>
      </c>
      <c r="AR239" s="222">
        <f t="shared" si="115"/>
        <v>11947.786249999999</v>
      </c>
      <c r="AS239" s="82"/>
      <c r="AT239" s="220">
        <f t="shared" si="188"/>
        <v>0</v>
      </c>
      <c r="AU239" s="220">
        <f t="shared" si="188"/>
        <v>0</v>
      </c>
      <c r="AV239" s="220">
        <f t="shared" si="188"/>
        <v>0</v>
      </c>
      <c r="AW239" s="220">
        <f t="shared" si="188"/>
        <v>0</v>
      </c>
      <c r="AX239" s="220">
        <f t="shared" si="188"/>
        <v>0</v>
      </c>
      <c r="AY239" s="220">
        <f t="shared" si="188"/>
        <v>0</v>
      </c>
      <c r="AZ239" s="220">
        <f t="shared" si="188"/>
        <v>0</v>
      </c>
      <c r="BA239" s="220">
        <f t="shared" si="188"/>
        <v>0</v>
      </c>
      <c r="BB239" s="220">
        <f t="shared" si="188"/>
        <v>0</v>
      </c>
      <c r="BC239" s="220">
        <f t="shared" si="188"/>
        <v>54072.71</v>
      </c>
      <c r="BD239" s="220">
        <f t="shared" si="188"/>
        <v>3538.68</v>
      </c>
      <c r="BE239" s="220">
        <f t="shared" si="188"/>
        <v>5767.28</v>
      </c>
      <c r="BF239" s="220">
        <f t="shared" si="116"/>
        <v>63378.67</v>
      </c>
      <c r="BG239" s="221"/>
      <c r="BH239" s="220">
        <f>SUM($AT239:AT239)</f>
        <v>0</v>
      </c>
      <c r="BI239" s="220">
        <f>SUM($AT239:AU239)</f>
        <v>0</v>
      </c>
      <c r="BJ239" s="220">
        <f>SUM($AT239:AV239)</f>
        <v>0</v>
      </c>
      <c r="BK239" s="220">
        <f>SUM($AT239:AW239)</f>
        <v>0</v>
      </c>
      <c r="BL239" s="220">
        <f>SUM($AT239:AX239)</f>
        <v>0</v>
      </c>
      <c r="BM239" s="220">
        <f>SUM($AT239:AY239)</f>
        <v>0</v>
      </c>
      <c r="BN239" s="220">
        <f>SUM($AT239:AZ239)</f>
        <v>0</v>
      </c>
      <c r="BO239" s="220">
        <f>SUM($AT239:BA239)</f>
        <v>0</v>
      </c>
      <c r="BP239" s="220">
        <f>SUM($AT239:BB239)</f>
        <v>0</v>
      </c>
      <c r="BQ239" s="220">
        <f>SUM($AT239:BC239)</f>
        <v>54072.71</v>
      </c>
      <c r="BR239" s="220">
        <f>SUM($AT239:BD239)</f>
        <v>57611.39</v>
      </c>
      <c r="BS239" s="220">
        <f>SUM($AT239:BE239)</f>
        <v>63378.67</v>
      </c>
      <c r="BT239" s="222">
        <f t="shared" si="117"/>
        <v>11947.786249999999</v>
      </c>
      <c r="BU239" s="82"/>
      <c r="BV239" s="220">
        <f t="shared" si="189"/>
        <v>0</v>
      </c>
      <c r="BW239" s="220">
        <f t="shared" si="189"/>
        <v>0</v>
      </c>
      <c r="BX239" s="220">
        <f t="shared" si="189"/>
        <v>0</v>
      </c>
      <c r="BY239" s="220">
        <f t="shared" si="189"/>
        <v>0</v>
      </c>
      <c r="BZ239" s="220">
        <f t="shared" si="189"/>
        <v>0</v>
      </c>
      <c r="CA239" s="220">
        <f t="shared" si="189"/>
        <v>0</v>
      </c>
      <c r="CB239" s="220">
        <f t="shared" si="189"/>
        <v>0</v>
      </c>
      <c r="CC239" s="220">
        <f t="shared" si="189"/>
        <v>0</v>
      </c>
      <c r="CD239" s="220">
        <f t="shared" si="189"/>
        <v>0</v>
      </c>
      <c r="CE239" s="220">
        <f t="shared" si="189"/>
        <v>0</v>
      </c>
      <c r="CF239" s="220">
        <f t="shared" si="189"/>
        <v>0</v>
      </c>
      <c r="CG239" s="220">
        <f t="shared" si="189"/>
        <v>0</v>
      </c>
      <c r="CH239" s="220">
        <f t="shared" si="118"/>
        <v>0</v>
      </c>
      <c r="CI239" s="221"/>
      <c r="CJ239" s="220">
        <f>SUM($BV239:BV239)</f>
        <v>0</v>
      </c>
      <c r="CK239" s="220">
        <f>SUM($BV239:BW239)</f>
        <v>0</v>
      </c>
      <c r="CL239" s="220">
        <f>SUM($BV239:BX239)</f>
        <v>0</v>
      </c>
      <c r="CM239" s="220">
        <f>SUM($BV239:BY239)</f>
        <v>0</v>
      </c>
      <c r="CN239" s="220">
        <f>SUM($BV239:BZ239)</f>
        <v>0</v>
      </c>
      <c r="CO239" s="220">
        <f>SUM($BV239:CA239)</f>
        <v>0</v>
      </c>
      <c r="CP239" s="220">
        <f>SUM($BV239:CB239)</f>
        <v>0</v>
      </c>
      <c r="CQ239" s="220">
        <f>SUM($BV239:CC239)</f>
        <v>0</v>
      </c>
      <c r="CR239" s="220">
        <f>SUM($BV239:CD239)</f>
        <v>0</v>
      </c>
      <c r="CS239" s="220">
        <f>SUM($BV239:CE239)</f>
        <v>0</v>
      </c>
      <c r="CT239" s="220">
        <f>SUM($BV239:CF239)</f>
        <v>0</v>
      </c>
      <c r="CU239" s="220">
        <f>SUM($BV239:CG239)</f>
        <v>0</v>
      </c>
      <c r="CV239" s="222">
        <f t="shared" si="119"/>
        <v>0</v>
      </c>
    </row>
    <row r="240" spans="1:100" s="94" customFormat="1" ht="14.4">
      <c r="A240" s="129" t="s">
        <v>421</v>
      </c>
      <c r="B240" t="s">
        <v>211</v>
      </c>
      <c r="C240" t="s">
        <v>212</v>
      </c>
      <c r="D240" t="s">
        <v>636</v>
      </c>
      <c r="E240" s="217" t="s">
        <v>48</v>
      </c>
      <c r="F240" t="s">
        <v>705</v>
      </c>
      <c r="G240" t="s">
        <v>402</v>
      </c>
      <c r="H240" t="s">
        <v>403</v>
      </c>
      <c r="I240" t="s">
        <v>404</v>
      </c>
      <c r="J240" t="s">
        <v>706</v>
      </c>
      <c r="K240" s="129" t="s">
        <v>789</v>
      </c>
      <c r="L240" s="129" t="s">
        <v>775</v>
      </c>
      <c r="M240" s="218" t="str">
        <f t="shared" si="154"/>
        <v>ED.WA</v>
      </c>
      <c r="N240" s="173">
        <v>1</v>
      </c>
      <c r="O240" s="173">
        <v>0</v>
      </c>
      <c r="P240" s="219">
        <f t="shared" si="113"/>
        <v>114357.14</v>
      </c>
      <c r="Q240" s="219">
        <f t="shared" si="114"/>
        <v>0</v>
      </c>
      <c r="R240" s="220">
        <v>0</v>
      </c>
      <c r="S240" s="220">
        <v>0</v>
      </c>
      <c r="T240" s="220">
        <v>0</v>
      </c>
      <c r="U240" s="220">
        <v>0</v>
      </c>
      <c r="V240" s="220">
        <v>0</v>
      </c>
      <c r="W240" s="220">
        <v>0</v>
      </c>
      <c r="X240" s="220">
        <v>0</v>
      </c>
      <c r="Y240" s="220">
        <v>0</v>
      </c>
      <c r="Z240" s="220">
        <v>0</v>
      </c>
      <c r="AA240" s="220">
        <v>97565.98</v>
      </c>
      <c r="AB240" s="220">
        <v>6384.97</v>
      </c>
      <c r="AC240" s="220">
        <v>10406.19</v>
      </c>
      <c r="AD240" s="220">
        <f t="shared" si="120"/>
        <v>114357.14</v>
      </c>
      <c r="AE240" s="221"/>
      <c r="AF240" s="220">
        <f>SUM($R240:R240)</f>
        <v>0</v>
      </c>
      <c r="AG240" s="220">
        <f>SUM($R240:S240)</f>
        <v>0</v>
      </c>
      <c r="AH240" s="220">
        <f>SUM($R240:T240)</f>
        <v>0</v>
      </c>
      <c r="AI240" s="220">
        <f>SUM($R240:U240)</f>
        <v>0</v>
      </c>
      <c r="AJ240" s="220">
        <f>SUM($R240:V240)</f>
        <v>0</v>
      </c>
      <c r="AK240" s="220">
        <f>SUM($R240:W240)</f>
        <v>0</v>
      </c>
      <c r="AL240" s="220">
        <f>SUM($R240:X240)</f>
        <v>0</v>
      </c>
      <c r="AM240" s="220">
        <f>SUM($R240:Y240)</f>
        <v>0</v>
      </c>
      <c r="AN240" s="220">
        <f>SUM($R240:Z240)</f>
        <v>0</v>
      </c>
      <c r="AO240" s="220">
        <f>SUM($R240:AA240)</f>
        <v>97565.98</v>
      </c>
      <c r="AP240" s="220">
        <f>SUM($R240:AB240)</f>
        <v>103950.95</v>
      </c>
      <c r="AQ240" s="220">
        <f>SUM($R240:AC240)</f>
        <v>114357.14</v>
      </c>
      <c r="AR240" s="222">
        <f t="shared" si="115"/>
        <v>21557.958333333332</v>
      </c>
      <c r="AS240" s="82"/>
      <c r="AT240" s="220">
        <f t="shared" si="188"/>
        <v>0</v>
      </c>
      <c r="AU240" s="220">
        <f t="shared" si="188"/>
        <v>0</v>
      </c>
      <c r="AV240" s="220">
        <f t="shared" si="188"/>
        <v>0</v>
      </c>
      <c r="AW240" s="220">
        <f t="shared" si="188"/>
        <v>0</v>
      </c>
      <c r="AX240" s="220">
        <f t="shared" si="188"/>
        <v>0</v>
      </c>
      <c r="AY240" s="220">
        <f t="shared" si="188"/>
        <v>0</v>
      </c>
      <c r="AZ240" s="220">
        <f t="shared" si="188"/>
        <v>0</v>
      </c>
      <c r="BA240" s="220">
        <f t="shared" si="188"/>
        <v>0</v>
      </c>
      <c r="BB240" s="220">
        <f t="shared" si="188"/>
        <v>0</v>
      </c>
      <c r="BC240" s="220">
        <f t="shared" si="188"/>
        <v>97565.98</v>
      </c>
      <c r="BD240" s="220">
        <f t="shared" si="188"/>
        <v>6384.97</v>
      </c>
      <c r="BE240" s="220">
        <f t="shared" si="188"/>
        <v>10406.19</v>
      </c>
      <c r="BF240" s="220">
        <f t="shared" si="116"/>
        <v>114357.14</v>
      </c>
      <c r="BG240" s="221"/>
      <c r="BH240" s="220">
        <f>SUM($AT240:AT240)</f>
        <v>0</v>
      </c>
      <c r="BI240" s="220">
        <f>SUM($AT240:AU240)</f>
        <v>0</v>
      </c>
      <c r="BJ240" s="220">
        <f>SUM($AT240:AV240)</f>
        <v>0</v>
      </c>
      <c r="BK240" s="220">
        <f>SUM($AT240:AW240)</f>
        <v>0</v>
      </c>
      <c r="BL240" s="220">
        <f>SUM($AT240:AX240)</f>
        <v>0</v>
      </c>
      <c r="BM240" s="220">
        <f>SUM($AT240:AY240)</f>
        <v>0</v>
      </c>
      <c r="BN240" s="220">
        <f>SUM($AT240:AZ240)</f>
        <v>0</v>
      </c>
      <c r="BO240" s="220">
        <f>SUM($AT240:BA240)</f>
        <v>0</v>
      </c>
      <c r="BP240" s="220">
        <f>SUM($AT240:BB240)</f>
        <v>0</v>
      </c>
      <c r="BQ240" s="220">
        <f>SUM($AT240:BC240)</f>
        <v>97565.98</v>
      </c>
      <c r="BR240" s="220">
        <f>SUM($AT240:BD240)</f>
        <v>103950.95</v>
      </c>
      <c r="BS240" s="220">
        <f>SUM($AT240:BE240)</f>
        <v>114357.14</v>
      </c>
      <c r="BT240" s="222">
        <f t="shared" si="117"/>
        <v>21557.958333333332</v>
      </c>
      <c r="BU240" s="82"/>
      <c r="BV240" s="220">
        <f t="shared" si="189"/>
        <v>0</v>
      </c>
      <c r="BW240" s="220">
        <f t="shared" si="189"/>
        <v>0</v>
      </c>
      <c r="BX240" s="220">
        <f t="shared" si="189"/>
        <v>0</v>
      </c>
      <c r="BY240" s="220">
        <f t="shared" si="189"/>
        <v>0</v>
      </c>
      <c r="BZ240" s="220">
        <f t="shared" si="189"/>
        <v>0</v>
      </c>
      <c r="CA240" s="220">
        <f t="shared" si="189"/>
        <v>0</v>
      </c>
      <c r="CB240" s="220">
        <f t="shared" si="189"/>
        <v>0</v>
      </c>
      <c r="CC240" s="220">
        <f t="shared" si="189"/>
        <v>0</v>
      </c>
      <c r="CD240" s="220">
        <f t="shared" si="189"/>
        <v>0</v>
      </c>
      <c r="CE240" s="220">
        <f t="shared" si="189"/>
        <v>0</v>
      </c>
      <c r="CF240" s="220">
        <f t="shared" si="189"/>
        <v>0</v>
      </c>
      <c r="CG240" s="220">
        <f t="shared" si="189"/>
        <v>0</v>
      </c>
      <c r="CH240" s="220">
        <f t="shared" si="118"/>
        <v>0</v>
      </c>
      <c r="CI240" s="221"/>
      <c r="CJ240" s="220">
        <f>SUM($BV240:BV240)</f>
        <v>0</v>
      </c>
      <c r="CK240" s="220">
        <f>SUM($BV240:BW240)</f>
        <v>0</v>
      </c>
      <c r="CL240" s="220">
        <f>SUM($BV240:BX240)</f>
        <v>0</v>
      </c>
      <c r="CM240" s="220">
        <f>SUM($BV240:BY240)</f>
        <v>0</v>
      </c>
      <c r="CN240" s="220">
        <f>SUM($BV240:BZ240)</f>
        <v>0</v>
      </c>
      <c r="CO240" s="220">
        <f>SUM($BV240:CA240)</f>
        <v>0</v>
      </c>
      <c r="CP240" s="220">
        <f>SUM($BV240:CB240)</f>
        <v>0</v>
      </c>
      <c r="CQ240" s="220">
        <f>SUM($BV240:CC240)</f>
        <v>0</v>
      </c>
      <c r="CR240" s="220">
        <f>SUM($BV240:CD240)</f>
        <v>0</v>
      </c>
      <c r="CS240" s="220">
        <f>SUM($BV240:CE240)</f>
        <v>0</v>
      </c>
      <c r="CT240" s="220">
        <f>SUM($BV240:CF240)</f>
        <v>0</v>
      </c>
      <c r="CU240" s="220">
        <f>SUM($BV240:CG240)</f>
        <v>0</v>
      </c>
      <c r="CV240" s="222">
        <f t="shared" si="119"/>
        <v>0</v>
      </c>
    </row>
    <row r="241" spans="1:100" s="94" customFormat="1" ht="14.4">
      <c r="A241" s="129" t="s">
        <v>421</v>
      </c>
      <c r="B241" t="s">
        <v>57</v>
      </c>
      <c r="C241" t="s">
        <v>212</v>
      </c>
      <c r="D241" t="s">
        <v>636</v>
      </c>
      <c r="E241" s="217" t="s">
        <v>48</v>
      </c>
      <c r="F241" t="s">
        <v>705</v>
      </c>
      <c r="G241" t="s">
        <v>402</v>
      </c>
      <c r="H241" t="s">
        <v>403</v>
      </c>
      <c r="I241" t="s">
        <v>404</v>
      </c>
      <c r="J241" t="s">
        <v>706</v>
      </c>
      <c r="K241" s="129" t="s">
        <v>789</v>
      </c>
      <c r="L241" s="129" t="s">
        <v>44</v>
      </c>
      <c r="M241" s="218" t="str">
        <f t="shared" si="154"/>
        <v>GD.WA</v>
      </c>
      <c r="N241" s="173">
        <v>0</v>
      </c>
      <c r="O241" s="173">
        <v>1</v>
      </c>
      <c r="P241" s="219">
        <f t="shared" si="113"/>
        <v>0</v>
      </c>
      <c r="Q241" s="219">
        <f t="shared" si="114"/>
        <v>-96646.03</v>
      </c>
      <c r="R241" s="220">
        <v>-52.12</v>
      </c>
      <c r="S241" s="220">
        <v>362.56</v>
      </c>
      <c r="T241" s="220">
        <v>-96956.47</v>
      </c>
      <c r="U241" s="220">
        <v>0</v>
      </c>
      <c r="V241" s="220">
        <v>0</v>
      </c>
      <c r="W241" s="220">
        <v>0</v>
      </c>
      <c r="X241" s="220">
        <v>0</v>
      </c>
      <c r="Y241" s="220">
        <v>0</v>
      </c>
      <c r="Z241" s="220">
        <v>0</v>
      </c>
      <c r="AA241" s="220">
        <v>0</v>
      </c>
      <c r="AB241" s="220">
        <v>0</v>
      </c>
      <c r="AC241" s="220">
        <v>0</v>
      </c>
      <c r="AD241" s="220">
        <f t="shared" si="120"/>
        <v>-96646.03</v>
      </c>
      <c r="AE241" s="221"/>
      <c r="AF241" s="220">
        <f>SUM($R241:R241)</f>
        <v>-52.12</v>
      </c>
      <c r="AG241" s="220">
        <f>SUM($R241:S241)</f>
        <v>310.44</v>
      </c>
      <c r="AH241" s="220">
        <f>SUM($R241:T241)</f>
        <v>-96646.03</v>
      </c>
      <c r="AI241" s="220">
        <f>SUM($R241:U241)</f>
        <v>-96646.03</v>
      </c>
      <c r="AJ241" s="220">
        <f>SUM($R241:V241)</f>
        <v>-96646.03</v>
      </c>
      <c r="AK241" s="220">
        <f>SUM($R241:W241)</f>
        <v>-96646.03</v>
      </c>
      <c r="AL241" s="220">
        <f>SUM($R241:X241)</f>
        <v>-96646.03</v>
      </c>
      <c r="AM241" s="220">
        <f>SUM($R241:Y241)</f>
        <v>-96646.03</v>
      </c>
      <c r="AN241" s="220">
        <f>SUM($R241:Z241)</f>
        <v>-96646.03</v>
      </c>
      <c r="AO241" s="220">
        <f>SUM($R241:AA241)</f>
        <v>-96646.03</v>
      </c>
      <c r="AP241" s="220">
        <f>SUM($R241:AB241)</f>
        <v>-96646.03</v>
      </c>
      <c r="AQ241" s="220">
        <f>SUM($R241:AC241)</f>
        <v>-96646.03</v>
      </c>
      <c r="AR241" s="222">
        <f t="shared" si="115"/>
        <v>-76489.913750000022</v>
      </c>
      <c r="AS241" s="82"/>
      <c r="AT241" s="220">
        <f t="shared" si="188"/>
        <v>0</v>
      </c>
      <c r="AU241" s="220">
        <f t="shared" si="188"/>
        <v>0</v>
      </c>
      <c r="AV241" s="220">
        <f t="shared" si="188"/>
        <v>0</v>
      </c>
      <c r="AW241" s="220">
        <f t="shared" si="188"/>
        <v>0</v>
      </c>
      <c r="AX241" s="220">
        <f t="shared" si="188"/>
        <v>0</v>
      </c>
      <c r="AY241" s="220">
        <f t="shared" si="188"/>
        <v>0</v>
      </c>
      <c r="AZ241" s="220">
        <f t="shared" si="188"/>
        <v>0</v>
      </c>
      <c r="BA241" s="220">
        <f t="shared" si="188"/>
        <v>0</v>
      </c>
      <c r="BB241" s="220">
        <f t="shared" si="188"/>
        <v>0</v>
      </c>
      <c r="BC241" s="220">
        <f t="shared" si="188"/>
        <v>0</v>
      </c>
      <c r="BD241" s="220">
        <f t="shared" si="188"/>
        <v>0</v>
      </c>
      <c r="BE241" s="220">
        <f t="shared" si="188"/>
        <v>0</v>
      </c>
      <c r="BF241" s="220">
        <f t="shared" si="116"/>
        <v>0</v>
      </c>
      <c r="BG241" s="221"/>
      <c r="BH241" s="220">
        <f>SUM($AT241:AT241)</f>
        <v>0</v>
      </c>
      <c r="BI241" s="220">
        <f>SUM($AT241:AU241)</f>
        <v>0</v>
      </c>
      <c r="BJ241" s="220">
        <f>SUM($AT241:AV241)</f>
        <v>0</v>
      </c>
      <c r="BK241" s="220">
        <f>SUM($AT241:AW241)</f>
        <v>0</v>
      </c>
      <c r="BL241" s="220">
        <f>SUM($AT241:AX241)</f>
        <v>0</v>
      </c>
      <c r="BM241" s="220">
        <f>SUM($AT241:AY241)</f>
        <v>0</v>
      </c>
      <c r="BN241" s="220">
        <f>SUM($AT241:AZ241)</f>
        <v>0</v>
      </c>
      <c r="BO241" s="220">
        <f>SUM($AT241:BA241)</f>
        <v>0</v>
      </c>
      <c r="BP241" s="220">
        <f>SUM($AT241:BB241)</f>
        <v>0</v>
      </c>
      <c r="BQ241" s="220">
        <f>SUM($AT241:BC241)</f>
        <v>0</v>
      </c>
      <c r="BR241" s="220">
        <f>SUM($AT241:BD241)</f>
        <v>0</v>
      </c>
      <c r="BS241" s="220">
        <f>SUM($AT241:BE241)</f>
        <v>0</v>
      </c>
      <c r="BT241" s="222">
        <f t="shared" si="117"/>
        <v>0</v>
      </c>
      <c r="BU241" s="82"/>
      <c r="BV241" s="220">
        <f t="shared" si="189"/>
        <v>-52.12</v>
      </c>
      <c r="BW241" s="220">
        <f t="shared" si="189"/>
        <v>362.56</v>
      </c>
      <c r="BX241" s="220">
        <f t="shared" si="189"/>
        <v>-96956.47</v>
      </c>
      <c r="BY241" s="220">
        <f t="shared" si="189"/>
        <v>0</v>
      </c>
      <c r="BZ241" s="220">
        <f t="shared" si="189"/>
        <v>0</v>
      </c>
      <c r="CA241" s="220">
        <f t="shared" si="189"/>
        <v>0</v>
      </c>
      <c r="CB241" s="220">
        <f t="shared" si="189"/>
        <v>0</v>
      </c>
      <c r="CC241" s="220">
        <f t="shared" si="189"/>
        <v>0</v>
      </c>
      <c r="CD241" s="220">
        <f t="shared" si="189"/>
        <v>0</v>
      </c>
      <c r="CE241" s="220">
        <f t="shared" si="189"/>
        <v>0</v>
      </c>
      <c r="CF241" s="220">
        <f t="shared" si="189"/>
        <v>0</v>
      </c>
      <c r="CG241" s="220">
        <f t="shared" si="189"/>
        <v>0</v>
      </c>
      <c r="CH241" s="220">
        <f t="shared" si="118"/>
        <v>-96646.03</v>
      </c>
      <c r="CI241" s="221"/>
      <c r="CJ241" s="220">
        <f>SUM($BV241:BV241)</f>
        <v>-52.12</v>
      </c>
      <c r="CK241" s="220">
        <f>SUM($BV241:BW241)</f>
        <v>310.44</v>
      </c>
      <c r="CL241" s="220">
        <f>SUM($BV241:BX241)</f>
        <v>-96646.03</v>
      </c>
      <c r="CM241" s="220">
        <f>SUM($BV241:BY241)</f>
        <v>-96646.03</v>
      </c>
      <c r="CN241" s="220">
        <f>SUM($BV241:BZ241)</f>
        <v>-96646.03</v>
      </c>
      <c r="CO241" s="220">
        <f>SUM($BV241:CA241)</f>
        <v>-96646.03</v>
      </c>
      <c r="CP241" s="220">
        <f>SUM($BV241:CB241)</f>
        <v>-96646.03</v>
      </c>
      <c r="CQ241" s="220">
        <f>SUM($BV241:CC241)</f>
        <v>-96646.03</v>
      </c>
      <c r="CR241" s="220">
        <f>SUM($BV241:CD241)</f>
        <v>-96646.03</v>
      </c>
      <c r="CS241" s="220">
        <f>SUM($BV241:CE241)</f>
        <v>-96646.03</v>
      </c>
      <c r="CT241" s="220">
        <f>SUM($BV241:CF241)</f>
        <v>-96646.03</v>
      </c>
      <c r="CU241" s="220">
        <f>SUM($BV241:CG241)</f>
        <v>-96646.03</v>
      </c>
      <c r="CV241" s="222">
        <f t="shared" si="119"/>
        <v>-76489.913750000022</v>
      </c>
    </row>
    <row r="242" spans="1:100" s="94" customFormat="1" ht="14.4">
      <c r="A242" s="129" t="s">
        <v>421</v>
      </c>
      <c r="B242" t="s">
        <v>57</v>
      </c>
      <c r="C242" t="s">
        <v>212</v>
      </c>
      <c r="D242" t="s">
        <v>636</v>
      </c>
      <c r="E242" s="217" t="s">
        <v>48</v>
      </c>
      <c r="F242" t="s">
        <v>705</v>
      </c>
      <c r="G242" t="s">
        <v>402</v>
      </c>
      <c r="H242" t="s">
        <v>403</v>
      </c>
      <c r="I242" t="s">
        <v>404</v>
      </c>
      <c r="J242" t="s">
        <v>706</v>
      </c>
      <c r="K242" s="129" t="s">
        <v>789</v>
      </c>
      <c r="L242" s="129" t="s">
        <v>775</v>
      </c>
      <c r="M242" s="218" t="str">
        <f t="shared" si="154"/>
        <v>GD.WA</v>
      </c>
      <c r="N242" s="173">
        <v>0</v>
      </c>
      <c r="O242" s="173">
        <v>1</v>
      </c>
      <c r="P242" s="219">
        <f t="shared" si="113"/>
        <v>0</v>
      </c>
      <c r="Q242" s="219">
        <f t="shared" si="114"/>
        <v>96956.47</v>
      </c>
      <c r="R242" s="220">
        <v>0</v>
      </c>
      <c r="S242" s="220">
        <v>0</v>
      </c>
      <c r="T242" s="220">
        <v>96956.47</v>
      </c>
      <c r="U242" s="220">
        <v>0</v>
      </c>
      <c r="V242" s="220">
        <v>0</v>
      </c>
      <c r="W242" s="220">
        <v>0</v>
      </c>
      <c r="X242" s="220">
        <v>0</v>
      </c>
      <c r="Y242" s="220">
        <v>0</v>
      </c>
      <c r="Z242" s="220">
        <v>0</v>
      </c>
      <c r="AA242" s="220">
        <v>0</v>
      </c>
      <c r="AB242" s="220">
        <v>0</v>
      </c>
      <c r="AC242" s="220">
        <v>0</v>
      </c>
      <c r="AD242" s="220">
        <f t="shared" si="120"/>
        <v>96956.47</v>
      </c>
      <c r="AE242" s="221"/>
      <c r="AF242" s="220">
        <f>SUM($R242:R242)</f>
        <v>0</v>
      </c>
      <c r="AG242" s="220">
        <f>SUM($R242:S242)</f>
        <v>0</v>
      </c>
      <c r="AH242" s="220">
        <f>SUM($R242:T242)</f>
        <v>96956.47</v>
      </c>
      <c r="AI242" s="220">
        <f>SUM($R242:U242)</f>
        <v>96956.47</v>
      </c>
      <c r="AJ242" s="220">
        <f>SUM($R242:V242)</f>
        <v>96956.47</v>
      </c>
      <c r="AK242" s="220">
        <f>SUM($R242:W242)</f>
        <v>96956.47</v>
      </c>
      <c r="AL242" s="220">
        <f>SUM($R242:X242)</f>
        <v>96956.47</v>
      </c>
      <c r="AM242" s="220">
        <f>SUM($R242:Y242)</f>
        <v>96956.47</v>
      </c>
      <c r="AN242" s="220">
        <f>SUM($R242:Z242)</f>
        <v>96956.47</v>
      </c>
      <c r="AO242" s="220">
        <f>SUM($R242:AA242)</f>
        <v>96956.47</v>
      </c>
      <c r="AP242" s="220">
        <f>SUM($R242:AB242)</f>
        <v>96956.47</v>
      </c>
      <c r="AQ242" s="220">
        <f>SUM($R242:AC242)</f>
        <v>96956.47</v>
      </c>
      <c r="AR242" s="222">
        <f t="shared" si="115"/>
        <v>76757.205416666649</v>
      </c>
      <c r="AS242" s="82"/>
      <c r="AT242" s="220">
        <f t="shared" si="188"/>
        <v>0</v>
      </c>
      <c r="AU242" s="220">
        <f t="shared" si="188"/>
        <v>0</v>
      </c>
      <c r="AV242" s="220">
        <f t="shared" si="188"/>
        <v>0</v>
      </c>
      <c r="AW242" s="220">
        <f t="shared" si="188"/>
        <v>0</v>
      </c>
      <c r="AX242" s="220">
        <f t="shared" si="188"/>
        <v>0</v>
      </c>
      <c r="AY242" s="220">
        <f t="shared" si="188"/>
        <v>0</v>
      </c>
      <c r="AZ242" s="220">
        <f t="shared" si="188"/>
        <v>0</v>
      </c>
      <c r="BA242" s="220">
        <f t="shared" si="188"/>
        <v>0</v>
      </c>
      <c r="BB242" s="220">
        <f t="shared" si="188"/>
        <v>0</v>
      </c>
      <c r="BC242" s="220">
        <f t="shared" si="188"/>
        <v>0</v>
      </c>
      <c r="BD242" s="220">
        <f t="shared" si="188"/>
        <v>0</v>
      </c>
      <c r="BE242" s="220">
        <f t="shared" si="188"/>
        <v>0</v>
      </c>
      <c r="BF242" s="220">
        <f t="shared" si="116"/>
        <v>0</v>
      </c>
      <c r="BG242" s="221"/>
      <c r="BH242" s="220">
        <f>SUM($AT242:AT242)</f>
        <v>0</v>
      </c>
      <c r="BI242" s="220">
        <f>SUM($AT242:AU242)</f>
        <v>0</v>
      </c>
      <c r="BJ242" s="220">
        <f>SUM($AT242:AV242)</f>
        <v>0</v>
      </c>
      <c r="BK242" s="220">
        <f>SUM($AT242:AW242)</f>
        <v>0</v>
      </c>
      <c r="BL242" s="220">
        <f>SUM($AT242:AX242)</f>
        <v>0</v>
      </c>
      <c r="BM242" s="220">
        <f>SUM($AT242:AY242)</f>
        <v>0</v>
      </c>
      <c r="BN242" s="220">
        <f>SUM($AT242:AZ242)</f>
        <v>0</v>
      </c>
      <c r="BO242" s="220">
        <f>SUM($AT242:BA242)</f>
        <v>0</v>
      </c>
      <c r="BP242" s="220">
        <f>SUM($AT242:BB242)</f>
        <v>0</v>
      </c>
      <c r="BQ242" s="220">
        <f>SUM($AT242:BC242)</f>
        <v>0</v>
      </c>
      <c r="BR242" s="220">
        <f>SUM($AT242:BD242)</f>
        <v>0</v>
      </c>
      <c r="BS242" s="220">
        <f>SUM($AT242:BE242)</f>
        <v>0</v>
      </c>
      <c r="BT242" s="222">
        <f t="shared" si="117"/>
        <v>0</v>
      </c>
      <c r="BU242" s="82"/>
      <c r="BV242" s="220">
        <f t="shared" si="189"/>
        <v>0</v>
      </c>
      <c r="BW242" s="220">
        <f t="shared" si="189"/>
        <v>0</v>
      </c>
      <c r="BX242" s="220">
        <f t="shared" si="189"/>
        <v>96956.47</v>
      </c>
      <c r="BY242" s="220">
        <f t="shared" si="189"/>
        <v>0</v>
      </c>
      <c r="BZ242" s="220">
        <f t="shared" si="189"/>
        <v>0</v>
      </c>
      <c r="CA242" s="220">
        <f t="shared" si="189"/>
        <v>0</v>
      </c>
      <c r="CB242" s="220">
        <f t="shared" si="189"/>
        <v>0</v>
      </c>
      <c r="CC242" s="220">
        <f t="shared" si="189"/>
        <v>0</v>
      </c>
      <c r="CD242" s="220">
        <f t="shared" si="189"/>
        <v>0</v>
      </c>
      <c r="CE242" s="220">
        <f t="shared" si="189"/>
        <v>0</v>
      </c>
      <c r="CF242" s="220">
        <f t="shared" si="189"/>
        <v>0</v>
      </c>
      <c r="CG242" s="220">
        <f t="shared" si="189"/>
        <v>0</v>
      </c>
      <c r="CH242" s="220">
        <f t="shared" si="118"/>
        <v>96956.47</v>
      </c>
      <c r="CI242" s="221"/>
      <c r="CJ242" s="220">
        <f>SUM($BV242:BV242)</f>
        <v>0</v>
      </c>
      <c r="CK242" s="220">
        <f>SUM($BV242:BW242)</f>
        <v>0</v>
      </c>
      <c r="CL242" s="220">
        <f>SUM($BV242:BX242)</f>
        <v>96956.47</v>
      </c>
      <c r="CM242" s="220">
        <f>SUM($BV242:BY242)</f>
        <v>96956.47</v>
      </c>
      <c r="CN242" s="220">
        <f>SUM($BV242:BZ242)</f>
        <v>96956.47</v>
      </c>
      <c r="CO242" s="220">
        <f>SUM($BV242:CA242)</f>
        <v>96956.47</v>
      </c>
      <c r="CP242" s="220">
        <f>SUM($BV242:CB242)</f>
        <v>96956.47</v>
      </c>
      <c r="CQ242" s="220">
        <f>SUM($BV242:CC242)</f>
        <v>96956.47</v>
      </c>
      <c r="CR242" s="220">
        <f>SUM($BV242:CD242)</f>
        <v>96956.47</v>
      </c>
      <c r="CS242" s="220">
        <f>SUM($BV242:CE242)</f>
        <v>96956.47</v>
      </c>
      <c r="CT242" s="220">
        <f>SUM($BV242:CF242)</f>
        <v>96956.47</v>
      </c>
      <c r="CU242" s="220">
        <f>SUM($BV242:CG242)</f>
        <v>96956.47</v>
      </c>
      <c r="CV242" s="222">
        <f t="shared" si="119"/>
        <v>76757.205416666649</v>
      </c>
    </row>
    <row r="243" spans="1:100" s="94" customFormat="1" ht="14.4">
      <c r="A243" s="129" t="s">
        <v>807</v>
      </c>
      <c r="B243" t="s">
        <v>211</v>
      </c>
      <c r="C243" t="s">
        <v>21</v>
      </c>
      <c r="D243" t="s">
        <v>49</v>
      </c>
      <c r="E243" s="217" t="s">
        <v>49</v>
      </c>
      <c r="F243" t="s">
        <v>236</v>
      </c>
      <c r="G243" t="s">
        <v>405</v>
      </c>
      <c r="H243" t="s">
        <v>406</v>
      </c>
      <c r="I243" t="s">
        <v>707</v>
      </c>
      <c r="J243" t="s">
        <v>708</v>
      </c>
      <c r="K243" s="129" t="s">
        <v>791</v>
      </c>
      <c r="L243" s="129" t="s">
        <v>775</v>
      </c>
      <c r="M243" s="218" t="str">
        <f t="shared" si="154"/>
        <v>ED.AN</v>
      </c>
      <c r="N243" s="173">
        <v>0.69189000000000001</v>
      </c>
      <c r="O243" s="173">
        <v>0</v>
      </c>
      <c r="P243" s="219">
        <f t="shared" si="113"/>
        <v>1771.6120206000001</v>
      </c>
      <c r="Q243" s="219">
        <f t="shared" si="114"/>
        <v>0</v>
      </c>
      <c r="R243" s="220">
        <v>0</v>
      </c>
      <c r="S243" s="220">
        <v>0</v>
      </c>
      <c r="T243" s="220">
        <v>0</v>
      </c>
      <c r="U243" s="220">
        <v>0</v>
      </c>
      <c r="V243" s="220">
        <v>0</v>
      </c>
      <c r="W243" s="220">
        <v>0</v>
      </c>
      <c r="X243" s="220">
        <v>0</v>
      </c>
      <c r="Y243" s="220">
        <v>0</v>
      </c>
      <c r="Z243" s="220">
        <v>0</v>
      </c>
      <c r="AA243" s="220">
        <v>0</v>
      </c>
      <c r="AB243" s="220">
        <v>0</v>
      </c>
      <c r="AC243" s="220">
        <v>2560.54</v>
      </c>
      <c r="AD243" s="220">
        <f t="shared" si="120"/>
        <v>2560.54</v>
      </c>
      <c r="AE243" s="221"/>
      <c r="AF243" s="220">
        <f>SUM($R243:R243)</f>
        <v>0</v>
      </c>
      <c r="AG243" s="220">
        <f>SUM($R243:S243)</f>
        <v>0</v>
      </c>
      <c r="AH243" s="220">
        <f>SUM($R243:T243)</f>
        <v>0</v>
      </c>
      <c r="AI243" s="220">
        <f>SUM($R243:U243)</f>
        <v>0</v>
      </c>
      <c r="AJ243" s="220">
        <f>SUM($R243:V243)</f>
        <v>0</v>
      </c>
      <c r="AK243" s="220">
        <f>SUM($R243:W243)</f>
        <v>0</v>
      </c>
      <c r="AL243" s="220">
        <f>SUM($R243:X243)</f>
        <v>0</v>
      </c>
      <c r="AM243" s="220">
        <f>SUM($R243:Y243)</f>
        <v>0</v>
      </c>
      <c r="AN243" s="220">
        <f>SUM($R243:Z243)</f>
        <v>0</v>
      </c>
      <c r="AO243" s="220">
        <f>SUM($R243:AA243)</f>
        <v>0</v>
      </c>
      <c r="AP243" s="220">
        <f>SUM($R243:AB243)</f>
        <v>0</v>
      </c>
      <c r="AQ243" s="220">
        <f>SUM($R243:AC243)</f>
        <v>2560.54</v>
      </c>
      <c r="AR243" s="222">
        <f t="shared" si="115"/>
        <v>106.68916666666667</v>
      </c>
      <c r="AS243" s="82"/>
      <c r="AT243" s="220">
        <f t="shared" si="188"/>
        <v>0</v>
      </c>
      <c r="AU243" s="220">
        <f t="shared" si="188"/>
        <v>0</v>
      </c>
      <c r="AV243" s="220">
        <f t="shared" si="188"/>
        <v>0</v>
      </c>
      <c r="AW243" s="220">
        <f t="shared" si="188"/>
        <v>0</v>
      </c>
      <c r="AX243" s="220">
        <f t="shared" si="188"/>
        <v>0</v>
      </c>
      <c r="AY243" s="220">
        <f t="shared" si="188"/>
        <v>0</v>
      </c>
      <c r="AZ243" s="220">
        <f t="shared" si="188"/>
        <v>0</v>
      </c>
      <c r="BA243" s="220">
        <f t="shared" si="188"/>
        <v>0</v>
      </c>
      <c r="BB243" s="220">
        <f t="shared" si="188"/>
        <v>0</v>
      </c>
      <c r="BC243" s="220">
        <f t="shared" si="188"/>
        <v>0</v>
      </c>
      <c r="BD243" s="220">
        <f t="shared" si="188"/>
        <v>0</v>
      </c>
      <c r="BE243" s="220">
        <f t="shared" si="188"/>
        <v>1771.6120206000001</v>
      </c>
      <c r="BF243" s="220">
        <f t="shared" si="116"/>
        <v>1771.6120206000001</v>
      </c>
      <c r="BG243" s="221"/>
      <c r="BH243" s="220">
        <f>SUM($AT243:AT243)</f>
        <v>0</v>
      </c>
      <c r="BI243" s="220">
        <f>SUM($AT243:AU243)</f>
        <v>0</v>
      </c>
      <c r="BJ243" s="220">
        <f>SUM($AT243:AV243)</f>
        <v>0</v>
      </c>
      <c r="BK243" s="220">
        <f>SUM($AT243:AW243)</f>
        <v>0</v>
      </c>
      <c r="BL243" s="220">
        <f>SUM($AT243:AX243)</f>
        <v>0</v>
      </c>
      <c r="BM243" s="220">
        <f>SUM($AT243:AY243)</f>
        <v>0</v>
      </c>
      <c r="BN243" s="220">
        <f>SUM($AT243:AZ243)</f>
        <v>0</v>
      </c>
      <c r="BO243" s="220">
        <f>SUM($AT243:BA243)</f>
        <v>0</v>
      </c>
      <c r="BP243" s="220">
        <f>SUM($AT243:BB243)</f>
        <v>0</v>
      </c>
      <c r="BQ243" s="220">
        <f>SUM($AT243:BC243)</f>
        <v>0</v>
      </c>
      <c r="BR243" s="220">
        <f>SUM($AT243:BD243)</f>
        <v>0</v>
      </c>
      <c r="BS243" s="220">
        <f>SUM($AT243:BE243)</f>
        <v>1771.6120206000001</v>
      </c>
      <c r="BT243" s="222">
        <f t="shared" si="117"/>
        <v>73.817167525000002</v>
      </c>
      <c r="BU243" s="82"/>
      <c r="BV243" s="220">
        <f t="shared" si="189"/>
        <v>0</v>
      </c>
      <c r="BW243" s="220">
        <f t="shared" si="189"/>
        <v>0</v>
      </c>
      <c r="BX243" s="220">
        <f t="shared" si="189"/>
        <v>0</v>
      </c>
      <c r="BY243" s="220">
        <f t="shared" si="189"/>
        <v>0</v>
      </c>
      <c r="BZ243" s="220">
        <f t="shared" si="189"/>
        <v>0</v>
      </c>
      <c r="CA243" s="220">
        <f t="shared" si="189"/>
        <v>0</v>
      </c>
      <c r="CB243" s="220">
        <f t="shared" si="189"/>
        <v>0</v>
      </c>
      <c r="CC243" s="220">
        <f t="shared" si="189"/>
        <v>0</v>
      </c>
      <c r="CD243" s="220">
        <f t="shared" si="189"/>
        <v>0</v>
      </c>
      <c r="CE243" s="220">
        <f t="shared" si="189"/>
        <v>0</v>
      </c>
      <c r="CF243" s="220">
        <f t="shared" si="189"/>
        <v>0</v>
      </c>
      <c r="CG243" s="220">
        <f t="shared" si="189"/>
        <v>0</v>
      </c>
      <c r="CH243" s="220">
        <f t="shared" si="118"/>
        <v>0</v>
      </c>
      <c r="CI243" s="221"/>
      <c r="CJ243" s="220">
        <f>SUM($BV243:BV243)</f>
        <v>0</v>
      </c>
      <c r="CK243" s="220">
        <f>SUM($BV243:BW243)</f>
        <v>0</v>
      </c>
      <c r="CL243" s="220">
        <f>SUM($BV243:BX243)</f>
        <v>0</v>
      </c>
      <c r="CM243" s="220">
        <f>SUM($BV243:BY243)</f>
        <v>0</v>
      </c>
      <c r="CN243" s="220">
        <f>SUM($BV243:BZ243)</f>
        <v>0</v>
      </c>
      <c r="CO243" s="220">
        <f>SUM($BV243:CA243)</f>
        <v>0</v>
      </c>
      <c r="CP243" s="220">
        <f>SUM($BV243:CB243)</f>
        <v>0</v>
      </c>
      <c r="CQ243" s="220">
        <f>SUM($BV243:CC243)</f>
        <v>0</v>
      </c>
      <c r="CR243" s="220">
        <f>SUM($BV243:CD243)</f>
        <v>0</v>
      </c>
      <c r="CS243" s="220">
        <f>SUM($BV243:CE243)</f>
        <v>0</v>
      </c>
      <c r="CT243" s="220">
        <f>SUM($BV243:CF243)</f>
        <v>0</v>
      </c>
      <c r="CU243" s="220">
        <f>SUM($BV243:CG243)</f>
        <v>0</v>
      </c>
      <c r="CV243" s="222">
        <f t="shared" si="119"/>
        <v>0</v>
      </c>
    </row>
    <row r="244" spans="1:100" s="94" customFormat="1" ht="14.4">
      <c r="A244" s="129" t="s">
        <v>807</v>
      </c>
      <c r="B244" t="s">
        <v>211</v>
      </c>
      <c r="C244" t="s">
        <v>21</v>
      </c>
      <c r="D244" t="s">
        <v>49</v>
      </c>
      <c r="E244" s="217" t="s">
        <v>49</v>
      </c>
      <c r="F244" t="s">
        <v>236</v>
      </c>
      <c r="G244" t="s">
        <v>405</v>
      </c>
      <c r="H244" t="s">
        <v>406</v>
      </c>
      <c r="I244" t="s">
        <v>707</v>
      </c>
      <c r="J244" t="s">
        <v>708</v>
      </c>
      <c r="K244" s="129" t="s">
        <v>791</v>
      </c>
      <c r="L244" s="129" t="s">
        <v>418</v>
      </c>
      <c r="M244" s="218" t="str">
        <f t="shared" si="154"/>
        <v>ED.AN</v>
      </c>
      <c r="N244" s="173">
        <v>0.65639999999999998</v>
      </c>
      <c r="O244" s="173">
        <v>0</v>
      </c>
      <c r="P244" s="219">
        <f t="shared" si="113"/>
        <v>33244.336343999996</v>
      </c>
      <c r="Q244" s="219">
        <f t="shared" si="114"/>
        <v>0</v>
      </c>
      <c r="R244" s="220">
        <v>0</v>
      </c>
      <c r="S244" s="220">
        <v>0</v>
      </c>
      <c r="T244" s="220">
        <v>0</v>
      </c>
      <c r="U244" s="220">
        <v>6616.74</v>
      </c>
      <c r="V244" s="220">
        <v>0</v>
      </c>
      <c r="W244" s="220">
        <v>0</v>
      </c>
      <c r="X244" s="220">
        <v>0</v>
      </c>
      <c r="Y244" s="220">
        <v>0</v>
      </c>
      <c r="Z244" s="220">
        <v>0</v>
      </c>
      <c r="AA244" s="220">
        <v>44029.72</v>
      </c>
      <c r="AB244" s="220">
        <v>0</v>
      </c>
      <c r="AC244" s="220">
        <v>0</v>
      </c>
      <c r="AD244" s="220">
        <f t="shared" si="120"/>
        <v>50646.46</v>
      </c>
      <c r="AE244" s="221"/>
      <c r="AF244" s="220">
        <f>SUM($R244:R244)</f>
        <v>0</v>
      </c>
      <c r="AG244" s="220">
        <f>SUM($R244:S244)</f>
        <v>0</v>
      </c>
      <c r="AH244" s="220">
        <f>SUM($R244:T244)</f>
        <v>0</v>
      </c>
      <c r="AI244" s="220">
        <f>SUM($R244:U244)</f>
        <v>6616.74</v>
      </c>
      <c r="AJ244" s="220">
        <f>SUM($R244:V244)</f>
        <v>6616.74</v>
      </c>
      <c r="AK244" s="220">
        <f>SUM($R244:W244)</f>
        <v>6616.74</v>
      </c>
      <c r="AL244" s="220">
        <f>SUM($R244:X244)</f>
        <v>6616.74</v>
      </c>
      <c r="AM244" s="220">
        <f>SUM($R244:Y244)</f>
        <v>6616.74</v>
      </c>
      <c r="AN244" s="220">
        <f>SUM($R244:Z244)</f>
        <v>6616.74</v>
      </c>
      <c r="AO244" s="220">
        <f>SUM($R244:AA244)</f>
        <v>50646.46</v>
      </c>
      <c r="AP244" s="220">
        <f>SUM($R244:AB244)</f>
        <v>50646.46</v>
      </c>
      <c r="AQ244" s="220">
        <f>SUM($R244:AC244)</f>
        <v>50646.46</v>
      </c>
      <c r="AR244" s="222">
        <f t="shared" si="115"/>
        <v>13859.715833333334</v>
      </c>
      <c r="AS244" s="82"/>
      <c r="AT244" s="220">
        <f t="shared" si="188"/>
        <v>0</v>
      </c>
      <c r="AU244" s="220">
        <f t="shared" si="188"/>
        <v>0</v>
      </c>
      <c r="AV244" s="220">
        <f t="shared" si="188"/>
        <v>0</v>
      </c>
      <c r="AW244" s="220">
        <f t="shared" ref="AW244:BE271" si="201">U244*$N244</f>
        <v>4343.2281359999997</v>
      </c>
      <c r="AX244" s="220">
        <f t="shared" si="201"/>
        <v>0</v>
      </c>
      <c r="AY244" s="220">
        <f t="shared" si="201"/>
        <v>0</v>
      </c>
      <c r="AZ244" s="220">
        <f t="shared" si="201"/>
        <v>0</v>
      </c>
      <c r="BA244" s="220">
        <f t="shared" si="201"/>
        <v>0</v>
      </c>
      <c r="BB244" s="220">
        <f t="shared" si="201"/>
        <v>0</v>
      </c>
      <c r="BC244" s="220">
        <f t="shared" si="201"/>
        <v>28901.108208000001</v>
      </c>
      <c r="BD244" s="220">
        <f t="shared" si="201"/>
        <v>0</v>
      </c>
      <c r="BE244" s="220">
        <f t="shared" si="201"/>
        <v>0</v>
      </c>
      <c r="BF244" s="220">
        <f t="shared" si="116"/>
        <v>33244.336344000003</v>
      </c>
      <c r="BG244" s="221"/>
      <c r="BH244" s="220">
        <f>SUM($AT244:AT244)</f>
        <v>0</v>
      </c>
      <c r="BI244" s="220">
        <f>SUM($AT244:AU244)</f>
        <v>0</v>
      </c>
      <c r="BJ244" s="220">
        <f>SUM($AT244:AV244)</f>
        <v>0</v>
      </c>
      <c r="BK244" s="220">
        <f>SUM($AT244:AW244)</f>
        <v>4343.2281359999997</v>
      </c>
      <c r="BL244" s="220">
        <f>SUM($AT244:AX244)</f>
        <v>4343.2281359999997</v>
      </c>
      <c r="BM244" s="220">
        <f>SUM($AT244:AY244)</f>
        <v>4343.2281359999997</v>
      </c>
      <c r="BN244" s="220">
        <f>SUM($AT244:AZ244)</f>
        <v>4343.2281359999997</v>
      </c>
      <c r="BO244" s="220">
        <f>SUM($AT244:BA244)</f>
        <v>4343.2281359999997</v>
      </c>
      <c r="BP244" s="220">
        <f>SUM($AT244:BB244)</f>
        <v>4343.2281359999997</v>
      </c>
      <c r="BQ244" s="220">
        <f>SUM($AT244:BC244)</f>
        <v>33244.336344000003</v>
      </c>
      <c r="BR244" s="220">
        <f>SUM($AT244:BD244)</f>
        <v>33244.336344000003</v>
      </c>
      <c r="BS244" s="220">
        <f>SUM($AT244:BE244)</f>
        <v>33244.336344000003</v>
      </c>
      <c r="BT244" s="222">
        <f t="shared" si="117"/>
        <v>9097.5174729999999</v>
      </c>
      <c r="BU244" s="82"/>
      <c r="BV244" s="220">
        <f t="shared" si="189"/>
        <v>0</v>
      </c>
      <c r="BW244" s="220">
        <f t="shared" si="189"/>
        <v>0</v>
      </c>
      <c r="BX244" s="220">
        <f t="shared" si="189"/>
        <v>0</v>
      </c>
      <c r="BY244" s="220">
        <f t="shared" ref="BY244:CG271" si="202">$O244*U244</f>
        <v>0</v>
      </c>
      <c r="BZ244" s="220">
        <f t="shared" si="202"/>
        <v>0</v>
      </c>
      <c r="CA244" s="220">
        <f t="shared" si="202"/>
        <v>0</v>
      </c>
      <c r="CB244" s="220">
        <f t="shared" si="202"/>
        <v>0</v>
      </c>
      <c r="CC244" s="220">
        <f t="shared" si="202"/>
        <v>0</v>
      </c>
      <c r="CD244" s="220">
        <f t="shared" si="202"/>
        <v>0</v>
      </c>
      <c r="CE244" s="220">
        <f t="shared" si="202"/>
        <v>0</v>
      </c>
      <c r="CF244" s="220">
        <f t="shared" si="202"/>
        <v>0</v>
      </c>
      <c r="CG244" s="220">
        <f t="shared" si="202"/>
        <v>0</v>
      </c>
      <c r="CH244" s="220">
        <f t="shared" si="118"/>
        <v>0</v>
      </c>
      <c r="CI244" s="221"/>
      <c r="CJ244" s="220">
        <f>SUM($BV244:BV244)</f>
        <v>0</v>
      </c>
      <c r="CK244" s="220">
        <f>SUM($BV244:BW244)</f>
        <v>0</v>
      </c>
      <c r="CL244" s="220">
        <f>SUM($BV244:BX244)</f>
        <v>0</v>
      </c>
      <c r="CM244" s="220">
        <f>SUM($BV244:BY244)</f>
        <v>0</v>
      </c>
      <c r="CN244" s="220">
        <f>SUM($BV244:BZ244)</f>
        <v>0</v>
      </c>
      <c r="CO244" s="220">
        <f>SUM($BV244:CA244)</f>
        <v>0</v>
      </c>
      <c r="CP244" s="220">
        <f>SUM($BV244:CB244)</f>
        <v>0</v>
      </c>
      <c r="CQ244" s="220">
        <f>SUM($BV244:CC244)</f>
        <v>0</v>
      </c>
      <c r="CR244" s="220">
        <f>SUM($BV244:CD244)</f>
        <v>0</v>
      </c>
      <c r="CS244" s="220">
        <f>SUM($BV244:CE244)</f>
        <v>0</v>
      </c>
      <c r="CT244" s="220">
        <f>SUM($BV244:CF244)</f>
        <v>0</v>
      </c>
      <c r="CU244" s="220">
        <f>SUM($BV244:CG244)</f>
        <v>0</v>
      </c>
      <c r="CV244" s="222">
        <f t="shared" si="119"/>
        <v>0</v>
      </c>
    </row>
    <row r="245" spans="1:100" s="94" customFormat="1" ht="14.4">
      <c r="A245" s="129" t="s">
        <v>807</v>
      </c>
      <c r="B245" t="s">
        <v>211</v>
      </c>
      <c r="C245" t="s">
        <v>21</v>
      </c>
      <c r="D245" t="s">
        <v>49</v>
      </c>
      <c r="E245" s="217" t="s">
        <v>49</v>
      </c>
      <c r="F245" t="s">
        <v>236</v>
      </c>
      <c r="G245" t="s">
        <v>405</v>
      </c>
      <c r="H245" t="s">
        <v>406</v>
      </c>
      <c r="I245" t="s">
        <v>792</v>
      </c>
      <c r="J245" t="s">
        <v>793</v>
      </c>
      <c r="K245" s="129" t="s">
        <v>791</v>
      </c>
      <c r="L245" s="129" t="s">
        <v>418</v>
      </c>
      <c r="M245" s="218" t="str">
        <f t="shared" si="154"/>
        <v>ED.AN</v>
      </c>
      <c r="N245" s="173">
        <v>0.65639999999999998</v>
      </c>
      <c r="O245" s="173">
        <v>0</v>
      </c>
      <c r="P245" s="219">
        <f t="shared" si="113"/>
        <v>48127.254563999995</v>
      </c>
      <c r="Q245" s="219">
        <f t="shared" si="114"/>
        <v>0</v>
      </c>
      <c r="R245" s="220">
        <v>0</v>
      </c>
      <c r="S245" s="220">
        <v>0</v>
      </c>
      <c r="T245" s="220">
        <v>0</v>
      </c>
      <c r="U245" s="220">
        <v>0</v>
      </c>
      <c r="V245" s="220">
        <v>0</v>
      </c>
      <c r="W245" s="220">
        <v>0</v>
      </c>
      <c r="X245" s="220">
        <v>0</v>
      </c>
      <c r="Y245" s="220">
        <v>0</v>
      </c>
      <c r="Z245" s="220">
        <v>0</v>
      </c>
      <c r="AA245" s="220">
        <v>73320.009999999995</v>
      </c>
      <c r="AB245" s="220">
        <v>0</v>
      </c>
      <c r="AC245" s="220">
        <v>0</v>
      </c>
      <c r="AD245" s="220">
        <f t="shared" si="120"/>
        <v>73320.009999999995</v>
      </c>
      <c r="AE245" s="221"/>
      <c r="AF245" s="220">
        <f>SUM($R245:R245)</f>
        <v>0</v>
      </c>
      <c r="AG245" s="220">
        <f>SUM($R245:S245)</f>
        <v>0</v>
      </c>
      <c r="AH245" s="220">
        <f>SUM($R245:T245)</f>
        <v>0</v>
      </c>
      <c r="AI245" s="220">
        <f>SUM($R245:U245)</f>
        <v>0</v>
      </c>
      <c r="AJ245" s="220">
        <f>SUM($R245:V245)</f>
        <v>0</v>
      </c>
      <c r="AK245" s="220">
        <f>SUM($R245:W245)</f>
        <v>0</v>
      </c>
      <c r="AL245" s="220">
        <f>SUM($R245:X245)</f>
        <v>0</v>
      </c>
      <c r="AM245" s="220">
        <f>SUM($R245:Y245)</f>
        <v>0</v>
      </c>
      <c r="AN245" s="220">
        <f>SUM($R245:Z245)</f>
        <v>0</v>
      </c>
      <c r="AO245" s="220">
        <f>SUM($R245:AA245)</f>
        <v>73320.009999999995</v>
      </c>
      <c r="AP245" s="220">
        <f>SUM($R245:AB245)</f>
        <v>73320.009999999995</v>
      </c>
      <c r="AQ245" s="220">
        <f>SUM($R245:AC245)</f>
        <v>73320.009999999995</v>
      </c>
      <c r="AR245" s="222">
        <f t="shared" si="115"/>
        <v>15275.002083333333</v>
      </c>
      <c r="AS245" s="82"/>
      <c r="AT245" s="220">
        <f t="shared" ref="AT245:AY285" si="203">R245*$N245</f>
        <v>0</v>
      </c>
      <c r="AU245" s="220">
        <f t="shared" si="203"/>
        <v>0</v>
      </c>
      <c r="AV245" s="220">
        <f t="shared" si="203"/>
        <v>0</v>
      </c>
      <c r="AW245" s="220">
        <f t="shared" si="201"/>
        <v>0</v>
      </c>
      <c r="AX245" s="220">
        <f t="shared" si="201"/>
        <v>0</v>
      </c>
      <c r="AY245" s="220">
        <f t="shared" si="201"/>
        <v>0</v>
      </c>
      <c r="AZ245" s="220">
        <f t="shared" si="201"/>
        <v>0</v>
      </c>
      <c r="BA245" s="220">
        <f t="shared" si="201"/>
        <v>0</v>
      </c>
      <c r="BB245" s="220">
        <f t="shared" si="201"/>
        <v>0</v>
      </c>
      <c r="BC245" s="220">
        <f t="shared" si="201"/>
        <v>48127.254563999995</v>
      </c>
      <c r="BD245" s="220">
        <f t="shared" si="201"/>
        <v>0</v>
      </c>
      <c r="BE245" s="220">
        <f t="shared" si="201"/>
        <v>0</v>
      </c>
      <c r="BF245" s="220">
        <f t="shared" si="116"/>
        <v>48127.254563999995</v>
      </c>
      <c r="BG245" s="221"/>
      <c r="BH245" s="220">
        <f>SUM($AT245:AT245)</f>
        <v>0</v>
      </c>
      <c r="BI245" s="220">
        <f>SUM($AT245:AU245)</f>
        <v>0</v>
      </c>
      <c r="BJ245" s="220">
        <f>SUM($AT245:AV245)</f>
        <v>0</v>
      </c>
      <c r="BK245" s="220">
        <f>SUM($AT245:AW245)</f>
        <v>0</v>
      </c>
      <c r="BL245" s="220">
        <f>SUM($AT245:AX245)</f>
        <v>0</v>
      </c>
      <c r="BM245" s="220">
        <f>SUM($AT245:AY245)</f>
        <v>0</v>
      </c>
      <c r="BN245" s="220">
        <f>SUM($AT245:AZ245)</f>
        <v>0</v>
      </c>
      <c r="BO245" s="220">
        <f>SUM($AT245:BA245)</f>
        <v>0</v>
      </c>
      <c r="BP245" s="220">
        <f>SUM($AT245:BB245)</f>
        <v>0</v>
      </c>
      <c r="BQ245" s="220">
        <f>SUM($AT245:BC245)</f>
        <v>48127.254563999995</v>
      </c>
      <c r="BR245" s="220">
        <f>SUM($AT245:BD245)</f>
        <v>48127.254563999995</v>
      </c>
      <c r="BS245" s="220">
        <f>SUM($AT245:BE245)</f>
        <v>48127.254563999995</v>
      </c>
      <c r="BT245" s="222">
        <f t="shared" si="117"/>
        <v>10026.511367499999</v>
      </c>
      <c r="BU245" s="82"/>
      <c r="BV245" s="220">
        <f t="shared" ref="BV245:CA285" si="204">$O245*R245</f>
        <v>0</v>
      </c>
      <c r="BW245" s="220">
        <f t="shared" si="204"/>
        <v>0</v>
      </c>
      <c r="BX245" s="220">
        <f t="shared" si="204"/>
        <v>0</v>
      </c>
      <c r="BY245" s="220">
        <f t="shared" si="202"/>
        <v>0</v>
      </c>
      <c r="BZ245" s="220">
        <f t="shared" si="202"/>
        <v>0</v>
      </c>
      <c r="CA245" s="220">
        <f t="shared" si="202"/>
        <v>0</v>
      </c>
      <c r="CB245" s="220">
        <f t="shared" si="202"/>
        <v>0</v>
      </c>
      <c r="CC245" s="220">
        <f t="shared" si="202"/>
        <v>0</v>
      </c>
      <c r="CD245" s="220">
        <f t="shared" si="202"/>
        <v>0</v>
      </c>
      <c r="CE245" s="220">
        <f t="shared" si="202"/>
        <v>0</v>
      </c>
      <c r="CF245" s="220">
        <f t="shared" si="202"/>
        <v>0</v>
      </c>
      <c r="CG245" s="220">
        <f t="shared" si="202"/>
        <v>0</v>
      </c>
      <c r="CH245" s="220">
        <f t="shared" si="118"/>
        <v>0</v>
      </c>
      <c r="CI245" s="221"/>
      <c r="CJ245" s="220">
        <f>SUM($BV245:BV245)</f>
        <v>0</v>
      </c>
      <c r="CK245" s="220">
        <f>SUM($BV245:BW245)</f>
        <v>0</v>
      </c>
      <c r="CL245" s="220">
        <f>SUM($BV245:BX245)</f>
        <v>0</v>
      </c>
      <c r="CM245" s="220">
        <f>SUM($BV245:BY245)</f>
        <v>0</v>
      </c>
      <c r="CN245" s="220">
        <f>SUM($BV245:BZ245)</f>
        <v>0</v>
      </c>
      <c r="CO245" s="220">
        <f>SUM($BV245:CA245)</f>
        <v>0</v>
      </c>
      <c r="CP245" s="220">
        <f>SUM($BV245:CB245)</f>
        <v>0</v>
      </c>
      <c r="CQ245" s="220">
        <f>SUM($BV245:CC245)</f>
        <v>0</v>
      </c>
      <c r="CR245" s="220">
        <f>SUM($BV245:CD245)</f>
        <v>0</v>
      </c>
      <c r="CS245" s="220">
        <f>SUM($BV245:CE245)</f>
        <v>0</v>
      </c>
      <c r="CT245" s="220">
        <f>SUM($BV245:CF245)</f>
        <v>0</v>
      </c>
      <c r="CU245" s="220">
        <f>SUM($BV245:CG245)</f>
        <v>0</v>
      </c>
      <c r="CV245" s="222">
        <f t="shared" si="119"/>
        <v>0</v>
      </c>
    </row>
    <row r="246" spans="1:100" s="94" customFormat="1" ht="14.4">
      <c r="A246" s="129" t="s">
        <v>807</v>
      </c>
      <c r="B246" t="s">
        <v>211</v>
      </c>
      <c r="C246" t="s">
        <v>21</v>
      </c>
      <c r="D246" t="s">
        <v>49</v>
      </c>
      <c r="E246" s="217" t="s">
        <v>49</v>
      </c>
      <c r="F246" t="s">
        <v>236</v>
      </c>
      <c r="G246" t="s">
        <v>405</v>
      </c>
      <c r="H246" t="s">
        <v>406</v>
      </c>
      <c r="I246" t="s">
        <v>794</v>
      </c>
      <c r="J246" t="s">
        <v>795</v>
      </c>
      <c r="K246" s="129" t="s">
        <v>791</v>
      </c>
      <c r="L246" s="129" t="s">
        <v>418</v>
      </c>
      <c r="M246" s="218" t="str">
        <f t="shared" si="154"/>
        <v>ED.AN</v>
      </c>
      <c r="N246" s="173">
        <v>0.65639999999999998</v>
      </c>
      <c r="O246" s="173">
        <v>0</v>
      </c>
      <c r="P246" s="219">
        <f t="shared" si="113"/>
        <v>2980.0953840000002</v>
      </c>
      <c r="Q246" s="219">
        <f t="shared" si="114"/>
        <v>0</v>
      </c>
      <c r="R246" s="220">
        <v>0</v>
      </c>
      <c r="S246" s="220">
        <v>0</v>
      </c>
      <c r="T246" s="220">
        <v>0</v>
      </c>
      <c r="U246" s="220">
        <v>0</v>
      </c>
      <c r="V246" s="220">
        <v>0</v>
      </c>
      <c r="W246" s="220">
        <v>0</v>
      </c>
      <c r="X246" s="220">
        <v>0</v>
      </c>
      <c r="Y246" s="220">
        <v>0</v>
      </c>
      <c r="Z246" s="220">
        <v>0</v>
      </c>
      <c r="AA246" s="220">
        <v>4540.0600000000004</v>
      </c>
      <c r="AB246" s="220">
        <v>0</v>
      </c>
      <c r="AC246" s="220">
        <v>0</v>
      </c>
      <c r="AD246" s="220">
        <f t="shared" si="120"/>
        <v>4540.0600000000004</v>
      </c>
      <c r="AE246" s="221"/>
      <c r="AF246" s="220">
        <f>SUM($R246:R246)</f>
        <v>0</v>
      </c>
      <c r="AG246" s="220">
        <f>SUM($R246:S246)</f>
        <v>0</v>
      </c>
      <c r="AH246" s="220">
        <f>SUM($R246:T246)</f>
        <v>0</v>
      </c>
      <c r="AI246" s="220">
        <f>SUM($R246:U246)</f>
        <v>0</v>
      </c>
      <c r="AJ246" s="220">
        <f>SUM($R246:V246)</f>
        <v>0</v>
      </c>
      <c r="AK246" s="220">
        <f>SUM($R246:W246)</f>
        <v>0</v>
      </c>
      <c r="AL246" s="220">
        <f>SUM($R246:X246)</f>
        <v>0</v>
      </c>
      <c r="AM246" s="220">
        <f>SUM($R246:Y246)</f>
        <v>0</v>
      </c>
      <c r="AN246" s="220">
        <f>SUM($R246:Z246)</f>
        <v>0</v>
      </c>
      <c r="AO246" s="220">
        <f>SUM($R246:AA246)</f>
        <v>4540.0600000000004</v>
      </c>
      <c r="AP246" s="220">
        <f>SUM($R246:AB246)</f>
        <v>4540.0600000000004</v>
      </c>
      <c r="AQ246" s="220">
        <f>SUM($R246:AC246)</f>
        <v>4540.0600000000004</v>
      </c>
      <c r="AR246" s="222">
        <f t="shared" si="115"/>
        <v>945.84583333333342</v>
      </c>
      <c r="AS246" s="82"/>
      <c r="AT246" s="220">
        <f t="shared" si="203"/>
        <v>0</v>
      </c>
      <c r="AU246" s="220">
        <f t="shared" si="203"/>
        <v>0</v>
      </c>
      <c r="AV246" s="220">
        <f t="shared" si="203"/>
        <v>0</v>
      </c>
      <c r="AW246" s="220">
        <f t="shared" si="201"/>
        <v>0</v>
      </c>
      <c r="AX246" s="220">
        <f t="shared" si="201"/>
        <v>0</v>
      </c>
      <c r="AY246" s="220">
        <f t="shared" si="201"/>
        <v>0</v>
      </c>
      <c r="AZ246" s="220">
        <f t="shared" si="201"/>
        <v>0</v>
      </c>
      <c r="BA246" s="220">
        <f t="shared" si="201"/>
        <v>0</v>
      </c>
      <c r="BB246" s="220">
        <f t="shared" si="201"/>
        <v>0</v>
      </c>
      <c r="BC246" s="220">
        <f t="shared" si="201"/>
        <v>2980.0953840000002</v>
      </c>
      <c r="BD246" s="220">
        <f t="shared" si="201"/>
        <v>0</v>
      </c>
      <c r="BE246" s="220">
        <f t="shared" si="201"/>
        <v>0</v>
      </c>
      <c r="BF246" s="220">
        <f t="shared" si="116"/>
        <v>2980.0953840000002</v>
      </c>
      <c r="BG246" s="221"/>
      <c r="BH246" s="220">
        <f>SUM($AT246:AT246)</f>
        <v>0</v>
      </c>
      <c r="BI246" s="220">
        <f>SUM($AT246:AU246)</f>
        <v>0</v>
      </c>
      <c r="BJ246" s="220">
        <f>SUM($AT246:AV246)</f>
        <v>0</v>
      </c>
      <c r="BK246" s="220">
        <f>SUM($AT246:AW246)</f>
        <v>0</v>
      </c>
      <c r="BL246" s="220">
        <f>SUM($AT246:AX246)</f>
        <v>0</v>
      </c>
      <c r="BM246" s="220">
        <f>SUM($AT246:AY246)</f>
        <v>0</v>
      </c>
      <c r="BN246" s="220">
        <f>SUM($AT246:AZ246)</f>
        <v>0</v>
      </c>
      <c r="BO246" s="220">
        <f>SUM($AT246:BA246)</f>
        <v>0</v>
      </c>
      <c r="BP246" s="220">
        <f>SUM($AT246:BB246)</f>
        <v>0</v>
      </c>
      <c r="BQ246" s="220">
        <f>SUM($AT246:BC246)</f>
        <v>2980.0953840000002</v>
      </c>
      <c r="BR246" s="220">
        <f>SUM($AT246:BD246)</f>
        <v>2980.0953840000002</v>
      </c>
      <c r="BS246" s="220">
        <f>SUM($AT246:BE246)</f>
        <v>2980.0953840000002</v>
      </c>
      <c r="BT246" s="222">
        <f t="shared" si="117"/>
        <v>620.853205</v>
      </c>
      <c r="BU246" s="82"/>
      <c r="BV246" s="220">
        <f t="shared" si="204"/>
        <v>0</v>
      </c>
      <c r="BW246" s="220">
        <f t="shared" si="204"/>
        <v>0</v>
      </c>
      <c r="BX246" s="220">
        <f t="shared" si="204"/>
        <v>0</v>
      </c>
      <c r="BY246" s="220">
        <f t="shared" si="202"/>
        <v>0</v>
      </c>
      <c r="BZ246" s="220">
        <f t="shared" si="202"/>
        <v>0</v>
      </c>
      <c r="CA246" s="220">
        <f t="shared" si="202"/>
        <v>0</v>
      </c>
      <c r="CB246" s="220">
        <f t="shared" si="202"/>
        <v>0</v>
      </c>
      <c r="CC246" s="220">
        <f t="shared" si="202"/>
        <v>0</v>
      </c>
      <c r="CD246" s="220">
        <f t="shared" si="202"/>
        <v>0</v>
      </c>
      <c r="CE246" s="220">
        <f t="shared" si="202"/>
        <v>0</v>
      </c>
      <c r="CF246" s="220">
        <f t="shared" si="202"/>
        <v>0</v>
      </c>
      <c r="CG246" s="220">
        <f t="shared" si="202"/>
        <v>0</v>
      </c>
      <c r="CH246" s="220">
        <f t="shared" si="118"/>
        <v>0</v>
      </c>
      <c r="CI246" s="221"/>
      <c r="CJ246" s="220">
        <f>SUM($BV246:BV246)</f>
        <v>0</v>
      </c>
      <c r="CK246" s="220">
        <f>SUM($BV246:BW246)</f>
        <v>0</v>
      </c>
      <c r="CL246" s="220">
        <f>SUM($BV246:BX246)</f>
        <v>0</v>
      </c>
      <c r="CM246" s="220">
        <f>SUM($BV246:BY246)</f>
        <v>0</v>
      </c>
      <c r="CN246" s="220">
        <f>SUM($BV246:BZ246)</f>
        <v>0</v>
      </c>
      <c r="CO246" s="220">
        <f>SUM($BV246:CA246)</f>
        <v>0</v>
      </c>
      <c r="CP246" s="220">
        <f>SUM($BV246:CB246)</f>
        <v>0</v>
      </c>
      <c r="CQ246" s="220">
        <f>SUM($BV246:CC246)</f>
        <v>0</v>
      </c>
      <c r="CR246" s="220">
        <f>SUM($BV246:CD246)</f>
        <v>0</v>
      </c>
      <c r="CS246" s="220">
        <f>SUM($BV246:CE246)</f>
        <v>0</v>
      </c>
      <c r="CT246" s="220">
        <f>SUM($BV246:CF246)</f>
        <v>0</v>
      </c>
      <c r="CU246" s="220">
        <f>SUM($BV246:CG246)</f>
        <v>0</v>
      </c>
      <c r="CV246" s="222">
        <f t="shared" si="119"/>
        <v>0</v>
      </c>
    </row>
    <row r="247" spans="1:100" s="94" customFormat="1" ht="14.4">
      <c r="A247" s="129" t="s">
        <v>807</v>
      </c>
      <c r="B247" t="s">
        <v>211</v>
      </c>
      <c r="C247" t="s">
        <v>21</v>
      </c>
      <c r="D247" t="s">
        <v>49</v>
      </c>
      <c r="E247" s="217" t="s">
        <v>49</v>
      </c>
      <c r="F247" t="s">
        <v>236</v>
      </c>
      <c r="G247" t="s">
        <v>405</v>
      </c>
      <c r="H247" t="s">
        <v>406</v>
      </c>
      <c r="I247" t="s">
        <v>794</v>
      </c>
      <c r="J247" t="s">
        <v>795</v>
      </c>
      <c r="K247" s="129" t="s">
        <v>791</v>
      </c>
      <c r="L247" s="129" t="s">
        <v>41</v>
      </c>
      <c r="M247" s="218" t="str">
        <f t="shared" si="154"/>
        <v>ED.AN</v>
      </c>
      <c r="N247" s="173">
        <v>0.69189000000000001</v>
      </c>
      <c r="O247" s="173">
        <v>0</v>
      </c>
      <c r="P247" s="219">
        <f t="shared" si="113"/>
        <v>7693.8444756000008</v>
      </c>
      <c r="Q247" s="219">
        <f t="shared" si="114"/>
        <v>0</v>
      </c>
      <c r="R247" s="220">
        <v>0</v>
      </c>
      <c r="S247" s="220">
        <v>0</v>
      </c>
      <c r="T247" s="220">
        <v>0</v>
      </c>
      <c r="U247" s="220">
        <v>0</v>
      </c>
      <c r="V247" s="220">
        <v>0</v>
      </c>
      <c r="W247" s="220">
        <v>0</v>
      </c>
      <c r="X247" s="220">
        <v>0</v>
      </c>
      <c r="Y247" s="220">
        <v>0</v>
      </c>
      <c r="Z247" s="220">
        <v>0</v>
      </c>
      <c r="AA247" s="220">
        <v>11120.04</v>
      </c>
      <c r="AB247" s="220">
        <v>0</v>
      </c>
      <c r="AC247" s="220">
        <v>0</v>
      </c>
      <c r="AD247" s="220">
        <f t="shared" si="120"/>
        <v>11120.04</v>
      </c>
      <c r="AE247" s="221"/>
      <c r="AF247" s="220">
        <f>SUM($R247:R247)</f>
        <v>0</v>
      </c>
      <c r="AG247" s="220">
        <f>SUM($R247:S247)</f>
        <v>0</v>
      </c>
      <c r="AH247" s="220">
        <f>SUM($R247:T247)</f>
        <v>0</v>
      </c>
      <c r="AI247" s="220">
        <f>SUM($R247:U247)</f>
        <v>0</v>
      </c>
      <c r="AJ247" s="220">
        <f>SUM($R247:V247)</f>
        <v>0</v>
      </c>
      <c r="AK247" s="220">
        <f>SUM($R247:W247)</f>
        <v>0</v>
      </c>
      <c r="AL247" s="220">
        <f>SUM($R247:X247)</f>
        <v>0</v>
      </c>
      <c r="AM247" s="220">
        <f>SUM($R247:Y247)</f>
        <v>0</v>
      </c>
      <c r="AN247" s="220">
        <f>SUM($R247:Z247)</f>
        <v>0</v>
      </c>
      <c r="AO247" s="220">
        <f>SUM($R247:AA247)</f>
        <v>11120.04</v>
      </c>
      <c r="AP247" s="220">
        <f>SUM($R247:AB247)</f>
        <v>11120.04</v>
      </c>
      <c r="AQ247" s="220">
        <f>SUM($R247:AC247)</f>
        <v>11120.04</v>
      </c>
      <c r="AR247" s="222">
        <f t="shared" si="115"/>
        <v>2316.6750000000002</v>
      </c>
      <c r="AS247" s="82"/>
      <c r="AT247" s="220">
        <f t="shared" si="203"/>
        <v>0</v>
      </c>
      <c r="AU247" s="220">
        <f t="shared" si="203"/>
        <v>0</v>
      </c>
      <c r="AV247" s="220">
        <f t="shared" si="203"/>
        <v>0</v>
      </c>
      <c r="AW247" s="220">
        <f t="shared" si="201"/>
        <v>0</v>
      </c>
      <c r="AX247" s="220">
        <f t="shared" si="201"/>
        <v>0</v>
      </c>
      <c r="AY247" s="220">
        <f t="shared" si="201"/>
        <v>0</v>
      </c>
      <c r="AZ247" s="220">
        <f t="shared" si="201"/>
        <v>0</v>
      </c>
      <c r="BA247" s="220">
        <f t="shared" si="201"/>
        <v>0</v>
      </c>
      <c r="BB247" s="220">
        <f t="shared" si="201"/>
        <v>0</v>
      </c>
      <c r="BC247" s="220">
        <f t="shared" si="201"/>
        <v>7693.8444756000008</v>
      </c>
      <c r="BD247" s="220">
        <f t="shared" si="201"/>
        <v>0</v>
      </c>
      <c r="BE247" s="220">
        <f t="shared" si="201"/>
        <v>0</v>
      </c>
      <c r="BF247" s="220">
        <f t="shared" si="116"/>
        <v>7693.8444756000008</v>
      </c>
      <c r="BG247" s="221"/>
      <c r="BH247" s="220">
        <f>SUM($AT247:AT247)</f>
        <v>0</v>
      </c>
      <c r="BI247" s="220">
        <f>SUM($AT247:AU247)</f>
        <v>0</v>
      </c>
      <c r="BJ247" s="220">
        <f>SUM($AT247:AV247)</f>
        <v>0</v>
      </c>
      <c r="BK247" s="220">
        <f>SUM($AT247:AW247)</f>
        <v>0</v>
      </c>
      <c r="BL247" s="220">
        <f>SUM($AT247:AX247)</f>
        <v>0</v>
      </c>
      <c r="BM247" s="220">
        <f>SUM($AT247:AY247)</f>
        <v>0</v>
      </c>
      <c r="BN247" s="220">
        <f>SUM($AT247:AZ247)</f>
        <v>0</v>
      </c>
      <c r="BO247" s="220">
        <f>SUM($AT247:BA247)</f>
        <v>0</v>
      </c>
      <c r="BP247" s="220">
        <f>SUM($AT247:BB247)</f>
        <v>0</v>
      </c>
      <c r="BQ247" s="220">
        <f>SUM($AT247:BC247)</f>
        <v>7693.8444756000008</v>
      </c>
      <c r="BR247" s="220">
        <f>SUM($AT247:BD247)</f>
        <v>7693.8444756000008</v>
      </c>
      <c r="BS247" s="220">
        <f>SUM($AT247:BE247)</f>
        <v>7693.8444756000008</v>
      </c>
      <c r="BT247" s="222">
        <f t="shared" si="117"/>
        <v>1602.8842657500002</v>
      </c>
      <c r="BU247" s="82"/>
      <c r="BV247" s="220">
        <f t="shared" si="204"/>
        <v>0</v>
      </c>
      <c r="BW247" s="220">
        <f t="shared" si="204"/>
        <v>0</v>
      </c>
      <c r="BX247" s="220">
        <f t="shared" si="204"/>
        <v>0</v>
      </c>
      <c r="BY247" s="220">
        <f t="shared" si="202"/>
        <v>0</v>
      </c>
      <c r="BZ247" s="220">
        <f t="shared" si="202"/>
        <v>0</v>
      </c>
      <c r="CA247" s="220">
        <f t="shared" si="202"/>
        <v>0</v>
      </c>
      <c r="CB247" s="220">
        <f t="shared" si="202"/>
        <v>0</v>
      </c>
      <c r="CC247" s="220">
        <f t="shared" si="202"/>
        <v>0</v>
      </c>
      <c r="CD247" s="220">
        <f t="shared" si="202"/>
        <v>0</v>
      </c>
      <c r="CE247" s="220">
        <f t="shared" si="202"/>
        <v>0</v>
      </c>
      <c r="CF247" s="220">
        <f t="shared" si="202"/>
        <v>0</v>
      </c>
      <c r="CG247" s="220">
        <f t="shared" si="202"/>
        <v>0</v>
      </c>
      <c r="CH247" s="220">
        <f t="shared" si="118"/>
        <v>0</v>
      </c>
      <c r="CI247" s="221"/>
      <c r="CJ247" s="220">
        <f>SUM($BV247:BV247)</f>
        <v>0</v>
      </c>
      <c r="CK247" s="220">
        <f>SUM($BV247:BW247)</f>
        <v>0</v>
      </c>
      <c r="CL247" s="220">
        <f>SUM($BV247:BX247)</f>
        <v>0</v>
      </c>
      <c r="CM247" s="220">
        <f>SUM($BV247:BY247)</f>
        <v>0</v>
      </c>
      <c r="CN247" s="220">
        <f>SUM($BV247:BZ247)</f>
        <v>0</v>
      </c>
      <c r="CO247" s="220">
        <f>SUM($BV247:CA247)</f>
        <v>0</v>
      </c>
      <c r="CP247" s="220">
        <f>SUM($BV247:CB247)</f>
        <v>0</v>
      </c>
      <c r="CQ247" s="220">
        <f>SUM($BV247:CC247)</f>
        <v>0</v>
      </c>
      <c r="CR247" s="220">
        <f>SUM($BV247:CD247)</f>
        <v>0</v>
      </c>
      <c r="CS247" s="220">
        <f>SUM($BV247:CE247)</f>
        <v>0</v>
      </c>
      <c r="CT247" s="220">
        <f>SUM($BV247:CF247)</f>
        <v>0</v>
      </c>
      <c r="CU247" s="220">
        <f>SUM($BV247:CG247)</f>
        <v>0</v>
      </c>
      <c r="CV247" s="222">
        <f t="shared" si="119"/>
        <v>0</v>
      </c>
    </row>
    <row r="248" spans="1:100" s="94" customFormat="1" ht="14.4">
      <c r="A248" s="129" t="s">
        <v>807</v>
      </c>
      <c r="B248" t="s">
        <v>211</v>
      </c>
      <c r="C248" t="s">
        <v>21</v>
      </c>
      <c r="D248" t="s">
        <v>49</v>
      </c>
      <c r="E248" s="217" t="s">
        <v>49</v>
      </c>
      <c r="F248" t="s">
        <v>236</v>
      </c>
      <c r="G248" t="s">
        <v>405</v>
      </c>
      <c r="H248" t="s">
        <v>406</v>
      </c>
      <c r="I248" t="s">
        <v>407</v>
      </c>
      <c r="J248" t="s">
        <v>712</v>
      </c>
      <c r="K248" s="129" t="s">
        <v>791</v>
      </c>
      <c r="L248" s="129" t="s">
        <v>418</v>
      </c>
      <c r="M248" s="218" t="str">
        <f t="shared" si="154"/>
        <v>ED.AN</v>
      </c>
      <c r="N248" s="173">
        <v>0.65639999999999998</v>
      </c>
      <c r="O248" s="173">
        <v>0</v>
      </c>
      <c r="P248" s="219">
        <f t="shared" si="113"/>
        <v>57697.015187999998</v>
      </c>
      <c r="Q248" s="219">
        <f t="shared" si="114"/>
        <v>0</v>
      </c>
      <c r="R248" s="220">
        <v>0</v>
      </c>
      <c r="S248" s="220">
        <v>0</v>
      </c>
      <c r="T248" s="220">
        <v>0</v>
      </c>
      <c r="U248" s="220">
        <v>87899.17</v>
      </c>
      <c r="V248" s="220">
        <v>0</v>
      </c>
      <c r="W248" s="220">
        <v>0</v>
      </c>
      <c r="X248" s="220">
        <v>0</v>
      </c>
      <c r="Y248" s="220">
        <v>0</v>
      </c>
      <c r="Z248" s="220">
        <v>0</v>
      </c>
      <c r="AA248" s="220">
        <v>0</v>
      </c>
      <c r="AB248" s="220">
        <v>0</v>
      </c>
      <c r="AC248" s="220">
        <v>0</v>
      </c>
      <c r="AD248" s="220">
        <f t="shared" si="120"/>
        <v>87899.17</v>
      </c>
      <c r="AE248" s="221"/>
      <c r="AF248" s="220">
        <f>SUM($R248:R248)</f>
        <v>0</v>
      </c>
      <c r="AG248" s="220">
        <f>SUM($R248:S248)</f>
        <v>0</v>
      </c>
      <c r="AH248" s="220">
        <f>SUM($R248:T248)</f>
        <v>0</v>
      </c>
      <c r="AI248" s="220">
        <f>SUM($R248:U248)</f>
        <v>87899.17</v>
      </c>
      <c r="AJ248" s="220">
        <f>SUM($R248:V248)</f>
        <v>87899.17</v>
      </c>
      <c r="AK248" s="220">
        <f>SUM($R248:W248)</f>
        <v>87899.17</v>
      </c>
      <c r="AL248" s="220">
        <f>SUM($R248:X248)</f>
        <v>87899.17</v>
      </c>
      <c r="AM248" s="220">
        <f>SUM($R248:Y248)</f>
        <v>87899.17</v>
      </c>
      <c r="AN248" s="220">
        <f>SUM($R248:Z248)</f>
        <v>87899.17</v>
      </c>
      <c r="AO248" s="220">
        <f>SUM($R248:AA248)</f>
        <v>87899.17</v>
      </c>
      <c r="AP248" s="220">
        <f>SUM($R248:AB248)</f>
        <v>87899.17</v>
      </c>
      <c r="AQ248" s="220">
        <f>SUM($R248:AC248)</f>
        <v>87899.17</v>
      </c>
      <c r="AR248" s="222">
        <f t="shared" si="115"/>
        <v>62261.912083333336</v>
      </c>
      <c r="AS248" s="82"/>
      <c r="AT248" s="220">
        <f t="shared" si="203"/>
        <v>0</v>
      </c>
      <c r="AU248" s="220">
        <f t="shared" si="203"/>
        <v>0</v>
      </c>
      <c r="AV248" s="220">
        <f t="shared" si="203"/>
        <v>0</v>
      </c>
      <c r="AW248" s="220">
        <f t="shared" si="201"/>
        <v>57697.015187999998</v>
      </c>
      <c r="AX248" s="220">
        <f t="shared" si="201"/>
        <v>0</v>
      </c>
      <c r="AY248" s="220">
        <f t="shared" si="201"/>
        <v>0</v>
      </c>
      <c r="AZ248" s="220">
        <f t="shared" si="201"/>
        <v>0</v>
      </c>
      <c r="BA248" s="220">
        <f t="shared" si="201"/>
        <v>0</v>
      </c>
      <c r="BB248" s="220">
        <f t="shared" si="201"/>
        <v>0</v>
      </c>
      <c r="BC248" s="220">
        <f t="shared" si="201"/>
        <v>0</v>
      </c>
      <c r="BD248" s="220">
        <f t="shared" si="201"/>
        <v>0</v>
      </c>
      <c r="BE248" s="220">
        <f t="shared" si="201"/>
        <v>0</v>
      </c>
      <c r="BF248" s="220">
        <f t="shared" si="116"/>
        <v>57697.015187999998</v>
      </c>
      <c r="BG248" s="221"/>
      <c r="BH248" s="220">
        <f>SUM($AT248:AT248)</f>
        <v>0</v>
      </c>
      <c r="BI248" s="220">
        <f>SUM($AT248:AU248)</f>
        <v>0</v>
      </c>
      <c r="BJ248" s="220">
        <f>SUM($AT248:AV248)</f>
        <v>0</v>
      </c>
      <c r="BK248" s="220">
        <f>SUM($AT248:AW248)</f>
        <v>57697.015187999998</v>
      </c>
      <c r="BL248" s="220">
        <f>SUM($AT248:AX248)</f>
        <v>57697.015187999998</v>
      </c>
      <c r="BM248" s="220">
        <f>SUM($AT248:AY248)</f>
        <v>57697.015187999998</v>
      </c>
      <c r="BN248" s="220">
        <f>SUM($AT248:AZ248)</f>
        <v>57697.015187999998</v>
      </c>
      <c r="BO248" s="220">
        <f>SUM($AT248:BA248)</f>
        <v>57697.015187999998</v>
      </c>
      <c r="BP248" s="220">
        <f>SUM($AT248:BB248)</f>
        <v>57697.015187999998</v>
      </c>
      <c r="BQ248" s="220">
        <f>SUM($AT248:BC248)</f>
        <v>57697.015187999998</v>
      </c>
      <c r="BR248" s="220">
        <f>SUM($AT248:BD248)</f>
        <v>57697.015187999998</v>
      </c>
      <c r="BS248" s="220">
        <f>SUM($AT248:BE248)</f>
        <v>57697.015187999998</v>
      </c>
      <c r="BT248" s="222">
        <f t="shared" si="117"/>
        <v>40868.719091500003</v>
      </c>
      <c r="BU248" s="82"/>
      <c r="BV248" s="220">
        <f t="shared" si="204"/>
        <v>0</v>
      </c>
      <c r="BW248" s="220">
        <f t="shared" si="204"/>
        <v>0</v>
      </c>
      <c r="BX248" s="220">
        <f t="shared" si="204"/>
        <v>0</v>
      </c>
      <c r="BY248" s="220">
        <f t="shared" si="202"/>
        <v>0</v>
      </c>
      <c r="BZ248" s="220">
        <f t="shared" si="202"/>
        <v>0</v>
      </c>
      <c r="CA248" s="220">
        <f t="shared" si="202"/>
        <v>0</v>
      </c>
      <c r="CB248" s="220">
        <f t="shared" si="202"/>
        <v>0</v>
      </c>
      <c r="CC248" s="220">
        <f t="shared" si="202"/>
        <v>0</v>
      </c>
      <c r="CD248" s="220">
        <f t="shared" si="202"/>
        <v>0</v>
      </c>
      <c r="CE248" s="220">
        <f t="shared" si="202"/>
        <v>0</v>
      </c>
      <c r="CF248" s="220">
        <f t="shared" si="202"/>
        <v>0</v>
      </c>
      <c r="CG248" s="220">
        <f t="shared" si="202"/>
        <v>0</v>
      </c>
      <c r="CH248" s="220">
        <f t="shared" si="118"/>
        <v>0</v>
      </c>
      <c r="CI248" s="221"/>
      <c r="CJ248" s="220">
        <f>SUM($BV248:BV248)</f>
        <v>0</v>
      </c>
      <c r="CK248" s="220">
        <f>SUM($BV248:BW248)</f>
        <v>0</v>
      </c>
      <c r="CL248" s="220">
        <f>SUM($BV248:BX248)</f>
        <v>0</v>
      </c>
      <c r="CM248" s="220">
        <f>SUM($BV248:BY248)</f>
        <v>0</v>
      </c>
      <c r="CN248" s="220">
        <f>SUM($BV248:BZ248)</f>
        <v>0</v>
      </c>
      <c r="CO248" s="220">
        <f>SUM($BV248:CA248)</f>
        <v>0</v>
      </c>
      <c r="CP248" s="220">
        <f>SUM($BV248:CB248)</f>
        <v>0</v>
      </c>
      <c r="CQ248" s="220">
        <f>SUM($BV248:CC248)</f>
        <v>0</v>
      </c>
      <c r="CR248" s="220">
        <f>SUM($BV248:CD248)</f>
        <v>0</v>
      </c>
      <c r="CS248" s="220">
        <f>SUM($BV248:CE248)</f>
        <v>0</v>
      </c>
      <c r="CT248" s="220">
        <f>SUM($BV248:CF248)</f>
        <v>0</v>
      </c>
      <c r="CU248" s="220">
        <f>SUM($BV248:CG248)</f>
        <v>0</v>
      </c>
      <c r="CV248" s="222">
        <f t="shared" si="119"/>
        <v>0</v>
      </c>
    </row>
    <row r="249" spans="1:100" s="94" customFormat="1" ht="14.4">
      <c r="A249" s="129" t="s">
        <v>807</v>
      </c>
      <c r="B249" t="s">
        <v>211</v>
      </c>
      <c r="C249" t="s">
        <v>21</v>
      </c>
      <c r="D249" t="s">
        <v>49</v>
      </c>
      <c r="E249" s="217" t="s">
        <v>49</v>
      </c>
      <c r="F249" t="s">
        <v>236</v>
      </c>
      <c r="G249" t="s">
        <v>405</v>
      </c>
      <c r="H249" t="s">
        <v>406</v>
      </c>
      <c r="I249" t="s">
        <v>408</v>
      </c>
      <c r="J249" t="s">
        <v>714</v>
      </c>
      <c r="K249" s="129" t="s">
        <v>791</v>
      </c>
      <c r="L249" s="129" t="s">
        <v>418</v>
      </c>
      <c r="M249" s="218" t="str">
        <f t="shared" si="154"/>
        <v>ED.AN</v>
      </c>
      <c r="N249" s="173">
        <v>0.65639999999999998</v>
      </c>
      <c r="O249" s="173">
        <v>0</v>
      </c>
      <c r="P249" s="219">
        <f t="shared" si="113"/>
        <v>24466.279451999999</v>
      </c>
      <c r="Q249" s="219">
        <f t="shared" si="114"/>
        <v>0</v>
      </c>
      <c r="R249" s="220">
        <v>0</v>
      </c>
      <c r="S249" s="220">
        <v>0</v>
      </c>
      <c r="T249" s="220">
        <v>0</v>
      </c>
      <c r="U249" s="220">
        <v>0</v>
      </c>
      <c r="V249" s="220">
        <v>0</v>
      </c>
      <c r="W249" s="220">
        <v>0</v>
      </c>
      <c r="X249" s="220">
        <v>0</v>
      </c>
      <c r="Y249" s="220">
        <v>0</v>
      </c>
      <c r="Z249" s="220">
        <v>0</v>
      </c>
      <c r="AA249" s="220">
        <v>0</v>
      </c>
      <c r="AB249" s="220">
        <v>0</v>
      </c>
      <c r="AC249" s="220">
        <v>37273.43</v>
      </c>
      <c r="AD249" s="220">
        <f t="shared" si="120"/>
        <v>37273.43</v>
      </c>
      <c r="AE249" s="221"/>
      <c r="AF249" s="220">
        <f>SUM($R249:R249)</f>
        <v>0</v>
      </c>
      <c r="AG249" s="220">
        <f>SUM($R249:S249)</f>
        <v>0</v>
      </c>
      <c r="AH249" s="220">
        <f>SUM($R249:T249)</f>
        <v>0</v>
      </c>
      <c r="AI249" s="220">
        <f>SUM($R249:U249)</f>
        <v>0</v>
      </c>
      <c r="AJ249" s="220">
        <f>SUM($R249:V249)</f>
        <v>0</v>
      </c>
      <c r="AK249" s="220">
        <f>SUM($R249:W249)</f>
        <v>0</v>
      </c>
      <c r="AL249" s="220">
        <f>SUM($R249:X249)</f>
        <v>0</v>
      </c>
      <c r="AM249" s="220">
        <f>SUM($R249:Y249)</f>
        <v>0</v>
      </c>
      <c r="AN249" s="220">
        <f>SUM($R249:Z249)</f>
        <v>0</v>
      </c>
      <c r="AO249" s="220">
        <f>SUM($R249:AA249)</f>
        <v>0</v>
      </c>
      <c r="AP249" s="220">
        <f>SUM($R249:AB249)</f>
        <v>0</v>
      </c>
      <c r="AQ249" s="220">
        <f>SUM($R249:AC249)</f>
        <v>37273.43</v>
      </c>
      <c r="AR249" s="222">
        <f t="shared" si="115"/>
        <v>1553.0595833333334</v>
      </c>
      <c r="AS249" s="82"/>
      <c r="AT249" s="220">
        <f t="shared" si="203"/>
        <v>0</v>
      </c>
      <c r="AU249" s="220">
        <f t="shared" si="203"/>
        <v>0</v>
      </c>
      <c r="AV249" s="220">
        <f t="shared" si="203"/>
        <v>0</v>
      </c>
      <c r="AW249" s="220">
        <f t="shared" si="201"/>
        <v>0</v>
      </c>
      <c r="AX249" s="220">
        <f t="shared" si="201"/>
        <v>0</v>
      </c>
      <c r="AY249" s="220">
        <f t="shared" si="201"/>
        <v>0</v>
      </c>
      <c r="AZ249" s="220">
        <f t="shared" si="201"/>
        <v>0</v>
      </c>
      <c r="BA249" s="220">
        <f t="shared" si="201"/>
        <v>0</v>
      </c>
      <c r="BB249" s="220">
        <f t="shared" si="201"/>
        <v>0</v>
      </c>
      <c r="BC249" s="220">
        <f t="shared" si="201"/>
        <v>0</v>
      </c>
      <c r="BD249" s="220">
        <f t="shared" si="201"/>
        <v>0</v>
      </c>
      <c r="BE249" s="220">
        <f t="shared" si="201"/>
        <v>24466.279451999999</v>
      </c>
      <c r="BF249" s="220">
        <f t="shared" si="116"/>
        <v>24466.279451999999</v>
      </c>
      <c r="BG249" s="221"/>
      <c r="BH249" s="220">
        <f>SUM($AT249:AT249)</f>
        <v>0</v>
      </c>
      <c r="BI249" s="220">
        <f>SUM($AT249:AU249)</f>
        <v>0</v>
      </c>
      <c r="BJ249" s="220">
        <f>SUM($AT249:AV249)</f>
        <v>0</v>
      </c>
      <c r="BK249" s="220">
        <f>SUM($AT249:AW249)</f>
        <v>0</v>
      </c>
      <c r="BL249" s="220">
        <f>SUM($AT249:AX249)</f>
        <v>0</v>
      </c>
      <c r="BM249" s="220">
        <f>SUM($AT249:AY249)</f>
        <v>0</v>
      </c>
      <c r="BN249" s="220">
        <f>SUM($AT249:AZ249)</f>
        <v>0</v>
      </c>
      <c r="BO249" s="220">
        <f>SUM($AT249:BA249)</f>
        <v>0</v>
      </c>
      <c r="BP249" s="220">
        <f>SUM($AT249:BB249)</f>
        <v>0</v>
      </c>
      <c r="BQ249" s="220">
        <f>SUM($AT249:BC249)</f>
        <v>0</v>
      </c>
      <c r="BR249" s="220">
        <f>SUM($AT249:BD249)</f>
        <v>0</v>
      </c>
      <c r="BS249" s="220">
        <f>SUM($AT249:BE249)</f>
        <v>24466.279451999999</v>
      </c>
      <c r="BT249" s="222">
        <f t="shared" si="117"/>
        <v>1019.4283105</v>
      </c>
      <c r="BU249" s="82"/>
      <c r="BV249" s="220">
        <f t="shared" si="204"/>
        <v>0</v>
      </c>
      <c r="BW249" s="220">
        <f t="shared" si="204"/>
        <v>0</v>
      </c>
      <c r="BX249" s="220">
        <f t="shared" si="204"/>
        <v>0</v>
      </c>
      <c r="BY249" s="220">
        <f t="shared" si="202"/>
        <v>0</v>
      </c>
      <c r="BZ249" s="220">
        <f t="shared" si="202"/>
        <v>0</v>
      </c>
      <c r="CA249" s="220">
        <f t="shared" si="202"/>
        <v>0</v>
      </c>
      <c r="CB249" s="220">
        <f t="shared" si="202"/>
        <v>0</v>
      </c>
      <c r="CC249" s="220">
        <f t="shared" si="202"/>
        <v>0</v>
      </c>
      <c r="CD249" s="220">
        <f t="shared" si="202"/>
        <v>0</v>
      </c>
      <c r="CE249" s="220">
        <f t="shared" si="202"/>
        <v>0</v>
      </c>
      <c r="CF249" s="220">
        <f t="shared" si="202"/>
        <v>0</v>
      </c>
      <c r="CG249" s="220">
        <f t="shared" si="202"/>
        <v>0</v>
      </c>
      <c r="CH249" s="220">
        <f t="shared" si="118"/>
        <v>0</v>
      </c>
      <c r="CI249" s="221"/>
      <c r="CJ249" s="220">
        <f>SUM($BV249:BV249)</f>
        <v>0</v>
      </c>
      <c r="CK249" s="220">
        <f>SUM($BV249:BW249)</f>
        <v>0</v>
      </c>
      <c r="CL249" s="220">
        <f>SUM($BV249:BX249)</f>
        <v>0</v>
      </c>
      <c r="CM249" s="220">
        <f>SUM($BV249:BY249)</f>
        <v>0</v>
      </c>
      <c r="CN249" s="220">
        <f>SUM($BV249:BZ249)</f>
        <v>0</v>
      </c>
      <c r="CO249" s="220">
        <f>SUM($BV249:CA249)</f>
        <v>0</v>
      </c>
      <c r="CP249" s="220">
        <f>SUM($BV249:CB249)</f>
        <v>0</v>
      </c>
      <c r="CQ249" s="220">
        <f>SUM($BV249:CC249)</f>
        <v>0</v>
      </c>
      <c r="CR249" s="220">
        <f>SUM($BV249:CD249)</f>
        <v>0</v>
      </c>
      <c r="CS249" s="220">
        <f>SUM($BV249:CE249)</f>
        <v>0</v>
      </c>
      <c r="CT249" s="220">
        <f>SUM($BV249:CF249)</f>
        <v>0</v>
      </c>
      <c r="CU249" s="220">
        <f>SUM($BV249:CG249)</f>
        <v>0</v>
      </c>
      <c r="CV249" s="222">
        <f t="shared" si="119"/>
        <v>0</v>
      </c>
    </row>
    <row r="250" spans="1:100" s="94" customFormat="1" ht="14.4">
      <c r="A250" s="129" t="s">
        <v>807</v>
      </c>
      <c r="B250" t="s">
        <v>211</v>
      </c>
      <c r="C250" t="s">
        <v>21</v>
      </c>
      <c r="D250" t="s">
        <v>49</v>
      </c>
      <c r="E250" s="217" t="s">
        <v>49</v>
      </c>
      <c r="F250" t="s">
        <v>236</v>
      </c>
      <c r="G250" t="s">
        <v>405</v>
      </c>
      <c r="H250" t="s">
        <v>406</v>
      </c>
      <c r="I250" t="s">
        <v>409</v>
      </c>
      <c r="J250" t="s">
        <v>711</v>
      </c>
      <c r="K250" s="129" t="s">
        <v>791</v>
      </c>
      <c r="L250" s="129" t="s">
        <v>418</v>
      </c>
      <c r="M250" s="218" t="str">
        <f t="shared" si="154"/>
        <v>ED.AN</v>
      </c>
      <c r="N250" s="173">
        <v>0.65639999999999998</v>
      </c>
      <c r="O250" s="173">
        <v>0</v>
      </c>
      <c r="P250" s="219">
        <f t="shared" si="113"/>
        <v>60122.964563999973</v>
      </c>
      <c r="Q250" s="219">
        <f t="shared" si="114"/>
        <v>0</v>
      </c>
      <c r="R250" s="220">
        <v>64477.279999999992</v>
      </c>
      <c r="S250" s="220">
        <v>0</v>
      </c>
      <c r="T250" s="220">
        <v>0</v>
      </c>
      <c r="U250" s="220">
        <v>-2.9103830456733704E-11</v>
      </c>
      <c r="V250" s="220">
        <v>15375</v>
      </c>
      <c r="W250" s="220">
        <v>0</v>
      </c>
      <c r="X250" s="220">
        <v>0</v>
      </c>
      <c r="Y250" s="220">
        <v>0</v>
      </c>
      <c r="Z250" s="220">
        <v>0</v>
      </c>
      <c r="AA250" s="220">
        <v>11742.730000000001</v>
      </c>
      <c r="AB250" s="220">
        <v>0</v>
      </c>
      <c r="AC250" s="220">
        <v>0</v>
      </c>
      <c r="AD250" s="220">
        <f t="shared" si="120"/>
        <v>91595.009999999966</v>
      </c>
      <c r="AE250" s="221"/>
      <c r="AF250" s="220">
        <f>SUM($R250:R250)</f>
        <v>64477.279999999992</v>
      </c>
      <c r="AG250" s="220">
        <f>SUM($R250:S250)</f>
        <v>64477.279999999992</v>
      </c>
      <c r="AH250" s="220">
        <f>SUM($R250:T250)</f>
        <v>64477.279999999992</v>
      </c>
      <c r="AI250" s="220">
        <f>SUM($R250:U250)</f>
        <v>64477.279999999962</v>
      </c>
      <c r="AJ250" s="220">
        <f>SUM($R250:V250)</f>
        <v>79852.27999999997</v>
      </c>
      <c r="AK250" s="220">
        <f>SUM($R250:W250)</f>
        <v>79852.27999999997</v>
      </c>
      <c r="AL250" s="220">
        <f>SUM($R250:X250)</f>
        <v>79852.27999999997</v>
      </c>
      <c r="AM250" s="220">
        <f>SUM($R250:Y250)</f>
        <v>79852.27999999997</v>
      </c>
      <c r="AN250" s="220">
        <f>SUM($R250:Z250)</f>
        <v>79852.27999999997</v>
      </c>
      <c r="AO250" s="220">
        <f>SUM($R250:AA250)</f>
        <v>91595.009999999966</v>
      </c>
      <c r="AP250" s="220">
        <f>SUM($R250:AB250)</f>
        <v>91595.009999999966</v>
      </c>
      <c r="AQ250" s="220">
        <f>SUM($R250:AC250)</f>
        <v>91595.009999999966</v>
      </c>
      <c r="AR250" s="222">
        <f t="shared" si="115"/>
        <v>73846.503749999989</v>
      </c>
      <c r="AS250" s="82"/>
      <c r="AT250" s="220">
        <f t="shared" si="203"/>
        <v>42322.886591999995</v>
      </c>
      <c r="AU250" s="220">
        <f t="shared" si="203"/>
        <v>0</v>
      </c>
      <c r="AV250" s="220">
        <f t="shared" si="203"/>
        <v>0</v>
      </c>
      <c r="AW250" s="220">
        <f t="shared" si="201"/>
        <v>-1.9103754311800003E-11</v>
      </c>
      <c r="AX250" s="220">
        <f t="shared" si="201"/>
        <v>10092.15</v>
      </c>
      <c r="AY250" s="220">
        <f t="shared" si="201"/>
        <v>0</v>
      </c>
      <c r="AZ250" s="220">
        <f t="shared" si="201"/>
        <v>0</v>
      </c>
      <c r="BA250" s="220">
        <f t="shared" si="201"/>
        <v>0</v>
      </c>
      <c r="BB250" s="220">
        <f t="shared" si="201"/>
        <v>0</v>
      </c>
      <c r="BC250" s="220">
        <f t="shared" si="201"/>
        <v>7707.9279720000004</v>
      </c>
      <c r="BD250" s="220">
        <f t="shared" si="201"/>
        <v>0</v>
      </c>
      <c r="BE250" s="220">
        <f t="shared" si="201"/>
        <v>0</v>
      </c>
      <c r="BF250" s="220">
        <f t="shared" si="116"/>
        <v>60122.964563999973</v>
      </c>
      <c r="BG250" s="221"/>
      <c r="BH250" s="220">
        <f>SUM($AT250:AT250)</f>
        <v>42322.886591999995</v>
      </c>
      <c r="BI250" s="220">
        <f>SUM($AT250:AU250)</f>
        <v>42322.886591999995</v>
      </c>
      <c r="BJ250" s="220">
        <f>SUM($AT250:AV250)</f>
        <v>42322.886591999995</v>
      </c>
      <c r="BK250" s="220">
        <f>SUM($AT250:AW250)</f>
        <v>42322.886591999973</v>
      </c>
      <c r="BL250" s="220">
        <f>SUM($AT250:AX250)</f>
        <v>52415.036591999975</v>
      </c>
      <c r="BM250" s="220">
        <f>SUM($AT250:AY250)</f>
        <v>52415.036591999975</v>
      </c>
      <c r="BN250" s="220">
        <f>SUM($AT250:AZ250)</f>
        <v>52415.036591999975</v>
      </c>
      <c r="BO250" s="220">
        <f>SUM($AT250:BA250)</f>
        <v>52415.036591999975</v>
      </c>
      <c r="BP250" s="220">
        <f>SUM($AT250:BB250)</f>
        <v>52415.036591999975</v>
      </c>
      <c r="BQ250" s="220">
        <f>SUM($AT250:BC250)</f>
        <v>60122.964563999973</v>
      </c>
      <c r="BR250" s="220">
        <f>SUM($AT250:BD250)</f>
        <v>60122.964563999973</v>
      </c>
      <c r="BS250" s="220">
        <f>SUM($AT250:BE250)</f>
        <v>60122.964563999973</v>
      </c>
      <c r="BT250" s="222">
        <f t="shared" si="117"/>
        <v>48472.845061499982</v>
      </c>
      <c r="BU250" s="82"/>
      <c r="BV250" s="220">
        <f t="shared" si="204"/>
        <v>0</v>
      </c>
      <c r="BW250" s="220">
        <f t="shared" si="204"/>
        <v>0</v>
      </c>
      <c r="BX250" s="220">
        <f t="shared" si="204"/>
        <v>0</v>
      </c>
      <c r="BY250" s="220">
        <f t="shared" si="202"/>
        <v>0</v>
      </c>
      <c r="BZ250" s="220">
        <f t="shared" si="202"/>
        <v>0</v>
      </c>
      <c r="CA250" s="220">
        <f t="shared" si="202"/>
        <v>0</v>
      </c>
      <c r="CB250" s="220">
        <f t="shared" si="202"/>
        <v>0</v>
      </c>
      <c r="CC250" s="220">
        <f t="shared" si="202"/>
        <v>0</v>
      </c>
      <c r="CD250" s="220">
        <f t="shared" si="202"/>
        <v>0</v>
      </c>
      <c r="CE250" s="220">
        <f t="shared" si="202"/>
        <v>0</v>
      </c>
      <c r="CF250" s="220">
        <f t="shared" si="202"/>
        <v>0</v>
      </c>
      <c r="CG250" s="220">
        <f t="shared" si="202"/>
        <v>0</v>
      </c>
      <c r="CH250" s="220">
        <f t="shared" si="118"/>
        <v>0</v>
      </c>
      <c r="CI250" s="221"/>
      <c r="CJ250" s="220">
        <f>SUM($BV250:BV250)</f>
        <v>0</v>
      </c>
      <c r="CK250" s="220">
        <f>SUM($BV250:BW250)</f>
        <v>0</v>
      </c>
      <c r="CL250" s="220">
        <f>SUM($BV250:BX250)</f>
        <v>0</v>
      </c>
      <c r="CM250" s="220">
        <f>SUM($BV250:BY250)</f>
        <v>0</v>
      </c>
      <c r="CN250" s="220">
        <f>SUM($BV250:BZ250)</f>
        <v>0</v>
      </c>
      <c r="CO250" s="220">
        <f>SUM($BV250:CA250)</f>
        <v>0</v>
      </c>
      <c r="CP250" s="220">
        <f>SUM($BV250:CB250)</f>
        <v>0</v>
      </c>
      <c r="CQ250" s="220">
        <f>SUM($BV250:CC250)</f>
        <v>0</v>
      </c>
      <c r="CR250" s="220">
        <f>SUM($BV250:CD250)</f>
        <v>0</v>
      </c>
      <c r="CS250" s="220">
        <f>SUM($BV250:CE250)</f>
        <v>0</v>
      </c>
      <c r="CT250" s="220">
        <f>SUM($BV250:CF250)</f>
        <v>0</v>
      </c>
      <c r="CU250" s="220">
        <f>SUM($BV250:CG250)</f>
        <v>0</v>
      </c>
      <c r="CV250" s="222">
        <f t="shared" si="119"/>
        <v>0</v>
      </c>
    </row>
    <row r="251" spans="1:100" s="94" customFormat="1" ht="14.4">
      <c r="A251" s="129" t="s">
        <v>807</v>
      </c>
      <c r="B251" t="s">
        <v>211</v>
      </c>
      <c r="C251" t="s">
        <v>21</v>
      </c>
      <c r="D251" t="s">
        <v>49</v>
      </c>
      <c r="E251" s="217" t="s">
        <v>49</v>
      </c>
      <c r="F251" t="s">
        <v>236</v>
      </c>
      <c r="G251" t="s">
        <v>405</v>
      </c>
      <c r="H251" t="s">
        <v>406</v>
      </c>
      <c r="I251" t="s">
        <v>409</v>
      </c>
      <c r="J251" t="s">
        <v>711</v>
      </c>
      <c r="K251" s="129" t="s">
        <v>791</v>
      </c>
      <c r="L251" s="129" t="s">
        <v>41</v>
      </c>
      <c r="M251" s="218" t="str">
        <f t="shared" si="154"/>
        <v>ED.AN</v>
      </c>
      <c r="N251" s="173">
        <v>0.69189000000000001</v>
      </c>
      <c r="O251" s="173">
        <v>0</v>
      </c>
      <c r="P251" s="219">
        <f t="shared" si="113"/>
        <v>6163.3768767000001</v>
      </c>
      <c r="Q251" s="219">
        <f t="shared" si="114"/>
        <v>0</v>
      </c>
      <c r="R251" s="220">
        <v>0</v>
      </c>
      <c r="S251" s="220">
        <v>0</v>
      </c>
      <c r="T251" s="220">
        <v>0</v>
      </c>
      <c r="U251" s="220">
        <v>0</v>
      </c>
      <c r="V251" s="220">
        <v>0</v>
      </c>
      <c r="W251" s="220">
        <v>0</v>
      </c>
      <c r="X251" s="220">
        <v>0</v>
      </c>
      <c r="Y251" s="220">
        <v>0</v>
      </c>
      <c r="Z251" s="220">
        <v>0</v>
      </c>
      <c r="AA251" s="220">
        <v>8908.0300000000007</v>
      </c>
      <c r="AB251" s="220">
        <v>0</v>
      </c>
      <c r="AC251" s="220">
        <v>0</v>
      </c>
      <c r="AD251" s="220">
        <f t="shared" si="120"/>
        <v>8908.0300000000007</v>
      </c>
      <c r="AE251" s="221"/>
      <c r="AF251" s="220">
        <f>SUM($R251:R251)</f>
        <v>0</v>
      </c>
      <c r="AG251" s="220">
        <f>SUM($R251:S251)</f>
        <v>0</v>
      </c>
      <c r="AH251" s="220">
        <f>SUM($R251:T251)</f>
        <v>0</v>
      </c>
      <c r="AI251" s="220">
        <f>SUM($R251:U251)</f>
        <v>0</v>
      </c>
      <c r="AJ251" s="220">
        <f>SUM($R251:V251)</f>
        <v>0</v>
      </c>
      <c r="AK251" s="220">
        <f>SUM($R251:W251)</f>
        <v>0</v>
      </c>
      <c r="AL251" s="220">
        <f>SUM($R251:X251)</f>
        <v>0</v>
      </c>
      <c r="AM251" s="220">
        <f>SUM($R251:Y251)</f>
        <v>0</v>
      </c>
      <c r="AN251" s="220">
        <f>SUM($R251:Z251)</f>
        <v>0</v>
      </c>
      <c r="AO251" s="220">
        <f>SUM($R251:AA251)</f>
        <v>8908.0300000000007</v>
      </c>
      <c r="AP251" s="220">
        <f>SUM($R251:AB251)</f>
        <v>8908.0300000000007</v>
      </c>
      <c r="AQ251" s="220">
        <f>SUM($R251:AC251)</f>
        <v>8908.0300000000007</v>
      </c>
      <c r="AR251" s="222">
        <f t="shared" si="115"/>
        <v>1855.8395833333334</v>
      </c>
      <c r="AS251" s="82"/>
      <c r="AT251" s="220">
        <f t="shared" si="203"/>
        <v>0</v>
      </c>
      <c r="AU251" s="220">
        <f t="shared" si="203"/>
        <v>0</v>
      </c>
      <c r="AV251" s="220">
        <f t="shared" si="203"/>
        <v>0</v>
      </c>
      <c r="AW251" s="220">
        <f t="shared" si="201"/>
        <v>0</v>
      </c>
      <c r="AX251" s="220">
        <f t="shared" si="201"/>
        <v>0</v>
      </c>
      <c r="AY251" s="220">
        <f t="shared" si="201"/>
        <v>0</v>
      </c>
      <c r="AZ251" s="220">
        <f t="shared" si="201"/>
        <v>0</v>
      </c>
      <c r="BA251" s="220">
        <f t="shared" si="201"/>
        <v>0</v>
      </c>
      <c r="BB251" s="220">
        <f t="shared" si="201"/>
        <v>0</v>
      </c>
      <c r="BC251" s="220">
        <f t="shared" si="201"/>
        <v>6163.3768767000001</v>
      </c>
      <c r="BD251" s="220">
        <f t="shared" si="201"/>
        <v>0</v>
      </c>
      <c r="BE251" s="220">
        <f t="shared" si="201"/>
        <v>0</v>
      </c>
      <c r="BF251" s="220">
        <f t="shared" si="116"/>
        <v>6163.3768767000001</v>
      </c>
      <c r="BG251" s="221"/>
      <c r="BH251" s="220">
        <f>SUM($AT251:AT251)</f>
        <v>0</v>
      </c>
      <c r="BI251" s="220">
        <f>SUM($AT251:AU251)</f>
        <v>0</v>
      </c>
      <c r="BJ251" s="220">
        <f>SUM($AT251:AV251)</f>
        <v>0</v>
      </c>
      <c r="BK251" s="220">
        <f>SUM($AT251:AW251)</f>
        <v>0</v>
      </c>
      <c r="BL251" s="220">
        <f>SUM($AT251:AX251)</f>
        <v>0</v>
      </c>
      <c r="BM251" s="220">
        <f>SUM($AT251:AY251)</f>
        <v>0</v>
      </c>
      <c r="BN251" s="220">
        <f>SUM($AT251:AZ251)</f>
        <v>0</v>
      </c>
      <c r="BO251" s="220">
        <f>SUM($AT251:BA251)</f>
        <v>0</v>
      </c>
      <c r="BP251" s="220">
        <f>SUM($AT251:BB251)</f>
        <v>0</v>
      </c>
      <c r="BQ251" s="220">
        <f>SUM($AT251:BC251)</f>
        <v>6163.3768767000001</v>
      </c>
      <c r="BR251" s="220">
        <f>SUM($AT251:BD251)</f>
        <v>6163.3768767000001</v>
      </c>
      <c r="BS251" s="220">
        <f>SUM($AT251:BE251)</f>
        <v>6163.3768767000001</v>
      </c>
      <c r="BT251" s="222">
        <f t="shared" si="117"/>
        <v>1284.0368493125</v>
      </c>
      <c r="BU251" s="82"/>
      <c r="BV251" s="220">
        <f t="shared" si="204"/>
        <v>0</v>
      </c>
      <c r="BW251" s="220">
        <f t="shared" si="204"/>
        <v>0</v>
      </c>
      <c r="BX251" s="220">
        <f t="shared" si="204"/>
        <v>0</v>
      </c>
      <c r="BY251" s="220">
        <f t="shared" si="202"/>
        <v>0</v>
      </c>
      <c r="BZ251" s="220">
        <f t="shared" si="202"/>
        <v>0</v>
      </c>
      <c r="CA251" s="220">
        <f t="shared" si="202"/>
        <v>0</v>
      </c>
      <c r="CB251" s="220">
        <f t="shared" si="202"/>
        <v>0</v>
      </c>
      <c r="CC251" s="220">
        <f t="shared" si="202"/>
        <v>0</v>
      </c>
      <c r="CD251" s="220">
        <f t="shared" si="202"/>
        <v>0</v>
      </c>
      <c r="CE251" s="220">
        <f t="shared" si="202"/>
        <v>0</v>
      </c>
      <c r="CF251" s="220">
        <f t="shared" si="202"/>
        <v>0</v>
      </c>
      <c r="CG251" s="220">
        <f t="shared" si="202"/>
        <v>0</v>
      </c>
      <c r="CH251" s="220">
        <f t="shared" si="118"/>
        <v>0</v>
      </c>
      <c r="CI251" s="221"/>
      <c r="CJ251" s="220">
        <f>SUM($BV251:BV251)</f>
        <v>0</v>
      </c>
      <c r="CK251" s="220">
        <f>SUM($BV251:BW251)</f>
        <v>0</v>
      </c>
      <c r="CL251" s="220">
        <f>SUM($BV251:BX251)</f>
        <v>0</v>
      </c>
      <c r="CM251" s="220">
        <f>SUM($BV251:BY251)</f>
        <v>0</v>
      </c>
      <c r="CN251" s="220">
        <f>SUM($BV251:BZ251)</f>
        <v>0</v>
      </c>
      <c r="CO251" s="220">
        <f>SUM($BV251:CA251)</f>
        <v>0</v>
      </c>
      <c r="CP251" s="220">
        <f>SUM($BV251:CB251)</f>
        <v>0</v>
      </c>
      <c r="CQ251" s="220">
        <f>SUM($BV251:CC251)</f>
        <v>0</v>
      </c>
      <c r="CR251" s="220">
        <f>SUM($BV251:CD251)</f>
        <v>0</v>
      </c>
      <c r="CS251" s="220">
        <f>SUM($BV251:CE251)</f>
        <v>0</v>
      </c>
      <c r="CT251" s="220">
        <f>SUM($BV251:CF251)</f>
        <v>0</v>
      </c>
      <c r="CU251" s="220">
        <f>SUM($BV251:CG251)</f>
        <v>0</v>
      </c>
      <c r="CV251" s="222">
        <f t="shared" si="119"/>
        <v>0</v>
      </c>
    </row>
    <row r="252" spans="1:100" s="94" customFormat="1" ht="14.4">
      <c r="A252" s="129" t="s">
        <v>807</v>
      </c>
      <c r="B252" t="s">
        <v>211</v>
      </c>
      <c r="C252" t="s">
        <v>21</v>
      </c>
      <c r="D252" t="s">
        <v>49</v>
      </c>
      <c r="E252" s="217" t="s">
        <v>49</v>
      </c>
      <c r="F252" t="s">
        <v>236</v>
      </c>
      <c r="G252" t="s">
        <v>405</v>
      </c>
      <c r="H252" t="s">
        <v>406</v>
      </c>
      <c r="I252" t="s">
        <v>796</v>
      </c>
      <c r="J252" t="s">
        <v>797</v>
      </c>
      <c r="K252" s="129" t="s">
        <v>791</v>
      </c>
      <c r="L252" s="129" t="s">
        <v>418</v>
      </c>
      <c r="M252" s="218" t="str">
        <f t="shared" si="154"/>
        <v>ED.AN</v>
      </c>
      <c r="N252" s="173">
        <v>0.65639999999999998</v>
      </c>
      <c r="O252" s="173">
        <v>0</v>
      </c>
      <c r="P252" s="219">
        <f t="shared" si="113"/>
        <v>15604.498739999999</v>
      </c>
      <c r="Q252" s="219">
        <f t="shared" si="114"/>
        <v>0</v>
      </c>
      <c r="R252" s="220">
        <v>0</v>
      </c>
      <c r="S252" s="220">
        <v>0</v>
      </c>
      <c r="T252" s="220">
        <v>0</v>
      </c>
      <c r="U252" s="220">
        <v>0</v>
      </c>
      <c r="V252" s="220">
        <v>0</v>
      </c>
      <c r="W252" s="220">
        <v>0</v>
      </c>
      <c r="X252" s="220">
        <v>0</v>
      </c>
      <c r="Y252" s="220">
        <v>0</v>
      </c>
      <c r="Z252" s="220">
        <v>0</v>
      </c>
      <c r="AA252" s="220">
        <v>23772.85</v>
      </c>
      <c r="AB252" s="220">
        <v>0</v>
      </c>
      <c r="AC252" s="220">
        <v>0</v>
      </c>
      <c r="AD252" s="220">
        <f t="shared" si="120"/>
        <v>23772.85</v>
      </c>
      <c r="AE252" s="221"/>
      <c r="AF252" s="220">
        <f>SUM($R252:R252)</f>
        <v>0</v>
      </c>
      <c r="AG252" s="220">
        <f>SUM($R252:S252)</f>
        <v>0</v>
      </c>
      <c r="AH252" s="220">
        <f>SUM($R252:T252)</f>
        <v>0</v>
      </c>
      <c r="AI252" s="220">
        <f>SUM($R252:U252)</f>
        <v>0</v>
      </c>
      <c r="AJ252" s="220">
        <f>SUM($R252:V252)</f>
        <v>0</v>
      </c>
      <c r="AK252" s="220">
        <f>SUM($R252:W252)</f>
        <v>0</v>
      </c>
      <c r="AL252" s="220">
        <f>SUM($R252:X252)</f>
        <v>0</v>
      </c>
      <c r="AM252" s="220">
        <f>SUM($R252:Y252)</f>
        <v>0</v>
      </c>
      <c r="AN252" s="220">
        <f>SUM($R252:Z252)</f>
        <v>0</v>
      </c>
      <c r="AO252" s="220">
        <f>SUM($R252:AA252)</f>
        <v>23772.85</v>
      </c>
      <c r="AP252" s="220">
        <f>SUM($R252:AB252)</f>
        <v>23772.85</v>
      </c>
      <c r="AQ252" s="220">
        <f>SUM($R252:AC252)</f>
        <v>23772.85</v>
      </c>
      <c r="AR252" s="222">
        <f t="shared" si="115"/>
        <v>4952.677083333333</v>
      </c>
      <c r="AS252" s="82"/>
      <c r="AT252" s="220">
        <f t="shared" si="203"/>
        <v>0</v>
      </c>
      <c r="AU252" s="220">
        <f t="shared" si="203"/>
        <v>0</v>
      </c>
      <c r="AV252" s="220">
        <f t="shared" si="203"/>
        <v>0</v>
      </c>
      <c r="AW252" s="220">
        <f t="shared" si="201"/>
        <v>0</v>
      </c>
      <c r="AX252" s="220">
        <f t="shared" si="201"/>
        <v>0</v>
      </c>
      <c r="AY252" s="220">
        <f t="shared" si="201"/>
        <v>0</v>
      </c>
      <c r="AZ252" s="220">
        <f t="shared" si="201"/>
        <v>0</v>
      </c>
      <c r="BA252" s="220">
        <f t="shared" si="201"/>
        <v>0</v>
      </c>
      <c r="BB252" s="220">
        <f t="shared" si="201"/>
        <v>0</v>
      </c>
      <c r="BC252" s="220">
        <f t="shared" si="201"/>
        <v>15604.498739999999</v>
      </c>
      <c r="BD252" s="220">
        <f t="shared" si="201"/>
        <v>0</v>
      </c>
      <c r="BE252" s="220">
        <f t="shared" si="201"/>
        <v>0</v>
      </c>
      <c r="BF252" s="220">
        <f t="shared" si="116"/>
        <v>15604.498739999999</v>
      </c>
      <c r="BG252" s="221"/>
      <c r="BH252" s="220">
        <f>SUM($AT252:AT252)</f>
        <v>0</v>
      </c>
      <c r="BI252" s="220">
        <f>SUM($AT252:AU252)</f>
        <v>0</v>
      </c>
      <c r="BJ252" s="220">
        <f>SUM($AT252:AV252)</f>
        <v>0</v>
      </c>
      <c r="BK252" s="220">
        <f>SUM($AT252:AW252)</f>
        <v>0</v>
      </c>
      <c r="BL252" s="220">
        <f>SUM($AT252:AX252)</f>
        <v>0</v>
      </c>
      <c r="BM252" s="220">
        <f>SUM($AT252:AY252)</f>
        <v>0</v>
      </c>
      <c r="BN252" s="220">
        <f>SUM($AT252:AZ252)</f>
        <v>0</v>
      </c>
      <c r="BO252" s="220">
        <f>SUM($AT252:BA252)</f>
        <v>0</v>
      </c>
      <c r="BP252" s="220">
        <f>SUM($AT252:BB252)</f>
        <v>0</v>
      </c>
      <c r="BQ252" s="220">
        <f>SUM($AT252:BC252)</f>
        <v>15604.498739999999</v>
      </c>
      <c r="BR252" s="220">
        <f>SUM($AT252:BD252)</f>
        <v>15604.498739999999</v>
      </c>
      <c r="BS252" s="220">
        <f>SUM($AT252:BE252)</f>
        <v>15604.498739999999</v>
      </c>
      <c r="BT252" s="222">
        <f t="shared" si="117"/>
        <v>3250.9372374999998</v>
      </c>
      <c r="BU252" s="82"/>
      <c r="BV252" s="220">
        <f t="shared" si="204"/>
        <v>0</v>
      </c>
      <c r="BW252" s="220">
        <f t="shared" si="204"/>
        <v>0</v>
      </c>
      <c r="BX252" s="220">
        <f t="shared" si="204"/>
        <v>0</v>
      </c>
      <c r="BY252" s="220">
        <f t="shared" si="202"/>
        <v>0</v>
      </c>
      <c r="BZ252" s="220">
        <f t="shared" si="202"/>
        <v>0</v>
      </c>
      <c r="CA252" s="220">
        <f t="shared" si="202"/>
        <v>0</v>
      </c>
      <c r="CB252" s="220">
        <f t="shared" si="202"/>
        <v>0</v>
      </c>
      <c r="CC252" s="220">
        <f t="shared" si="202"/>
        <v>0</v>
      </c>
      <c r="CD252" s="220">
        <f t="shared" si="202"/>
        <v>0</v>
      </c>
      <c r="CE252" s="220">
        <f t="shared" si="202"/>
        <v>0</v>
      </c>
      <c r="CF252" s="220">
        <f t="shared" si="202"/>
        <v>0</v>
      </c>
      <c r="CG252" s="220">
        <f t="shared" si="202"/>
        <v>0</v>
      </c>
      <c r="CH252" s="220">
        <f t="shared" si="118"/>
        <v>0</v>
      </c>
      <c r="CI252" s="221"/>
      <c r="CJ252" s="220">
        <f>SUM($BV252:BV252)</f>
        <v>0</v>
      </c>
      <c r="CK252" s="220">
        <f>SUM($BV252:BW252)</f>
        <v>0</v>
      </c>
      <c r="CL252" s="220">
        <f>SUM($BV252:BX252)</f>
        <v>0</v>
      </c>
      <c r="CM252" s="220">
        <f>SUM($BV252:BY252)</f>
        <v>0</v>
      </c>
      <c r="CN252" s="220">
        <f>SUM($BV252:BZ252)</f>
        <v>0</v>
      </c>
      <c r="CO252" s="220">
        <f>SUM($BV252:CA252)</f>
        <v>0</v>
      </c>
      <c r="CP252" s="220">
        <f>SUM($BV252:CB252)</f>
        <v>0</v>
      </c>
      <c r="CQ252" s="220">
        <f>SUM($BV252:CC252)</f>
        <v>0</v>
      </c>
      <c r="CR252" s="220">
        <f>SUM($BV252:CD252)</f>
        <v>0</v>
      </c>
      <c r="CS252" s="220">
        <f>SUM($BV252:CE252)</f>
        <v>0</v>
      </c>
      <c r="CT252" s="220">
        <f>SUM($BV252:CF252)</f>
        <v>0</v>
      </c>
      <c r="CU252" s="220">
        <f>SUM($BV252:CG252)</f>
        <v>0</v>
      </c>
      <c r="CV252" s="222">
        <f t="shared" si="119"/>
        <v>0</v>
      </c>
    </row>
    <row r="253" spans="1:100" s="94" customFormat="1" ht="14.4">
      <c r="A253" s="129" t="s">
        <v>807</v>
      </c>
      <c r="B253" t="s">
        <v>211</v>
      </c>
      <c r="C253" t="s">
        <v>21</v>
      </c>
      <c r="D253" t="s">
        <v>49</v>
      </c>
      <c r="E253" s="217" t="s">
        <v>49</v>
      </c>
      <c r="F253" t="s">
        <v>236</v>
      </c>
      <c r="G253" t="s">
        <v>405</v>
      </c>
      <c r="H253" t="s">
        <v>406</v>
      </c>
      <c r="I253" t="s">
        <v>410</v>
      </c>
      <c r="J253" t="s">
        <v>710</v>
      </c>
      <c r="K253" s="129" t="s">
        <v>791</v>
      </c>
      <c r="L253" s="129" t="s">
        <v>418</v>
      </c>
      <c r="M253" s="218" t="str">
        <f t="shared" si="154"/>
        <v>ED.AN</v>
      </c>
      <c r="N253" s="173">
        <v>0.65639999999999998</v>
      </c>
      <c r="O253" s="173">
        <v>0</v>
      </c>
      <c r="P253" s="219">
        <f t="shared" si="113"/>
        <v>4078.5020159999995</v>
      </c>
      <c r="Q253" s="219">
        <f t="shared" si="114"/>
        <v>0</v>
      </c>
      <c r="R253" s="220">
        <v>6213.44</v>
      </c>
      <c r="S253" s="220">
        <v>0</v>
      </c>
      <c r="T253" s="220">
        <v>0</v>
      </c>
      <c r="U253" s="220">
        <v>0</v>
      </c>
      <c r="V253" s="220">
        <v>0</v>
      </c>
      <c r="W253" s="220">
        <v>0</v>
      </c>
      <c r="X253" s="220">
        <v>0</v>
      </c>
      <c r="Y253" s="220">
        <v>0</v>
      </c>
      <c r="Z253" s="220">
        <v>0</v>
      </c>
      <c r="AA253" s="220">
        <v>0</v>
      </c>
      <c r="AB253" s="220">
        <v>0</v>
      </c>
      <c r="AC253" s="220">
        <v>0</v>
      </c>
      <c r="AD253" s="220">
        <f t="shared" si="120"/>
        <v>6213.44</v>
      </c>
      <c r="AE253" s="221"/>
      <c r="AF253" s="220">
        <f>SUM($R253:R253)</f>
        <v>6213.44</v>
      </c>
      <c r="AG253" s="220">
        <f>SUM($R253:S253)</f>
        <v>6213.44</v>
      </c>
      <c r="AH253" s="220">
        <f>SUM($R253:T253)</f>
        <v>6213.44</v>
      </c>
      <c r="AI253" s="220">
        <f>SUM($R253:U253)</f>
        <v>6213.44</v>
      </c>
      <c r="AJ253" s="220">
        <f>SUM($R253:V253)</f>
        <v>6213.44</v>
      </c>
      <c r="AK253" s="220">
        <f>SUM($R253:W253)</f>
        <v>6213.44</v>
      </c>
      <c r="AL253" s="220">
        <f>SUM($R253:X253)</f>
        <v>6213.44</v>
      </c>
      <c r="AM253" s="220">
        <f>SUM($R253:Y253)</f>
        <v>6213.44</v>
      </c>
      <c r="AN253" s="220">
        <f>SUM($R253:Z253)</f>
        <v>6213.44</v>
      </c>
      <c r="AO253" s="220">
        <f>SUM($R253:AA253)</f>
        <v>6213.44</v>
      </c>
      <c r="AP253" s="220">
        <f>SUM($R253:AB253)</f>
        <v>6213.44</v>
      </c>
      <c r="AQ253" s="220">
        <f>SUM($R253:AC253)</f>
        <v>6213.44</v>
      </c>
      <c r="AR253" s="222">
        <f t="shared" si="115"/>
        <v>5954.546666666668</v>
      </c>
      <c r="AS253" s="82"/>
      <c r="AT253" s="220">
        <f t="shared" si="203"/>
        <v>4078.5020159999995</v>
      </c>
      <c r="AU253" s="220">
        <f t="shared" si="203"/>
        <v>0</v>
      </c>
      <c r="AV253" s="220">
        <f t="shared" si="203"/>
        <v>0</v>
      </c>
      <c r="AW253" s="220">
        <f t="shared" si="201"/>
        <v>0</v>
      </c>
      <c r="AX253" s="220">
        <f t="shared" si="201"/>
        <v>0</v>
      </c>
      <c r="AY253" s="220">
        <f t="shared" si="201"/>
        <v>0</v>
      </c>
      <c r="AZ253" s="220">
        <f t="shared" si="201"/>
        <v>0</v>
      </c>
      <c r="BA253" s="220">
        <f t="shared" si="201"/>
        <v>0</v>
      </c>
      <c r="BB253" s="220">
        <f t="shared" si="201"/>
        <v>0</v>
      </c>
      <c r="BC253" s="220">
        <f t="shared" si="201"/>
        <v>0</v>
      </c>
      <c r="BD253" s="220">
        <f t="shared" si="201"/>
        <v>0</v>
      </c>
      <c r="BE253" s="220">
        <f t="shared" si="201"/>
        <v>0</v>
      </c>
      <c r="BF253" s="220">
        <f t="shared" si="116"/>
        <v>4078.5020159999995</v>
      </c>
      <c r="BG253" s="221"/>
      <c r="BH253" s="220">
        <f>SUM($AT253:AT253)</f>
        <v>4078.5020159999995</v>
      </c>
      <c r="BI253" s="220">
        <f>SUM($AT253:AU253)</f>
        <v>4078.5020159999995</v>
      </c>
      <c r="BJ253" s="220">
        <f>SUM($AT253:AV253)</f>
        <v>4078.5020159999995</v>
      </c>
      <c r="BK253" s="220">
        <f>SUM($AT253:AW253)</f>
        <v>4078.5020159999995</v>
      </c>
      <c r="BL253" s="220">
        <f>SUM($AT253:AX253)</f>
        <v>4078.5020159999995</v>
      </c>
      <c r="BM253" s="220">
        <f>SUM($AT253:AY253)</f>
        <v>4078.5020159999995</v>
      </c>
      <c r="BN253" s="220">
        <f>SUM($AT253:AZ253)</f>
        <v>4078.5020159999995</v>
      </c>
      <c r="BO253" s="220">
        <f>SUM($AT253:BA253)</f>
        <v>4078.5020159999995</v>
      </c>
      <c r="BP253" s="220">
        <f>SUM($AT253:BB253)</f>
        <v>4078.5020159999995</v>
      </c>
      <c r="BQ253" s="220">
        <f>SUM($AT253:BC253)</f>
        <v>4078.5020159999995</v>
      </c>
      <c r="BR253" s="220">
        <f>SUM($AT253:BD253)</f>
        <v>4078.5020159999995</v>
      </c>
      <c r="BS253" s="220">
        <f>SUM($AT253:BE253)</f>
        <v>4078.5020159999995</v>
      </c>
      <c r="BT253" s="222">
        <f t="shared" si="117"/>
        <v>3908.5644319999992</v>
      </c>
      <c r="BU253" s="82"/>
      <c r="BV253" s="220">
        <f t="shared" si="204"/>
        <v>0</v>
      </c>
      <c r="BW253" s="220">
        <f t="shared" si="204"/>
        <v>0</v>
      </c>
      <c r="BX253" s="220">
        <f t="shared" si="204"/>
        <v>0</v>
      </c>
      <c r="BY253" s="220">
        <f t="shared" si="202"/>
        <v>0</v>
      </c>
      <c r="BZ253" s="220">
        <f t="shared" si="202"/>
        <v>0</v>
      </c>
      <c r="CA253" s="220">
        <f t="shared" si="202"/>
        <v>0</v>
      </c>
      <c r="CB253" s="220">
        <f t="shared" si="202"/>
        <v>0</v>
      </c>
      <c r="CC253" s="220">
        <f t="shared" si="202"/>
        <v>0</v>
      </c>
      <c r="CD253" s="220">
        <f t="shared" si="202"/>
        <v>0</v>
      </c>
      <c r="CE253" s="220">
        <f t="shared" si="202"/>
        <v>0</v>
      </c>
      <c r="CF253" s="220">
        <f t="shared" si="202"/>
        <v>0</v>
      </c>
      <c r="CG253" s="220">
        <f t="shared" si="202"/>
        <v>0</v>
      </c>
      <c r="CH253" s="220">
        <f t="shared" si="118"/>
        <v>0</v>
      </c>
      <c r="CI253" s="221"/>
      <c r="CJ253" s="220">
        <f>SUM($BV253:BV253)</f>
        <v>0</v>
      </c>
      <c r="CK253" s="220">
        <f>SUM($BV253:BW253)</f>
        <v>0</v>
      </c>
      <c r="CL253" s="220">
        <f>SUM($BV253:BX253)</f>
        <v>0</v>
      </c>
      <c r="CM253" s="220">
        <f>SUM($BV253:BY253)</f>
        <v>0</v>
      </c>
      <c r="CN253" s="220">
        <f>SUM($BV253:BZ253)</f>
        <v>0</v>
      </c>
      <c r="CO253" s="220">
        <f>SUM($BV253:CA253)</f>
        <v>0</v>
      </c>
      <c r="CP253" s="220">
        <f>SUM($BV253:CB253)</f>
        <v>0</v>
      </c>
      <c r="CQ253" s="220">
        <f>SUM($BV253:CC253)</f>
        <v>0</v>
      </c>
      <c r="CR253" s="220">
        <f>SUM($BV253:CD253)</f>
        <v>0</v>
      </c>
      <c r="CS253" s="220">
        <f>SUM($BV253:CE253)</f>
        <v>0</v>
      </c>
      <c r="CT253" s="220">
        <f>SUM($BV253:CF253)</f>
        <v>0</v>
      </c>
      <c r="CU253" s="220">
        <f>SUM($BV253:CG253)</f>
        <v>0</v>
      </c>
      <c r="CV253" s="222">
        <f t="shared" si="119"/>
        <v>0</v>
      </c>
    </row>
    <row r="254" spans="1:100" s="94" customFormat="1" ht="14.4">
      <c r="A254" s="129" t="s">
        <v>807</v>
      </c>
      <c r="B254" t="s">
        <v>211</v>
      </c>
      <c r="C254" t="s">
        <v>21</v>
      </c>
      <c r="D254" t="s">
        <v>49</v>
      </c>
      <c r="E254" s="217" t="s">
        <v>49</v>
      </c>
      <c r="F254" t="s">
        <v>236</v>
      </c>
      <c r="G254" t="s">
        <v>405</v>
      </c>
      <c r="H254" t="s">
        <v>406</v>
      </c>
      <c r="I254" t="s">
        <v>411</v>
      </c>
      <c r="J254" t="s">
        <v>713</v>
      </c>
      <c r="K254" s="129" t="s">
        <v>791</v>
      </c>
      <c r="L254" s="129" t="s">
        <v>418</v>
      </c>
      <c r="M254" s="218" t="str">
        <f t="shared" si="154"/>
        <v>ED.AN</v>
      </c>
      <c r="N254" s="173">
        <v>0.65639999999999998</v>
      </c>
      <c r="O254" s="173">
        <v>0</v>
      </c>
      <c r="P254" s="219">
        <f t="shared" si="113"/>
        <v>307681.95998399996</v>
      </c>
      <c r="Q254" s="219">
        <f t="shared" si="114"/>
        <v>0</v>
      </c>
      <c r="R254" s="220">
        <v>264425.8</v>
      </c>
      <c r="S254" s="220">
        <v>342.8</v>
      </c>
      <c r="T254" s="220">
        <v>1345.4</v>
      </c>
      <c r="U254" s="220">
        <v>28.169999999998254</v>
      </c>
      <c r="V254" s="220">
        <v>39341.410000000003</v>
      </c>
      <c r="W254" s="220">
        <v>1671.6399999999999</v>
      </c>
      <c r="X254" s="220">
        <v>0</v>
      </c>
      <c r="Y254" s="220">
        <v>0</v>
      </c>
      <c r="Z254" s="220">
        <v>0</v>
      </c>
      <c r="AA254" s="220">
        <v>161586.34</v>
      </c>
      <c r="AB254" s="220">
        <v>0</v>
      </c>
      <c r="AC254" s="220">
        <v>0</v>
      </c>
      <c r="AD254" s="220">
        <f t="shared" si="120"/>
        <v>468741.55999999994</v>
      </c>
      <c r="AE254" s="221"/>
      <c r="AF254" s="220">
        <f>SUM($R254:R254)</f>
        <v>264425.8</v>
      </c>
      <c r="AG254" s="220">
        <f>SUM($R254:S254)</f>
        <v>264768.59999999998</v>
      </c>
      <c r="AH254" s="220">
        <f>SUM($R254:T254)</f>
        <v>266114</v>
      </c>
      <c r="AI254" s="220">
        <f>SUM($R254:U254)</f>
        <v>266142.17</v>
      </c>
      <c r="AJ254" s="220">
        <f>SUM($R254:V254)</f>
        <v>305483.57999999996</v>
      </c>
      <c r="AK254" s="220">
        <f>SUM($R254:W254)</f>
        <v>307155.21999999997</v>
      </c>
      <c r="AL254" s="220">
        <f>SUM($R254:X254)</f>
        <v>307155.21999999997</v>
      </c>
      <c r="AM254" s="220">
        <f>SUM($R254:Y254)</f>
        <v>307155.21999999997</v>
      </c>
      <c r="AN254" s="220">
        <f>SUM($R254:Z254)</f>
        <v>307155.21999999997</v>
      </c>
      <c r="AO254" s="220">
        <f>SUM($R254:AA254)</f>
        <v>468741.55999999994</v>
      </c>
      <c r="AP254" s="220">
        <f>SUM($R254:AB254)</f>
        <v>468741.55999999994</v>
      </c>
      <c r="AQ254" s="220">
        <f>SUM($R254:AC254)</f>
        <v>468741.55999999994</v>
      </c>
      <c r="AR254" s="222">
        <f t="shared" si="115"/>
        <v>313950.74416666658</v>
      </c>
      <c r="AS254" s="82"/>
      <c r="AT254" s="220">
        <f t="shared" si="203"/>
        <v>173569.09511999998</v>
      </c>
      <c r="AU254" s="220">
        <f t="shared" si="203"/>
        <v>225.01392000000001</v>
      </c>
      <c r="AV254" s="220">
        <f t="shared" si="203"/>
        <v>883.12056000000007</v>
      </c>
      <c r="AW254" s="220">
        <f t="shared" si="201"/>
        <v>18.490787999998854</v>
      </c>
      <c r="AX254" s="220">
        <f t="shared" si="201"/>
        <v>25823.701524</v>
      </c>
      <c r="AY254" s="220">
        <f t="shared" si="201"/>
        <v>1097.2644959999998</v>
      </c>
      <c r="AZ254" s="220">
        <f t="shared" si="201"/>
        <v>0</v>
      </c>
      <c r="BA254" s="220">
        <f t="shared" si="201"/>
        <v>0</v>
      </c>
      <c r="BB254" s="220">
        <f t="shared" si="201"/>
        <v>0</v>
      </c>
      <c r="BC254" s="220">
        <f t="shared" si="201"/>
        <v>106065.27357599999</v>
      </c>
      <c r="BD254" s="220">
        <f t="shared" si="201"/>
        <v>0</v>
      </c>
      <c r="BE254" s="220">
        <f t="shared" si="201"/>
        <v>0</v>
      </c>
      <c r="BF254" s="220">
        <f t="shared" si="116"/>
        <v>307681.95998399996</v>
      </c>
      <c r="BG254" s="221"/>
      <c r="BH254" s="220">
        <f>SUM($AT254:AT254)</f>
        <v>173569.09511999998</v>
      </c>
      <c r="BI254" s="220">
        <f>SUM($AT254:AU254)</f>
        <v>173794.10903999998</v>
      </c>
      <c r="BJ254" s="220">
        <f>SUM($AT254:AV254)</f>
        <v>174677.22959999999</v>
      </c>
      <c r="BK254" s="220">
        <f>SUM($AT254:AW254)</f>
        <v>174695.72038799999</v>
      </c>
      <c r="BL254" s="220">
        <f>SUM($AT254:AX254)</f>
        <v>200519.42191199999</v>
      </c>
      <c r="BM254" s="220">
        <f>SUM($AT254:AY254)</f>
        <v>201616.68640799998</v>
      </c>
      <c r="BN254" s="220">
        <f>SUM($AT254:AZ254)</f>
        <v>201616.68640799998</v>
      </c>
      <c r="BO254" s="220">
        <f>SUM($AT254:BA254)</f>
        <v>201616.68640799998</v>
      </c>
      <c r="BP254" s="220">
        <f>SUM($AT254:BB254)</f>
        <v>201616.68640799998</v>
      </c>
      <c r="BQ254" s="220">
        <f>SUM($AT254:BC254)</f>
        <v>307681.95998399996</v>
      </c>
      <c r="BR254" s="220">
        <f>SUM($AT254:BD254)</f>
        <v>307681.95998399996</v>
      </c>
      <c r="BS254" s="220">
        <f>SUM($AT254:BE254)</f>
        <v>307681.95998399996</v>
      </c>
      <c r="BT254" s="222">
        <f t="shared" si="117"/>
        <v>206077.26847099999</v>
      </c>
      <c r="BU254" s="82"/>
      <c r="BV254" s="220">
        <f t="shared" si="204"/>
        <v>0</v>
      </c>
      <c r="BW254" s="220">
        <f t="shared" si="204"/>
        <v>0</v>
      </c>
      <c r="BX254" s="220">
        <f t="shared" si="204"/>
        <v>0</v>
      </c>
      <c r="BY254" s="220">
        <f t="shared" si="202"/>
        <v>0</v>
      </c>
      <c r="BZ254" s="220">
        <f t="shared" si="202"/>
        <v>0</v>
      </c>
      <c r="CA254" s="220">
        <f t="shared" si="202"/>
        <v>0</v>
      </c>
      <c r="CB254" s="220">
        <f t="shared" si="202"/>
        <v>0</v>
      </c>
      <c r="CC254" s="220">
        <f t="shared" si="202"/>
        <v>0</v>
      </c>
      <c r="CD254" s="220">
        <f t="shared" si="202"/>
        <v>0</v>
      </c>
      <c r="CE254" s="220">
        <f t="shared" si="202"/>
        <v>0</v>
      </c>
      <c r="CF254" s="220">
        <f t="shared" si="202"/>
        <v>0</v>
      </c>
      <c r="CG254" s="220">
        <f t="shared" si="202"/>
        <v>0</v>
      </c>
      <c r="CH254" s="220">
        <f t="shared" si="118"/>
        <v>0</v>
      </c>
      <c r="CI254" s="221"/>
      <c r="CJ254" s="220">
        <f>SUM($BV254:BV254)</f>
        <v>0</v>
      </c>
      <c r="CK254" s="220">
        <f>SUM($BV254:BW254)</f>
        <v>0</v>
      </c>
      <c r="CL254" s="220">
        <f>SUM($BV254:BX254)</f>
        <v>0</v>
      </c>
      <c r="CM254" s="220">
        <f>SUM($BV254:BY254)</f>
        <v>0</v>
      </c>
      <c r="CN254" s="220">
        <f>SUM($BV254:BZ254)</f>
        <v>0</v>
      </c>
      <c r="CO254" s="220">
        <f>SUM($BV254:CA254)</f>
        <v>0</v>
      </c>
      <c r="CP254" s="220">
        <f>SUM($BV254:CB254)</f>
        <v>0</v>
      </c>
      <c r="CQ254" s="220">
        <f>SUM($BV254:CC254)</f>
        <v>0</v>
      </c>
      <c r="CR254" s="220">
        <f>SUM($BV254:CD254)</f>
        <v>0</v>
      </c>
      <c r="CS254" s="220">
        <f>SUM($BV254:CE254)</f>
        <v>0</v>
      </c>
      <c r="CT254" s="220">
        <f>SUM($BV254:CF254)</f>
        <v>0</v>
      </c>
      <c r="CU254" s="220">
        <f>SUM($BV254:CG254)</f>
        <v>0</v>
      </c>
      <c r="CV254" s="222">
        <f t="shared" si="119"/>
        <v>0</v>
      </c>
    </row>
    <row r="255" spans="1:100" s="94" customFormat="1" ht="14.4">
      <c r="A255" s="129" t="s">
        <v>807</v>
      </c>
      <c r="B255" t="s">
        <v>211</v>
      </c>
      <c r="C255" t="s">
        <v>21</v>
      </c>
      <c r="D255" t="s">
        <v>49</v>
      </c>
      <c r="E255" s="217" t="s">
        <v>49</v>
      </c>
      <c r="F255" t="s">
        <v>236</v>
      </c>
      <c r="G255" t="s">
        <v>405</v>
      </c>
      <c r="H255" t="s">
        <v>406</v>
      </c>
      <c r="I255" t="s">
        <v>412</v>
      </c>
      <c r="J255" t="s">
        <v>709</v>
      </c>
      <c r="K255" s="129" t="s">
        <v>791</v>
      </c>
      <c r="L255" s="129" t="s">
        <v>418</v>
      </c>
      <c r="M255" s="218" t="str">
        <f t="shared" si="154"/>
        <v>ED.AN</v>
      </c>
      <c r="N255" s="173">
        <v>0.65639999999999998</v>
      </c>
      <c r="O255" s="173">
        <v>0</v>
      </c>
      <c r="P255" s="219">
        <f t="shared" si="113"/>
        <v>51602.163960000005</v>
      </c>
      <c r="Q255" s="219">
        <f t="shared" si="114"/>
        <v>0</v>
      </c>
      <c r="R255" s="220">
        <v>-4320.29</v>
      </c>
      <c r="S255" s="220">
        <v>0</v>
      </c>
      <c r="T255" s="220">
        <v>0</v>
      </c>
      <c r="U255" s="220">
        <v>0</v>
      </c>
      <c r="V255" s="220">
        <v>0</v>
      </c>
      <c r="W255" s="220">
        <v>0</v>
      </c>
      <c r="X255" s="220">
        <v>0</v>
      </c>
      <c r="Y255" s="220">
        <v>0</v>
      </c>
      <c r="Z255" s="220">
        <v>0</v>
      </c>
      <c r="AA255" s="220">
        <v>77317.429999999993</v>
      </c>
      <c r="AB255" s="220">
        <v>124.88</v>
      </c>
      <c r="AC255" s="220">
        <v>5491.88</v>
      </c>
      <c r="AD255" s="220">
        <f t="shared" si="120"/>
        <v>78613.900000000009</v>
      </c>
      <c r="AE255" s="221"/>
      <c r="AF255" s="220">
        <f>SUM($R255:R255)</f>
        <v>-4320.29</v>
      </c>
      <c r="AG255" s="220">
        <f>SUM($R255:S255)</f>
        <v>-4320.29</v>
      </c>
      <c r="AH255" s="220">
        <f>SUM($R255:T255)</f>
        <v>-4320.29</v>
      </c>
      <c r="AI255" s="220">
        <f>SUM($R255:U255)</f>
        <v>-4320.29</v>
      </c>
      <c r="AJ255" s="220">
        <f>SUM($R255:V255)</f>
        <v>-4320.29</v>
      </c>
      <c r="AK255" s="220">
        <f>SUM($R255:W255)</f>
        <v>-4320.29</v>
      </c>
      <c r="AL255" s="220">
        <f>SUM($R255:X255)</f>
        <v>-4320.29</v>
      </c>
      <c r="AM255" s="220">
        <f>SUM($R255:Y255)</f>
        <v>-4320.29</v>
      </c>
      <c r="AN255" s="220">
        <f>SUM($R255:Z255)</f>
        <v>-4320.29</v>
      </c>
      <c r="AO255" s="220">
        <f>SUM($R255:AA255)</f>
        <v>72997.14</v>
      </c>
      <c r="AP255" s="220">
        <f>SUM($R255:AB255)</f>
        <v>73122.02</v>
      </c>
      <c r="AQ255" s="220">
        <f>SUM($R255:AC255)</f>
        <v>78613.900000000009</v>
      </c>
      <c r="AR255" s="222">
        <f t="shared" si="115"/>
        <v>12211.958333333334</v>
      </c>
      <c r="AS255" s="82"/>
      <c r="AT255" s="220">
        <f t="shared" si="203"/>
        <v>-2835.8383559999997</v>
      </c>
      <c r="AU255" s="220">
        <f t="shared" si="203"/>
        <v>0</v>
      </c>
      <c r="AV255" s="220">
        <f t="shared" si="203"/>
        <v>0</v>
      </c>
      <c r="AW255" s="220">
        <f t="shared" si="201"/>
        <v>0</v>
      </c>
      <c r="AX255" s="220">
        <f t="shared" si="201"/>
        <v>0</v>
      </c>
      <c r="AY255" s="220">
        <f t="shared" si="201"/>
        <v>0</v>
      </c>
      <c r="AZ255" s="220">
        <f t="shared" si="201"/>
        <v>0</v>
      </c>
      <c r="BA255" s="220">
        <f t="shared" si="201"/>
        <v>0</v>
      </c>
      <c r="BB255" s="220">
        <f t="shared" si="201"/>
        <v>0</v>
      </c>
      <c r="BC255" s="220">
        <f t="shared" si="201"/>
        <v>50751.161051999996</v>
      </c>
      <c r="BD255" s="220">
        <f t="shared" si="201"/>
        <v>81.971232000000001</v>
      </c>
      <c r="BE255" s="220">
        <f t="shared" si="201"/>
        <v>3604.8700319999998</v>
      </c>
      <c r="BF255" s="220">
        <f t="shared" si="116"/>
        <v>51602.163959999998</v>
      </c>
      <c r="BG255" s="221"/>
      <c r="BH255" s="220">
        <f>SUM($AT255:AT255)</f>
        <v>-2835.8383559999997</v>
      </c>
      <c r="BI255" s="220">
        <f>SUM($AT255:AU255)</f>
        <v>-2835.8383559999997</v>
      </c>
      <c r="BJ255" s="220">
        <f>SUM($AT255:AV255)</f>
        <v>-2835.8383559999997</v>
      </c>
      <c r="BK255" s="220">
        <f>SUM($AT255:AW255)</f>
        <v>-2835.8383559999997</v>
      </c>
      <c r="BL255" s="220">
        <f>SUM($AT255:AX255)</f>
        <v>-2835.8383559999997</v>
      </c>
      <c r="BM255" s="220">
        <f>SUM($AT255:AY255)</f>
        <v>-2835.8383559999997</v>
      </c>
      <c r="BN255" s="220">
        <f>SUM($AT255:AZ255)</f>
        <v>-2835.8383559999997</v>
      </c>
      <c r="BO255" s="220">
        <f>SUM($AT255:BA255)</f>
        <v>-2835.8383559999997</v>
      </c>
      <c r="BP255" s="220">
        <f>SUM($AT255:BB255)</f>
        <v>-2835.8383559999997</v>
      </c>
      <c r="BQ255" s="220">
        <f>SUM($AT255:BC255)</f>
        <v>47915.322695999996</v>
      </c>
      <c r="BR255" s="220">
        <f>SUM($AT255:BD255)</f>
        <v>47997.293927999999</v>
      </c>
      <c r="BS255" s="220">
        <f>SUM($AT255:BE255)</f>
        <v>51602.163959999998</v>
      </c>
      <c r="BT255" s="222">
        <f t="shared" si="117"/>
        <v>8015.9294499999996</v>
      </c>
      <c r="BU255" s="82"/>
      <c r="BV255" s="220">
        <f t="shared" si="204"/>
        <v>0</v>
      </c>
      <c r="BW255" s="220">
        <f t="shared" si="204"/>
        <v>0</v>
      </c>
      <c r="BX255" s="220">
        <f t="shared" si="204"/>
        <v>0</v>
      </c>
      <c r="BY255" s="220">
        <f t="shared" si="202"/>
        <v>0</v>
      </c>
      <c r="BZ255" s="220">
        <f t="shared" si="202"/>
        <v>0</v>
      </c>
      <c r="CA255" s="220">
        <f t="shared" si="202"/>
        <v>0</v>
      </c>
      <c r="CB255" s="220">
        <f t="shared" si="202"/>
        <v>0</v>
      </c>
      <c r="CC255" s="220">
        <f t="shared" si="202"/>
        <v>0</v>
      </c>
      <c r="CD255" s="220">
        <f t="shared" si="202"/>
        <v>0</v>
      </c>
      <c r="CE255" s="220">
        <f t="shared" si="202"/>
        <v>0</v>
      </c>
      <c r="CF255" s="220">
        <f t="shared" si="202"/>
        <v>0</v>
      </c>
      <c r="CG255" s="220">
        <f t="shared" si="202"/>
        <v>0</v>
      </c>
      <c r="CH255" s="220">
        <f t="shared" si="118"/>
        <v>0</v>
      </c>
      <c r="CI255" s="221"/>
      <c r="CJ255" s="220">
        <f>SUM($BV255:BV255)</f>
        <v>0</v>
      </c>
      <c r="CK255" s="220">
        <f>SUM($BV255:BW255)</f>
        <v>0</v>
      </c>
      <c r="CL255" s="220">
        <f>SUM($BV255:BX255)</f>
        <v>0</v>
      </c>
      <c r="CM255" s="220">
        <f>SUM($BV255:BY255)</f>
        <v>0</v>
      </c>
      <c r="CN255" s="220">
        <f>SUM($BV255:BZ255)</f>
        <v>0</v>
      </c>
      <c r="CO255" s="220">
        <f>SUM($BV255:CA255)</f>
        <v>0</v>
      </c>
      <c r="CP255" s="220">
        <f>SUM($BV255:CB255)</f>
        <v>0</v>
      </c>
      <c r="CQ255" s="220">
        <f>SUM($BV255:CC255)</f>
        <v>0</v>
      </c>
      <c r="CR255" s="220">
        <f>SUM($BV255:CD255)</f>
        <v>0</v>
      </c>
      <c r="CS255" s="220">
        <f>SUM($BV255:CE255)</f>
        <v>0</v>
      </c>
      <c r="CT255" s="220">
        <f>SUM($BV255:CF255)</f>
        <v>0</v>
      </c>
      <c r="CU255" s="220">
        <f>SUM($BV255:CG255)</f>
        <v>0</v>
      </c>
      <c r="CV255" s="222">
        <f t="shared" si="119"/>
        <v>0</v>
      </c>
    </row>
    <row r="256" spans="1:100" s="94" customFormat="1" ht="14.4">
      <c r="A256" s="129" t="s">
        <v>807</v>
      </c>
      <c r="B256" t="s">
        <v>211</v>
      </c>
      <c r="C256" t="s">
        <v>21</v>
      </c>
      <c r="D256" t="s">
        <v>49</v>
      </c>
      <c r="E256" s="217" t="s">
        <v>49</v>
      </c>
      <c r="F256" t="s">
        <v>237</v>
      </c>
      <c r="G256" t="s">
        <v>413</v>
      </c>
      <c r="H256" t="s">
        <v>414</v>
      </c>
      <c r="I256" t="s">
        <v>415</v>
      </c>
      <c r="J256" t="s">
        <v>715</v>
      </c>
      <c r="K256" s="129" t="s">
        <v>791</v>
      </c>
      <c r="L256" s="129" t="s">
        <v>418</v>
      </c>
      <c r="M256" s="218" t="str">
        <f t="shared" si="154"/>
        <v>ED.AN</v>
      </c>
      <c r="N256" s="173">
        <v>0.65639999999999998</v>
      </c>
      <c r="O256" s="173">
        <v>0</v>
      </c>
      <c r="P256" s="219">
        <f t="shared" si="113"/>
        <v>821044.57569600001</v>
      </c>
      <c r="Q256" s="219">
        <f t="shared" si="114"/>
        <v>0</v>
      </c>
      <c r="R256" s="220">
        <v>234168.81</v>
      </c>
      <c r="S256" s="220">
        <v>0</v>
      </c>
      <c r="T256" s="220">
        <v>0</v>
      </c>
      <c r="U256" s="220">
        <v>0</v>
      </c>
      <c r="V256" s="220">
        <v>-7174.7899999999972</v>
      </c>
      <c r="W256" s="220">
        <v>-14077.33</v>
      </c>
      <c r="X256" s="220">
        <v>0</v>
      </c>
      <c r="Y256" s="220">
        <v>0</v>
      </c>
      <c r="Z256" s="220">
        <v>488707.3</v>
      </c>
      <c r="AA256" s="220">
        <v>443549.86</v>
      </c>
      <c r="AB256" s="220">
        <v>80625.78</v>
      </c>
      <c r="AC256" s="220">
        <v>25030.010000000002</v>
      </c>
      <c r="AD256" s="220">
        <f t="shared" si="120"/>
        <v>1250829.6400000001</v>
      </c>
      <c r="AE256" s="221"/>
      <c r="AF256" s="220">
        <f>SUM($R256:R256)</f>
        <v>234168.81</v>
      </c>
      <c r="AG256" s="220">
        <f>SUM($R256:S256)</f>
        <v>234168.81</v>
      </c>
      <c r="AH256" s="220">
        <f>SUM($R256:T256)</f>
        <v>234168.81</v>
      </c>
      <c r="AI256" s="220">
        <f>SUM($R256:U256)</f>
        <v>234168.81</v>
      </c>
      <c r="AJ256" s="220">
        <f>SUM($R256:V256)</f>
        <v>226994.02</v>
      </c>
      <c r="AK256" s="220">
        <f>SUM($R256:W256)</f>
        <v>212916.69</v>
      </c>
      <c r="AL256" s="220">
        <f>SUM($R256:X256)</f>
        <v>212916.69</v>
      </c>
      <c r="AM256" s="220">
        <f>SUM($R256:Y256)</f>
        <v>212916.69</v>
      </c>
      <c r="AN256" s="220">
        <f>SUM($R256:Z256)</f>
        <v>701623.99</v>
      </c>
      <c r="AO256" s="220">
        <f>SUM($R256:AA256)</f>
        <v>1145173.8500000001</v>
      </c>
      <c r="AP256" s="220">
        <f>SUM($R256:AB256)</f>
        <v>1225799.6300000001</v>
      </c>
      <c r="AQ256" s="220">
        <f>SUM($R256:AC256)</f>
        <v>1250829.6400000001</v>
      </c>
      <c r="AR256" s="222">
        <f t="shared" si="115"/>
        <v>458369.3016666667</v>
      </c>
      <c r="AS256" s="82"/>
      <c r="AT256" s="220">
        <f t="shared" si="203"/>
        <v>153708.406884</v>
      </c>
      <c r="AU256" s="220">
        <f t="shared" si="203"/>
        <v>0</v>
      </c>
      <c r="AV256" s="220">
        <f t="shared" si="203"/>
        <v>0</v>
      </c>
      <c r="AW256" s="220">
        <f t="shared" si="201"/>
        <v>0</v>
      </c>
      <c r="AX256" s="220">
        <f t="shared" si="201"/>
        <v>-4709.5321559999984</v>
      </c>
      <c r="AY256" s="220">
        <f t="shared" si="201"/>
        <v>-9240.3594119999998</v>
      </c>
      <c r="AZ256" s="220">
        <f t="shared" si="201"/>
        <v>0</v>
      </c>
      <c r="BA256" s="220">
        <f t="shared" si="201"/>
        <v>0</v>
      </c>
      <c r="BB256" s="220">
        <f t="shared" si="201"/>
        <v>320787.47171999997</v>
      </c>
      <c r="BC256" s="220">
        <f t="shared" si="201"/>
        <v>291146.128104</v>
      </c>
      <c r="BD256" s="220">
        <f t="shared" si="201"/>
        <v>52922.761992</v>
      </c>
      <c r="BE256" s="220">
        <f t="shared" si="201"/>
        <v>16429.698564000002</v>
      </c>
      <c r="BF256" s="220">
        <f t="shared" si="116"/>
        <v>821044.57569600001</v>
      </c>
      <c r="BG256" s="221"/>
      <c r="BH256" s="220">
        <f>SUM($AT256:AT256)</f>
        <v>153708.406884</v>
      </c>
      <c r="BI256" s="220">
        <f>SUM($AT256:AU256)</f>
        <v>153708.406884</v>
      </c>
      <c r="BJ256" s="220">
        <f>SUM($AT256:AV256)</f>
        <v>153708.406884</v>
      </c>
      <c r="BK256" s="220">
        <f>SUM($AT256:AW256)</f>
        <v>153708.406884</v>
      </c>
      <c r="BL256" s="220">
        <f>SUM($AT256:AX256)</f>
        <v>148998.874728</v>
      </c>
      <c r="BM256" s="220">
        <f>SUM($AT256:AY256)</f>
        <v>139758.515316</v>
      </c>
      <c r="BN256" s="220">
        <f>SUM($AT256:AZ256)</f>
        <v>139758.515316</v>
      </c>
      <c r="BO256" s="220">
        <f>SUM($AT256:BA256)</f>
        <v>139758.515316</v>
      </c>
      <c r="BP256" s="220">
        <f>SUM($AT256:BB256)</f>
        <v>460545.98703600001</v>
      </c>
      <c r="BQ256" s="220">
        <f>SUM($AT256:BC256)</f>
        <v>751692.11514000001</v>
      </c>
      <c r="BR256" s="220">
        <f>SUM($AT256:BD256)</f>
        <v>804614.87713200005</v>
      </c>
      <c r="BS256" s="220">
        <f>SUM($AT256:BE256)</f>
        <v>821044.57569600001</v>
      </c>
      <c r="BT256" s="222">
        <f t="shared" si="117"/>
        <v>300873.60961400002</v>
      </c>
      <c r="BU256" s="82"/>
      <c r="BV256" s="220">
        <f t="shared" si="204"/>
        <v>0</v>
      </c>
      <c r="BW256" s="220">
        <f t="shared" si="204"/>
        <v>0</v>
      </c>
      <c r="BX256" s="220">
        <f t="shared" si="204"/>
        <v>0</v>
      </c>
      <c r="BY256" s="220">
        <f t="shared" si="202"/>
        <v>0</v>
      </c>
      <c r="BZ256" s="220">
        <f t="shared" si="202"/>
        <v>0</v>
      </c>
      <c r="CA256" s="220">
        <f t="shared" si="202"/>
        <v>0</v>
      </c>
      <c r="CB256" s="220">
        <f t="shared" si="202"/>
        <v>0</v>
      </c>
      <c r="CC256" s="220">
        <f t="shared" si="202"/>
        <v>0</v>
      </c>
      <c r="CD256" s="220">
        <f t="shared" si="202"/>
        <v>0</v>
      </c>
      <c r="CE256" s="220">
        <f t="shared" si="202"/>
        <v>0</v>
      </c>
      <c r="CF256" s="220">
        <f t="shared" si="202"/>
        <v>0</v>
      </c>
      <c r="CG256" s="220">
        <f t="shared" si="202"/>
        <v>0</v>
      </c>
      <c r="CH256" s="220">
        <f t="shared" si="118"/>
        <v>0</v>
      </c>
      <c r="CI256" s="221"/>
      <c r="CJ256" s="220">
        <f>SUM($BV256:BV256)</f>
        <v>0</v>
      </c>
      <c r="CK256" s="220">
        <f>SUM($BV256:BW256)</f>
        <v>0</v>
      </c>
      <c r="CL256" s="220">
        <f>SUM($BV256:BX256)</f>
        <v>0</v>
      </c>
      <c r="CM256" s="220">
        <f>SUM($BV256:BY256)</f>
        <v>0</v>
      </c>
      <c r="CN256" s="220">
        <f>SUM($BV256:BZ256)</f>
        <v>0</v>
      </c>
      <c r="CO256" s="220">
        <f>SUM($BV256:CA256)</f>
        <v>0</v>
      </c>
      <c r="CP256" s="220">
        <f>SUM($BV256:CB256)</f>
        <v>0</v>
      </c>
      <c r="CQ256" s="220">
        <f>SUM($BV256:CC256)</f>
        <v>0</v>
      </c>
      <c r="CR256" s="220">
        <f>SUM($BV256:CD256)</f>
        <v>0</v>
      </c>
      <c r="CS256" s="220">
        <f>SUM($BV256:CE256)</f>
        <v>0</v>
      </c>
      <c r="CT256" s="220">
        <f>SUM($BV256:CF256)</f>
        <v>0</v>
      </c>
      <c r="CU256" s="220">
        <f>SUM($BV256:CG256)</f>
        <v>0</v>
      </c>
      <c r="CV256" s="222">
        <f t="shared" si="119"/>
        <v>0</v>
      </c>
    </row>
    <row r="257" spans="1:100" s="94" customFormat="1" ht="14.4">
      <c r="A257" s="129" t="s">
        <v>807</v>
      </c>
      <c r="B257" t="s">
        <v>211</v>
      </c>
      <c r="C257" t="s">
        <v>21</v>
      </c>
      <c r="D257" t="s">
        <v>49</v>
      </c>
      <c r="E257" s="217" t="s">
        <v>49</v>
      </c>
      <c r="F257" t="s">
        <v>237</v>
      </c>
      <c r="G257" t="s">
        <v>413</v>
      </c>
      <c r="H257" t="s">
        <v>414</v>
      </c>
      <c r="I257" t="s">
        <v>415</v>
      </c>
      <c r="J257" t="s">
        <v>715</v>
      </c>
      <c r="K257" s="129" t="s">
        <v>791</v>
      </c>
      <c r="L257" s="129" t="s">
        <v>41</v>
      </c>
      <c r="M257" s="218" t="str">
        <f t="shared" si="154"/>
        <v>ED.AN</v>
      </c>
      <c r="N257" s="173">
        <v>0.69189000000000001</v>
      </c>
      <c r="O257" s="173">
        <v>0</v>
      </c>
      <c r="P257" s="219">
        <f t="shared" si="113"/>
        <v>40118.023923599991</v>
      </c>
      <c r="Q257" s="219">
        <f t="shared" si="114"/>
        <v>0</v>
      </c>
      <c r="R257" s="220">
        <v>0</v>
      </c>
      <c r="S257" s="220">
        <v>0</v>
      </c>
      <c r="T257" s="220">
        <v>0</v>
      </c>
      <c r="U257" s="220">
        <v>0</v>
      </c>
      <c r="V257" s="220">
        <v>38853.06</v>
      </c>
      <c r="W257" s="220">
        <v>0</v>
      </c>
      <c r="X257" s="220">
        <v>0</v>
      </c>
      <c r="Y257" s="220">
        <v>0</v>
      </c>
      <c r="Z257" s="220">
        <v>0</v>
      </c>
      <c r="AA257" s="220">
        <v>16515.09</v>
      </c>
      <c r="AB257" s="220">
        <v>0</v>
      </c>
      <c r="AC257" s="220">
        <v>2615.09</v>
      </c>
      <c r="AD257" s="220">
        <f t="shared" si="120"/>
        <v>57983.239999999991</v>
      </c>
      <c r="AE257" s="221"/>
      <c r="AF257" s="220">
        <f>SUM($R257:R257)</f>
        <v>0</v>
      </c>
      <c r="AG257" s="220">
        <f>SUM($R257:S257)</f>
        <v>0</v>
      </c>
      <c r="AH257" s="220">
        <f>SUM($R257:T257)</f>
        <v>0</v>
      </c>
      <c r="AI257" s="220">
        <f>SUM($R257:U257)</f>
        <v>0</v>
      </c>
      <c r="AJ257" s="220">
        <f>SUM($R257:V257)</f>
        <v>38853.06</v>
      </c>
      <c r="AK257" s="220">
        <f>SUM($R257:W257)</f>
        <v>38853.06</v>
      </c>
      <c r="AL257" s="220">
        <f>SUM($R257:X257)</f>
        <v>38853.06</v>
      </c>
      <c r="AM257" s="220">
        <f>SUM($R257:Y257)</f>
        <v>38853.06</v>
      </c>
      <c r="AN257" s="220">
        <f>SUM($R257:Z257)</f>
        <v>38853.06</v>
      </c>
      <c r="AO257" s="220">
        <f>SUM($R257:AA257)</f>
        <v>55368.149999999994</v>
      </c>
      <c r="AP257" s="220">
        <f>SUM($R257:AB257)</f>
        <v>55368.149999999994</v>
      </c>
      <c r="AQ257" s="220">
        <f>SUM($R257:AC257)</f>
        <v>57983.239999999991</v>
      </c>
      <c r="AR257" s="222">
        <f t="shared" si="115"/>
        <v>27832.76833333333</v>
      </c>
      <c r="AS257" s="82"/>
      <c r="AT257" s="220">
        <f t="shared" si="203"/>
        <v>0</v>
      </c>
      <c r="AU257" s="220">
        <f t="shared" si="203"/>
        <v>0</v>
      </c>
      <c r="AV257" s="220">
        <f t="shared" si="203"/>
        <v>0</v>
      </c>
      <c r="AW257" s="220">
        <f t="shared" si="201"/>
        <v>0</v>
      </c>
      <c r="AX257" s="220">
        <f t="shared" si="201"/>
        <v>26882.043683399999</v>
      </c>
      <c r="AY257" s="220">
        <f t="shared" si="201"/>
        <v>0</v>
      </c>
      <c r="AZ257" s="220">
        <f t="shared" si="201"/>
        <v>0</v>
      </c>
      <c r="BA257" s="220">
        <f t="shared" si="201"/>
        <v>0</v>
      </c>
      <c r="BB257" s="220">
        <f t="shared" si="201"/>
        <v>0</v>
      </c>
      <c r="BC257" s="220">
        <f t="shared" si="201"/>
        <v>11426.6256201</v>
      </c>
      <c r="BD257" s="220">
        <f t="shared" si="201"/>
        <v>0</v>
      </c>
      <c r="BE257" s="220">
        <f t="shared" si="201"/>
        <v>1809.3546201000001</v>
      </c>
      <c r="BF257" s="220">
        <f t="shared" si="116"/>
        <v>40118.023923599998</v>
      </c>
      <c r="BG257" s="221"/>
      <c r="BH257" s="220">
        <f>SUM($AT257:AT257)</f>
        <v>0</v>
      </c>
      <c r="BI257" s="220">
        <f>SUM($AT257:AU257)</f>
        <v>0</v>
      </c>
      <c r="BJ257" s="220">
        <f>SUM($AT257:AV257)</f>
        <v>0</v>
      </c>
      <c r="BK257" s="220">
        <f>SUM($AT257:AW257)</f>
        <v>0</v>
      </c>
      <c r="BL257" s="220">
        <f>SUM($AT257:AX257)</f>
        <v>26882.043683399999</v>
      </c>
      <c r="BM257" s="220">
        <f>SUM($AT257:AY257)</f>
        <v>26882.043683399999</v>
      </c>
      <c r="BN257" s="220">
        <f>SUM($AT257:AZ257)</f>
        <v>26882.043683399999</v>
      </c>
      <c r="BO257" s="220">
        <f>SUM($AT257:BA257)</f>
        <v>26882.043683399999</v>
      </c>
      <c r="BP257" s="220">
        <f>SUM($AT257:BB257)</f>
        <v>26882.043683399999</v>
      </c>
      <c r="BQ257" s="220">
        <f>SUM($AT257:BC257)</f>
        <v>38308.669303499999</v>
      </c>
      <c r="BR257" s="220">
        <f>SUM($AT257:BD257)</f>
        <v>38308.669303499999</v>
      </c>
      <c r="BS257" s="220">
        <f>SUM($AT257:BE257)</f>
        <v>40118.023923599998</v>
      </c>
      <c r="BT257" s="222">
        <f t="shared" si="117"/>
        <v>19257.21408215</v>
      </c>
      <c r="BU257" s="82"/>
      <c r="BV257" s="220">
        <f t="shared" si="204"/>
        <v>0</v>
      </c>
      <c r="BW257" s="220">
        <f t="shared" si="204"/>
        <v>0</v>
      </c>
      <c r="BX257" s="220">
        <f t="shared" si="204"/>
        <v>0</v>
      </c>
      <c r="BY257" s="220">
        <f t="shared" si="202"/>
        <v>0</v>
      </c>
      <c r="BZ257" s="220">
        <f t="shared" si="202"/>
        <v>0</v>
      </c>
      <c r="CA257" s="220">
        <f t="shared" si="202"/>
        <v>0</v>
      </c>
      <c r="CB257" s="220">
        <f t="shared" si="202"/>
        <v>0</v>
      </c>
      <c r="CC257" s="220">
        <f t="shared" si="202"/>
        <v>0</v>
      </c>
      <c r="CD257" s="220">
        <f t="shared" si="202"/>
        <v>0</v>
      </c>
      <c r="CE257" s="220">
        <f t="shared" si="202"/>
        <v>0</v>
      </c>
      <c r="CF257" s="220">
        <f t="shared" si="202"/>
        <v>0</v>
      </c>
      <c r="CG257" s="220">
        <f t="shared" si="202"/>
        <v>0</v>
      </c>
      <c r="CH257" s="220">
        <f t="shared" si="118"/>
        <v>0</v>
      </c>
      <c r="CI257" s="221"/>
      <c r="CJ257" s="220">
        <f>SUM($BV257:BV257)</f>
        <v>0</v>
      </c>
      <c r="CK257" s="220">
        <f>SUM($BV257:BW257)</f>
        <v>0</v>
      </c>
      <c r="CL257" s="220">
        <f>SUM($BV257:BX257)</f>
        <v>0</v>
      </c>
      <c r="CM257" s="220">
        <f>SUM($BV257:BY257)</f>
        <v>0</v>
      </c>
      <c r="CN257" s="220">
        <f>SUM($BV257:BZ257)</f>
        <v>0</v>
      </c>
      <c r="CO257" s="220">
        <f>SUM($BV257:CA257)</f>
        <v>0</v>
      </c>
      <c r="CP257" s="220">
        <f>SUM($BV257:CB257)</f>
        <v>0</v>
      </c>
      <c r="CQ257" s="220">
        <f>SUM($BV257:CC257)</f>
        <v>0</v>
      </c>
      <c r="CR257" s="220">
        <f>SUM($BV257:CD257)</f>
        <v>0</v>
      </c>
      <c r="CS257" s="220">
        <f>SUM($BV257:CE257)</f>
        <v>0</v>
      </c>
      <c r="CT257" s="220">
        <f>SUM($BV257:CF257)</f>
        <v>0</v>
      </c>
      <c r="CU257" s="220">
        <f>SUM($BV257:CG257)</f>
        <v>0</v>
      </c>
      <c r="CV257" s="222">
        <f t="shared" si="119"/>
        <v>0</v>
      </c>
    </row>
    <row r="258" spans="1:100" s="94" customFormat="1" ht="14.4">
      <c r="A258" s="129" t="s">
        <v>807</v>
      </c>
      <c r="B258" t="s">
        <v>56</v>
      </c>
      <c r="C258" t="s">
        <v>20</v>
      </c>
      <c r="D258" t="s">
        <v>494</v>
      </c>
      <c r="E258" s="217" t="s">
        <v>53</v>
      </c>
      <c r="F258" t="s">
        <v>194</v>
      </c>
      <c r="G258" t="s">
        <v>195</v>
      </c>
      <c r="H258" t="s">
        <v>196</v>
      </c>
      <c r="I258" t="s">
        <v>60</v>
      </c>
      <c r="J258" t="s">
        <v>721</v>
      </c>
      <c r="K258" s="129" t="s">
        <v>798</v>
      </c>
      <c r="L258" s="129" t="s">
        <v>42</v>
      </c>
      <c r="M258" s="218" t="str">
        <f t="shared" si="154"/>
        <v>CD.AA</v>
      </c>
      <c r="N258" s="173">
        <v>0.48309143579999997</v>
      </c>
      <c r="O258" s="173">
        <v>0.15158870260000001</v>
      </c>
      <c r="P258" s="219">
        <f t="shared" si="113"/>
        <v>20709.149177131327</v>
      </c>
      <c r="Q258" s="219">
        <f t="shared" si="114"/>
        <v>6498.2999553957225</v>
      </c>
      <c r="R258" s="220">
        <v>0</v>
      </c>
      <c r="S258" s="220">
        <v>0</v>
      </c>
      <c r="T258" s="220">
        <v>0</v>
      </c>
      <c r="U258" s="220">
        <v>42867.97</v>
      </c>
      <c r="V258" s="220">
        <v>0</v>
      </c>
      <c r="W258" s="220">
        <v>0</v>
      </c>
      <c r="X258" s="220">
        <v>0</v>
      </c>
      <c r="Y258" s="220">
        <v>0</v>
      </c>
      <c r="Z258" s="220">
        <v>0</v>
      </c>
      <c r="AA258" s="220">
        <v>0</v>
      </c>
      <c r="AB258" s="220">
        <v>0</v>
      </c>
      <c r="AC258" s="220">
        <v>0</v>
      </c>
      <c r="AD258" s="220">
        <f t="shared" si="120"/>
        <v>42867.97</v>
      </c>
      <c r="AE258" s="221"/>
      <c r="AF258" s="220">
        <f>SUM($R258:R258)</f>
        <v>0</v>
      </c>
      <c r="AG258" s="220">
        <f>SUM($R258:S258)</f>
        <v>0</v>
      </c>
      <c r="AH258" s="220">
        <f>SUM($R258:T258)</f>
        <v>0</v>
      </c>
      <c r="AI258" s="220">
        <f>SUM($R258:U258)</f>
        <v>42867.97</v>
      </c>
      <c r="AJ258" s="220">
        <f>SUM($R258:V258)</f>
        <v>42867.97</v>
      </c>
      <c r="AK258" s="220">
        <f>SUM($R258:W258)</f>
        <v>42867.97</v>
      </c>
      <c r="AL258" s="220">
        <f>SUM($R258:X258)</f>
        <v>42867.97</v>
      </c>
      <c r="AM258" s="220">
        <f>SUM($R258:Y258)</f>
        <v>42867.97</v>
      </c>
      <c r="AN258" s="220">
        <f>SUM($R258:Z258)</f>
        <v>42867.97</v>
      </c>
      <c r="AO258" s="220">
        <f>SUM($R258:AA258)</f>
        <v>42867.97</v>
      </c>
      <c r="AP258" s="220">
        <f>SUM($R258:AB258)</f>
        <v>42867.97</v>
      </c>
      <c r="AQ258" s="220">
        <f>SUM($R258:AC258)</f>
        <v>42867.97</v>
      </c>
      <c r="AR258" s="222">
        <f t="shared" si="115"/>
        <v>30364.812083333334</v>
      </c>
      <c r="AS258" s="82"/>
      <c r="AT258" s="220">
        <f t="shared" si="203"/>
        <v>0</v>
      </c>
      <c r="AU258" s="220">
        <f t="shared" si="203"/>
        <v>0</v>
      </c>
      <c r="AV258" s="220">
        <f t="shared" si="203"/>
        <v>0</v>
      </c>
      <c r="AW258" s="220">
        <f t="shared" si="201"/>
        <v>20709.149177131327</v>
      </c>
      <c r="AX258" s="220">
        <f t="shared" si="201"/>
        <v>0</v>
      </c>
      <c r="AY258" s="220">
        <f t="shared" si="201"/>
        <v>0</v>
      </c>
      <c r="AZ258" s="220">
        <f t="shared" si="201"/>
        <v>0</v>
      </c>
      <c r="BA258" s="220">
        <f t="shared" si="201"/>
        <v>0</v>
      </c>
      <c r="BB258" s="220">
        <f t="shared" si="201"/>
        <v>0</v>
      </c>
      <c r="BC258" s="220">
        <f t="shared" si="201"/>
        <v>0</v>
      </c>
      <c r="BD258" s="220">
        <f t="shared" si="201"/>
        <v>0</v>
      </c>
      <c r="BE258" s="220">
        <f t="shared" si="201"/>
        <v>0</v>
      </c>
      <c r="BF258" s="220">
        <f t="shared" si="116"/>
        <v>20709.149177131327</v>
      </c>
      <c r="BG258" s="221"/>
      <c r="BH258" s="220">
        <f>SUM($AT258:AT258)</f>
        <v>0</v>
      </c>
      <c r="BI258" s="220">
        <f>SUM($AT258:AU258)</f>
        <v>0</v>
      </c>
      <c r="BJ258" s="220">
        <f>SUM($AT258:AV258)</f>
        <v>0</v>
      </c>
      <c r="BK258" s="220">
        <f>SUM($AT258:AW258)</f>
        <v>20709.149177131327</v>
      </c>
      <c r="BL258" s="220">
        <f>SUM($AT258:AX258)</f>
        <v>20709.149177131327</v>
      </c>
      <c r="BM258" s="220">
        <f>SUM($AT258:AY258)</f>
        <v>20709.149177131327</v>
      </c>
      <c r="BN258" s="220">
        <f>SUM($AT258:AZ258)</f>
        <v>20709.149177131327</v>
      </c>
      <c r="BO258" s="220">
        <f>SUM($AT258:BA258)</f>
        <v>20709.149177131327</v>
      </c>
      <c r="BP258" s="220">
        <f>SUM($AT258:BB258)</f>
        <v>20709.149177131327</v>
      </c>
      <c r="BQ258" s="220">
        <f>SUM($AT258:BC258)</f>
        <v>20709.149177131327</v>
      </c>
      <c r="BR258" s="220">
        <f>SUM($AT258:BD258)</f>
        <v>20709.149177131327</v>
      </c>
      <c r="BS258" s="220">
        <f>SUM($AT258:BE258)</f>
        <v>20709.149177131327</v>
      </c>
      <c r="BT258" s="222">
        <f t="shared" si="117"/>
        <v>14668.980667134689</v>
      </c>
      <c r="BU258" s="82"/>
      <c r="BV258" s="220">
        <f t="shared" si="204"/>
        <v>0</v>
      </c>
      <c r="BW258" s="220">
        <f t="shared" si="204"/>
        <v>0</v>
      </c>
      <c r="BX258" s="220">
        <f t="shared" si="204"/>
        <v>0</v>
      </c>
      <c r="BY258" s="220">
        <f t="shared" si="202"/>
        <v>6498.2999553957225</v>
      </c>
      <c r="BZ258" s="220">
        <f t="shared" si="202"/>
        <v>0</v>
      </c>
      <c r="CA258" s="220">
        <f t="shared" si="202"/>
        <v>0</v>
      </c>
      <c r="CB258" s="220">
        <f t="shared" si="202"/>
        <v>0</v>
      </c>
      <c r="CC258" s="220">
        <f t="shared" si="202"/>
        <v>0</v>
      </c>
      <c r="CD258" s="220">
        <f t="shared" si="202"/>
        <v>0</v>
      </c>
      <c r="CE258" s="220">
        <f t="shared" si="202"/>
        <v>0</v>
      </c>
      <c r="CF258" s="220">
        <f t="shared" si="202"/>
        <v>0</v>
      </c>
      <c r="CG258" s="220">
        <f t="shared" si="202"/>
        <v>0</v>
      </c>
      <c r="CH258" s="220">
        <f t="shared" si="118"/>
        <v>6498.2999553957225</v>
      </c>
      <c r="CI258" s="221"/>
      <c r="CJ258" s="220">
        <f>SUM($BV258:BV258)</f>
        <v>0</v>
      </c>
      <c r="CK258" s="220">
        <f>SUM($BV258:BW258)</f>
        <v>0</v>
      </c>
      <c r="CL258" s="220">
        <f>SUM($BV258:BX258)</f>
        <v>0</v>
      </c>
      <c r="CM258" s="220">
        <f>SUM($BV258:BY258)</f>
        <v>6498.2999553957225</v>
      </c>
      <c r="CN258" s="220">
        <f>SUM($BV258:BZ258)</f>
        <v>6498.2999553957225</v>
      </c>
      <c r="CO258" s="220">
        <f>SUM($BV258:CA258)</f>
        <v>6498.2999553957225</v>
      </c>
      <c r="CP258" s="220">
        <f>SUM($BV258:CB258)</f>
        <v>6498.2999553957225</v>
      </c>
      <c r="CQ258" s="220">
        <f>SUM($BV258:CC258)</f>
        <v>6498.2999553957225</v>
      </c>
      <c r="CR258" s="220">
        <f>SUM($BV258:CD258)</f>
        <v>6498.2999553957225</v>
      </c>
      <c r="CS258" s="220">
        <f>SUM($BV258:CE258)</f>
        <v>6498.2999553957225</v>
      </c>
      <c r="CT258" s="220">
        <f>SUM($BV258:CF258)</f>
        <v>6498.2999553957225</v>
      </c>
      <c r="CU258" s="220">
        <f>SUM($BV258:CG258)</f>
        <v>6498.2999553957225</v>
      </c>
      <c r="CV258" s="222">
        <f t="shared" si="119"/>
        <v>4602.9624684053024</v>
      </c>
    </row>
    <row r="259" spans="1:100" s="94" customFormat="1" ht="14.4">
      <c r="A259" s="129" t="s">
        <v>807</v>
      </c>
      <c r="B259" t="s">
        <v>56</v>
      </c>
      <c r="C259" t="s">
        <v>21</v>
      </c>
      <c r="D259" t="s">
        <v>494</v>
      </c>
      <c r="E259" s="217" t="s">
        <v>53</v>
      </c>
      <c r="F259" t="s">
        <v>194</v>
      </c>
      <c r="G259" t="s">
        <v>195</v>
      </c>
      <c r="H259" t="s">
        <v>196</v>
      </c>
      <c r="I259" t="s">
        <v>60</v>
      </c>
      <c r="J259" t="s">
        <v>721</v>
      </c>
      <c r="K259" s="129" t="s">
        <v>798</v>
      </c>
      <c r="L259" s="129" t="s">
        <v>775</v>
      </c>
      <c r="M259" s="218" t="str">
        <f t="shared" si="154"/>
        <v>CD.AN</v>
      </c>
      <c r="N259" s="173">
        <v>0.53495551019999998</v>
      </c>
      <c r="O259" s="173">
        <v>0.16465544260000001</v>
      </c>
      <c r="P259" s="219">
        <f t="shared" si="113"/>
        <v>4384.3830209420585</v>
      </c>
      <c r="Q259" s="219">
        <f t="shared" si="114"/>
        <v>1349.4814299066543</v>
      </c>
      <c r="R259" s="220">
        <v>0</v>
      </c>
      <c r="S259" s="220">
        <v>0</v>
      </c>
      <c r="T259" s="220">
        <v>0</v>
      </c>
      <c r="U259" s="220">
        <v>0</v>
      </c>
      <c r="V259" s="220">
        <v>0</v>
      </c>
      <c r="W259" s="220">
        <v>0</v>
      </c>
      <c r="X259" s="220">
        <v>8195.7900000000009</v>
      </c>
      <c r="Y259" s="220">
        <v>0</v>
      </c>
      <c r="Z259" s="220">
        <v>0</v>
      </c>
      <c r="AA259" s="220">
        <v>0</v>
      </c>
      <c r="AB259" s="220">
        <v>0</v>
      </c>
      <c r="AC259" s="220">
        <v>0</v>
      </c>
      <c r="AD259" s="220">
        <f t="shared" si="120"/>
        <v>8195.7900000000009</v>
      </c>
      <c r="AE259" s="221"/>
      <c r="AF259" s="220">
        <f>SUM($R259:R259)</f>
        <v>0</v>
      </c>
      <c r="AG259" s="220">
        <f>SUM($R259:S259)</f>
        <v>0</v>
      </c>
      <c r="AH259" s="220">
        <f>SUM($R259:T259)</f>
        <v>0</v>
      </c>
      <c r="AI259" s="220">
        <f>SUM($R259:U259)</f>
        <v>0</v>
      </c>
      <c r="AJ259" s="220">
        <f>SUM($R259:V259)</f>
        <v>0</v>
      </c>
      <c r="AK259" s="220">
        <f>SUM($R259:W259)</f>
        <v>0</v>
      </c>
      <c r="AL259" s="220">
        <f>SUM($R259:X259)</f>
        <v>8195.7900000000009</v>
      </c>
      <c r="AM259" s="220">
        <f>SUM($R259:Y259)</f>
        <v>8195.7900000000009</v>
      </c>
      <c r="AN259" s="220">
        <f>SUM($R259:Z259)</f>
        <v>8195.7900000000009</v>
      </c>
      <c r="AO259" s="220">
        <f>SUM($R259:AA259)</f>
        <v>8195.7900000000009</v>
      </c>
      <c r="AP259" s="220">
        <f>SUM($R259:AB259)</f>
        <v>8195.7900000000009</v>
      </c>
      <c r="AQ259" s="220">
        <f>SUM($R259:AC259)</f>
        <v>8195.7900000000009</v>
      </c>
      <c r="AR259" s="222">
        <f t="shared" si="115"/>
        <v>3756.4037499999999</v>
      </c>
      <c r="AS259" s="82"/>
      <c r="AT259" s="220">
        <f t="shared" si="203"/>
        <v>0</v>
      </c>
      <c r="AU259" s="220">
        <f t="shared" si="203"/>
        <v>0</v>
      </c>
      <c r="AV259" s="220">
        <f t="shared" si="203"/>
        <v>0</v>
      </c>
      <c r="AW259" s="220">
        <f t="shared" si="201"/>
        <v>0</v>
      </c>
      <c r="AX259" s="220">
        <f t="shared" si="201"/>
        <v>0</v>
      </c>
      <c r="AY259" s="220">
        <f t="shared" si="201"/>
        <v>0</v>
      </c>
      <c r="AZ259" s="220">
        <f t="shared" si="201"/>
        <v>4384.3830209420585</v>
      </c>
      <c r="BA259" s="220">
        <f t="shared" si="201"/>
        <v>0</v>
      </c>
      <c r="BB259" s="220">
        <f t="shared" si="201"/>
        <v>0</v>
      </c>
      <c r="BC259" s="220">
        <f t="shared" si="201"/>
        <v>0</v>
      </c>
      <c r="BD259" s="220">
        <f t="shared" si="201"/>
        <v>0</v>
      </c>
      <c r="BE259" s="220">
        <f t="shared" si="201"/>
        <v>0</v>
      </c>
      <c r="BF259" s="220">
        <f t="shared" si="116"/>
        <v>4384.3830209420585</v>
      </c>
      <c r="BG259" s="221"/>
      <c r="BH259" s="220">
        <f>SUM($AT259:AT259)</f>
        <v>0</v>
      </c>
      <c r="BI259" s="220">
        <f>SUM($AT259:AU259)</f>
        <v>0</v>
      </c>
      <c r="BJ259" s="220">
        <f>SUM($AT259:AV259)</f>
        <v>0</v>
      </c>
      <c r="BK259" s="220">
        <f>SUM($AT259:AW259)</f>
        <v>0</v>
      </c>
      <c r="BL259" s="220">
        <f>SUM($AT259:AX259)</f>
        <v>0</v>
      </c>
      <c r="BM259" s="220">
        <f>SUM($AT259:AY259)</f>
        <v>0</v>
      </c>
      <c r="BN259" s="220">
        <f>SUM($AT259:AZ259)</f>
        <v>4384.3830209420585</v>
      </c>
      <c r="BO259" s="220">
        <f>SUM($AT259:BA259)</f>
        <v>4384.3830209420585</v>
      </c>
      <c r="BP259" s="220">
        <f>SUM($AT259:BB259)</f>
        <v>4384.3830209420585</v>
      </c>
      <c r="BQ259" s="220">
        <f>SUM($AT259:BC259)</f>
        <v>4384.3830209420585</v>
      </c>
      <c r="BR259" s="220">
        <f>SUM($AT259:BD259)</f>
        <v>4384.3830209420585</v>
      </c>
      <c r="BS259" s="220">
        <f>SUM($AT259:BE259)</f>
        <v>4384.3830209420585</v>
      </c>
      <c r="BT259" s="222">
        <f t="shared" si="117"/>
        <v>2009.5088845984435</v>
      </c>
      <c r="BU259" s="82"/>
      <c r="BV259" s="220">
        <f t="shared" si="204"/>
        <v>0</v>
      </c>
      <c r="BW259" s="220">
        <f t="shared" si="204"/>
        <v>0</v>
      </c>
      <c r="BX259" s="220">
        <f t="shared" si="204"/>
        <v>0</v>
      </c>
      <c r="BY259" s="220">
        <f t="shared" si="202"/>
        <v>0</v>
      </c>
      <c r="BZ259" s="220">
        <f t="shared" si="202"/>
        <v>0</v>
      </c>
      <c r="CA259" s="220">
        <f t="shared" si="202"/>
        <v>0</v>
      </c>
      <c r="CB259" s="220">
        <f t="shared" si="202"/>
        <v>1349.4814299066543</v>
      </c>
      <c r="CC259" s="220">
        <f t="shared" si="202"/>
        <v>0</v>
      </c>
      <c r="CD259" s="220">
        <f t="shared" si="202"/>
        <v>0</v>
      </c>
      <c r="CE259" s="220">
        <f t="shared" si="202"/>
        <v>0</v>
      </c>
      <c r="CF259" s="220">
        <f t="shared" si="202"/>
        <v>0</v>
      </c>
      <c r="CG259" s="220">
        <f t="shared" si="202"/>
        <v>0</v>
      </c>
      <c r="CH259" s="220">
        <f t="shared" si="118"/>
        <v>1349.4814299066543</v>
      </c>
      <c r="CI259" s="221"/>
      <c r="CJ259" s="220">
        <f>SUM($BV259:BV259)</f>
        <v>0</v>
      </c>
      <c r="CK259" s="220">
        <f>SUM($BV259:BW259)</f>
        <v>0</v>
      </c>
      <c r="CL259" s="220">
        <f>SUM($BV259:BX259)</f>
        <v>0</v>
      </c>
      <c r="CM259" s="220">
        <f>SUM($BV259:BY259)</f>
        <v>0</v>
      </c>
      <c r="CN259" s="220">
        <f>SUM($BV259:BZ259)</f>
        <v>0</v>
      </c>
      <c r="CO259" s="220">
        <f>SUM($BV259:CA259)</f>
        <v>0</v>
      </c>
      <c r="CP259" s="220">
        <f>SUM($BV259:CB259)</f>
        <v>1349.4814299066543</v>
      </c>
      <c r="CQ259" s="220">
        <f>SUM($BV259:CC259)</f>
        <v>1349.4814299066543</v>
      </c>
      <c r="CR259" s="220">
        <f>SUM($BV259:CD259)</f>
        <v>1349.4814299066543</v>
      </c>
      <c r="CS259" s="220">
        <f>SUM($BV259:CE259)</f>
        <v>1349.4814299066543</v>
      </c>
      <c r="CT259" s="220">
        <f>SUM($BV259:CF259)</f>
        <v>1349.4814299066543</v>
      </c>
      <c r="CU259" s="220">
        <f>SUM($BV259:CG259)</f>
        <v>1349.4814299066543</v>
      </c>
      <c r="CV259" s="222">
        <f t="shared" si="119"/>
        <v>618.51232204054998</v>
      </c>
    </row>
    <row r="260" spans="1:100" s="94" customFormat="1" ht="14.4">
      <c r="A260" s="129" t="s">
        <v>807</v>
      </c>
      <c r="B260" t="s">
        <v>56</v>
      </c>
      <c r="C260" t="s">
        <v>21</v>
      </c>
      <c r="D260" t="s">
        <v>494</v>
      </c>
      <c r="E260" s="217" t="s">
        <v>53</v>
      </c>
      <c r="F260" t="s">
        <v>194</v>
      </c>
      <c r="G260" t="s">
        <v>195</v>
      </c>
      <c r="H260" t="s">
        <v>196</v>
      </c>
      <c r="I260" t="s">
        <v>60</v>
      </c>
      <c r="J260" t="s">
        <v>721</v>
      </c>
      <c r="K260" s="129" t="s">
        <v>798</v>
      </c>
      <c r="L260" s="129" t="s">
        <v>42</v>
      </c>
      <c r="M260" s="218" t="str">
        <f t="shared" si="154"/>
        <v>CD.AN</v>
      </c>
      <c r="N260" s="173">
        <v>0.53495551019999998</v>
      </c>
      <c r="O260" s="173">
        <v>0.16465544260000001</v>
      </c>
      <c r="P260" s="219">
        <f t="shared" si="113"/>
        <v>315145.89130940364</v>
      </c>
      <c r="Q260" s="219">
        <f t="shared" si="114"/>
        <v>96999.629366788693</v>
      </c>
      <c r="R260" s="220">
        <v>58845.11</v>
      </c>
      <c r="S260" s="220">
        <v>112844.89</v>
      </c>
      <c r="T260" s="220">
        <v>0</v>
      </c>
      <c r="U260" s="220">
        <v>86124.18</v>
      </c>
      <c r="V260" s="220">
        <v>0</v>
      </c>
      <c r="W260" s="220">
        <v>0</v>
      </c>
      <c r="X260" s="220">
        <v>131232.23000000001</v>
      </c>
      <c r="Y260" s="220">
        <v>72209.820000000022</v>
      </c>
      <c r="Z260" s="220">
        <v>132.08000000000175</v>
      </c>
      <c r="AA260" s="220">
        <v>0</v>
      </c>
      <c r="AB260" s="220">
        <v>0</v>
      </c>
      <c r="AC260" s="220">
        <v>127718.41999999998</v>
      </c>
      <c r="AD260" s="220">
        <f t="shared" si="120"/>
        <v>589106.73</v>
      </c>
      <c r="AE260" s="221"/>
      <c r="AF260" s="220">
        <f>SUM($R260:R260)</f>
        <v>58845.11</v>
      </c>
      <c r="AG260" s="220">
        <f>SUM($R260:S260)</f>
        <v>171690</v>
      </c>
      <c r="AH260" s="220">
        <f>SUM($R260:T260)</f>
        <v>171690</v>
      </c>
      <c r="AI260" s="220">
        <f>SUM($R260:U260)</f>
        <v>257814.18</v>
      </c>
      <c r="AJ260" s="220">
        <f>SUM($R260:V260)</f>
        <v>257814.18</v>
      </c>
      <c r="AK260" s="220">
        <f>SUM($R260:W260)</f>
        <v>257814.18</v>
      </c>
      <c r="AL260" s="220">
        <f>SUM($R260:X260)</f>
        <v>389046.41000000003</v>
      </c>
      <c r="AM260" s="220">
        <f>SUM($R260:Y260)</f>
        <v>461256.23000000004</v>
      </c>
      <c r="AN260" s="220">
        <f>SUM($R260:Z260)</f>
        <v>461388.31000000006</v>
      </c>
      <c r="AO260" s="220">
        <f>SUM($R260:AA260)</f>
        <v>461388.31000000006</v>
      </c>
      <c r="AP260" s="220">
        <f>SUM($R260:AB260)</f>
        <v>461388.31000000006</v>
      </c>
      <c r="AQ260" s="220">
        <f>SUM($R260:AC260)</f>
        <v>589106.73</v>
      </c>
      <c r="AR260" s="222">
        <f t="shared" si="115"/>
        <v>308724.04875000002</v>
      </c>
      <c r="AS260" s="82"/>
      <c r="AT260" s="220">
        <f t="shared" si="203"/>
        <v>31479.51584282512</v>
      </c>
      <c r="AU260" s="220">
        <f t="shared" si="203"/>
        <v>60366.995703412875</v>
      </c>
      <c r="AV260" s="220">
        <f t="shared" si="203"/>
        <v>0</v>
      </c>
      <c r="AW260" s="220">
        <f t="shared" si="201"/>
        <v>46072.604652456634</v>
      </c>
      <c r="AX260" s="220">
        <f t="shared" si="201"/>
        <v>0</v>
      </c>
      <c r="AY260" s="220">
        <f t="shared" si="201"/>
        <v>0</v>
      </c>
      <c r="AZ260" s="220">
        <f t="shared" si="201"/>
        <v>70203.404554333756</v>
      </c>
      <c r="BA260" s="220">
        <f t="shared" si="201"/>
        <v>38629.041099550173</v>
      </c>
      <c r="BB260" s="220">
        <f t="shared" si="201"/>
        <v>70.656923787216925</v>
      </c>
      <c r="BC260" s="220">
        <f t="shared" si="201"/>
        <v>0</v>
      </c>
      <c r="BD260" s="220">
        <f t="shared" si="201"/>
        <v>0</v>
      </c>
      <c r="BE260" s="220">
        <f t="shared" si="201"/>
        <v>68323.672533037869</v>
      </c>
      <c r="BF260" s="220">
        <f t="shared" si="116"/>
        <v>315145.89130940364</v>
      </c>
      <c r="BG260" s="221"/>
      <c r="BH260" s="220">
        <f>SUM($AT260:AT260)</f>
        <v>31479.51584282512</v>
      </c>
      <c r="BI260" s="220">
        <f>SUM($AT260:AU260)</f>
        <v>91846.511546237991</v>
      </c>
      <c r="BJ260" s="220">
        <f>SUM($AT260:AV260)</f>
        <v>91846.511546237991</v>
      </c>
      <c r="BK260" s="220">
        <f>SUM($AT260:AW260)</f>
        <v>137919.11619869462</v>
      </c>
      <c r="BL260" s="220">
        <f>SUM($AT260:AX260)</f>
        <v>137919.11619869462</v>
      </c>
      <c r="BM260" s="220">
        <f>SUM($AT260:AY260)</f>
        <v>137919.11619869462</v>
      </c>
      <c r="BN260" s="220">
        <f>SUM($AT260:AZ260)</f>
        <v>208122.5207530284</v>
      </c>
      <c r="BO260" s="220">
        <f>SUM($AT260:BA260)</f>
        <v>246751.56185257857</v>
      </c>
      <c r="BP260" s="220">
        <f>SUM($AT260:BB260)</f>
        <v>246822.21877636577</v>
      </c>
      <c r="BQ260" s="220">
        <f>SUM($AT260:BC260)</f>
        <v>246822.21877636577</v>
      </c>
      <c r="BR260" s="220">
        <f>SUM($AT260:BD260)</f>
        <v>246822.21877636577</v>
      </c>
      <c r="BS260" s="220">
        <f>SUM($AT260:BE260)</f>
        <v>315145.89130940364</v>
      </c>
      <c r="BT260" s="222">
        <f t="shared" si="117"/>
        <v>165153.63101006593</v>
      </c>
      <c r="BU260" s="82"/>
      <c r="BV260" s="220">
        <f t="shared" si="204"/>
        <v>9689.167631895687</v>
      </c>
      <c r="BW260" s="220">
        <f t="shared" si="204"/>
        <v>18580.525308098313</v>
      </c>
      <c r="BX260" s="220">
        <f t="shared" si="204"/>
        <v>0</v>
      </c>
      <c r="BY260" s="220">
        <f t="shared" si="202"/>
        <v>14180.814976462067</v>
      </c>
      <c r="BZ260" s="220">
        <f t="shared" si="202"/>
        <v>0</v>
      </c>
      <c r="CA260" s="220">
        <f t="shared" si="202"/>
        <v>0</v>
      </c>
      <c r="CB260" s="220">
        <f t="shared" si="202"/>
        <v>21608.100914035</v>
      </c>
      <c r="CC260" s="220">
        <f t="shared" si="202"/>
        <v>11889.739872166336</v>
      </c>
      <c r="CD260" s="220">
        <f t="shared" si="202"/>
        <v>21.747690858608287</v>
      </c>
      <c r="CE260" s="220">
        <f t="shared" si="202"/>
        <v>0</v>
      </c>
      <c r="CF260" s="220">
        <f t="shared" si="202"/>
        <v>0</v>
      </c>
      <c r="CG260" s="220">
        <f t="shared" si="202"/>
        <v>21029.53297327269</v>
      </c>
      <c r="CH260" s="220">
        <f t="shared" si="118"/>
        <v>96999.629366788693</v>
      </c>
      <c r="CI260" s="221"/>
      <c r="CJ260" s="220">
        <f>SUM($BV260:BV260)</f>
        <v>9689.167631895687</v>
      </c>
      <c r="CK260" s="220">
        <f>SUM($BV260:BW260)</f>
        <v>28269.692939993998</v>
      </c>
      <c r="CL260" s="220">
        <f>SUM($BV260:BX260)</f>
        <v>28269.692939993998</v>
      </c>
      <c r="CM260" s="220">
        <f>SUM($BV260:BY260)</f>
        <v>42450.507916456067</v>
      </c>
      <c r="CN260" s="220">
        <f>SUM($BV260:BZ260)</f>
        <v>42450.507916456067</v>
      </c>
      <c r="CO260" s="220">
        <f>SUM($BV260:CA260)</f>
        <v>42450.507916456067</v>
      </c>
      <c r="CP260" s="220">
        <f>SUM($BV260:CB260)</f>
        <v>64058.608830491066</v>
      </c>
      <c r="CQ260" s="220">
        <f>SUM($BV260:CC260)</f>
        <v>75948.3487026574</v>
      </c>
      <c r="CR260" s="220">
        <f>SUM($BV260:CD260)</f>
        <v>75970.096393516011</v>
      </c>
      <c r="CS260" s="220">
        <f>SUM($BV260:CE260)</f>
        <v>75970.096393516011</v>
      </c>
      <c r="CT260" s="220">
        <f>SUM($BV260:CF260)</f>
        <v>75970.096393516011</v>
      </c>
      <c r="CU260" s="220">
        <f>SUM($BV260:CG260)</f>
        <v>96999.629366788693</v>
      </c>
      <c r="CV260" s="222">
        <f t="shared" si="119"/>
        <v>50833.094888195228</v>
      </c>
    </row>
    <row r="261" spans="1:100" s="94" customFormat="1" ht="14.4">
      <c r="A261" s="129" t="s">
        <v>807</v>
      </c>
      <c r="B261" t="s">
        <v>211</v>
      </c>
      <c r="C261" t="s">
        <v>21</v>
      </c>
      <c r="D261" t="s">
        <v>494</v>
      </c>
      <c r="E261" s="217" t="s">
        <v>53</v>
      </c>
      <c r="F261" t="s">
        <v>194</v>
      </c>
      <c r="G261" t="s">
        <v>195</v>
      </c>
      <c r="H261" t="s">
        <v>196</v>
      </c>
      <c r="I261" t="s">
        <v>60</v>
      </c>
      <c r="J261" t="s">
        <v>721</v>
      </c>
      <c r="K261" s="129" t="s">
        <v>798</v>
      </c>
      <c r="L261" s="129" t="s">
        <v>42</v>
      </c>
      <c r="M261" s="218" t="str">
        <f t="shared" si="154"/>
        <v>ED.AN</v>
      </c>
      <c r="N261" s="173">
        <v>0.69189000000000001</v>
      </c>
      <c r="O261" s="173">
        <v>0</v>
      </c>
      <c r="P261" s="219">
        <f t="shared" si="113"/>
        <v>1107851.5765479</v>
      </c>
      <c r="Q261" s="219">
        <f t="shared" si="114"/>
        <v>0</v>
      </c>
      <c r="R261" s="220">
        <v>171653.41</v>
      </c>
      <c r="S261" s="220">
        <v>248804.46</v>
      </c>
      <c r="T261" s="220">
        <v>91274.37999999999</v>
      </c>
      <c r="U261" s="220">
        <v>144474.37</v>
      </c>
      <c r="V261" s="220">
        <v>0</v>
      </c>
      <c r="W261" s="220">
        <v>142029.22</v>
      </c>
      <c r="X261" s="220">
        <v>202024.84000000003</v>
      </c>
      <c r="Y261" s="220">
        <v>127873</v>
      </c>
      <c r="Z261" s="220">
        <v>1916.02</v>
      </c>
      <c r="AA261" s="220">
        <v>26592.36</v>
      </c>
      <c r="AB261" s="220">
        <v>104844.17</v>
      </c>
      <c r="AC261" s="220">
        <v>339709.88</v>
      </c>
      <c r="AD261" s="220">
        <f t="shared" si="120"/>
        <v>1601196.1099999999</v>
      </c>
      <c r="AE261" s="221"/>
      <c r="AF261" s="220">
        <f>SUM($R261:R261)</f>
        <v>171653.41</v>
      </c>
      <c r="AG261" s="220">
        <f>SUM($R261:S261)</f>
        <v>420457.87</v>
      </c>
      <c r="AH261" s="220">
        <f>SUM($R261:T261)</f>
        <v>511732.25</v>
      </c>
      <c r="AI261" s="220">
        <f>SUM($R261:U261)</f>
        <v>656206.62</v>
      </c>
      <c r="AJ261" s="220">
        <f>SUM($R261:V261)</f>
        <v>656206.62</v>
      </c>
      <c r="AK261" s="220">
        <f>SUM($R261:W261)</f>
        <v>798235.84</v>
      </c>
      <c r="AL261" s="220">
        <f>SUM($R261:X261)</f>
        <v>1000260.6799999999</v>
      </c>
      <c r="AM261" s="220">
        <f>SUM($R261:Y261)</f>
        <v>1128133.68</v>
      </c>
      <c r="AN261" s="220">
        <f>SUM($R261:Z261)</f>
        <v>1130049.7</v>
      </c>
      <c r="AO261" s="220">
        <f>SUM($R261:AA261)</f>
        <v>1156642.06</v>
      </c>
      <c r="AP261" s="220">
        <f>SUM($R261:AB261)</f>
        <v>1261486.23</v>
      </c>
      <c r="AQ261" s="220">
        <f>SUM($R261:AC261)</f>
        <v>1601196.1099999999</v>
      </c>
      <c r="AR261" s="222">
        <f t="shared" si="115"/>
        <v>807638.58458333334</v>
      </c>
      <c r="AS261" s="82"/>
      <c r="AT261" s="220">
        <f t="shared" si="203"/>
        <v>118765.2778449</v>
      </c>
      <c r="AU261" s="220">
        <f t="shared" si="203"/>
        <v>172145.31782940001</v>
      </c>
      <c r="AV261" s="220">
        <f t="shared" si="203"/>
        <v>63151.83077819999</v>
      </c>
      <c r="AW261" s="220">
        <f t="shared" si="201"/>
        <v>99960.371859299994</v>
      </c>
      <c r="AX261" s="220">
        <f t="shared" si="201"/>
        <v>0</v>
      </c>
      <c r="AY261" s="220">
        <f t="shared" si="201"/>
        <v>98268.597025800002</v>
      </c>
      <c r="AZ261" s="220">
        <f t="shared" si="201"/>
        <v>139778.96654760002</v>
      </c>
      <c r="BA261" s="220">
        <f t="shared" si="201"/>
        <v>88474.049970000007</v>
      </c>
      <c r="BB261" s="220">
        <f t="shared" si="201"/>
        <v>1325.6750778000001</v>
      </c>
      <c r="BC261" s="220">
        <f t="shared" si="201"/>
        <v>18398.987960400002</v>
      </c>
      <c r="BD261" s="220">
        <f t="shared" si="201"/>
        <v>72540.632781299995</v>
      </c>
      <c r="BE261" s="220">
        <f t="shared" si="201"/>
        <v>235041.8688732</v>
      </c>
      <c r="BF261" s="220">
        <f t="shared" si="116"/>
        <v>1107851.5765479</v>
      </c>
      <c r="BG261" s="221"/>
      <c r="BH261" s="220">
        <f>SUM($AT261:AT261)</f>
        <v>118765.2778449</v>
      </c>
      <c r="BI261" s="220">
        <f>SUM($AT261:AU261)</f>
        <v>290910.59567429998</v>
      </c>
      <c r="BJ261" s="220">
        <f>SUM($AT261:AV261)</f>
        <v>354062.42645249999</v>
      </c>
      <c r="BK261" s="220">
        <f>SUM($AT261:AW261)</f>
        <v>454022.7983118</v>
      </c>
      <c r="BL261" s="220">
        <f>SUM($AT261:AX261)</f>
        <v>454022.7983118</v>
      </c>
      <c r="BM261" s="220">
        <f>SUM($AT261:AY261)</f>
        <v>552291.39533760003</v>
      </c>
      <c r="BN261" s="220">
        <f>SUM($AT261:AZ261)</f>
        <v>692070.36188520002</v>
      </c>
      <c r="BO261" s="220">
        <f>SUM($AT261:BA261)</f>
        <v>780544.41185520007</v>
      </c>
      <c r="BP261" s="220">
        <f>SUM($AT261:BB261)</f>
        <v>781870.08693300013</v>
      </c>
      <c r="BQ261" s="220">
        <f>SUM($AT261:BC261)</f>
        <v>800269.07489340007</v>
      </c>
      <c r="BR261" s="220">
        <f>SUM($AT261:BD261)</f>
        <v>872809.70767470007</v>
      </c>
      <c r="BS261" s="220">
        <f>SUM($AT261:BE261)</f>
        <v>1107851.5765479</v>
      </c>
      <c r="BT261" s="222">
        <f t="shared" si="117"/>
        <v>558797.06028736255</v>
      </c>
      <c r="BU261" s="82"/>
      <c r="BV261" s="220">
        <f t="shared" si="204"/>
        <v>0</v>
      </c>
      <c r="BW261" s="220">
        <f t="shared" si="204"/>
        <v>0</v>
      </c>
      <c r="BX261" s="220">
        <f t="shared" si="204"/>
        <v>0</v>
      </c>
      <c r="BY261" s="220">
        <f t="shared" si="202"/>
        <v>0</v>
      </c>
      <c r="BZ261" s="220">
        <f t="shared" si="202"/>
        <v>0</v>
      </c>
      <c r="CA261" s="220">
        <f t="shared" si="202"/>
        <v>0</v>
      </c>
      <c r="CB261" s="220">
        <f t="shared" si="202"/>
        <v>0</v>
      </c>
      <c r="CC261" s="220">
        <f t="shared" si="202"/>
        <v>0</v>
      </c>
      <c r="CD261" s="220">
        <f t="shared" si="202"/>
        <v>0</v>
      </c>
      <c r="CE261" s="220">
        <f t="shared" si="202"/>
        <v>0</v>
      </c>
      <c r="CF261" s="220">
        <f t="shared" si="202"/>
        <v>0</v>
      </c>
      <c r="CG261" s="220">
        <f t="shared" si="202"/>
        <v>0</v>
      </c>
      <c r="CH261" s="220">
        <f t="shared" si="118"/>
        <v>0</v>
      </c>
      <c r="CI261" s="221"/>
      <c r="CJ261" s="220">
        <f>SUM($BV261:BV261)</f>
        <v>0</v>
      </c>
      <c r="CK261" s="220">
        <f>SUM($BV261:BW261)</f>
        <v>0</v>
      </c>
      <c r="CL261" s="220">
        <f>SUM($BV261:BX261)</f>
        <v>0</v>
      </c>
      <c r="CM261" s="220">
        <f>SUM($BV261:BY261)</f>
        <v>0</v>
      </c>
      <c r="CN261" s="220">
        <f>SUM($BV261:BZ261)</f>
        <v>0</v>
      </c>
      <c r="CO261" s="220">
        <f>SUM($BV261:CA261)</f>
        <v>0</v>
      </c>
      <c r="CP261" s="220">
        <f>SUM($BV261:CB261)</f>
        <v>0</v>
      </c>
      <c r="CQ261" s="220">
        <f>SUM($BV261:CC261)</f>
        <v>0</v>
      </c>
      <c r="CR261" s="220">
        <f>SUM($BV261:CD261)</f>
        <v>0</v>
      </c>
      <c r="CS261" s="220">
        <f>SUM($BV261:CE261)</f>
        <v>0</v>
      </c>
      <c r="CT261" s="220">
        <f>SUM($BV261:CF261)</f>
        <v>0</v>
      </c>
      <c r="CU261" s="220">
        <f>SUM($BV261:CG261)</f>
        <v>0</v>
      </c>
      <c r="CV261" s="222">
        <f t="shared" si="119"/>
        <v>0</v>
      </c>
    </row>
    <row r="262" spans="1:100" s="94" customFormat="1" ht="14.4">
      <c r="A262" s="129" t="s">
        <v>807</v>
      </c>
      <c r="B262" t="s">
        <v>211</v>
      </c>
      <c r="C262" t="s">
        <v>212</v>
      </c>
      <c r="D262" t="s">
        <v>494</v>
      </c>
      <c r="E262" s="217" t="s">
        <v>53</v>
      </c>
      <c r="F262" t="s">
        <v>194</v>
      </c>
      <c r="G262" t="s">
        <v>195</v>
      </c>
      <c r="H262" t="s">
        <v>196</v>
      </c>
      <c r="I262" t="s">
        <v>60</v>
      </c>
      <c r="J262" t="s">
        <v>721</v>
      </c>
      <c r="K262" s="129" t="s">
        <v>798</v>
      </c>
      <c r="L262" s="129" t="s">
        <v>42</v>
      </c>
      <c r="M262" s="218" t="str">
        <f t="shared" si="154"/>
        <v>ED.WA</v>
      </c>
      <c r="N262" s="173">
        <v>1</v>
      </c>
      <c r="O262" s="173">
        <v>0</v>
      </c>
      <c r="P262" s="219">
        <f t="shared" si="113"/>
        <v>674745.58</v>
      </c>
      <c r="Q262" s="219">
        <f t="shared" si="114"/>
        <v>0</v>
      </c>
      <c r="R262" s="220">
        <v>64614.340000000004</v>
      </c>
      <c r="S262" s="220">
        <v>688.80999999999676</v>
      </c>
      <c r="T262" s="220">
        <v>120193.08</v>
      </c>
      <c r="U262" s="220">
        <v>163622.21999999997</v>
      </c>
      <c r="V262" s="220">
        <v>670.97000000000116</v>
      </c>
      <c r="W262" s="220">
        <v>2676.7</v>
      </c>
      <c r="X262" s="220">
        <v>182038.26</v>
      </c>
      <c r="Y262" s="220">
        <v>112.42</v>
      </c>
      <c r="Z262" s="220">
        <v>0</v>
      </c>
      <c r="AA262" s="220">
        <v>0</v>
      </c>
      <c r="AB262" s="220">
        <v>140128.78</v>
      </c>
      <c r="AC262" s="220">
        <v>0</v>
      </c>
      <c r="AD262" s="220">
        <f t="shared" si="120"/>
        <v>674745.58</v>
      </c>
      <c r="AE262" s="221"/>
      <c r="AF262" s="220">
        <f>SUM($R262:R262)</f>
        <v>64614.340000000004</v>
      </c>
      <c r="AG262" s="220">
        <f>SUM($R262:S262)</f>
        <v>65303.15</v>
      </c>
      <c r="AH262" s="220">
        <f>SUM($R262:T262)</f>
        <v>185496.23</v>
      </c>
      <c r="AI262" s="220">
        <f>SUM($R262:U262)</f>
        <v>349118.44999999995</v>
      </c>
      <c r="AJ262" s="220">
        <f>SUM($R262:V262)</f>
        <v>349789.41999999993</v>
      </c>
      <c r="AK262" s="220">
        <f>SUM($R262:W262)</f>
        <v>352466.11999999994</v>
      </c>
      <c r="AL262" s="220">
        <f>SUM($R262:X262)</f>
        <v>534504.37999999989</v>
      </c>
      <c r="AM262" s="220">
        <f>SUM($R262:Y262)</f>
        <v>534616.79999999993</v>
      </c>
      <c r="AN262" s="220">
        <f>SUM($R262:Z262)</f>
        <v>534616.79999999993</v>
      </c>
      <c r="AO262" s="220">
        <f>SUM($R262:AA262)</f>
        <v>534616.79999999993</v>
      </c>
      <c r="AP262" s="220">
        <f>SUM($R262:AB262)</f>
        <v>674745.58</v>
      </c>
      <c r="AQ262" s="220">
        <f>SUM($R262:AC262)</f>
        <v>674745.58</v>
      </c>
      <c r="AR262" s="222">
        <f t="shared" si="115"/>
        <v>376438.40499999997</v>
      </c>
      <c r="AS262" s="82"/>
      <c r="AT262" s="220">
        <f t="shared" si="203"/>
        <v>64614.340000000004</v>
      </c>
      <c r="AU262" s="220">
        <f t="shared" si="203"/>
        <v>688.80999999999676</v>
      </c>
      <c r="AV262" s="220">
        <f t="shared" si="203"/>
        <v>120193.08</v>
      </c>
      <c r="AW262" s="220">
        <f t="shared" si="201"/>
        <v>163622.21999999997</v>
      </c>
      <c r="AX262" s="220">
        <f t="shared" si="201"/>
        <v>670.97000000000116</v>
      </c>
      <c r="AY262" s="220">
        <f t="shared" si="201"/>
        <v>2676.7</v>
      </c>
      <c r="AZ262" s="220">
        <f t="shared" si="201"/>
        <v>182038.26</v>
      </c>
      <c r="BA262" s="220">
        <f t="shared" si="201"/>
        <v>112.42</v>
      </c>
      <c r="BB262" s="220">
        <f t="shared" si="201"/>
        <v>0</v>
      </c>
      <c r="BC262" s="220">
        <f t="shared" si="201"/>
        <v>0</v>
      </c>
      <c r="BD262" s="220">
        <f t="shared" si="201"/>
        <v>140128.78</v>
      </c>
      <c r="BE262" s="220">
        <f t="shared" si="201"/>
        <v>0</v>
      </c>
      <c r="BF262" s="220">
        <f t="shared" si="116"/>
        <v>674745.58</v>
      </c>
      <c r="BG262" s="221"/>
      <c r="BH262" s="220">
        <f>SUM($AT262:AT262)</f>
        <v>64614.340000000004</v>
      </c>
      <c r="BI262" s="220">
        <f>SUM($AT262:AU262)</f>
        <v>65303.15</v>
      </c>
      <c r="BJ262" s="220">
        <f>SUM($AT262:AV262)</f>
        <v>185496.23</v>
      </c>
      <c r="BK262" s="220">
        <f>SUM($AT262:AW262)</f>
        <v>349118.44999999995</v>
      </c>
      <c r="BL262" s="220">
        <f>SUM($AT262:AX262)</f>
        <v>349789.41999999993</v>
      </c>
      <c r="BM262" s="220">
        <f>SUM($AT262:AY262)</f>
        <v>352466.11999999994</v>
      </c>
      <c r="BN262" s="220">
        <f>SUM($AT262:AZ262)</f>
        <v>534504.37999999989</v>
      </c>
      <c r="BO262" s="220">
        <f>SUM($AT262:BA262)</f>
        <v>534616.79999999993</v>
      </c>
      <c r="BP262" s="220">
        <f>SUM($AT262:BB262)</f>
        <v>534616.79999999993</v>
      </c>
      <c r="BQ262" s="220">
        <f>SUM($AT262:BC262)</f>
        <v>534616.79999999993</v>
      </c>
      <c r="BR262" s="220">
        <f>SUM($AT262:BD262)</f>
        <v>674745.58</v>
      </c>
      <c r="BS262" s="220">
        <f>SUM($AT262:BE262)</f>
        <v>674745.58</v>
      </c>
      <c r="BT262" s="222">
        <f t="shared" si="117"/>
        <v>376438.40499999997</v>
      </c>
      <c r="BU262" s="82"/>
      <c r="BV262" s="220">
        <f t="shared" si="204"/>
        <v>0</v>
      </c>
      <c r="BW262" s="220">
        <f t="shared" si="204"/>
        <v>0</v>
      </c>
      <c r="BX262" s="220">
        <f t="shared" si="204"/>
        <v>0</v>
      </c>
      <c r="BY262" s="220">
        <f t="shared" si="202"/>
        <v>0</v>
      </c>
      <c r="BZ262" s="220">
        <f t="shared" si="202"/>
        <v>0</v>
      </c>
      <c r="CA262" s="220">
        <f t="shared" si="202"/>
        <v>0</v>
      </c>
      <c r="CB262" s="220">
        <f t="shared" si="202"/>
        <v>0</v>
      </c>
      <c r="CC262" s="220">
        <f t="shared" si="202"/>
        <v>0</v>
      </c>
      <c r="CD262" s="220">
        <f t="shared" si="202"/>
        <v>0</v>
      </c>
      <c r="CE262" s="220">
        <f t="shared" si="202"/>
        <v>0</v>
      </c>
      <c r="CF262" s="220">
        <f t="shared" si="202"/>
        <v>0</v>
      </c>
      <c r="CG262" s="220">
        <f t="shared" si="202"/>
        <v>0</v>
      </c>
      <c r="CH262" s="220">
        <f t="shared" si="118"/>
        <v>0</v>
      </c>
      <c r="CI262" s="221"/>
      <c r="CJ262" s="220">
        <f>SUM($BV262:BV262)</f>
        <v>0</v>
      </c>
      <c r="CK262" s="220">
        <f>SUM($BV262:BW262)</f>
        <v>0</v>
      </c>
      <c r="CL262" s="220">
        <f>SUM($BV262:BX262)</f>
        <v>0</v>
      </c>
      <c r="CM262" s="220">
        <f>SUM($BV262:BY262)</f>
        <v>0</v>
      </c>
      <c r="CN262" s="220">
        <f>SUM($BV262:BZ262)</f>
        <v>0</v>
      </c>
      <c r="CO262" s="220">
        <f>SUM($BV262:CA262)</f>
        <v>0</v>
      </c>
      <c r="CP262" s="220">
        <f>SUM($BV262:CB262)</f>
        <v>0</v>
      </c>
      <c r="CQ262" s="220">
        <f>SUM($BV262:CC262)</f>
        <v>0</v>
      </c>
      <c r="CR262" s="220">
        <f>SUM($BV262:CD262)</f>
        <v>0</v>
      </c>
      <c r="CS262" s="220">
        <f>SUM($BV262:CE262)</f>
        <v>0</v>
      </c>
      <c r="CT262" s="220">
        <f>SUM($BV262:CF262)</f>
        <v>0</v>
      </c>
      <c r="CU262" s="220">
        <f>SUM($BV262:CG262)</f>
        <v>0</v>
      </c>
      <c r="CV262" s="222">
        <f t="shared" si="119"/>
        <v>0</v>
      </c>
    </row>
    <row r="263" spans="1:100" s="94" customFormat="1" ht="14.4">
      <c r="A263" s="129" t="s">
        <v>807</v>
      </c>
      <c r="B263" t="s">
        <v>57</v>
      </c>
      <c r="C263" t="s">
        <v>20</v>
      </c>
      <c r="D263" t="s">
        <v>494</v>
      </c>
      <c r="E263" s="217" t="s">
        <v>53</v>
      </c>
      <c r="F263" t="s">
        <v>194</v>
      </c>
      <c r="G263" t="s">
        <v>195</v>
      </c>
      <c r="H263" t="s">
        <v>196</v>
      </c>
      <c r="I263" t="s">
        <v>60</v>
      </c>
      <c r="J263" t="s">
        <v>721</v>
      </c>
      <c r="K263" s="129" t="s">
        <v>798</v>
      </c>
      <c r="L263" s="129" t="s">
        <v>42</v>
      </c>
      <c r="M263" s="218" t="str">
        <f t="shared" si="154"/>
        <v>GD.AA</v>
      </c>
      <c r="N263" s="173">
        <v>0</v>
      </c>
      <c r="O263" s="173">
        <v>0.50112399760000004</v>
      </c>
      <c r="P263" s="219">
        <f t="shared" si="113"/>
        <v>0</v>
      </c>
      <c r="Q263" s="219">
        <f t="shared" si="114"/>
        <v>25175.156694550289</v>
      </c>
      <c r="R263" s="220">
        <v>50237.38</v>
      </c>
      <c r="S263" s="220">
        <v>0</v>
      </c>
      <c r="T263" s="220">
        <v>0</v>
      </c>
      <c r="U263" s="220">
        <v>0</v>
      </c>
      <c r="V263" s="220">
        <v>0</v>
      </c>
      <c r="W263" s="220">
        <v>0</v>
      </c>
      <c r="X263" s="220">
        <v>0</v>
      </c>
      <c r="Y263" s="220">
        <v>0</v>
      </c>
      <c r="Z263" s="220">
        <v>0</v>
      </c>
      <c r="AA263" s="220">
        <v>0</v>
      </c>
      <c r="AB263" s="220">
        <v>0</v>
      </c>
      <c r="AC263" s="220">
        <v>0</v>
      </c>
      <c r="AD263" s="220">
        <f t="shared" si="120"/>
        <v>50237.38</v>
      </c>
      <c r="AE263" s="221"/>
      <c r="AF263" s="220">
        <f>SUM($R263:R263)</f>
        <v>50237.38</v>
      </c>
      <c r="AG263" s="220">
        <f>SUM($R263:S263)</f>
        <v>50237.38</v>
      </c>
      <c r="AH263" s="220">
        <f>SUM($R263:T263)</f>
        <v>50237.38</v>
      </c>
      <c r="AI263" s="220">
        <f>SUM($R263:U263)</f>
        <v>50237.38</v>
      </c>
      <c r="AJ263" s="220">
        <f>SUM($R263:V263)</f>
        <v>50237.38</v>
      </c>
      <c r="AK263" s="220">
        <f>SUM($R263:W263)</f>
        <v>50237.38</v>
      </c>
      <c r="AL263" s="220">
        <f>SUM($R263:X263)</f>
        <v>50237.38</v>
      </c>
      <c r="AM263" s="220">
        <f>SUM($R263:Y263)</f>
        <v>50237.38</v>
      </c>
      <c r="AN263" s="220">
        <f>SUM($R263:Z263)</f>
        <v>50237.38</v>
      </c>
      <c r="AO263" s="220">
        <f>SUM($R263:AA263)</f>
        <v>50237.38</v>
      </c>
      <c r="AP263" s="220">
        <f>SUM($R263:AB263)</f>
        <v>50237.38</v>
      </c>
      <c r="AQ263" s="220">
        <f>SUM($R263:AC263)</f>
        <v>50237.38</v>
      </c>
      <c r="AR263" s="222">
        <f t="shared" si="115"/>
        <v>48144.155833333323</v>
      </c>
      <c r="AS263" s="82"/>
      <c r="AT263" s="220">
        <f t="shared" si="203"/>
        <v>0</v>
      </c>
      <c r="AU263" s="220">
        <f t="shared" si="203"/>
        <v>0</v>
      </c>
      <c r="AV263" s="220">
        <f t="shared" si="203"/>
        <v>0</v>
      </c>
      <c r="AW263" s="220">
        <f t="shared" si="201"/>
        <v>0</v>
      </c>
      <c r="AX263" s="220">
        <f t="shared" si="201"/>
        <v>0</v>
      </c>
      <c r="AY263" s="220">
        <f t="shared" si="201"/>
        <v>0</v>
      </c>
      <c r="AZ263" s="220">
        <f t="shared" si="201"/>
        <v>0</v>
      </c>
      <c r="BA263" s="220">
        <f t="shared" si="201"/>
        <v>0</v>
      </c>
      <c r="BB263" s="220">
        <f t="shared" si="201"/>
        <v>0</v>
      </c>
      <c r="BC263" s="220">
        <f t="shared" si="201"/>
        <v>0</v>
      </c>
      <c r="BD263" s="220">
        <f t="shared" si="201"/>
        <v>0</v>
      </c>
      <c r="BE263" s="220">
        <f t="shared" si="201"/>
        <v>0</v>
      </c>
      <c r="BF263" s="220">
        <f t="shared" si="116"/>
        <v>0</v>
      </c>
      <c r="BG263" s="221"/>
      <c r="BH263" s="220">
        <f>SUM($AT263:AT263)</f>
        <v>0</v>
      </c>
      <c r="BI263" s="220">
        <f>SUM($AT263:AU263)</f>
        <v>0</v>
      </c>
      <c r="BJ263" s="220">
        <f>SUM($AT263:AV263)</f>
        <v>0</v>
      </c>
      <c r="BK263" s="220">
        <f>SUM($AT263:AW263)</f>
        <v>0</v>
      </c>
      <c r="BL263" s="220">
        <f>SUM($AT263:AX263)</f>
        <v>0</v>
      </c>
      <c r="BM263" s="220">
        <f>SUM($AT263:AY263)</f>
        <v>0</v>
      </c>
      <c r="BN263" s="220">
        <f>SUM($AT263:AZ263)</f>
        <v>0</v>
      </c>
      <c r="BO263" s="220">
        <f>SUM($AT263:BA263)</f>
        <v>0</v>
      </c>
      <c r="BP263" s="220">
        <f>SUM($AT263:BB263)</f>
        <v>0</v>
      </c>
      <c r="BQ263" s="220">
        <f>SUM($AT263:BC263)</f>
        <v>0</v>
      </c>
      <c r="BR263" s="220">
        <f>SUM($AT263:BD263)</f>
        <v>0</v>
      </c>
      <c r="BS263" s="220">
        <f>SUM($AT263:BE263)</f>
        <v>0</v>
      </c>
      <c r="BT263" s="222">
        <f t="shared" si="117"/>
        <v>0</v>
      </c>
      <c r="BU263" s="82"/>
      <c r="BV263" s="220">
        <f t="shared" si="204"/>
        <v>25175.156694550289</v>
      </c>
      <c r="BW263" s="220">
        <f t="shared" si="204"/>
        <v>0</v>
      </c>
      <c r="BX263" s="220">
        <f t="shared" si="204"/>
        <v>0</v>
      </c>
      <c r="BY263" s="220">
        <f t="shared" si="202"/>
        <v>0</v>
      </c>
      <c r="BZ263" s="220">
        <f t="shared" si="202"/>
        <v>0</v>
      </c>
      <c r="CA263" s="220">
        <f t="shared" si="202"/>
        <v>0</v>
      </c>
      <c r="CB263" s="220">
        <f t="shared" si="202"/>
        <v>0</v>
      </c>
      <c r="CC263" s="220">
        <f t="shared" si="202"/>
        <v>0</v>
      </c>
      <c r="CD263" s="220">
        <f t="shared" si="202"/>
        <v>0</v>
      </c>
      <c r="CE263" s="220">
        <f t="shared" si="202"/>
        <v>0</v>
      </c>
      <c r="CF263" s="220">
        <f t="shared" si="202"/>
        <v>0</v>
      </c>
      <c r="CG263" s="220">
        <f t="shared" si="202"/>
        <v>0</v>
      </c>
      <c r="CH263" s="220">
        <f t="shared" si="118"/>
        <v>25175.156694550289</v>
      </c>
      <c r="CI263" s="221"/>
      <c r="CJ263" s="220">
        <f>SUM($BV263:BV263)</f>
        <v>25175.156694550289</v>
      </c>
      <c r="CK263" s="220">
        <f>SUM($BV263:BW263)</f>
        <v>25175.156694550289</v>
      </c>
      <c r="CL263" s="220">
        <f>SUM($BV263:BX263)</f>
        <v>25175.156694550289</v>
      </c>
      <c r="CM263" s="220">
        <f>SUM($BV263:BY263)</f>
        <v>25175.156694550289</v>
      </c>
      <c r="CN263" s="220">
        <f>SUM($BV263:BZ263)</f>
        <v>25175.156694550289</v>
      </c>
      <c r="CO263" s="220">
        <f>SUM($BV263:CA263)</f>
        <v>25175.156694550289</v>
      </c>
      <c r="CP263" s="220">
        <f>SUM($BV263:CB263)</f>
        <v>25175.156694550289</v>
      </c>
      <c r="CQ263" s="220">
        <f>SUM($BV263:CC263)</f>
        <v>25175.156694550289</v>
      </c>
      <c r="CR263" s="220">
        <f>SUM($BV263:CD263)</f>
        <v>25175.156694550289</v>
      </c>
      <c r="CS263" s="220">
        <f>SUM($BV263:CE263)</f>
        <v>25175.156694550289</v>
      </c>
      <c r="CT263" s="220">
        <f>SUM($BV263:CF263)</f>
        <v>25175.156694550289</v>
      </c>
      <c r="CU263" s="220">
        <f>SUM($BV263:CG263)</f>
        <v>25175.156694550289</v>
      </c>
      <c r="CV263" s="222">
        <f t="shared" si="119"/>
        <v>24126.191832277367</v>
      </c>
    </row>
    <row r="264" spans="1:100" s="94" customFormat="1" ht="14.4">
      <c r="A264" s="129" t="s">
        <v>807</v>
      </c>
      <c r="B264" t="s">
        <v>57</v>
      </c>
      <c r="C264" t="s">
        <v>21</v>
      </c>
      <c r="D264" t="s">
        <v>494</v>
      </c>
      <c r="E264" s="217" t="s">
        <v>53</v>
      </c>
      <c r="F264" t="s">
        <v>194</v>
      </c>
      <c r="G264" t="s">
        <v>195</v>
      </c>
      <c r="H264" t="s">
        <v>196</v>
      </c>
      <c r="I264" t="s">
        <v>60</v>
      </c>
      <c r="J264" t="s">
        <v>721</v>
      </c>
      <c r="K264" s="129" t="s">
        <v>798</v>
      </c>
      <c r="L264" s="129" t="s">
        <v>42</v>
      </c>
      <c r="M264" s="218" t="str">
        <f t="shared" si="154"/>
        <v>GD.AN</v>
      </c>
      <c r="N264" s="173">
        <v>0</v>
      </c>
      <c r="O264" s="173">
        <v>0.72593000000000008</v>
      </c>
      <c r="P264" s="219">
        <f t="shared" si="113"/>
        <v>0</v>
      </c>
      <c r="Q264" s="219">
        <f t="shared" si="114"/>
        <v>221766.84563990001</v>
      </c>
      <c r="R264" s="220">
        <v>0</v>
      </c>
      <c r="S264" s="220">
        <v>0</v>
      </c>
      <c r="T264" s="220">
        <v>0</v>
      </c>
      <c r="U264" s="220">
        <v>0</v>
      </c>
      <c r="V264" s="220">
        <v>254930.78999999998</v>
      </c>
      <c r="W264" s="220">
        <v>50965.2</v>
      </c>
      <c r="X264" s="220">
        <v>-402.56</v>
      </c>
      <c r="Y264" s="220">
        <v>0</v>
      </c>
      <c r="Z264" s="220">
        <v>0</v>
      </c>
      <c r="AA264" s="220">
        <v>0</v>
      </c>
      <c r="AB264" s="220">
        <v>0</v>
      </c>
      <c r="AC264" s="220">
        <v>0</v>
      </c>
      <c r="AD264" s="220">
        <f t="shared" si="120"/>
        <v>305493.43</v>
      </c>
      <c r="AE264" s="221"/>
      <c r="AF264" s="220">
        <f>SUM($R264:R264)</f>
        <v>0</v>
      </c>
      <c r="AG264" s="220">
        <f>SUM($R264:S264)</f>
        <v>0</v>
      </c>
      <c r="AH264" s="220">
        <f>SUM($R264:T264)</f>
        <v>0</v>
      </c>
      <c r="AI264" s="220">
        <f>SUM($R264:U264)</f>
        <v>0</v>
      </c>
      <c r="AJ264" s="220">
        <f>SUM($R264:V264)</f>
        <v>254930.78999999998</v>
      </c>
      <c r="AK264" s="220">
        <f>SUM($R264:W264)</f>
        <v>305895.99</v>
      </c>
      <c r="AL264" s="220">
        <f>SUM($R264:X264)</f>
        <v>305493.43</v>
      </c>
      <c r="AM264" s="220">
        <f>SUM($R264:Y264)</f>
        <v>305493.43</v>
      </c>
      <c r="AN264" s="220">
        <f>SUM($R264:Z264)</f>
        <v>305493.43</v>
      </c>
      <c r="AO264" s="220">
        <f>SUM($R264:AA264)</f>
        <v>305493.43</v>
      </c>
      <c r="AP264" s="220">
        <f>SUM($R264:AB264)</f>
        <v>305493.43</v>
      </c>
      <c r="AQ264" s="220">
        <f>SUM($R264:AC264)</f>
        <v>305493.43</v>
      </c>
      <c r="AR264" s="222">
        <f t="shared" si="115"/>
        <v>186753.38708333331</v>
      </c>
      <c r="AS264" s="82"/>
      <c r="AT264" s="220">
        <f t="shared" si="203"/>
        <v>0</v>
      </c>
      <c r="AU264" s="220">
        <f t="shared" si="203"/>
        <v>0</v>
      </c>
      <c r="AV264" s="220">
        <f t="shared" si="203"/>
        <v>0</v>
      </c>
      <c r="AW264" s="220">
        <f t="shared" si="201"/>
        <v>0</v>
      </c>
      <c r="AX264" s="220">
        <f t="shared" si="201"/>
        <v>0</v>
      </c>
      <c r="AY264" s="220">
        <f t="shared" si="201"/>
        <v>0</v>
      </c>
      <c r="AZ264" s="220">
        <f t="shared" si="201"/>
        <v>0</v>
      </c>
      <c r="BA264" s="220">
        <f t="shared" si="201"/>
        <v>0</v>
      </c>
      <c r="BB264" s="220">
        <f t="shared" si="201"/>
        <v>0</v>
      </c>
      <c r="BC264" s="220">
        <f t="shared" si="201"/>
        <v>0</v>
      </c>
      <c r="BD264" s="220">
        <f t="shared" si="201"/>
        <v>0</v>
      </c>
      <c r="BE264" s="220">
        <f t="shared" si="201"/>
        <v>0</v>
      </c>
      <c r="BF264" s="220">
        <f t="shared" si="116"/>
        <v>0</v>
      </c>
      <c r="BG264" s="221"/>
      <c r="BH264" s="220">
        <f>SUM($AT264:AT264)</f>
        <v>0</v>
      </c>
      <c r="BI264" s="220">
        <f>SUM($AT264:AU264)</f>
        <v>0</v>
      </c>
      <c r="BJ264" s="220">
        <f>SUM($AT264:AV264)</f>
        <v>0</v>
      </c>
      <c r="BK264" s="220">
        <f>SUM($AT264:AW264)</f>
        <v>0</v>
      </c>
      <c r="BL264" s="220">
        <f>SUM($AT264:AX264)</f>
        <v>0</v>
      </c>
      <c r="BM264" s="220">
        <f>SUM($AT264:AY264)</f>
        <v>0</v>
      </c>
      <c r="BN264" s="220">
        <f>SUM($AT264:AZ264)</f>
        <v>0</v>
      </c>
      <c r="BO264" s="220">
        <f>SUM($AT264:BA264)</f>
        <v>0</v>
      </c>
      <c r="BP264" s="220">
        <f>SUM($AT264:BB264)</f>
        <v>0</v>
      </c>
      <c r="BQ264" s="220">
        <f>SUM($AT264:BC264)</f>
        <v>0</v>
      </c>
      <c r="BR264" s="220">
        <f>SUM($AT264:BD264)</f>
        <v>0</v>
      </c>
      <c r="BS264" s="220">
        <f>SUM($AT264:BE264)</f>
        <v>0</v>
      </c>
      <c r="BT264" s="222">
        <f t="shared" si="117"/>
        <v>0</v>
      </c>
      <c r="BU264" s="82"/>
      <c r="BV264" s="220">
        <f t="shared" si="204"/>
        <v>0</v>
      </c>
      <c r="BW264" s="220">
        <f t="shared" si="204"/>
        <v>0</v>
      </c>
      <c r="BX264" s="220">
        <f t="shared" si="204"/>
        <v>0</v>
      </c>
      <c r="BY264" s="220">
        <f t="shared" si="202"/>
        <v>0</v>
      </c>
      <c r="BZ264" s="220">
        <f t="shared" si="202"/>
        <v>185061.90838470001</v>
      </c>
      <c r="CA264" s="220">
        <f t="shared" si="202"/>
        <v>36997.167635999998</v>
      </c>
      <c r="CB264" s="220">
        <f t="shared" si="202"/>
        <v>-292.23038080000003</v>
      </c>
      <c r="CC264" s="220">
        <f t="shared" si="202"/>
        <v>0</v>
      </c>
      <c r="CD264" s="220">
        <f t="shared" si="202"/>
        <v>0</v>
      </c>
      <c r="CE264" s="220">
        <f t="shared" si="202"/>
        <v>0</v>
      </c>
      <c r="CF264" s="220">
        <f t="shared" si="202"/>
        <v>0</v>
      </c>
      <c r="CG264" s="220">
        <f t="shared" si="202"/>
        <v>0</v>
      </c>
      <c r="CH264" s="220">
        <f t="shared" si="118"/>
        <v>221766.84563990001</v>
      </c>
      <c r="CI264" s="221"/>
      <c r="CJ264" s="220">
        <f>SUM($BV264:BV264)</f>
        <v>0</v>
      </c>
      <c r="CK264" s="220">
        <f>SUM($BV264:BW264)</f>
        <v>0</v>
      </c>
      <c r="CL264" s="220">
        <f>SUM($BV264:BX264)</f>
        <v>0</v>
      </c>
      <c r="CM264" s="220">
        <f>SUM($BV264:BY264)</f>
        <v>0</v>
      </c>
      <c r="CN264" s="220">
        <f>SUM($BV264:BZ264)</f>
        <v>185061.90838470001</v>
      </c>
      <c r="CO264" s="220">
        <f>SUM($BV264:CA264)</f>
        <v>222059.07602070001</v>
      </c>
      <c r="CP264" s="220">
        <f>SUM($BV264:CB264)</f>
        <v>221766.84563990001</v>
      </c>
      <c r="CQ264" s="220">
        <f>SUM($BV264:CC264)</f>
        <v>221766.84563990001</v>
      </c>
      <c r="CR264" s="220">
        <f>SUM($BV264:CD264)</f>
        <v>221766.84563990001</v>
      </c>
      <c r="CS264" s="220">
        <f>SUM($BV264:CE264)</f>
        <v>221766.84563990001</v>
      </c>
      <c r="CT264" s="220">
        <f>SUM($BV264:CF264)</f>
        <v>221766.84563990001</v>
      </c>
      <c r="CU264" s="220">
        <f>SUM($BV264:CG264)</f>
        <v>221766.84563990001</v>
      </c>
      <c r="CV264" s="222">
        <f t="shared" si="119"/>
        <v>135569.88628540418</v>
      </c>
    </row>
    <row r="265" spans="1:100" s="94" customFormat="1" ht="14.4">
      <c r="A265" s="129" t="s">
        <v>807</v>
      </c>
      <c r="B265" t="s">
        <v>57</v>
      </c>
      <c r="C265" t="s">
        <v>212</v>
      </c>
      <c r="D265" t="s">
        <v>494</v>
      </c>
      <c r="E265" s="217" t="s">
        <v>53</v>
      </c>
      <c r="F265" t="s">
        <v>194</v>
      </c>
      <c r="G265" t="s">
        <v>195</v>
      </c>
      <c r="H265" t="s">
        <v>196</v>
      </c>
      <c r="I265" t="s">
        <v>60</v>
      </c>
      <c r="J265" t="s">
        <v>721</v>
      </c>
      <c r="K265" s="129" t="s">
        <v>798</v>
      </c>
      <c r="L265" s="129" t="s">
        <v>42</v>
      </c>
      <c r="M265" s="218" t="str">
        <f t="shared" si="154"/>
        <v>GD.WA</v>
      </c>
      <c r="N265" s="173">
        <v>0</v>
      </c>
      <c r="O265" s="173">
        <v>1</v>
      </c>
      <c r="P265" s="219">
        <f t="shared" si="113"/>
        <v>0</v>
      </c>
      <c r="Q265" s="219">
        <f t="shared" si="114"/>
        <v>589302.49</v>
      </c>
      <c r="R265" s="220">
        <v>0</v>
      </c>
      <c r="S265" s="220">
        <v>0</v>
      </c>
      <c r="T265" s="220">
        <v>0</v>
      </c>
      <c r="U265" s="220">
        <v>0</v>
      </c>
      <c r="V265" s="220">
        <v>133203.15</v>
      </c>
      <c r="W265" s="220">
        <v>0</v>
      </c>
      <c r="X265" s="220">
        <v>0</v>
      </c>
      <c r="Y265" s="220">
        <v>0</v>
      </c>
      <c r="Z265" s="220">
        <v>0</v>
      </c>
      <c r="AA265" s="220">
        <v>356314.26</v>
      </c>
      <c r="AB265" s="220">
        <v>99050.59</v>
      </c>
      <c r="AC265" s="220">
        <v>734.49</v>
      </c>
      <c r="AD265" s="220">
        <f t="shared" si="120"/>
        <v>589302.49</v>
      </c>
      <c r="AE265" s="221"/>
      <c r="AF265" s="220">
        <f>SUM($R265:R265)</f>
        <v>0</v>
      </c>
      <c r="AG265" s="220">
        <f>SUM($R265:S265)</f>
        <v>0</v>
      </c>
      <c r="AH265" s="220">
        <f>SUM($R265:T265)</f>
        <v>0</v>
      </c>
      <c r="AI265" s="220">
        <f>SUM($R265:U265)</f>
        <v>0</v>
      </c>
      <c r="AJ265" s="220">
        <f>SUM($R265:V265)</f>
        <v>133203.15</v>
      </c>
      <c r="AK265" s="220">
        <f>SUM($R265:W265)</f>
        <v>133203.15</v>
      </c>
      <c r="AL265" s="220">
        <f>SUM($R265:X265)</f>
        <v>133203.15</v>
      </c>
      <c r="AM265" s="220">
        <f>SUM($R265:Y265)</f>
        <v>133203.15</v>
      </c>
      <c r="AN265" s="220">
        <f>SUM($R265:Z265)</f>
        <v>133203.15</v>
      </c>
      <c r="AO265" s="220">
        <f>SUM($R265:AA265)</f>
        <v>489517.41000000003</v>
      </c>
      <c r="AP265" s="220">
        <f>SUM($R265:AB265)</f>
        <v>588568</v>
      </c>
      <c r="AQ265" s="220">
        <f>SUM($R265:AC265)</f>
        <v>589302.49</v>
      </c>
      <c r="AR265" s="222">
        <f t="shared" si="115"/>
        <v>169896.03375000003</v>
      </c>
      <c r="AS265" s="82"/>
      <c r="AT265" s="220">
        <f t="shared" si="203"/>
        <v>0</v>
      </c>
      <c r="AU265" s="220">
        <f t="shared" si="203"/>
        <v>0</v>
      </c>
      <c r="AV265" s="220">
        <f t="shared" si="203"/>
        <v>0</v>
      </c>
      <c r="AW265" s="220">
        <f t="shared" si="201"/>
        <v>0</v>
      </c>
      <c r="AX265" s="220">
        <f t="shared" si="201"/>
        <v>0</v>
      </c>
      <c r="AY265" s="220">
        <f t="shared" si="201"/>
        <v>0</v>
      </c>
      <c r="AZ265" s="220">
        <f t="shared" si="201"/>
        <v>0</v>
      </c>
      <c r="BA265" s="220">
        <f t="shared" si="201"/>
        <v>0</v>
      </c>
      <c r="BB265" s="220">
        <f t="shared" si="201"/>
        <v>0</v>
      </c>
      <c r="BC265" s="220">
        <f t="shared" si="201"/>
        <v>0</v>
      </c>
      <c r="BD265" s="220">
        <f t="shared" si="201"/>
        <v>0</v>
      </c>
      <c r="BE265" s="220">
        <f t="shared" si="201"/>
        <v>0</v>
      </c>
      <c r="BF265" s="220">
        <f t="shared" si="116"/>
        <v>0</v>
      </c>
      <c r="BG265" s="221"/>
      <c r="BH265" s="220">
        <f>SUM($AT265:AT265)</f>
        <v>0</v>
      </c>
      <c r="BI265" s="220">
        <f>SUM($AT265:AU265)</f>
        <v>0</v>
      </c>
      <c r="BJ265" s="220">
        <f>SUM($AT265:AV265)</f>
        <v>0</v>
      </c>
      <c r="BK265" s="220">
        <f>SUM($AT265:AW265)</f>
        <v>0</v>
      </c>
      <c r="BL265" s="220">
        <f>SUM($AT265:AX265)</f>
        <v>0</v>
      </c>
      <c r="BM265" s="220">
        <f>SUM($AT265:AY265)</f>
        <v>0</v>
      </c>
      <c r="BN265" s="220">
        <f>SUM($AT265:AZ265)</f>
        <v>0</v>
      </c>
      <c r="BO265" s="220">
        <f>SUM($AT265:BA265)</f>
        <v>0</v>
      </c>
      <c r="BP265" s="220">
        <f>SUM($AT265:BB265)</f>
        <v>0</v>
      </c>
      <c r="BQ265" s="220">
        <f>SUM($AT265:BC265)</f>
        <v>0</v>
      </c>
      <c r="BR265" s="220">
        <f>SUM($AT265:BD265)</f>
        <v>0</v>
      </c>
      <c r="BS265" s="220">
        <f>SUM($AT265:BE265)</f>
        <v>0</v>
      </c>
      <c r="BT265" s="222">
        <f t="shared" si="117"/>
        <v>0</v>
      </c>
      <c r="BU265" s="82"/>
      <c r="BV265" s="220">
        <f t="shared" si="204"/>
        <v>0</v>
      </c>
      <c r="BW265" s="220">
        <f t="shared" si="204"/>
        <v>0</v>
      </c>
      <c r="BX265" s="220">
        <f t="shared" si="204"/>
        <v>0</v>
      </c>
      <c r="BY265" s="220">
        <f t="shared" si="202"/>
        <v>0</v>
      </c>
      <c r="BZ265" s="220">
        <f t="shared" si="202"/>
        <v>133203.15</v>
      </c>
      <c r="CA265" s="220">
        <f t="shared" si="202"/>
        <v>0</v>
      </c>
      <c r="CB265" s="220">
        <f t="shared" si="202"/>
        <v>0</v>
      </c>
      <c r="CC265" s="220">
        <f t="shared" si="202"/>
        <v>0</v>
      </c>
      <c r="CD265" s="220">
        <f t="shared" si="202"/>
        <v>0</v>
      </c>
      <c r="CE265" s="220">
        <f t="shared" si="202"/>
        <v>356314.26</v>
      </c>
      <c r="CF265" s="220">
        <f t="shared" si="202"/>
        <v>99050.59</v>
      </c>
      <c r="CG265" s="220">
        <f t="shared" si="202"/>
        <v>734.49</v>
      </c>
      <c r="CH265" s="220">
        <f t="shared" si="118"/>
        <v>589302.49</v>
      </c>
      <c r="CI265" s="221"/>
      <c r="CJ265" s="220">
        <f>SUM($BV265:BV265)</f>
        <v>0</v>
      </c>
      <c r="CK265" s="220">
        <f>SUM($BV265:BW265)</f>
        <v>0</v>
      </c>
      <c r="CL265" s="220">
        <f>SUM($BV265:BX265)</f>
        <v>0</v>
      </c>
      <c r="CM265" s="220">
        <f>SUM($BV265:BY265)</f>
        <v>0</v>
      </c>
      <c r="CN265" s="220">
        <f>SUM($BV265:BZ265)</f>
        <v>133203.15</v>
      </c>
      <c r="CO265" s="220">
        <f>SUM($BV265:CA265)</f>
        <v>133203.15</v>
      </c>
      <c r="CP265" s="220">
        <f>SUM($BV265:CB265)</f>
        <v>133203.15</v>
      </c>
      <c r="CQ265" s="220">
        <f>SUM($BV265:CC265)</f>
        <v>133203.15</v>
      </c>
      <c r="CR265" s="220">
        <f>SUM($BV265:CD265)</f>
        <v>133203.15</v>
      </c>
      <c r="CS265" s="220">
        <f>SUM($BV265:CE265)</f>
        <v>489517.41000000003</v>
      </c>
      <c r="CT265" s="220">
        <f>SUM($BV265:CF265)</f>
        <v>588568</v>
      </c>
      <c r="CU265" s="220">
        <f>SUM($BV265:CG265)</f>
        <v>589302.49</v>
      </c>
      <c r="CV265" s="222">
        <f t="shared" si="119"/>
        <v>169896.03375000003</v>
      </c>
    </row>
    <row r="266" spans="1:100" s="94" customFormat="1" ht="14.4">
      <c r="A266" s="129" t="s">
        <v>807</v>
      </c>
      <c r="B266" t="s">
        <v>56</v>
      </c>
      <c r="C266" t="s">
        <v>20</v>
      </c>
      <c r="D266" t="s">
        <v>494</v>
      </c>
      <c r="E266" s="217" t="s">
        <v>53</v>
      </c>
      <c r="F266" t="s">
        <v>114</v>
      </c>
      <c r="G266" t="s">
        <v>115</v>
      </c>
      <c r="H266" t="s">
        <v>116</v>
      </c>
      <c r="I266" t="s">
        <v>61</v>
      </c>
      <c r="J266" t="s">
        <v>716</v>
      </c>
      <c r="K266" s="129" t="s">
        <v>799</v>
      </c>
      <c r="L266" s="129" t="s">
        <v>43</v>
      </c>
      <c r="M266" s="218" t="str">
        <f t="shared" si="154"/>
        <v>CD.AA</v>
      </c>
      <c r="N266" s="173">
        <v>0.48309143579999997</v>
      </c>
      <c r="O266" s="173">
        <v>0.15158870260000001</v>
      </c>
      <c r="P266" s="219">
        <f t="shared" si="113"/>
        <v>281529.2829990802</v>
      </c>
      <c r="Q266" s="219">
        <f t="shared" si="114"/>
        <v>88340.747922939699</v>
      </c>
      <c r="R266" s="220">
        <v>100.4600000000064</v>
      </c>
      <c r="S266" s="220">
        <v>14800.29</v>
      </c>
      <c r="T266" s="220">
        <v>0</v>
      </c>
      <c r="U266" s="220">
        <v>-103234.26000000001</v>
      </c>
      <c r="V266" s="220">
        <v>-8118.1</v>
      </c>
      <c r="W266" s="220">
        <v>1122.7999999999993</v>
      </c>
      <c r="X266" s="220">
        <v>626113.56999999995</v>
      </c>
      <c r="Y266" s="220">
        <v>104.86</v>
      </c>
      <c r="Z266" s="220">
        <v>2162.16</v>
      </c>
      <c r="AA266" s="220">
        <v>24443.21</v>
      </c>
      <c r="AB266" s="220">
        <v>0</v>
      </c>
      <c r="AC266" s="220">
        <v>25271.05</v>
      </c>
      <c r="AD266" s="220">
        <f t="shared" si="120"/>
        <v>582766.03999999992</v>
      </c>
      <c r="AE266" s="221"/>
      <c r="AF266" s="220">
        <f>SUM($R266:R266)</f>
        <v>100.4600000000064</v>
      </c>
      <c r="AG266" s="220">
        <f>SUM($R266:S266)</f>
        <v>14900.750000000007</v>
      </c>
      <c r="AH266" s="220">
        <f>SUM($R266:T266)</f>
        <v>14900.750000000007</v>
      </c>
      <c r="AI266" s="220">
        <f>SUM($R266:U266)</f>
        <v>-88333.510000000009</v>
      </c>
      <c r="AJ266" s="220">
        <f>SUM($R266:V266)</f>
        <v>-96451.610000000015</v>
      </c>
      <c r="AK266" s="220">
        <f>SUM($R266:W266)</f>
        <v>-95328.810000000012</v>
      </c>
      <c r="AL266" s="220">
        <f>SUM($R266:X266)</f>
        <v>530784.75999999989</v>
      </c>
      <c r="AM266" s="220">
        <f>SUM($R266:Y266)</f>
        <v>530889.61999999988</v>
      </c>
      <c r="AN266" s="220">
        <f>SUM($R266:Z266)</f>
        <v>533051.77999999991</v>
      </c>
      <c r="AO266" s="220">
        <f>SUM($R266:AA266)</f>
        <v>557494.98999999987</v>
      </c>
      <c r="AP266" s="220">
        <f>SUM($R266:AB266)</f>
        <v>557494.98999999987</v>
      </c>
      <c r="AQ266" s="220">
        <f>SUM($R266:AC266)</f>
        <v>582766.03999999992</v>
      </c>
      <c r="AR266" s="222">
        <f t="shared" si="115"/>
        <v>229240.59916666659</v>
      </c>
      <c r="AS266" s="82"/>
      <c r="AT266" s="220">
        <f t="shared" si="203"/>
        <v>48.531365640471087</v>
      </c>
      <c r="AU266" s="220">
        <f t="shared" si="203"/>
        <v>7149.8933463563817</v>
      </c>
      <c r="AV266" s="220">
        <f t="shared" si="203"/>
        <v>0</v>
      </c>
      <c r="AW266" s="220">
        <f t="shared" si="201"/>
        <v>-49871.586887150508</v>
      </c>
      <c r="AX266" s="220">
        <f t="shared" si="201"/>
        <v>-3921.7845849679798</v>
      </c>
      <c r="AY266" s="220">
        <f t="shared" si="201"/>
        <v>542.41506411623959</v>
      </c>
      <c r="AZ266" s="220">
        <f t="shared" si="201"/>
        <v>302470.10350516374</v>
      </c>
      <c r="BA266" s="220">
        <f t="shared" si="201"/>
        <v>50.656967957987995</v>
      </c>
      <c r="BB266" s="220">
        <f t="shared" si="201"/>
        <v>1044.5209788293278</v>
      </c>
      <c r="BC266" s="220">
        <f t="shared" si="201"/>
        <v>11808.305414460916</v>
      </c>
      <c r="BD266" s="220">
        <f t="shared" si="201"/>
        <v>0</v>
      </c>
      <c r="BE266" s="220">
        <f t="shared" si="201"/>
        <v>12208.227828673589</v>
      </c>
      <c r="BF266" s="220">
        <f t="shared" si="116"/>
        <v>281529.2829990802</v>
      </c>
      <c r="BG266" s="221"/>
      <c r="BH266" s="220">
        <f>SUM($AT266:AT266)</f>
        <v>48.531365640471087</v>
      </c>
      <c r="BI266" s="220">
        <f>SUM($AT266:AU266)</f>
        <v>7198.4247119968531</v>
      </c>
      <c r="BJ266" s="220">
        <f>SUM($AT266:AV266)</f>
        <v>7198.4247119968531</v>
      </c>
      <c r="BK266" s="220">
        <f>SUM($AT266:AW266)</f>
        <v>-42673.162175153659</v>
      </c>
      <c r="BL266" s="220">
        <f>SUM($AT266:AX266)</f>
        <v>-46594.946760121638</v>
      </c>
      <c r="BM266" s="220">
        <f>SUM($AT266:AY266)</f>
        <v>-46052.531696005397</v>
      </c>
      <c r="BN266" s="220">
        <f>SUM($AT266:AZ266)</f>
        <v>256417.57180915834</v>
      </c>
      <c r="BO266" s="220">
        <f>SUM($AT266:BA266)</f>
        <v>256468.22877711634</v>
      </c>
      <c r="BP266" s="220">
        <f>SUM($AT266:BB266)</f>
        <v>257512.74975594567</v>
      </c>
      <c r="BQ266" s="220">
        <f>SUM($AT266:BC266)</f>
        <v>269321.05517040659</v>
      </c>
      <c r="BR266" s="220">
        <f>SUM($AT266:BD266)</f>
        <v>269321.05517040659</v>
      </c>
      <c r="BS266" s="220">
        <f>SUM($AT266:BE266)</f>
        <v>281529.2829990802</v>
      </c>
      <c r="BT266" s="222">
        <f t="shared" si="117"/>
        <v>110744.17019507725</v>
      </c>
      <c r="BU266" s="82"/>
      <c r="BV266" s="220">
        <f t="shared" si="204"/>
        <v>15.228601063196972</v>
      </c>
      <c r="BW266" s="220">
        <f t="shared" si="204"/>
        <v>2243.5567592037542</v>
      </c>
      <c r="BX266" s="220">
        <f t="shared" si="204"/>
        <v>0</v>
      </c>
      <c r="BY266" s="220">
        <f t="shared" si="202"/>
        <v>-15649.147537271079</v>
      </c>
      <c r="BZ266" s="220">
        <f t="shared" si="202"/>
        <v>-1230.6122465770602</v>
      </c>
      <c r="CA266" s="220">
        <f t="shared" si="202"/>
        <v>170.20379527927992</v>
      </c>
      <c r="CB266" s="220">
        <f t="shared" si="202"/>
        <v>94911.743756554279</v>
      </c>
      <c r="CC266" s="220">
        <f t="shared" si="202"/>
        <v>15.895591354636002</v>
      </c>
      <c r="CD266" s="220">
        <f t="shared" si="202"/>
        <v>327.75902921361603</v>
      </c>
      <c r="CE266" s="220">
        <f t="shared" si="202"/>
        <v>3705.3144912793464</v>
      </c>
      <c r="CF266" s="220">
        <f t="shared" si="202"/>
        <v>0</v>
      </c>
      <c r="CG266" s="220">
        <f t="shared" si="202"/>
        <v>3830.8056828397303</v>
      </c>
      <c r="CH266" s="220">
        <f t="shared" si="118"/>
        <v>88340.747922939699</v>
      </c>
      <c r="CI266" s="221"/>
      <c r="CJ266" s="220">
        <f>SUM($BV266:BV266)</f>
        <v>15.228601063196972</v>
      </c>
      <c r="CK266" s="220">
        <f>SUM($BV266:BW266)</f>
        <v>2258.7853602669511</v>
      </c>
      <c r="CL266" s="220">
        <f>SUM($BV266:BX266)</f>
        <v>2258.7853602669511</v>
      </c>
      <c r="CM266" s="220">
        <f>SUM($BV266:BY266)</f>
        <v>-13390.362177004128</v>
      </c>
      <c r="CN266" s="220">
        <f>SUM($BV266:BZ266)</f>
        <v>-14620.974423581189</v>
      </c>
      <c r="CO266" s="220">
        <f>SUM($BV266:CA266)</f>
        <v>-14450.770628301909</v>
      </c>
      <c r="CP266" s="220">
        <f>SUM($BV266:CB266)</f>
        <v>80460.973128252372</v>
      </c>
      <c r="CQ266" s="220">
        <f>SUM($BV266:CC266)</f>
        <v>80476.86871960701</v>
      </c>
      <c r="CR266" s="220">
        <f>SUM($BV266:CD266)</f>
        <v>80804.627748820625</v>
      </c>
      <c r="CS266" s="220">
        <f>SUM($BV266:CE266)</f>
        <v>84509.942240099976</v>
      </c>
      <c r="CT266" s="220">
        <f>SUM($BV266:CF266)</f>
        <v>84509.942240099976</v>
      </c>
      <c r="CU266" s="220">
        <f>SUM($BV266:CG266)</f>
        <v>88340.747922939699</v>
      </c>
      <c r="CV266" s="222">
        <f t="shared" si="119"/>
        <v>34750.285010921645</v>
      </c>
    </row>
    <row r="267" spans="1:100" s="94" customFormat="1" ht="14.4">
      <c r="A267" s="129" t="s">
        <v>807</v>
      </c>
      <c r="B267" t="s">
        <v>56</v>
      </c>
      <c r="C267" t="s">
        <v>20</v>
      </c>
      <c r="D267" t="s">
        <v>494</v>
      </c>
      <c r="E267" s="217" t="s">
        <v>53</v>
      </c>
      <c r="F267" t="s">
        <v>114</v>
      </c>
      <c r="G267" t="s">
        <v>115</v>
      </c>
      <c r="H267" t="s">
        <v>116</v>
      </c>
      <c r="I267" t="s">
        <v>61</v>
      </c>
      <c r="J267" t="s">
        <v>716</v>
      </c>
      <c r="K267" s="129" t="s">
        <v>799</v>
      </c>
      <c r="L267" s="129" t="s">
        <v>775</v>
      </c>
      <c r="M267" s="218" t="str">
        <f t="shared" si="154"/>
        <v>CD.AA</v>
      </c>
      <c r="N267" s="173">
        <v>0.48309143579999997</v>
      </c>
      <c r="O267" s="173">
        <v>0.15158870260000001</v>
      </c>
      <c r="P267" s="219">
        <f t="shared" si="113"/>
        <v>22290.085224444258</v>
      </c>
      <c r="Q267" s="219">
        <f t="shared" si="114"/>
        <v>6994.3800482023271</v>
      </c>
      <c r="R267" s="220">
        <v>0</v>
      </c>
      <c r="S267" s="220">
        <v>8927.1200000000008</v>
      </c>
      <c r="T267" s="220">
        <v>0</v>
      </c>
      <c r="U267" s="220">
        <v>0</v>
      </c>
      <c r="V267" s="220">
        <v>0</v>
      </c>
      <c r="W267" s="220">
        <v>0</v>
      </c>
      <c r="X267" s="220">
        <v>35686.49</v>
      </c>
      <c r="Y267" s="220">
        <v>0</v>
      </c>
      <c r="Z267" s="220">
        <v>116.71</v>
      </c>
      <c r="AA267" s="220">
        <v>1410.19</v>
      </c>
      <c r="AB267" s="220">
        <v>0</v>
      </c>
      <c r="AC267" s="220">
        <v>0</v>
      </c>
      <c r="AD267" s="220">
        <f t="shared" si="120"/>
        <v>46140.51</v>
      </c>
      <c r="AE267" s="221"/>
      <c r="AF267" s="220">
        <f>SUM($R267:R267)</f>
        <v>0</v>
      </c>
      <c r="AG267" s="220">
        <f>SUM($R267:S267)</f>
        <v>8927.1200000000008</v>
      </c>
      <c r="AH267" s="220">
        <f>SUM($R267:T267)</f>
        <v>8927.1200000000008</v>
      </c>
      <c r="AI267" s="220">
        <f>SUM($R267:U267)</f>
        <v>8927.1200000000008</v>
      </c>
      <c r="AJ267" s="220">
        <f>SUM($R267:V267)</f>
        <v>8927.1200000000008</v>
      </c>
      <c r="AK267" s="220">
        <f>SUM($R267:W267)</f>
        <v>8927.1200000000008</v>
      </c>
      <c r="AL267" s="220">
        <f>SUM($R267:X267)</f>
        <v>44613.61</v>
      </c>
      <c r="AM267" s="220">
        <f>SUM($R267:Y267)</f>
        <v>44613.61</v>
      </c>
      <c r="AN267" s="220">
        <f>SUM($R267:Z267)</f>
        <v>44730.32</v>
      </c>
      <c r="AO267" s="220">
        <f>SUM($R267:AA267)</f>
        <v>46140.51</v>
      </c>
      <c r="AP267" s="220">
        <f>SUM($R267:AB267)</f>
        <v>46140.51</v>
      </c>
      <c r="AQ267" s="220">
        <f>SUM($R267:AC267)</f>
        <v>46140.51</v>
      </c>
      <c r="AR267" s="222">
        <f t="shared" si="115"/>
        <v>24495.36791666667</v>
      </c>
      <c r="AS267" s="82"/>
      <c r="AT267" s="220">
        <f t="shared" si="203"/>
        <v>0</v>
      </c>
      <c r="AU267" s="220">
        <f t="shared" si="203"/>
        <v>4312.6152183588965</v>
      </c>
      <c r="AV267" s="220">
        <f t="shared" si="203"/>
        <v>0</v>
      </c>
      <c r="AW267" s="220">
        <f t="shared" si="201"/>
        <v>0</v>
      </c>
      <c r="AX267" s="220">
        <f t="shared" si="201"/>
        <v>0</v>
      </c>
      <c r="AY267" s="220">
        <f t="shared" si="201"/>
        <v>0</v>
      </c>
      <c r="AZ267" s="220">
        <f t="shared" si="201"/>
        <v>17239.837692762339</v>
      </c>
      <c r="BA267" s="220">
        <f t="shared" si="201"/>
        <v>0</v>
      </c>
      <c r="BB267" s="220">
        <f t="shared" si="201"/>
        <v>56.381601472217994</v>
      </c>
      <c r="BC267" s="220">
        <f t="shared" si="201"/>
        <v>681.25071185080196</v>
      </c>
      <c r="BD267" s="220">
        <f t="shared" si="201"/>
        <v>0</v>
      </c>
      <c r="BE267" s="220">
        <f t="shared" si="201"/>
        <v>0</v>
      </c>
      <c r="BF267" s="220">
        <f t="shared" si="116"/>
        <v>22290.085224444258</v>
      </c>
      <c r="BG267" s="221"/>
      <c r="BH267" s="220">
        <f>SUM($AT267:AT267)</f>
        <v>0</v>
      </c>
      <c r="BI267" s="220">
        <f>SUM($AT267:AU267)</f>
        <v>4312.6152183588965</v>
      </c>
      <c r="BJ267" s="220">
        <f>SUM($AT267:AV267)</f>
        <v>4312.6152183588965</v>
      </c>
      <c r="BK267" s="220">
        <f>SUM($AT267:AW267)</f>
        <v>4312.6152183588965</v>
      </c>
      <c r="BL267" s="220">
        <f>SUM($AT267:AX267)</f>
        <v>4312.6152183588965</v>
      </c>
      <c r="BM267" s="220">
        <f>SUM($AT267:AY267)</f>
        <v>4312.6152183588965</v>
      </c>
      <c r="BN267" s="220">
        <f>SUM($AT267:AZ267)</f>
        <v>21552.452911121236</v>
      </c>
      <c r="BO267" s="220">
        <f>SUM($AT267:BA267)</f>
        <v>21552.452911121236</v>
      </c>
      <c r="BP267" s="220">
        <f>SUM($AT267:BB267)</f>
        <v>21608.834512593454</v>
      </c>
      <c r="BQ267" s="220">
        <f>SUM($AT267:BC267)</f>
        <v>22290.085224444258</v>
      </c>
      <c r="BR267" s="220">
        <f>SUM($AT267:BD267)</f>
        <v>22290.085224444258</v>
      </c>
      <c r="BS267" s="220">
        <f>SUM($AT267:BE267)</f>
        <v>22290.085224444258</v>
      </c>
      <c r="BT267" s="222">
        <f t="shared" si="117"/>
        <v>11833.502457311755</v>
      </c>
      <c r="BU267" s="82"/>
      <c r="BV267" s="220">
        <f t="shared" si="204"/>
        <v>0</v>
      </c>
      <c r="BW267" s="220">
        <f t="shared" si="204"/>
        <v>1353.2505387545123</v>
      </c>
      <c r="BX267" s="220">
        <f t="shared" si="204"/>
        <v>0</v>
      </c>
      <c r="BY267" s="220">
        <f t="shared" si="202"/>
        <v>0</v>
      </c>
      <c r="BZ267" s="220">
        <f t="shared" si="202"/>
        <v>0</v>
      </c>
      <c r="CA267" s="220">
        <f t="shared" si="202"/>
        <v>0</v>
      </c>
      <c r="CB267" s="220">
        <f t="shared" si="202"/>
        <v>5409.6687194478745</v>
      </c>
      <c r="CC267" s="220">
        <f t="shared" si="202"/>
        <v>0</v>
      </c>
      <c r="CD267" s="220">
        <f t="shared" si="202"/>
        <v>17.691917480446001</v>
      </c>
      <c r="CE267" s="220">
        <f t="shared" si="202"/>
        <v>213.76887251949404</v>
      </c>
      <c r="CF267" s="220">
        <f t="shared" si="202"/>
        <v>0</v>
      </c>
      <c r="CG267" s="220">
        <f t="shared" si="202"/>
        <v>0</v>
      </c>
      <c r="CH267" s="220">
        <f t="shared" si="118"/>
        <v>6994.3800482023271</v>
      </c>
      <c r="CI267" s="221"/>
      <c r="CJ267" s="220">
        <f>SUM($BV267:BV267)</f>
        <v>0</v>
      </c>
      <c r="CK267" s="220">
        <f>SUM($BV267:BW267)</f>
        <v>1353.2505387545123</v>
      </c>
      <c r="CL267" s="220">
        <f>SUM($BV267:BX267)</f>
        <v>1353.2505387545123</v>
      </c>
      <c r="CM267" s="220">
        <f>SUM($BV267:BY267)</f>
        <v>1353.2505387545123</v>
      </c>
      <c r="CN267" s="220">
        <f>SUM($BV267:BZ267)</f>
        <v>1353.2505387545123</v>
      </c>
      <c r="CO267" s="220">
        <f>SUM($BV267:CA267)</f>
        <v>1353.2505387545123</v>
      </c>
      <c r="CP267" s="220">
        <f>SUM($BV267:CB267)</f>
        <v>6762.919258202387</v>
      </c>
      <c r="CQ267" s="220">
        <f>SUM($BV267:CC267)</f>
        <v>6762.919258202387</v>
      </c>
      <c r="CR267" s="220">
        <f>SUM($BV267:CD267)</f>
        <v>6780.6111756828332</v>
      </c>
      <c r="CS267" s="220">
        <f>SUM($BV267:CE267)</f>
        <v>6994.3800482023271</v>
      </c>
      <c r="CT267" s="220">
        <f>SUM($BV267:CF267)</f>
        <v>6994.3800482023271</v>
      </c>
      <c r="CU267" s="220">
        <f>SUM($BV267:CG267)</f>
        <v>6994.3800482023271</v>
      </c>
      <c r="CV267" s="222">
        <f t="shared" si="119"/>
        <v>3713.2210421971654</v>
      </c>
    </row>
    <row r="268" spans="1:100" s="94" customFormat="1" ht="14.4">
      <c r="A268" s="129" t="s">
        <v>807</v>
      </c>
      <c r="B268" t="s">
        <v>56</v>
      </c>
      <c r="C268" t="s">
        <v>21</v>
      </c>
      <c r="D268" t="s">
        <v>494</v>
      </c>
      <c r="E268" s="217" t="s">
        <v>53</v>
      </c>
      <c r="F268" t="s">
        <v>114</v>
      </c>
      <c r="G268" t="s">
        <v>115</v>
      </c>
      <c r="H268" t="s">
        <v>116</v>
      </c>
      <c r="I268" t="s">
        <v>61</v>
      </c>
      <c r="J268" t="s">
        <v>716</v>
      </c>
      <c r="K268" s="129" t="s">
        <v>799</v>
      </c>
      <c r="L268" s="129" t="s">
        <v>43</v>
      </c>
      <c r="M268" s="218" t="str">
        <f t="shared" si="154"/>
        <v>CD.AN</v>
      </c>
      <c r="N268" s="173">
        <v>0.53495551019999998</v>
      </c>
      <c r="O268" s="173">
        <v>0.16465544260000001</v>
      </c>
      <c r="P268" s="219">
        <f t="shared" ref="P268:P285" si="205">AD268*N268</f>
        <v>314845.52448953653</v>
      </c>
      <c r="Q268" s="219">
        <f t="shared" ref="Q268:Q285" si="206">AD268*O268</f>
        <v>96907.178628877649</v>
      </c>
      <c r="R268" s="220">
        <v>370.58</v>
      </c>
      <c r="S268" s="220">
        <v>25431.8</v>
      </c>
      <c r="T268" s="220">
        <v>0</v>
      </c>
      <c r="U268" s="220">
        <v>0</v>
      </c>
      <c r="V268" s="220">
        <v>0</v>
      </c>
      <c r="W268" s="220">
        <v>0</v>
      </c>
      <c r="X268" s="220">
        <v>134888.98000000001</v>
      </c>
      <c r="Y268" s="220">
        <v>838.77</v>
      </c>
      <c r="Z268" s="220">
        <v>1044.28</v>
      </c>
      <c r="AA268" s="220">
        <v>0</v>
      </c>
      <c r="AB268" s="220">
        <v>0</v>
      </c>
      <c r="AC268" s="220">
        <v>425970.84</v>
      </c>
      <c r="AD268" s="220">
        <f t="shared" si="120"/>
        <v>588545.25</v>
      </c>
      <c r="AE268" s="221"/>
      <c r="AF268" s="220">
        <f>SUM($R268:R268)</f>
        <v>370.58</v>
      </c>
      <c r="AG268" s="220">
        <f>SUM($R268:S268)</f>
        <v>25802.38</v>
      </c>
      <c r="AH268" s="220">
        <f>SUM($R268:T268)</f>
        <v>25802.38</v>
      </c>
      <c r="AI268" s="220">
        <f>SUM($R268:U268)</f>
        <v>25802.38</v>
      </c>
      <c r="AJ268" s="220">
        <f>SUM($R268:V268)</f>
        <v>25802.38</v>
      </c>
      <c r="AK268" s="220">
        <f>SUM($R268:W268)</f>
        <v>25802.38</v>
      </c>
      <c r="AL268" s="220">
        <f>SUM($R268:X268)</f>
        <v>160691.36000000002</v>
      </c>
      <c r="AM268" s="220">
        <f>SUM($R268:Y268)</f>
        <v>161530.13</v>
      </c>
      <c r="AN268" s="220">
        <f>SUM($R268:Z268)</f>
        <v>162574.41</v>
      </c>
      <c r="AO268" s="220">
        <f>SUM($R268:AA268)</f>
        <v>162574.41</v>
      </c>
      <c r="AP268" s="220">
        <f>SUM($R268:AB268)</f>
        <v>162574.41</v>
      </c>
      <c r="AQ268" s="220">
        <f>SUM($R268:AC268)</f>
        <v>588545.25</v>
      </c>
      <c r="AR268" s="222">
        <f t="shared" ref="AR268:AR285" si="207">(((0+AQ268)/2)+SUM(AF268:AP268))/12</f>
        <v>102799.98541666668</v>
      </c>
      <c r="AS268" s="82"/>
      <c r="AT268" s="220">
        <f t="shared" si="203"/>
        <v>198.24381296991598</v>
      </c>
      <c r="AU268" s="220">
        <f t="shared" si="203"/>
        <v>13604.881544304359</v>
      </c>
      <c r="AV268" s="220">
        <f t="shared" si="203"/>
        <v>0</v>
      </c>
      <c r="AW268" s="220">
        <f t="shared" si="201"/>
        <v>0</v>
      </c>
      <c r="AX268" s="220">
        <f t="shared" si="201"/>
        <v>0</v>
      </c>
      <c r="AY268" s="220">
        <f t="shared" si="201"/>
        <v>0</v>
      </c>
      <c r="AZ268" s="220">
        <f t="shared" si="201"/>
        <v>72159.603116257596</v>
      </c>
      <c r="BA268" s="220">
        <f t="shared" si="201"/>
        <v>448.70463329045396</v>
      </c>
      <c r="BB268" s="220">
        <f t="shared" si="201"/>
        <v>558.64334019165597</v>
      </c>
      <c r="BC268" s="220">
        <f t="shared" si="201"/>
        <v>0</v>
      </c>
      <c r="BD268" s="220">
        <f t="shared" si="201"/>
        <v>0</v>
      </c>
      <c r="BE268" s="220">
        <f t="shared" si="201"/>
        <v>227875.44804252256</v>
      </c>
      <c r="BF268" s="220">
        <f t="shared" ref="BF268:BF285" si="208">SUM(AT268:BE268)</f>
        <v>314845.52448953653</v>
      </c>
      <c r="BG268" s="221"/>
      <c r="BH268" s="220">
        <f>SUM($AT268:AT268)</f>
        <v>198.24381296991598</v>
      </c>
      <c r="BI268" s="220">
        <f>SUM($AT268:AU268)</f>
        <v>13803.125357274275</v>
      </c>
      <c r="BJ268" s="220">
        <f>SUM($AT268:AV268)</f>
        <v>13803.125357274275</v>
      </c>
      <c r="BK268" s="220">
        <f>SUM($AT268:AW268)</f>
        <v>13803.125357274275</v>
      </c>
      <c r="BL268" s="220">
        <f>SUM($AT268:AX268)</f>
        <v>13803.125357274275</v>
      </c>
      <c r="BM268" s="220">
        <f>SUM($AT268:AY268)</f>
        <v>13803.125357274275</v>
      </c>
      <c r="BN268" s="220">
        <f>SUM($AT268:AZ268)</f>
        <v>85962.728473531868</v>
      </c>
      <c r="BO268" s="220">
        <f>SUM($AT268:BA268)</f>
        <v>86411.433106822325</v>
      </c>
      <c r="BP268" s="220">
        <f>SUM($AT268:BB268)</f>
        <v>86970.076447013984</v>
      </c>
      <c r="BQ268" s="220">
        <f>SUM($AT268:BC268)</f>
        <v>86970.076447013984</v>
      </c>
      <c r="BR268" s="220">
        <f>SUM($AT268:BD268)</f>
        <v>86970.076447013984</v>
      </c>
      <c r="BS268" s="220">
        <f>SUM($AT268:BE268)</f>
        <v>314845.52448953653</v>
      </c>
      <c r="BT268" s="222">
        <f t="shared" ref="BT268:BT285" si="209">(((0+BS268)/2)+SUM(BH268:BR268))/12</f>
        <v>54993.41864712548</v>
      </c>
      <c r="BU268" s="82"/>
      <c r="BV268" s="220">
        <f t="shared" si="204"/>
        <v>61.018013918708</v>
      </c>
      <c r="BW268" s="220">
        <f t="shared" si="204"/>
        <v>4187.4842851146805</v>
      </c>
      <c r="BX268" s="220">
        <f t="shared" si="204"/>
        <v>0</v>
      </c>
      <c r="BY268" s="220">
        <f t="shared" si="202"/>
        <v>0</v>
      </c>
      <c r="BZ268" s="220">
        <f t="shared" si="202"/>
        <v>0</v>
      </c>
      <c r="CA268" s="220">
        <f t="shared" si="202"/>
        <v>0</v>
      </c>
      <c r="CB268" s="220">
        <f t="shared" si="202"/>
        <v>22210.204703762549</v>
      </c>
      <c r="CC268" s="220">
        <f t="shared" si="202"/>
        <v>138.108045589602</v>
      </c>
      <c r="CD268" s="220">
        <f t="shared" si="202"/>
        <v>171.94638559832799</v>
      </c>
      <c r="CE268" s="220">
        <f t="shared" si="202"/>
        <v>0</v>
      </c>
      <c r="CF268" s="220">
        <f t="shared" si="202"/>
        <v>0</v>
      </c>
      <c r="CG268" s="220">
        <f t="shared" si="202"/>
        <v>70138.417194893787</v>
      </c>
      <c r="CH268" s="220">
        <f t="shared" ref="CH268:CH285" si="210">SUM(BV268:CG268)</f>
        <v>96907.178628877649</v>
      </c>
      <c r="CI268" s="221"/>
      <c r="CJ268" s="220">
        <f>SUM($BV268:BV268)</f>
        <v>61.018013918708</v>
      </c>
      <c r="CK268" s="220">
        <f>SUM($BV268:BW268)</f>
        <v>4248.5022990333882</v>
      </c>
      <c r="CL268" s="220">
        <f>SUM($BV268:BX268)</f>
        <v>4248.5022990333882</v>
      </c>
      <c r="CM268" s="220">
        <f>SUM($BV268:BY268)</f>
        <v>4248.5022990333882</v>
      </c>
      <c r="CN268" s="220">
        <f>SUM($BV268:BZ268)</f>
        <v>4248.5022990333882</v>
      </c>
      <c r="CO268" s="220">
        <f>SUM($BV268:CA268)</f>
        <v>4248.5022990333882</v>
      </c>
      <c r="CP268" s="220">
        <f>SUM($BV268:CB268)</f>
        <v>26458.707002795938</v>
      </c>
      <c r="CQ268" s="220">
        <f>SUM($BV268:CC268)</f>
        <v>26596.815048385539</v>
      </c>
      <c r="CR268" s="220">
        <f>SUM($BV268:CD268)</f>
        <v>26768.761433983866</v>
      </c>
      <c r="CS268" s="220">
        <f>SUM($BV268:CE268)</f>
        <v>26768.761433983866</v>
      </c>
      <c r="CT268" s="220">
        <f>SUM($BV268:CF268)</f>
        <v>26768.761433983866</v>
      </c>
      <c r="CU268" s="220">
        <f>SUM($BV268:CG268)</f>
        <v>96907.178628877649</v>
      </c>
      <c r="CV268" s="222">
        <f t="shared" ref="CV268:CV285" si="211">(((0+CU268)/2)+SUM(CJ268:CT268))/12</f>
        <v>16926.577098054797</v>
      </c>
    </row>
    <row r="269" spans="1:100" s="94" customFormat="1" ht="14.4">
      <c r="A269" s="129" t="s">
        <v>807</v>
      </c>
      <c r="B269" t="s">
        <v>56</v>
      </c>
      <c r="C269" t="s">
        <v>212</v>
      </c>
      <c r="D269" t="s">
        <v>494</v>
      </c>
      <c r="E269" s="217" t="s">
        <v>53</v>
      </c>
      <c r="F269" t="s">
        <v>114</v>
      </c>
      <c r="G269" t="s">
        <v>115</v>
      </c>
      <c r="H269" t="s">
        <v>116</v>
      </c>
      <c r="I269" t="s">
        <v>61</v>
      </c>
      <c r="J269" t="s">
        <v>716</v>
      </c>
      <c r="K269" s="129" t="s">
        <v>799</v>
      </c>
      <c r="L269" s="129" t="s">
        <v>43</v>
      </c>
      <c r="M269" s="218" t="str">
        <f t="shared" si="154"/>
        <v>CD.WA</v>
      </c>
      <c r="N269" s="173">
        <v>0.77317999999999998</v>
      </c>
      <c r="O269" s="173">
        <v>0.22681999999999999</v>
      </c>
      <c r="P269" s="219">
        <f t="shared" si="205"/>
        <v>37528.293836199999</v>
      </c>
      <c r="Q269" s="219">
        <f t="shared" si="206"/>
        <v>11009.2961638</v>
      </c>
      <c r="R269" s="220">
        <v>0</v>
      </c>
      <c r="S269" s="220">
        <v>0</v>
      </c>
      <c r="T269" s="220">
        <v>0</v>
      </c>
      <c r="U269" s="220">
        <v>0</v>
      </c>
      <c r="V269" s="220">
        <v>-9882.0300000000007</v>
      </c>
      <c r="W269" s="220">
        <v>0</v>
      </c>
      <c r="X269" s="220">
        <v>0</v>
      </c>
      <c r="Y269" s="220">
        <v>0</v>
      </c>
      <c r="Z269" s="220">
        <v>0</v>
      </c>
      <c r="AA269" s="220">
        <v>0</v>
      </c>
      <c r="AB269" s="220">
        <v>0</v>
      </c>
      <c r="AC269" s="220">
        <v>58419.619999999995</v>
      </c>
      <c r="AD269" s="220">
        <f t="shared" ref="AD269:AD285" si="212">SUM(R269:AC269)</f>
        <v>48537.59</v>
      </c>
      <c r="AE269" s="221"/>
      <c r="AF269" s="220">
        <f>SUM($R269:R269)</f>
        <v>0</v>
      </c>
      <c r="AG269" s="220">
        <f>SUM($R269:S269)</f>
        <v>0</v>
      </c>
      <c r="AH269" s="220">
        <f>SUM($R269:T269)</f>
        <v>0</v>
      </c>
      <c r="AI269" s="220">
        <f>SUM($R269:U269)</f>
        <v>0</v>
      </c>
      <c r="AJ269" s="220">
        <f>SUM($R269:V269)</f>
        <v>-9882.0300000000007</v>
      </c>
      <c r="AK269" s="220">
        <f>SUM($R269:W269)</f>
        <v>-9882.0300000000007</v>
      </c>
      <c r="AL269" s="220">
        <f>SUM($R269:X269)</f>
        <v>-9882.0300000000007</v>
      </c>
      <c r="AM269" s="220">
        <f>SUM($R269:Y269)</f>
        <v>-9882.0300000000007</v>
      </c>
      <c r="AN269" s="220">
        <f>SUM($R269:Z269)</f>
        <v>-9882.0300000000007</v>
      </c>
      <c r="AO269" s="220">
        <f>SUM($R269:AA269)</f>
        <v>-9882.0300000000007</v>
      </c>
      <c r="AP269" s="220">
        <f>SUM($R269:AB269)</f>
        <v>-9882.0300000000007</v>
      </c>
      <c r="AQ269" s="220">
        <f>SUM($R269:AC269)</f>
        <v>48537.59</v>
      </c>
      <c r="AR269" s="222">
        <f t="shared" si="207"/>
        <v>-3742.1179166666675</v>
      </c>
      <c r="AS269" s="82"/>
      <c r="AT269" s="220">
        <f t="shared" si="203"/>
        <v>0</v>
      </c>
      <c r="AU269" s="220">
        <f t="shared" si="203"/>
        <v>0</v>
      </c>
      <c r="AV269" s="220">
        <f t="shared" si="203"/>
        <v>0</v>
      </c>
      <c r="AW269" s="220">
        <f t="shared" si="201"/>
        <v>0</v>
      </c>
      <c r="AX269" s="220">
        <f t="shared" si="201"/>
        <v>-7640.5879554000003</v>
      </c>
      <c r="AY269" s="220">
        <f t="shared" si="201"/>
        <v>0</v>
      </c>
      <c r="AZ269" s="220">
        <f t="shared" si="201"/>
        <v>0</v>
      </c>
      <c r="BA269" s="220">
        <f t="shared" si="201"/>
        <v>0</v>
      </c>
      <c r="BB269" s="220">
        <f t="shared" si="201"/>
        <v>0</v>
      </c>
      <c r="BC269" s="220">
        <f t="shared" si="201"/>
        <v>0</v>
      </c>
      <c r="BD269" s="220">
        <f t="shared" si="201"/>
        <v>0</v>
      </c>
      <c r="BE269" s="220">
        <f t="shared" si="201"/>
        <v>45168.881791599997</v>
      </c>
      <c r="BF269" s="220">
        <f t="shared" si="208"/>
        <v>37528.293836199999</v>
      </c>
      <c r="BG269" s="221"/>
      <c r="BH269" s="220">
        <f>SUM($AT269:AT269)</f>
        <v>0</v>
      </c>
      <c r="BI269" s="220">
        <f>SUM($AT269:AU269)</f>
        <v>0</v>
      </c>
      <c r="BJ269" s="220">
        <f>SUM($AT269:AV269)</f>
        <v>0</v>
      </c>
      <c r="BK269" s="220">
        <f>SUM($AT269:AW269)</f>
        <v>0</v>
      </c>
      <c r="BL269" s="220">
        <f>SUM($AT269:AX269)</f>
        <v>-7640.5879554000003</v>
      </c>
      <c r="BM269" s="220">
        <f>SUM($AT269:AY269)</f>
        <v>-7640.5879554000003</v>
      </c>
      <c r="BN269" s="220">
        <f>SUM($AT269:AZ269)</f>
        <v>-7640.5879554000003</v>
      </c>
      <c r="BO269" s="220">
        <f>SUM($AT269:BA269)</f>
        <v>-7640.5879554000003</v>
      </c>
      <c r="BP269" s="220">
        <f>SUM($AT269:BB269)</f>
        <v>-7640.5879554000003</v>
      </c>
      <c r="BQ269" s="220">
        <f>SUM($AT269:BC269)</f>
        <v>-7640.5879554000003</v>
      </c>
      <c r="BR269" s="220">
        <f>SUM($AT269:BD269)</f>
        <v>-7640.5879554000003</v>
      </c>
      <c r="BS269" s="220">
        <f>SUM($AT269:BE269)</f>
        <v>37528.293836199999</v>
      </c>
      <c r="BT269" s="222">
        <f t="shared" si="209"/>
        <v>-2893.3307308083331</v>
      </c>
      <c r="BU269" s="82"/>
      <c r="BV269" s="220">
        <f t="shared" si="204"/>
        <v>0</v>
      </c>
      <c r="BW269" s="220">
        <f t="shared" si="204"/>
        <v>0</v>
      </c>
      <c r="BX269" s="220">
        <f t="shared" si="204"/>
        <v>0</v>
      </c>
      <c r="BY269" s="220">
        <f t="shared" si="202"/>
        <v>0</v>
      </c>
      <c r="BZ269" s="220">
        <f t="shared" si="202"/>
        <v>-2241.4420445999999</v>
      </c>
      <c r="CA269" s="220">
        <f t="shared" si="202"/>
        <v>0</v>
      </c>
      <c r="CB269" s="220">
        <f t="shared" si="202"/>
        <v>0</v>
      </c>
      <c r="CC269" s="220">
        <f t="shared" si="202"/>
        <v>0</v>
      </c>
      <c r="CD269" s="220">
        <f t="shared" si="202"/>
        <v>0</v>
      </c>
      <c r="CE269" s="220">
        <f t="shared" si="202"/>
        <v>0</v>
      </c>
      <c r="CF269" s="220">
        <f t="shared" si="202"/>
        <v>0</v>
      </c>
      <c r="CG269" s="220">
        <f t="shared" si="202"/>
        <v>13250.738208399998</v>
      </c>
      <c r="CH269" s="220">
        <f t="shared" si="210"/>
        <v>11009.296163799998</v>
      </c>
      <c r="CI269" s="221"/>
      <c r="CJ269" s="220">
        <f>SUM($BV269:BV269)</f>
        <v>0</v>
      </c>
      <c r="CK269" s="220">
        <f>SUM($BV269:BW269)</f>
        <v>0</v>
      </c>
      <c r="CL269" s="220">
        <f>SUM($BV269:BX269)</f>
        <v>0</v>
      </c>
      <c r="CM269" s="220">
        <f>SUM($BV269:BY269)</f>
        <v>0</v>
      </c>
      <c r="CN269" s="220">
        <f>SUM($BV269:BZ269)</f>
        <v>-2241.4420445999999</v>
      </c>
      <c r="CO269" s="220">
        <f>SUM($BV269:CA269)</f>
        <v>-2241.4420445999999</v>
      </c>
      <c r="CP269" s="220">
        <f>SUM($BV269:CB269)</f>
        <v>-2241.4420445999999</v>
      </c>
      <c r="CQ269" s="220">
        <f>SUM($BV269:CC269)</f>
        <v>-2241.4420445999999</v>
      </c>
      <c r="CR269" s="220">
        <f>SUM($BV269:CD269)</f>
        <v>-2241.4420445999999</v>
      </c>
      <c r="CS269" s="220">
        <f>SUM($BV269:CE269)</f>
        <v>-2241.4420445999999</v>
      </c>
      <c r="CT269" s="220">
        <f>SUM($BV269:CF269)</f>
        <v>-2241.4420445999999</v>
      </c>
      <c r="CU269" s="220">
        <f>SUM($BV269:CG269)</f>
        <v>11009.296163799998</v>
      </c>
      <c r="CV269" s="222">
        <f t="shared" si="211"/>
        <v>-848.78718585833349</v>
      </c>
    </row>
    <row r="270" spans="1:100" s="94" customFormat="1" ht="14.4">
      <c r="A270" s="129" t="s">
        <v>807</v>
      </c>
      <c r="B270" t="s">
        <v>56</v>
      </c>
      <c r="C270" t="s">
        <v>212</v>
      </c>
      <c r="D270" t="s">
        <v>494</v>
      </c>
      <c r="E270" s="217" t="s">
        <v>53</v>
      </c>
      <c r="F270" t="s">
        <v>114</v>
      </c>
      <c r="G270" t="s">
        <v>115</v>
      </c>
      <c r="H270" t="s">
        <v>116</v>
      </c>
      <c r="I270" t="s">
        <v>61</v>
      </c>
      <c r="J270" t="s">
        <v>716</v>
      </c>
      <c r="K270" s="129" t="s">
        <v>799</v>
      </c>
      <c r="L270" s="129" t="s">
        <v>775</v>
      </c>
      <c r="M270" s="218" t="str">
        <f t="shared" si="154"/>
        <v>CD.WA</v>
      </c>
      <c r="N270" s="173">
        <v>0.77317999999999998</v>
      </c>
      <c r="O270" s="173">
        <v>0.22681999999999999</v>
      </c>
      <c r="P270" s="219">
        <f t="shared" si="205"/>
        <v>7640.5879554000003</v>
      </c>
      <c r="Q270" s="219">
        <f t="shared" si="206"/>
        <v>2241.4420445999999</v>
      </c>
      <c r="R270" s="220">
        <v>0</v>
      </c>
      <c r="S270" s="220">
        <v>0</v>
      </c>
      <c r="T270" s="220">
        <v>0</v>
      </c>
      <c r="U270" s="220">
        <v>0</v>
      </c>
      <c r="V270" s="220">
        <v>9882.0300000000007</v>
      </c>
      <c r="W270" s="220">
        <v>0</v>
      </c>
      <c r="X270" s="220">
        <v>0</v>
      </c>
      <c r="Y270" s="220">
        <v>0</v>
      </c>
      <c r="Z270" s="220">
        <v>0</v>
      </c>
      <c r="AA270" s="220">
        <v>0</v>
      </c>
      <c r="AB270" s="220">
        <v>0</v>
      </c>
      <c r="AC270" s="220">
        <v>0</v>
      </c>
      <c r="AD270" s="220">
        <f t="shared" si="212"/>
        <v>9882.0300000000007</v>
      </c>
      <c r="AE270" s="221"/>
      <c r="AF270" s="220">
        <f>SUM($R270:R270)</f>
        <v>0</v>
      </c>
      <c r="AG270" s="220">
        <f>SUM($R270:S270)</f>
        <v>0</v>
      </c>
      <c r="AH270" s="220">
        <f>SUM($R270:T270)</f>
        <v>0</v>
      </c>
      <c r="AI270" s="220">
        <f>SUM($R270:U270)</f>
        <v>0</v>
      </c>
      <c r="AJ270" s="220">
        <f>SUM($R270:V270)</f>
        <v>9882.0300000000007</v>
      </c>
      <c r="AK270" s="220">
        <f>SUM($R270:W270)</f>
        <v>9882.0300000000007</v>
      </c>
      <c r="AL270" s="220">
        <f>SUM($R270:X270)</f>
        <v>9882.0300000000007</v>
      </c>
      <c r="AM270" s="220">
        <f>SUM($R270:Y270)</f>
        <v>9882.0300000000007</v>
      </c>
      <c r="AN270" s="220">
        <f>SUM($R270:Z270)</f>
        <v>9882.0300000000007</v>
      </c>
      <c r="AO270" s="220">
        <f>SUM($R270:AA270)</f>
        <v>9882.0300000000007</v>
      </c>
      <c r="AP270" s="220">
        <f>SUM($R270:AB270)</f>
        <v>9882.0300000000007</v>
      </c>
      <c r="AQ270" s="220">
        <f>SUM($R270:AC270)</f>
        <v>9882.0300000000007</v>
      </c>
      <c r="AR270" s="222">
        <f t="shared" si="207"/>
        <v>6176.2687500000002</v>
      </c>
      <c r="AS270" s="82"/>
      <c r="AT270" s="220">
        <f t="shared" si="203"/>
        <v>0</v>
      </c>
      <c r="AU270" s="220">
        <f t="shared" si="203"/>
        <v>0</v>
      </c>
      <c r="AV270" s="220">
        <f t="shared" si="203"/>
        <v>0</v>
      </c>
      <c r="AW270" s="220">
        <f t="shared" si="201"/>
        <v>0</v>
      </c>
      <c r="AX270" s="220">
        <f t="shared" si="201"/>
        <v>7640.5879554000003</v>
      </c>
      <c r="AY270" s="220">
        <f t="shared" si="201"/>
        <v>0</v>
      </c>
      <c r="AZ270" s="220">
        <f t="shared" si="201"/>
        <v>0</v>
      </c>
      <c r="BA270" s="220">
        <f t="shared" si="201"/>
        <v>0</v>
      </c>
      <c r="BB270" s="220">
        <f t="shared" si="201"/>
        <v>0</v>
      </c>
      <c r="BC270" s="220">
        <f t="shared" si="201"/>
        <v>0</v>
      </c>
      <c r="BD270" s="220">
        <f t="shared" si="201"/>
        <v>0</v>
      </c>
      <c r="BE270" s="220">
        <f t="shared" si="201"/>
        <v>0</v>
      </c>
      <c r="BF270" s="220">
        <f t="shared" si="208"/>
        <v>7640.5879554000003</v>
      </c>
      <c r="BG270" s="221"/>
      <c r="BH270" s="220">
        <f>SUM($AT270:AT270)</f>
        <v>0</v>
      </c>
      <c r="BI270" s="220">
        <f>SUM($AT270:AU270)</f>
        <v>0</v>
      </c>
      <c r="BJ270" s="220">
        <f>SUM($AT270:AV270)</f>
        <v>0</v>
      </c>
      <c r="BK270" s="220">
        <f>SUM($AT270:AW270)</f>
        <v>0</v>
      </c>
      <c r="BL270" s="220">
        <f>SUM($AT270:AX270)</f>
        <v>7640.5879554000003</v>
      </c>
      <c r="BM270" s="220">
        <f>SUM($AT270:AY270)</f>
        <v>7640.5879554000003</v>
      </c>
      <c r="BN270" s="220">
        <f>SUM($AT270:AZ270)</f>
        <v>7640.5879554000003</v>
      </c>
      <c r="BO270" s="220">
        <f>SUM($AT270:BA270)</f>
        <v>7640.5879554000003</v>
      </c>
      <c r="BP270" s="220">
        <f>SUM($AT270:BB270)</f>
        <v>7640.5879554000003</v>
      </c>
      <c r="BQ270" s="220">
        <f>SUM($AT270:BC270)</f>
        <v>7640.5879554000003</v>
      </c>
      <c r="BR270" s="220">
        <f>SUM($AT270:BD270)</f>
        <v>7640.5879554000003</v>
      </c>
      <c r="BS270" s="220">
        <f>SUM($AT270:BE270)</f>
        <v>7640.5879554000003</v>
      </c>
      <c r="BT270" s="222">
        <f t="shared" si="209"/>
        <v>4775.3674721249999</v>
      </c>
      <c r="BU270" s="82"/>
      <c r="BV270" s="220">
        <f t="shared" si="204"/>
        <v>0</v>
      </c>
      <c r="BW270" s="220">
        <f t="shared" si="204"/>
        <v>0</v>
      </c>
      <c r="BX270" s="220">
        <f t="shared" si="204"/>
        <v>0</v>
      </c>
      <c r="BY270" s="220">
        <f t="shared" si="202"/>
        <v>0</v>
      </c>
      <c r="BZ270" s="220">
        <f t="shared" si="202"/>
        <v>2241.4420445999999</v>
      </c>
      <c r="CA270" s="220">
        <f t="shared" si="202"/>
        <v>0</v>
      </c>
      <c r="CB270" s="220">
        <f t="shared" si="202"/>
        <v>0</v>
      </c>
      <c r="CC270" s="220">
        <f t="shared" si="202"/>
        <v>0</v>
      </c>
      <c r="CD270" s="220">
        <f t="shared" si="202"/>
        <v>0</v>
      </c>
      <c r="CE270" s="220">
        <f t="shared" si="202"/>
        <v>0</v>
      </c>
      <c r="CF270" s="220">
        <f t="shared" si="202"/>
        <v>0</v>
      </c>
      <c r="CG270" s="220">
        <f t="shared" si="202"/>
        <v>0</v>
      </c>
      <c r="CH270" s="220">
        <f t="shared" si="210"/>
        <v>2241.4420445999999</v>
      </c>
      <c r="CI270" s="221"/>
      <c r="CJ270" s="220">
        <f>SUM($BV270:BV270)</f>
        <v>0</v>
      </c>
      <c r="CK270" s="220">
        <f>SUM($BV270:BW270)</f>
        <v>0</v>
      </c>
      <c r="CL270" s="220">
        <f>SUM($BV270:BX270)</f>
        <v>0</v>
      </c>
      <c r="CM270" s="220">
        <f>SUM($BV270:BY270)</f>
        <v>0</v>
      </c>
      <c r="CN270" s="220">
        <f>SUM($BV270:BZ270)</f>
        <v>2241.4420445999999</v>
      </c>
      <c r="CO270" s="220">
        <f>SUM($BV270:CA270)</f>
        <v>2241.4420445999999</v>
      </c>
      <c r="CP270" s="220">
        <f>SUM($BV270:CB270)</f>
        <v>2241.4420445999999</v>
      </c>
      <c r="CQ270" s="220">
        <f>SUM($BV270:CC270)</f>
        <v>2241.4420445999999</v>
      </c>
      <c r="CR270" s="220">
        <f>SUM($BV270:CD270)</f>
        <v>2241.4420445999999</v>
      </c>
      <c r="CS270" s="220">
        <f>SUM($BV270:CE270)</f>
        <v>2241.4420445999999</v>
      </c>
      <c r="CT270" s="220">
        <f>SUM($BV270:CF270)</f>
        <v>2241.4420445999999</v>
      </c>
      <c r="CU270" s="220">
        <f>SUM($BV270:CG270)</f>
        <v>2241.4420445999999</v>
      </c>
      <c r="CV270" s="222">
        <f t="shared" si="211"/>
        <v>1400.901277875</v>
      </c>
    </row>
    <row r="271" spans="1:100" s="94" customFormat="1" ht="14.4">
      <c r="A271" s="129" t="s">
        <v>807</v>
      </c>
      <c r="B271" t="s">
        <v>211</v>
      </c>
      <c r="C271" t="s">
        <v>21</v>
      </c>
      <c r="D271" t="s">
        <v>494</v>
      </c>
      <c r="E271" s="217" t="s">
        <v>53</v>
      </c>
      <c r="F271" t="s">
        <v>114</v>
      </c>
      <c r="G271" t="s">
        <v>115</v>
      </c>
      <c r="H271" t="s">
        <v>116</v>
      </c>
      <c r="I271" t="s">
        <v>61</v>
      </c>
      <c r="J271" t="s">
        <v>716</v>
      </c>
      <c r="K271" s="129" t="s">
        <v>799</v>
      </c>
      <c r="L271" s="129" t="s">
        <v>788</v>
      </c>
      <c r="M271" s="218" t="str">
        <f t="shared" si="154"/>
        <v>ED.AN</v>
      </c>
      <c r="N271" s="173">
        <v>0.65639999999999998</v>
      </c>
      <c r="O271" s="173">
        <v>0</v>
      </c>
      <c r="P271" s="219">
        <f t="shared" si="205"/>
        <v>31933.472724000003</v>
      </c>
      <c r="Q271" s="219">
        <f t="shared" si="206"/>
        <v>0</v>
      </c>
      <c r="R271" s="220">
        <v>0</v>
      </c>
      <c r="S271" s="220">
        <v>0</v>
      </c>
      <c r="T271" s="220">
        <v>0</v>
      </c>
      <c r="U271" s="220">
        <v>0</v>
      </c>
      <c r="V271" s="220">
        <v>0</v>
      </c>
      <c r="W271" s="220">
        <v>0</v>
      </c>
      <c r="X271" s="220">
        <v>16758.71</v>
      </c>
      <c r="Y271" s="220">
        <v>569.33000000000004</v>
      </c>
      <c r="Z271" s="220">
        <v>31321.37</v>
      </c>
      <c r="AA271" s="220">
        <v>0</v>
      </c>
      <c r="AB271" s="220">
        <v>0</v>
      </c>
      <c r="AC271" s="220">
        <v>0</v>
      </c>
      <c r="AD271" s="220">
        <f t="shared" si="212"/>
        <v>48649.41</v>
      </c>
      <c r="AE271" s="221"/>
      <c r="AF271" s="220">
        <f>SUM($R271:R271)</f>
        <v>0</v>
      </c>
      <c r="AG271" s="220">
        <f>SUM($R271:S271)</f>
        <v>0</v>
      </c>
      <c r="AH271" s="220">
        <f>SUM($R271:T271)</f>
        <v>0</v>
      </c>
      <c r="AI271" s="220">
        <f>SUM($R271:U271)</f>
        <v>0</v>
      </c>
      <c r="AJ271" s="220">
        <f>SUM($R271:V271)</f>
        <v>0</v>
      </c>
      <c r="AK271" s="220">
        <f>SUM($R271:W271)</f>
        <v>0</v>
      </c>
      <c r="AL271" s="220">
        <f>SUM($R271:X271)</f>
        <v>16758.71</v>
      </c>
      <c r="AM271" s="220">
        <f>SUM($R271:Y271)</f>
        <v>17328.04</v>
      </c>
      <c r="AN271" s="220">
        <f>SUM($R271:Z271)</f>
        <v>48649.41</v>
      </c>
      <c r="AO271" s="220">
        <f>SUM($R271:AA271)</f>
        <v>48649.41</v>
      </c>
      <c r="AP271" s="220">
        <f>SUM($R271:AB271)</f>
        <v>48649.41</v>
      </c>
      <c r="AQ271" s="220">
        <f>SUM($R271:AC271)</f>
        <v>48649.41</v>
      </c>
      <c r="AR271" s="222">
        <f t="shared" si="207"/>
        <v>17029.973750000001</v>
      </c>
      <c r="AS271" s="82"/>
      <c r="AT271" s="220">
        <f t="shared" si="203"/>
        <v>0</v>
      </c>
      <c r="AU271" s="220">
        <f t="shared" si="203"/>
        <v>0</v>
      </c>
      <c r="AV271" s="220">
        <f t="shared" si="203"/>
        <v>0</v>
      </c>
      <c r="AW271" s="220">
        <f t="shared" si="201"/>
        <v>0</v>
      </c>
      <c r="AX271" s="220">
        <f t="shared" si="201"/>
        <v>0</v>
      </c>
      <c r="AY271" s="220">
        <f t="shared" si="201"/>
        <v>0</v>
      </c>
      <c r="AZ271" s="220">
        <f t="shared" ref="AZ271:BE285" si="213">X271*$N271</f>
        <v>11000.417243999998</v>
      </c>
      <c r="BA271" s="220">
        <f t="shared" si="213"/>
        <v>373.708212</v>
      </c>
      <c r="BB271" s="220">
        <f t="shared" si="213"/>
        <v>20559.347267999998</v>
      </c>
      <c r="BC271" s="220">
        <f t="shared" si="213"/>
        <v>0</v>
      </c>
      <c r="BD271" s="220">
        <f t="shared" si="213"/>
        <v>0</v>
      </c>
      <c r="BE271" s="220">
        <f t="shared" si="213"/>
        <v>0</v>
      </c>
      <c r="BF271" s="220">
        <f t="shared" si="208"/>
        <v>31933.472723999996</v>
      </c>
      <c r="BG271" s="221"/>
      <c r="BH271" s="220">
        <f>SUM($AT271:AT271)</f>
        <v>0</v>
      </c>
      <c r="BI271" s="220">
        <f>SUM($AT271:AU271)</f>
        <v>0</v>
      </c>
      <c r="BJ271" s="220">
        <f>SUM($AT271:AV271)</f>
        <v>0</v>
      </c>
      <c r="BK271" s="220">
        <f>SUM($AT271:AW271)</f>
        <v>0</v>
      </c>
      <c r="BL271" s="220">
        <f>SUM($AT271:AX271)</f>
        <v>0</v>
      </c>
      <c r="BM271" s="220">
        <f>SUM($AT271:AY271)</f>
        <v>0</v>
      </c>
      <c r="BN271" s="220">
        <f>SUM($AT271:AZ271)</f>
        <v>11000.417243999998</v>
      </c>
      <c r="BO271" s="220">
        <f>SUM($AT271:BA271)</f>
        <v>11374.125455999998</v>
      </c>
      <c r="BP271" s="220">
        <f>SUM($AT271:BB271)</f>
        <v>31933.472723999996</v>
      </c>
      <c r="BQ271" s="220">
        <f>SUM($AT271:BC271)</f>
        <v>31933.472723999996</v>
      </c>
      <c r="BR271" s="220">
        <f>SUM($AT271:BD271)</f>
        <v>31933.472723999996</v>
      </c>
      <c r="BS271" s="220">
        <f>SUM($AT271:BE271)</f>
        <v>31933.472723999996</v>
      </c>
      <c r="BT271" s="222">
        <f t="shared" si="209"/>
        <v>11178.474769499999</v>
      </c>
      <c r="BU271" s="82"/>
      <c r="BV271" s="220">
        <f t="shared" si="204"/>
        <v>0</v>
      </c>
      <c r="BW271" s="220">
        <f t="shared" si="204"/>
        <v>0</v>
      </c>
      <c r="BX271" s="220">
        <f t="shared" si="204"/>
        <v>0</v>
      </c>
      <c r="BY271" s="220">
        <f t="shared" si="202"/>
        <v>0</v>
      </c>
      <c r="BZ271" s="220">
        <f t="shared" si="202"/>
        <v>0</v>
      </c>
      <c r="CA271" s="220">
        <f t="shared" si="202"/>
        <v>0</v>
      </c>
      <c r="CB271" s="220">
        <f t="shared" ref="CB271:CG285" si="214">$O271*X271</f>
        <v>0</v>
      </c>
      <c r="CC271" s="220">
        <f t="shared" si="214"/>
        <v>0</v>
      </c>
      <c r="CD271" s="220">
        <f t="shared" si="214"/>
        <v>0</v>
      </c>
      <c r="CE271" s="220">
        <f t="shared" si="214"/>
        <v>0</v>
      </c>
      <c r="CF271" s="220">
        <f t="shared" si="214"/>
        <v>0</v>
      </c>
      <c r="CG271" s="220">
        <f t="shared" si="214"/>
        <v>0</v>
      </c>
      <c r="CH271" s="220">
        <f t="shared" si="210"/>
        <v>0</v>
      </c>
      <c r="CI271" s="221"/>
      <c r="CJ271" s="220">
        <f>SUM($BV271:BV271)</f>
        <v>0</v>
      </c>
      <c r="CK271" s="220">
        <f>SUM($BV271:BW271)</f>
        <v>0</v>
      </c>
      <c r="CL271" s="220">
        <f>SUM($BV271:BX271)</f>
        <v>0</v>
      </c>
      <c r="CM271" s="220">
        <f>SUM($BV271:BY271)</f>
        <v>0</v>
      </c>
      <c r="CN271" s="220">
        <f>SUM($BV271:BZ271)</f>
        <v>0</v>
      </c>
      <c r="CO271" s="220">
        <f>SUM($BV271:CA271)</f>
        <v>0</v>
      </c>
      <c r="CP271" s="220">
        <f>SUM($BV271:CB271)</f>
        <v>0</v>
      </c>
      <c r="CQ271" s="220">
        <f>SUM($BV271:CC271)</f>
        <v>0</v>
      </c>
      <c r="CR271" s="220">
        <f>SUM($BV271:CD271)</f>
        <v>0</v>
      </c>
      <c r="CS271" s="220">
        <f>SUM($BV271:CE271)</f>
        <v>0</v>
      </c>
      <c r="CT271" s="220">
        <f>SUM($BV271:CF271)</f>
        <v>0</v>
      </c>
      <c r="CU271" s="220">
        <f>SUM($BV271:CG271)</f>
        <v>0</v>
      </c>
      <c r="CV271" s="222">
        <f t="shared" si="211"/>
        <v>0</v>
      </c>
    </row>
    <row r="272" spans="1:100" s="94" customFormat="1" ht="14.4">
      <c r="A272" s="129" t="s">
        <v>807</v>
      </c>
      <c r="B272" t="s">
        <v>211</v>
      </c>
      <c r="C272" t="s">
        <v>212</v>
      </c>
      <c r="D272" t="s">
        <v>494</v>
      </c>
      <c r="E272" s="217" t="s">
        <v>53</v>
      </c>
      <c r="F272" t="s">
        <v>114</v>
      </c>
      <c r="G272" t="s">
        <v>115</v>
      </c>
      <c r="H272" t="s">
        <v>116</v>
      </c>
      <c r="I272" t="s">
        <v>61</v>
      </c>
      <c r="J272" t="s">
        <v>716</v>
      </c>
      <c r="K272" s="129" t="s">
        <v>799</v>
      </c>
      <c r="L272" s="129" t="s">
        <v>43</v>
      </c>
      <c r="M272" s="218" t="str">
        <f t="shared" si="154"/>
        <v>ED.WA</v>
      </c>
      <c r="N272" s="173">
        <v>1</v>
      </c>
      <c r="O272" s="173">
        <v>0</v>
      </c>
      <c r="P272" s="219">
        <f t="shared" si="205"/>
        <v>48728.54</v>
      </c>
      <c r="Q272" s="219">
        <f t="shared" si="206"/>
        <v>0</v>
      </c>
      <c r="R272" s="220">
        <v>0</v>
      </c>
      <c r="S272" s="220">
        <v>13549.85</v>
      </c>
      <c r="T272" s="220">
        <v>0</v>
      </c>
      <c r="U272" s="220">
        <v>0</v>
      </c>
      <c r="V272" s="220">
        <v>21027.31</v>
      </c>
      <c r="W272" s="220">
        <v>0</v>
      </c>
      <c r="X272" s="220">
        <v>14151.38</v>
      </c>
      <c r="Y272" s="220">
        <v>0</v>
      </c>
      <c r="Z272" s="220">
        <v>0</v>
      </c>
      <c r="AA272" s="220">
        <v>0</v>
      </c>
      <c r="AB272" s="220">
        <v>0</v>
      </c>
      <c r="AC272" s="220">
        <v>0</v>
      </c>
      <c r="AD272" s="220">
        <f t="shared" si="212"/>
        <v>48728.54</v>
      </c>
      <c r="AE272" s="221"/>
      <c r="AF272" s="220">
        <f>SUM($R272:R272)</f>
        <v>0</v>
      </c>
      <c r="AG272" s="220">
        <f>SUM($R272:S272)</f>
        <v>13549.85</v>
      </c>
      <c r="AH272" s="220">
        <f>SUM($R272:T272)</f>
        <v>13549.85</v>
      </c>
      <c r="AI272" s="220">
        <f>SUM($R272:U272)</f>
        <v>13549.85</v>
      </c>
      <c r="AJ272" s="220">
        <f>SUM($R272:V272)</f>
        <v>34577.160000000003</v>
      </c>
      <c r="AK272" s="220">
        <f>SUM($R272:W272)</f>
        <v>34577.160000000003</v>
      </c>
      <c r="AL272" s="220">
        <f>SUM($R272:X272)</f>
        <v>48728.54</v>
      </c>
      <c r="AM272" s="220">
        <f>SUM($R272:Y272)</f>
        <v>48728.54</v>
      </c>
      <c r="AN272" s="220">
        <f>SUM($R272:Z272)</f>
        <v>48728.54</v>
      </c>
      <c r="AO272" s="220">
        <f>SUM($R272:AA272)</f>
        <v>48728.54</v>
      </c>
      <c r="AP272" s="220">
        <f>SUM($R272:AB272)</f>
        <v>48728.54</v>
      </c>
      <c r="AQ272" s="220">
        <f>SUM($R272:AC272)</f>
        <v>48728.54</v>
      </c>
      <c r="AR272" s="222">
        <f t="shared" si="207"/>
        <v>31484.236666666668</v>
      </c>
      <c r="AS272" s="82"/>
      <c r="AT272" s="220">
        <f t="shared" si="203"/>
        <v>0</v>
      </c>
      <c r="AU272" s="220">
        <f t="shared" si="203"/>
        <v>13549.85</v>
      </c>
      <c r="AV272" s="220">
        <f t="shared" si="203"/>
        <v>0</v>
      </c>
      <c r="AW272" s="220">
        <f t="shared" si="203"/>
        <v>0</v>
      </c>
      <c r="AX272" s="220">
        <f t="shared" si="203"/>
        <v>21027.31</v>
      </c>
      <c r="AY272" s="220">
        <f t="shared" si="203"/>
        <v>0</v>
      </c>
      <c r="AZ272" s="220">
        <f t="shared" si="213"/>
        <v>14151.38</v>
      </c>
      <c r="BA272" s="220">
        <f t="shared" si="213"/>
        <v>0</v>
      </c>
      <c r="BB272" s="220">
        <f t="shared" si="213"/>
        <v>0</v>
      </c>
      <c r="BC272" s="220">
        <f t="shared" si="213"/>
        <v>0</v>
      </c>
      <c r="BD272" s="220">
        <f t="shared" si="213"/>
        <v>0</v>
      </c>
      <c r="BE272" s="220">
        <f t="shared" si="213"/>
        <v>0</v>
      </c>
      <c r="BF272" s="220">
        <f t="shared" si="208"/>
        <v>48728.54</v>
      </c>
      <c r="BG272" s="221"/>
      <c r="BH272" s="220">
        <f>SUM($AT272:AT272)</f>
        <v>0</v>
      </c>
      <c r="BI272" s="220">
        <f>SUM($AT272:AU272)</f>
        <v>13549.85</v>
      </c>
      <c r="BJ272" s="220">
        <f>SUM($AT272:AV272)</f>
        <v>13549.85</v>
      </c>
      <c r="BK272" s="220">
        <f>SUM($AT272:AW272)</f>
        <v>13549.85</v>
      </c>
      <c r="BL272" s="220">
        <f>SUM($AT272:AX272)</f>
        <v>34577.160000000003</v>
      </c>
      <c r="BM272" s="220">
        <f>SUM($AT272:AY272)</f>
        <v>34577.160000000003</v>
      </c>
      <c r="BN272" s="220">
        <f>SUM($AT272:AZ272)</f>
        <v>48728.54</v>
      </c>
      <c r="BO272" s="220">
        <f>SUM($AT272:BA272)</f>
        <v>48728.54</v>
      </c>
      <c r="BP272" s="220">
        <f>SUM($AT272:BB272)</f>
        <v>48728.54</v>
      </c>
      <c r="BQ272" s="220">
        <f>SUM($AT272:BC272)</f>
        <v>48728.54</v>
      </c>
      <c r="BR272" s="220">
        <f>SUM($AT272:BD272)</f>
        <v>48728.54</v>
      </c>
      <c r="BS272" s="220">
        <f>SUM($AT272:BE272)</f>
        <v>48728.54</v>
      </c>
      <c r="BT272" s="222">
        <f t="shared" si="209"/>
        <v>31484.236666666668</v>
      </c>
      <c r="BU272" s="82"/>
      <c r="BV272" s="220">
        <f t="shared" si="204"/>
        <v>0</v>
      </c>
      <c r="BW272" s="220">
        <f t="shared" si="204"/>
        <v>0</v>
      </c>
      <c r="BX272" s="220">
        <f t="shared" si="204"/>
        <v>0</v>
      </c>
      <c r="BY272" s="220">
        <f t="shared" si="204"/>
        <v>0</v>
      </c>
      <c r="BZ272" s="220">
        <f t="shared" si="204"/>
        <v>0</v>
      </c>
      <c r="CA272" s="220">
        <f t="shared" si="204"/>
        <v>0</v>
      </c>
      <c r="CB272" s="220">
        <f t="shared" si="214"/>
        <v>0</v>
      </c>
      <c r="CC272" s="220">
        <f t="shared" si="214"/>
        <v>0</v>
      </c>
      <c r="CD272" s="220">
        <f t="shared" si="214"/>
        <v>0</v>
      </c>
      <c r="CE272" s="220">
        <f t="shared" si="214"/>
        <v>0</v>
      </c>
      <c r="CF272" s="220">
        <f t="shared" si="214"/>
        <v>0</v>
      </c>
      <c r="CG272" s="220">
        <f t="shared" si="214"/>
        <v>0</v>
      </c>
      <c r="CH272" s="220">
        <f t="shared" si="210"/>
        <v>0</v>
      </c>
      <c r="CI272" s="221"/>
      <c r="CJ272" s="220">
        <f>SUM($BV272:BV272)</f>
        <v>0</v>
      </c>
      <c r="CK272" s="220">
        <f>SUM($BV272:BW272)</f>
        <v>0</v>
      </c>
      <c r="CL272" s="220">
        <f>SUM($BV272:BX272)</f>
        <v>0</v>
      </c>
      <c r="CM272" s="220">
        <f>SUM($BV272:BY272)</f>
        <v>0</v>
      </c>
      <c r="CN272" s="220">
        <f>SUM($BV272:BZ272)</f>
        <v>0</v>
      </c>
      <c r="CO272" s="220">
        <f>SUM($BV272:CA272)</f>
        <v>0</v>
      </c>
      <c r="CP272" s="220">
        <f>SUM($BV272:CB272)</f>
        <v>0</v>
      </c>
      <c r="CQ272" s="220">
        <f>SUM($BV272:CC272)</f>
        <v>0</v>
      </c>
      <c r="CR272" s="220">
        <f>SUM($BV272:CD272)</f>
        <v>0</v>
      </c>
      <c r="CS272" s="220">
        <f>SUM($BV272:CE272)</f>
        <v>0</v>
      </c>
      <c r="CT272" s="220">
        <f>SUM($BV272:CF272)</f>
        <v>0</v>
      </c>
      <c r="CU272" s="220">
        <f>SUM($BV272:CG272)</f>
        <v>0</v>
      </c>
      <c r="CV272" s="222">
        <f t="shared" si="211"/>
        <v>0</v>
      </c>
    </row>
    <row r="273" spans="1:100" s="94" customFormat="1" ht="14.4">
      <c r="A273" s="129" t="s">
        <v>807</v>
      </c>
      <c r="B273" t="s">
        <v>57</v>
      </c>
      <c r="C273" t="s">
        <v>212</v>
      </c>
      <c r="D273" t="s">
        <v>494</v>
      </c>
      <c r="E273" s="217" t="s">
        <v>53</v>
      </c>
      <c r="F273" t="s">
        <v>114</v>
      </c>
      <c r="G273" t="s">
        <v>115</v>
      </c>
      <c r="H273" t="s">
        <v>116</v>
      </c>
      <c r="I273" t="s">
        <v>61</v>
      </c>
      <c r="J273" t="s">
        <v>716</v>
      </c>
      <c r="K273" s="129" t="s">
        <v>799</v>
      </c>
      <c r="L273" s="129" t="s">
        <v>43</v>
      </c>
      <c r="M273" s="218" t="str">
        <f t="shared" si="154"/>
        <v>GD.WA</v>
      </c>
      <c r="N273" s="173">
        <v>0</v>
      </c>
      <c r="O273" s="173">
        <v>1</v>
      </c>
      <c r="P273" s="219">
        <f t="shared" si="205"/>
        <v>0</v>
      </c>
      <c r="Q273" s="219">
        <f t="shared" si="206"/>
        <v>41045.160000000003</v>
      </c>
      <c r="R273" s="220">
        <v>0</v>
      </c>
      <c r="S273" s="220">
        <v>0</v>
      </c>
      <c r="T273" s="220">
        <v>0</v>
      </c>
      <c r="U273" s="220">
        <v>0</v>
      </c>
      <c r="V273" s="220">
        <v>0</v>
      </c>
      <c r="W273" s="220">
        <v>0</v>
      </c>
      <c r="X273" s="220">
        <v>0</v>
      </c>
      <c r="Y273" s="220">
        <v>0</v>
      </c>
      <c r="Z273" s="220">
        <v>0</v>
      </c>
      <c r="AA273" s="220">
        <v>0</v>
      </c>
      <c r="AB273" s="220">
        <v>0</v>
      </c>
      <c r="AC273" s="220">
        <v>41045.160000000003</v>
      </c>
      <c r="AD273" s="220">
        <f t="shared" si="212"/>
        <v>41045.160000000003</v>
      </c>
      <c r="AE273" s="221"/>
      <c r="AF273" s="220">
        <f>SUM($R273:R273)</f>
        <v>0</v>
      </c>
      <c r="AG273" s="220">
        <f>SUM($R273:S273)</f>
        <v>0</v>
      </c>
      <c r="AH273" s="220">
        <f>SUM($R273:T273)</f>
        <v>0</v>
      </c>
      <c r="AI273" s="220">
        <f>SUM($R273:U273)</f>
        <v>0</v>
      </c>
      <c r="AJ273" s="220">
        <f>SUM($R273:V273)</f>
        <v>0</v>
      </c>
      <c r="AK273" s="220">
        <f>SUM($R273:W273)</f>
        <v>0</v>
      </c>
      <c r="AL273" s="220">
        <f>SUM($R273:X273)</f>
        <v>0</v>
      </c>
      <c r="AM273" s="220">
        <f>SUM($R273:Y273)</f>
        <v>0</v>
      </c>
      <c r="AN273" s="220">
        <f>SUM($R273:Z273)</f>
        <v>0</v>
      </c>
      <c r="AO273" s="220">
        <f>SUM($R273:AA273)</f>
        <v>0</v>
      </c>
      <c r="AP273" s="220">
        <f>SUM($R273:AB273)</f>
        <v>0</v>
      </c>
      <c r="AQ273" s="220">
        <f>SUM($R273:AC273)</f>
        <v>41045.160000000003</v>
      </c>
      <c r="AR273" s="222">
        <f t="shared" si="207"/>
        <v>1710.2150000000001</v>
      </c>
      <c r="AS273" s="82"/>
      <c r="AT273" s="220">
        <f t="shared" si="203"/>
        <v>0</v>
      </c>
      <c r="AU273" s="220">
        <f t="shared" si="203"/>
        <v>0</v>
      </c>
      <c r="AV273" s="220">
        <f t="shared" si="203"/>
        <v>0</v>
      </c>
      <c r="AW273" s="220">
        <f t="shared" si="203"/>
        <v>0</v>
      </c>
      <c r="AX273" s="220">
        <f t="shared" si="203"/>
        <v>0</v>
      </c>
      <c r="AY273" s="220">
        <f t="shared" si="203"/>
        <v>0</v>
      </c>
      <c r="AZ273" s="220">
        <f t="shared" si="213"/>
        <v>0</v>
      </c>
      <c r="BA273" s="220">
        <f t="shared" si="213"/>
        <v>0</v>
      </c>
      <c r="BB273" s="220">
        <f t="shared" si="213"/>
        <v>0</v>
      </c>
      <c r="BC273" s="220">
        <f t="shared" si="213"/>
        <v>0</v>
      </c>
      <c r="BD273" s="220">
        <f t="shared" si="213"/>
        <v>0</v>
      </c>
      <c r="BE273" s="220">
        <f t="shared" si="213"/>
        <v>0</v>
      </c>
      <c r="BF273" s="220">
        <f t="shared" si="208"/>
        <v>0</v>
      </c>
      <c r="BG273" s="221"/>
      <c r="BH273" s="220">
        <f>SUM($AT273:AT273)</f>
        <v>0</v>
      </c>
      <c r="BI273" s="220">
        <f>SUM($AT273:AU273)</f>
        <v>0</v>
      </c>
      <c r="BJ273" s="220">
        <f>SUM($AT273:AV273)</f>
        <v>0</v>
      </c>
      <c r="BK273" s="220">
        <f>SUM($AT273:AW273)</f>
        <v>0</v>
      </c>
      <c r="BL273" s="220">
        <f>SUM($AT273:AX273)</f>
        <v>0</v>
      </c>
      <c r="BM273" s="220">
        <f>SUM($AT273:AY273)</f>
        <v>0</v>
      </c>
      <c r="BN273" s="220">
        <f>SUM($AT273:AZ273)</f>
        <v>0</v>
      </c>
      <c r="BO273" s="220">
        <f>SUM($AT273:BA273)</f>
        <v>0</v>
      </c>
      <c r="BP273" s="220">
        <f>SUM($AT273:BB273)</f>
        <v>0</v>
      </c>
      <c r="BQ273" s="220">
        <f>SUM($AT273:BC273)</f>
        <v>0</v>
      </c>
      <c r="BR273" s="220">
        <f>SUM($AT273:BD273)</f>
        <v>0</v>
      </c>
      <c r="BS273" s="220">
        <f>SUM($AT273:BE273)</f>
        <v>0</v>
      </c>
      <c r="BT273" s="222">
        <f t="shared" si="209"/>
        <v>0</v>
      </c>
      <c r="BU273" s="82"/>
      <c r="BV273" s="220">
        <f t="shared" si="204"/>
        <v>0</v>
      </c>
      <c r="BW273" s="220">
        <f t="shared" si="204"/>
        <v>0</v>
      </c>
      <c r="BX273" s="220">
        <f t="shared" si="204"/>
        <v>0</v>
      </c>
      <c r="BY273" s="220">
        <f t="shared" si="204"/>
        <v>0</v>
      </c>
      <c r="BZ273" s="220">
        <f t="shared" si="204"/>
        <v>0</v>
      </c>
      <c r="CA273" s="220">
        <f t="shared" si="204"/>
        <v>0</v>
      </c>
      <c r="CB273" s="220">
        <f t="shared" si="214"/>
        <v>0</v>
      </c>
      <c r="CC273" s="220">
        <f t="shared" si="214"/>
        <v>0</v>
      </c>
      <c r="CD273" s="220">
        <f t="shared" si="214"/>
        <v>0</v>
      </c>
      <c r="CE273" s="220">
        <f t="shared" si="214"/>
        <v>0</v>
      </c>
      <c r="CF273" s="220">
        <f t="shared" si="214"/>
        <v>0</v>
      </c>
      <c r="CG273" s="220">
        <f t="shared" si="214"/>
        <v>41045.160000000003</v>
      </c>
      <c r="CH273" s="220">
        <f t="shared" si="210"/>
        <v>41045.160000000003</v>
      </c>
      <c r="CI273" s="221"/>
      <c r="CJ273" s="220">
        <f>SUM($BV273:BV273)</f>
        <v>0</v>
      </c>
      <c r="CK273" s="220">
        <f>SUM($BV273:BW273)</f>
        <v>0</v>
      </c>
      <c r="CL273" s="220">
        <f>SUM($BV273:BX273)</f>
        <v>0</v>
      </c>
      <c r="CM273" s="220">
        <f>SUM($BV273:BY273)</f>
        <v>0</v>
      </c>
      <c r="CN273" s="220">
        <f>SUM($BV273:BZ273)</f>
        <v>0</v>
      </c>
      <c r="CO273" s="220">
        <f>SUM($BV273:CA273)</f>
        <v>0</v>
      </c>
      <c r="CP273" s="220">
        <f>SUM($BV273:CB273)</f>
        <v>0</v>
      </c>
      <c r="CQ273" s="220">
        <f>SUM($BV273:CC273)</f>
        <v>0</v>
      </c>
      <c r="CR273" s="220">
        <f>SUM($BV273:CD273)</f>
        <v>0</v>
      </c>
      <c r="CS273" s="220">
        <f>SUM($BV273:CE273)</f>
        <v>0</v>
      </c>
      <c r="CT273" s="220">
        <f>SUM($BV273:CF273)</f>
        <v>0</v>
      </c>
      <c r="CU273" s="220">
        <f>SUM($BV273:CG273)</f>
        <v>41045.160000000003</v>
      </c>
      <c r="CV273" s="222">
        <f t="shared" si="211"/>
        <v>1710.2150000000001</v>
      </c>
    </row>
    <row r="274" spans="1:100" s="94" customFormat="1" ht="14.4">
      <c r="A274" s="129" t="s">
        <v>807</v>
      </c>
      <c r="B274" t="s">
        <v>57</v>
      </c>
      <c r="C274" t="s">
        <v>212</v>
      </c>
      <c r="D274" t="s">
        <v>494</v>
      </c>
      <c r="E274" s="217" t="s">
        <v>53</v>
      </c>
      <c r="F274" t="s">
        <v>114</v>
      </c>
      <c r="G274" t="s">
        <v>115</v>
      </c>
      <c r="H274" t="s">
        <v>116</v>
      </c>
      <c r="I274" t="s">
        <v>61</v>
      </c>
      <c r="J274" t="s">
        <v>716</v>
      </c>
      <c r="K274" s="129" t="s">
        <v>799</v>
      </c>
      <c r="L274" s="129" t="s">
        <v>775</v>
      </c>
      <c r="M274" s="218" t="str">
        <f t="shared" si="154"/>
        <v>GD.WA</v>
      </c>
      <c r="N274" s="173">
        <v>0</v>
      </c>
      <c r="O274" s="173">
        <v>1</v>
      </c>
      <c r="P274" s="219">
        <f t="shared" si="205"/>
        <v>0</v>
      </c>
      <c r="Q274" s="219">
        <f t="shared" si="206"/>
        <v>100.46</v>
      </c>
      <c r="R274" s="220">
        <v>100.46</v>
      </c>
      <c r="S274" s="220">
        <v>0</v>
      </c>
      <c r="T274" s="220">
        <v>0</v>
      </c>
      <c r="U274" s="220">
        <v>0</v>
      </c>
      <c r="V274" s="220">
        <v>0</v>
      </c>
      <c r="W274" s="220">
        <v>0</v>
      </c>
      <c r="X274" s="220">
        <v>0</v>
      </c>
      <c r="Y274" s="220">
        <v>0</v>
      </c>
      <c r="Z274" s="220">
        <v>0</v>
      </c>
      <c r="AA274" s="220">
        <v>0</v>
      </c>
      <c r="AB274" s="220">
        <v>0</v>
      </c>
      <c r="AC274" s="220">
        <v>0</v>
      </c>
      <c r="AD274" s="220">
        <f t="shared" si="212"/>
        <v>100.46</v>
      </c>
      <c r="AE274" s="221"/>
      <c r="AF274" s="220">
        <f>SUM($R274:R274)</f>
        <v>100.46</v>
      </c>
      <c r="AG274" s="220">
        <f>SUM($R274:S274)</f>
        <v>100.46</v>
      </c>
      <c r="AH274" s="220">
        <f>SUM($R274:T274)</f>
        <v>100.46</v>
      </c>
      <c r="AI274" s="220">
        <f>SUM($R274:U274)</f>
        <v>100.46</v>
      </c>
      <c r="AJ274" s="220">
        <f>SUM($R274:V274)</f>
        <v>100.46</v>
      </c>
      <c r="AK274" s="220">
        <f>SUM($R274:W274)</f>
        <v>100.46</v>
      </c>
      <c r="AL274" s="220">
        <f>SUM($R274:X274)</f>
        <v>100.46</v>
      </c>
      <c r="AM274" s="220">
        <f>SUM($R274:Y274)</f>
        <v>100.46</v>
      </c>
      <c r="AN274" s="220">
        <f>SUM($R274:Z274)</f>
        <v>100.46</v>
      </c>
      <c r="AO274" s="220">
        <f>SUM($R274:AA274)</f>
        <v>100.46</v>
      </c>
      <c r="AP274" s="220">
        <f>SUM($R274:AB274)</f>
        <v>100.46</v>
      </c>
      <c r="AQ274" s="220">
        <f>SUM($R274:AC274)</f>
        <v>100.46</v>
      </c>
      <c r="AR274" s="222">
        <f t="shared" si="207"/>
        <v>96.274166666666687</v>
      </c>
      <c r="AS274" s="82"/>
      <c r="AT274" s="220">
        <f t="shared" si="203"/>
        <v>0</v>
      </c>
      <c r="AU274" s="220">
        <f t="shared" si="203"/>
        <v>0</v>
      </c>
      <c r="AV274" s="220">
        <f t="shared" si="203"/>
        <v>0</v>
      </c>
      <c r="AW274" s="220">
        <f t="shared" si="203"/>
        <v>0</v>
      </c>
      <c r="AX274" s="220">
        <f t="shared" si="203"/>
        <v>0</v>
      </c>
      <c r="AY274" s="220">
        <f t="shared" si="203"/>
        <v>0</v>
      </c>
      <c r="AZ274" s="220">
        <f t="shared" si="213"/>
        <v>0</v>
      </c>
      <c r="BA274" s="220">
        <f t="shared" si="213"/>
        <v>0</v>
      </c>
      <c r="BB274" s="220">
        <f t="shared" si="213"/>
        <v>0</v>
      </c>
      <c r="BC274" s="220">
        <f t="shared" si="213"/>
        <v>0</v>
      </c>
      <c r="BD274" s="220">
        <f t="shared" si="213"/>
        <v>0</v>
      </c>
      <c r="BE274" s="220">
        <f t="shared" si="213"/>
        <v>0</v>
      </c>
      <c r="BF274" s="220">
        <f t="shared" si="208"/>
        <v>0</v>
      </c>
      <c r="BG274" s="221"/>
      <c r="BH274" s="220">
        <f>SUM($AT274:AT274)</f>
        <v>0</v>
      </c>
      <c r="BI274" s="220">
        <f>SUM($AT274:AU274)</f>
        <v>0</v>
      </c>
      <c r="BJ274" s="220">
        <f>SUM($AT274:AV274)</f>
        <v>0</v>
      </c>
      <c r="BK274" s="220">
        <f>SUM($AT274:AW274)</f>
        <v>0</v>
      </c>
      <c r="BL274" s="220">
        <f>SUM($AT274:AX274)</f>
        <v>0</v>
      </c>
      <c r="BM274" s="220">
        <f>SUM($AT274:AY274)</f>
        <v>0</v>
      </c>
      <c r="BN274" s="220">
        <f>SUM($AT274:AZ274)</f>
        <v>0</v>
      </c>
      <c r="BO274" s="220">
        <f>SUM($AT274:BA274)</f>
        <v>0</v>
      </c>
      <c r="BP274" s="220">
        <f>SUM($AT274:BB274)</f>
        <v>0</v>
      </c>
      <c r="BQ274" s="220">
        <f>SUM($AT274:BC274)</f>
        <v>0</v>
      </c>
      <c r="BR274" s="220">
        <f>SUM($AT274:BD274)</f>
        <v>0</v>
      </c>
      <c r="BS274" s="220">
        <f>SUM($AT274:BE274)</f>
        <v>0</v>
      </c>
      <c r="BT274" s="222">
        <f t="shared" si="209"/>
        <v>0</v>
      </c>
      <c r="BU274" s="82"/>
      <c r="BV274" s="220">
        <f t="shared" si="204"/>
        <v>100.46</v>
      </c>
      <c r="BW274" s="220">
        <f t="shared" si="204"/>
        <v>0</v>
      </c>
      <c r="BX274" s="220">
        <f t="shared" si="204"/>
        <v>0</v>
      </c>
      <c r="BY274" s="220">
        <f t="shared" si="204"/>
        <v>0</v>
      </c>
      <c r="BZ274" s="220">
        <f t="shared" si="204"/>
        <v>0</v>
      </c>
      <c r="CA274" s="220">
        <f t="shared" si="204"/>
        <v>0</v>
      </c>
      <c r="CB274" s="220">
        <f t="shared" si="214"/>
        <v>0</v>
      </c>
      <c r="CC274" s="220">
        <f t="shared" si="214"/>
        <v>0</v>
      </c>
      <c r="CD274" s="220">
        <f t="shared" si="214"/>
        <v>0</v>
      </c>
      <c r="CE274" s="220">
        <f t="shared" si="214"/>
        <v>0</v>
      </c>
      <c r="CF274" s="220">
        <f t="shared" si="214"/>
        <v>0</v>
      </c>
      <c r="CG274" s="220">
        <f t="shared" si="214"/>
        <v>0</v>
      </c>
      <c r="CH274" s="220">
        <f t="shared" si="210"/>
        <v>100.46</v>
      </c>
      <c r="CI274" s="221"/>
      <c r="CJ274" s="220">
        <f>SUM($BV274:BV274)</f>
        <v>100.46</v>
      </c>
      <c r="CK274" s="220">
        <f>SUM($BV274:BW274)</f>
        <v>100.46</v>
      </c>
      <c r="CL274" s="220">
        <f>SUM($BV274:BX274)</f>
        <v>100.46</v>
      </c>
      <c r="CM274" s="220">
        <f>SUM($BV274:BY274)</f>
        <v>100.46</v>
      </c>
      <c r="CN274" s="220">
        <f>SUM($BV274:BZ274)</f>
        <v>100.46</v>
      </c>
      <c r="CO274" s="220">
        <f>SUM($BV274:CA274)</f>
        <v>100.46</v>
      </c>
      <c r="CP274" s="220">
        <f>SUM($BV274:CB274)</f>
        <v>100.46</v>
      </c>
      <c r="CQ274" s="220">
        <f>SUM($BV274:CC274)</f>
        <v>100.46</v>
      </c>
      <c r="CR274" s="220">
        <f>SUM($BV274:CD274)</f>
        <v>100.46</v>
      </c>
      <c r="CS274" s="220">
        <f>SUM($BV274:CE274)</f>
        <v>100.46</v>
      </c>
      <c r="CT274" s="220">
        <f>SUM($BV274:CF274)</f>
        <v>100.46</v>
      </c>
      <c r="CU274" s="220">
        <f>SUM($BV274:CG274)</f>
        <v>100.46</v>
      </c>
      <c r="CV274" s="222">
        <f t="shared" si="211"/>
        <v>96.274166666666687</v>
      </c>
    </row>
    <row r="275" spans="1:100" s="94" customFormat="1" ht="14.4">
      <c r="A275" s="129" t="s">
        <v>807</v>
      </c>
      <c r="B275" t="s">
        <v>56</v>
      </c>
      <c r="C275" t="s">
        <v>20</v>
      </c>
      <c r="D275" t="s">
        <v>494</v>
      </c>
      <c r="E275" s="217" t="s">
        <v>53</v>
      </c>
      <c r="F275" t="s">
        <v>176</v>
      </c>
      <c r="G275" t="s">
        <v>177</v>
      </c>
      <c r="H275" t="s">
        <v>178</v>
      </c>
      <c r="I275" t="s">
        <v>59</v>
      </c>
      <c r="J275" t="s">
        <v>717</v>
      </c>
      <c r="K275" s="129" t="s">
        <v>798</v>
      </c>
      <c r="L275" s="129" t="s">
        <v>775</v>
      </c>
      <c r="M275" s="218" t="str">
        <f t="shared" ref="M275:M285" si="215">B275&amp;"."&amp;C275</f>
        <v>CD.AA</v>
      </c>
      <c r="N275" s="173">
        <v>0.48309143579999997</v>
      </c>
      <c r="O275" s="173">
        <v>0.15158870260000001</v>
      </c>
      <c r="P275" s="219">
        <f t="shared" si="205"/>
        <v>58093.803124466504</v>
      </c>
      <c r="Q275" s="219">
        <f t="shared" si="206"/>
        <v>18229.187255523077</v>
      </c>
      <c r="R275" s="220">
        <v>0</v>
      </c>
      <c r="S275" s="220">
        <v>7338.35</v>
      </c>
      <c r="T275" s="220">
        <v>0</v>
      </c>
      <c r="U275" s="220">
        <v>0</v>
      </c>
      <c r="V275" s="220">
        <v>0</v>
      </c>
      <c r="W275" s="220">
        <v>25185.72</v>
      </c>
      <c r="X275" s="220">
        <v>1829.22</v>
      </c>
      <c r="Y275" s="220">
        <v>128.65</v>
      </c>
      <c r="Z275" s="220">
        <v>51070.3</v>
      </c>
      <c r="AA275" s="220">
        <v>14334.2</v>
      </c>
      <c r="AB275" s="220">
        <v>9846.0300000000007</v>
      </c>
      <c r="AC275" s="220">
        <v>10521.789999999994</v>
      </c>
      <c r="AD275" s="220">
        <f t="shared" si="212"/>
        <v>120254.26</v>
      </c>
      <c r="AE275" s="221"/>
      <c r="AF275" s="220">
        <f>SUM($R275:R275)</f>
        <v>0</v>
      </c>
      <c r="AG275" s="220">
        <f>SUM($R275:S275)</f>
        <v>7338.35</v>
      </c>
      <c r="AH275" s="220">
        <f>SUM($R275:T275)</f>
        <v>7338.35</v>
      </c>
      <c r="AI275" s="220">
        <f>SUM($R275:U275)</f>
        <v>7338.35</v>
      </c>
      <c r="AJ275" s="220">
        <f>SUM($R275:V275)</f>
        <v>7338.35</v>
      </c>
      <c r="AK275" s="220">
        <f>SUM($R275:W275)</f>
        <v>32524.07</v>
      </c>
      <c r="AL275" s="220">
        <f>SUM($R275:X275)</f>
        <v>34353.29</v>
      </c>
      <c r="AM275" s="220">
        <f>SUM($R275:Y275)</f>
        <v>34481.94</v>
      </c>
      <c r="AN275" s="220">
        <f>SUM($R275:Z275)</f>
        <v>85552.24</v>
      </c>
      <c r="AO275" s="220">
        <f>SUM($R275:AA275)</f>
        <v>99886.44</v>
      </c>
      <c r="AP275" s="220">
        <f>SUM($R275:AB275)</f>
        <v>109732.47</v>
      </c>
      <c r="AQ275" s="220">
        <f>SUM($R275:AC275)</f>
        <v>120254.26</v>
      </c>
      <c r="AR275" s="222">
        <f t="shared" si="207"/>
        <v>40500.915000000001</v>
      </c>
      <c r="AS275" s="82"/>
      <c r="AT275" s="220">
        <f t="shared" si="203"/>
        <v>0</v>
      </c>
      <c r="AU275" s="220">
        <f t="shared" si="203"/>
        <v>3545.0940379029298</v>
      </c>
      <c r="AV275" s="220">
        <f t="shared" si="203"/>
        <v>0</v>
      </c>
      <c r="AW275" s="220">
        <f t="shared" si="203"/>
        <v>0</v>
      </c>
      <c r="AX275" s="220">
        <f t="shared" si="203"/>
        <v>0</v>
      </c>
      <c r="AY275" s="220">
        <f t="shared" si="203"/>
        <v>12167.005636456775</v>
      </c>
      <c r="AZ275" s="220">
        <f t="shared" si="213"/>
        <v>883.68051619407595</v>
      </c>
      <c r="BA275" s="220">
        <f t="shared" si="213"/>
        <v>62.149713215669998</v>
      </c>
      <c r="BB275" s="220">
        <f t="shared" si="213"/>
        <v>24671.624553736739</v>
      </c>
      <c r="BC275" s="220">
        <f t="shared" si="213"/>
        <v>6924.7292590443603</v>
      </c>
      <c r="BD275" s="220">
        <f t="shared" si="213"/>
        <v>4756.5327696298737</v>
      </c>
      <c r="BE275" s="220">
        <f t="shared" si="213"/>
        <v>5082.9866382860782</v>
      </c>
      <c r="BF275" s="220">
        <f t="shared" si="208"/>
        <v>58093.803124466504</v>
      </c>
      <c r="BG275" s="221"/>
      <c r="BH275" s="220">
        <f>SUM($AT275:AT275)</f>
        <v>0</v>
      </c>
      <c r="BI275" s="220">
        <f>SUM($AT275:AU275)</f>
        <v>3545.0940379029298</v>
      </c>
      <c r="BJ275" s="220">
        <f>SUM($AT275:AV275)</f>
        <v>3545.0940379029298</v>
      </c>
      <c r="BK275" s="220">
        <f>SUM($AT275:AW275)</f>
        <v>3545.0940379029298</v>
      </c>
      <c r="BL275" s="220">
        <f>SUM($AT275:AX275)</f>
        <v>3545.0940379029298</v>
      </c>
      <c r="BM275" s="220">
        <f>SUM($AT275:AY275)</f>
        <v>15712.099674359706</v>
      </c>
      <c r="BN275" s="220">
        <f>SUM($AT275:AZ275)</f>
        <v>16595.780190553782</v>
      </c>
      <c r="BO275" s="220">
        <f>SUM($AT275:BA275)</f>
        <v>16657.929903769451</v>
      </c>
      <c r="BP275" s="220">
        <f>SUM($AT275:BB275)</f>
        <v>41329.554457506194</v>
      </c>
      <c r="BQ275" s="220">
        <f>SUM($AT275:BC275)</f>
        <v>48254.283716550555</v>
      </c>
      <c r="BR275" s="220">
        <f>SUM($AT275:BD275)</f>
        <v>53010.816486180425</v>
      </c>
      <c r="BS275" s="220">
        <f>SUM($AT275:BE275)</f>
        <v>58093.803124466504</v>
      </c>
      <c r="BT275" s="222">
        <f t="shared" si="209"/>
        <v>19565.645178563758</v>
      </c>
      <c r="BU275" s="82"/>
      <c r="BV275" s="220">
        <f t="shared" si="204"/>
        <v>0</v>
      </c>
      <c r="BW275" s="220">
        <f t="shared" si="204"/>
        <v>1112.4109557247102</v>
      </c>
      <c r="BX275" s="220">
        <f t="shared" si="204"/>
        <v>0</v>
      </c>
      <c r="BY275" s="220">
        <f t="shared" si="204"/>
        <v>0</v>
      </c>
      <c r="BZ275" s="220">
        <f t="shared" si="204"/>
        <v>0</v>
      </c>
      <c r="CA275" s="220">
        <f t="shared" si="204"/>
        <v>3817.8706188468727</v>
      </c>
      <c r="CB275" s="220">
        <f t="shared" si="214"/>
        <v>277.28908656997203</v>
      </c>
      <c r="CC275" s="220">
        <f t="shared" si="214"/>
        <v>19.501886589490002</v>
      </c>
      <c r="CD275" s="220">
        <f t="shared" si="214"/>
        <v>7741.6805183927809</v>
      </c>
      <c r="CE275" s="220">
        <f t="shared" si="214"/>
        <v>2172.9027808089204</v>
      </c>
      <c r="CF275" s="220">
        <f t="shared" si="214"/>
        <v>1492.5469134606783</v>
      </c>
      <c r="CG275" s="220">
        <f t="shared" si="214"/>
        <v>1594.9844951296532</v>
      </c>
      <c r="CH275" s="220">
        <f t="shared" si="210"/>
        <v>18229.18725552308</v>
      </c>
      <c r="CI275" s="221"/>
      <c r="CJ275" s="220">
        <f>SUM($BV275:BV275)</f>
        <v>0</v>
      </c>
      <c r="CK275" s="220">
        <f>SUM($BV275:BW275)</f>
        <v>1112.4109557247102</v>
      </c>
      <c r="CL275" s="220">
        <f>SUM($BV275:BX275)</f>
        <v>1112.4109557247102</v>
      </c>
      <c r="CM275" s="220">
        <f>SUM($BV275:BY275)</f>
        <v>1112.4109557247102</v>
      </c>
      <c r="CN275" s="220">
        <f>SUM($BV275:BZ275)</f>
        <v>1112.4109557247102</v>
      </c>
      <c r="CO275" s="220">
        <f>SUM($BV275:CA275)</f>
        <v>4930.2815745715834</v>
      </c>
      <c r="CP275" s="220">
        <f>SUM($BV275:CB275)</f>
        <v>5207.5706611415553</v>
      </c>
      <c r="CQ275" s="220">
        <f>SUM($BV275:CC275)</f>
        <v>5227.0725477310452</v>
      </c>
      <c r="CR275" s="220">
        <f>SUM($BV275:CD275)</f>
        <v>12968.753066123827</v>
      </c>
      <c r="CS275" s="220">
        <f>SUM($BV275:CE275)</f>
        <v>15141.655846932746</v>
      </c>
      <c r="CT275" s="220">
        <f>SUM($BV275:CF275)</f>
        <v>16634.202760393426</v>
      </c>
      <c r="CU275" s="220">
        <f>SUM($BV275:CG275)</f>
        <v>18229.18725552308</v>
      </c>
      <c r="CV275" s="222">
        <f t="shared" si="211"/>
        <v>6139.4811589628807</v>
      </c>
    </row>
    <row r="276" spans="1:100" s="94" customFormat="1" ht="14.4">
      <c r="A276" s="129" t="s">
        <v>807</v>
      </c>
      <c r="B276" t="s">
        <v>211</v>
      </c>
      <c r="C276" t="s">
        <v>21</v>
      </c>
      <c r="D276" t="s">
        <v>494</v>
      </c>
      <c r="E276" s="217" t="s">
        <v>53</v>
      </c>
      <c r="F276" t="s">
        <v>176</v>
      </c>
      <c r="G276" t="s">
        <v>177</v>
      </c>
      <c r="H276" t="s">
        <v>178</v>
      </c>
      <c r="I276" t="s">
        <v>59</v>
      </c>
      <c r="J276" t="s">
        <v>717</v>
      </c>
      <c r="K276" s="129" t="s">
        <v>798</v>
      </c>
      <c r="L276" s="129" t="s">
        <v>775</v>
      </c>
      <c r="M276" s="218" t="str">
        <f t="shared" si="215"/>
        <v>ED.AN</v>
      </c>
      <c r="N276" s="173">
        <v>0.69189000000000001</v>
      </c>
      <c r="O276" s="173">
        <v>0</v>
      </c>
      <c r="P276" s="219">
        <f t="shared" si="205"/>
        <v>295571.9139555</v>
      </c>
      <c r="Q276" s="219">
        <f t="shared" si="206"/>
        <v>0</v>
      </c>
      <c r="R276" s="220">
        <v>0</v>
      </c>
      <c r="S276" s="220">
        <v>3029.84</v>
      </c>
      <c r="T276" s="220">
        <v>20234.550000000003</v>
      </c>
      <c r="U276" s="220">
        <v>0</v>
      </c>
      <c r="V276" s="220">
        <v>21481.82</v>
      </c>
      <c r="W276" s="220">
        <v>3775.38</v>
      </c>
      <c r="X276" s="220">
        <v>13768.69</v>
      </c>
      <c r="Y276" s="220">
        <v>50092.5</v>
      </c>
      <c r="Z276" s="220">
        <v>211384.72</v>
      </c>
      <c r="AA276" s="220">
        <v>69347.27</v>
      </c>
      <c r="AB276" s="220">
        <v>39703.07</v>
      </c>
      <c r="AC276" s="220">
        <v>-5622.890000000014</v>
      </c>
      <c r="AD276" s="220">
        <f t="shared" si="212"/>
        <v>427194.95</v>
      </c>
      <c r="AE276" s="221"/>
      <c r="AF276" s="220">
        <f>SUM($R276:R276)</f>
        <v>0</v>
      </c>
      <c r="AG276" s="220">
        <f>SUM($R276:S276)</f>
        <v>3029.84</v>
      </c>
      <c r="AH276" s="220">
        <f>SUM($R276:T276)</f>
        <v>23264.390000000003</v>
      </c>
      <c r="AI276" s="220">
        <f>SUM($R276:U276)</f>
        <v>23264.390000000003</v>
      </c>
      <c r="AJ276" s="220">
        <f>SUM($R276:V276)</f>
        <v>44746.210000000006</v>
      </c>
      <c r="AK276" s="220">
        <f>SUM($R276:W276)</f>
        <v>48521.590000000004</v>
      </c>
      <c r="AL276" s="220">
        <f>SUM($R276:X276)</f>
        <v>62290.280000000006</v>
      </c>
      <c r="AM276" s="220">
        <f>SUM($R276:Y276)</f>
        <v>112382.78</v>
      </c>
      <c r="AN276" s="220">
        <f>SUM($R276:Z276)</f>
        <v>323767.5</v>
      </c>
      <c r="AO276" s="220">
        <f>SUM($R276:AA276)</f>
        <v>393114.77</v>
      </c>
      <c r="AP276" s="220">
        <f>SUM($R276:AB276)</f>
        <v>432817.84</v>
      </c>
      <c r="AQ276" s="220">
        <f>SUM($R276:AC276)</f>
        <v>427194.95</v>
      </c>
      <c r="AR276" s="222">
        <f t="shared" si="207"/>
        <v>140066.42208333334</v>
      </c>
      <c r="AS276" s="82"/>
      <c r="AT276" s="220">
        <f t="shared" si="203"/>
        <v>0</v>
      </c>
      <c r="AU276" s="220">
        <f t="shared" si="203"/>
        <v>2096.3159976000002</v>
      </c>
      <c r="AV276" s="220">
        <f t="shared" si="203"/>
        <v>14000.082799500002</v>
      </c>
      <c r="AW276" s="220">
        <f t="shared" si="203"/>
        <v>0</v>
      </c>
      <c r="AX276" s="220">
        <f t="shared" si="203"/>
        <v>14863.056439800001</v>
      </c>
      <c r="AY276" s="220">
        <f t="shared" si="203"/>
        <v>2612.1476682000002</v>
      </c>
      <c r="AZ276" s="220">
        <f t="shared" si="213"/>
        <v>9526.4189241000004</v>
      </c>
      <c r="BA276" s="220">
        <f t="shared" si="213"/>
        <v>34658.499824999999</v>
      </c>
      <c r="BB276" s="220">
        <f t="shared" si="213"/>
        <v>146254.9739208</v>
      </c>
      <c r="BC276" s="220">
        <f t="shared" si="213"/>
        <v>47980.682640300001</v>
      </c>
      <c r="BD276" s="220">
        <f t="shared" si="213"/>
        <v>27470.1571023</v>
      </c>
      <c r="BE276" s="220">
        <f t="shared" si="213"/>
        <v>-3890.4213621000099</v>
      </c>
      <c r="BF276" s="220">
        <f t="shared" si="208"/>
        <v>295571.91395550006</v>
      </c>
      <c r="BG276" s="221"/>
      <c r="BH276" s="220">
        <f>SUM($AT276:AT276)</f>
        <v>0</v>
      </c>
      <c r="BI276" s="220">
        <f>SUM($AT276:AU276)</f>
        <v>2096.3159976000002</v>
      </c>
      <c r="BJ276" s="220">
        <f>SUM($AT276:AV276)</f>
        <v>16096.398797100002</v>
      </c>
      <c r="BK276" s="220">
        <f>SUM($AT276:AW276)</f>
        <v>16096.398797100002</v>
      </c>
      <c r="BL276" s="220">
        <f>SUM($AT276:AX276)</f>
        <v>30959.455236900001</v>
      </c>
      <c r="BM276" s="220">
        <f>SUM($AT276:AY276)</f>
        <v>33571.6029051</v>
      </c>
      <c r="BN276" s="220">
        <f>SUM($AT276:AZ276)</f>
        <v>43098.021829199999</v>
      </c>
      <c r="BO276" s="220">
        <f>SUM($AT276:BA276)</f>
        <v>77756.521654199998</v>
      </c>
      <c r="BP276" s="220">
        <f>SUM($AT276:BB276)</f>
        <v>224011.49557500001</v>
      </c>
      <c r="BQ276" s="220">
        <f>SUM($AT276:BC276)</f>
        <v>271992.17821530002</v>
      </c>
      <c r="BR276" s="220">
        <f>SUM($AT276:BD276)</f>
        <v>299462.33531760005</v>
      </c>
      <c r="BS276" s="220">
        <f>SUM($AT276:BE276)</f>
        <v>295571.91395550006</v>
      </c>
      <c r="BT276" s="222">
        <f t="shared" si="209"/>
        <v>96910.556775237506</v>
      </c>
      <c r="BU276" s="82"/>
      <c r="BV276" s="220">
        <f t="shared" si="204"/>
        <v>0</v>
      </c>
      <c r="BW276" s="220">
        <f t="shared" si="204"/>
        <v>0</v>
      </c>
      <c r="BX276" s="220">
        <f t="shared" si="204"/>
        <v>0</v>
      </c>
      <c r="BY276" s="220">
        <f t="shared" si="204"/>
        <v>0</v>
      </c>
      <c r="BZ276" s="220">
        <f t="shared" si="204"/>
        <v>0</v>
      </c>
      <c r="CA276" s="220">
        <f t="shared" si="204"/>
        <v>0</v>
      </c>
      <c r="CB276" s="220">
        <f t="shared" si="214"/>
        <v>0</v>
      </c>
      <c r="CC276" s="220">
        <f t="shared" si="214"/>
        <v>0</v>
      </c>
      <c r="CD276" s="220">
        <f t="shared" si="214"/>
        <v>0</v>
      </c>
      <c r="CE276" s="220">
        <f t="shared" si="214"/>
        <v>0</v>
      </c>
      <c r="CF276" s="220">
        <f t="shared" si="214"/>
        <v>0</v>
      </c>
      <c r="CG276" s="220">
        <f t="shared" si="214"/>
        <v>0</v>
      </c>
      <c r="CH276" s="220">
        <f t="shared" si="210"/>
        <v>0</v>
      </c>
      <c r="CI276" s="221"/>
      <c r="CJ276" s="220">
        <f>SUM($BV276:BV276)</f>
        <v>0</v>
      </c>
      <c r="CK276" s="220">
        <f>SUM($BV276:BW276)</f>
        <v>0</v>
      </c>
      <c r="CL276" s="220">
        <f>SUM($BV276:BX276)</f>
        <v>0</v>
      </c>
      <c r="CM276" s="220">
        <f>SUM($BV276:BY276)</f>
        <v>0</v>
      </c>
      <c r="CN276" s="220">
        <f>SUM($BV276:BZ276)</f>
        <v>0</v>
      </c>
      <c r="CO276" s="220">
        <f>SUM($BV276:CA276)</f>
        <v>0</v>
      </c>
      <c r="CP276" s="220">
        <f>SUM($BV276:CB276)</f>
        <v>0</v>
      </c>
      <c r="CQ276" s="220">
        <f>SUM($BV276:CC276)</f>
        <v>0</v>
      </c>
      <c r="CR276" s="220">
        <f>SUM($BV276:CD276)</f>
        <v>0</v>
      </c>
      <c r="CS276" s="220">
        <f>SUM($BV276:CE276)</f>
        <v>0</v>
      </c>
      <c r="CT276" s="220">
        <f>SUM($BV276:CF276)</f>
        <v>0</v>
      </c>
      <c r="CU276" s="220">
        <f>SUM($BV276:CG276)</f>
        <v>0</v>
      </c>
      <c r="CV276" s="222">
        <f t="shared" si="211"/>
        <v>0</v>
      </c>
    </row>
    <row r="277" spans="1:100" s="94" customFormat="1" ht="14.4">
      <c r="A277" s="129" t="s">
        <v>807</v>
      </c>
      <c r="B277" t="s">
        <v>211</v>
      </c>
      <c r="C277" t="s">
        <v>212</v>
      </c>
      <c r="D277" t="s">
        <v>494</v>
      </c>
      <c r="E277" s="217" t="s">
        <v>53</v>
      </c>
      <c r="F277" t="s">
        <v>176</v>
      </c>
      <c r="G277" t="s">
        <v>177</v>
      </c>
      <c r="H277" t="s">
        <v>178</v>
      </c>
      <c r="I277" t="s">
        <v>59</v>
      </c>
      <c r="J277" t="s">
        <v>717</v>
      </c>
      <c r="K277" s="129" t="s">
        <v>798</v>
      </c>
      <c r="L277" s="129" t="s">
        <v>775</v>
      </c>
      <c r="M277" s="218" t="str">
        <f t="shared" si="215"/>
        <v>ED.WA</v>
      </c>
      <c r="N277" s="173">
        <v>1</v>
      </c>
      <c r="O277" s="173">
        <v>0</v>
      </c>
      <c r="P277" s="219">
        <f t="shared" si="205"/>
        <v>217147.89</v>
      </c>
      <c r="Q277" s="219">
        <f t="shared" si="206"/>
        <v>0</v>
      </c>
      <c r="R277" s="220">
        <v>15744.76</v>
      </c>
      <c r="S277" s="220">
        <v>-46.29</v>
      </c>
      <c r="T277" s="220">
        <v>0</v>
      </c>
      <c r="U277" s="220">
        <v>0</v>
      </c>
      <c r="V277" s="220">
        <v>22228.71</v>
      </c>
      <c r="W277" s="220">
        <v>-37.47</v>
      </c>
      <c r="X277" s="220">
        <v>6495.26</v>
      </c>
      <c r="Y277" s="220">
        <v>23713.95</v>
      </c>
      <c r="Z277" s="220">
        <v>58995.24</v>
      </c>
      <c r="AA277" s="220">
        <v>42660.76</v>
      </c>
      <c r="AB277" s="220">
        <v>2940.49</v>
      </c>
      <c r="AC277" s="220">
        <v>44452.480000000003</v>
      </c>
      <c r="AD277" s="220">
        <f t="shared" si="212"/>
        <v>217147.89</v>
      </c>
      <c r="AE277" s="221"/>
      <c r="AF277" s="220">
        <f>SUM($R277:R277)</f>
        <v>15744.76</v>
      </c>
      <c r="AG277" s="220">
        <f>SUM($R277:S277)</f>
        <v>15698.47</v>
      </c>
      <c r="AH277" s="220">
        <f>SUM($R277:T277)</f>
        <v>15698.47</v>
      </c>
      <c r="AI277" s="220">
        <f>SUM($R277:U277)</f>
        <v>15698.47</v>
      </c>
      <c r="AJ277" s="220">
        <f>SUM($R277:V277)</f>
        <v>37927.18</v>
      </c>
      <c r="AK277" s="220">
        <f>SUM($R277:W277)</f>
        <v>37889.71</v>
      </c>
      <c r="AL277" s="220">
        <f>SUM($R277:X277)</f>
        <v>44384.97</v>
      </c>
      <c r="AM277" s="220">
        <f>SUM($R277:Y277)</f>
        <v>68098.92</v>
      </c>
      <c r="AN277" s="220">
        <f>SUM($R277:Z277)</f>
        <v>127094.16</v>
      </c>
      <c r="AO277" s="220">
        <f>SUM($R277:AA277)</f>
        <v>169754.92</v>
      </c>
      <c r="AP277" s="220">
        <f>SUM($R277:AB277)</f>
        <v>172695.41</v>
      </c>
      <c r="AQ277" s="220">
        <f>SUM($R277:AC277)</f>
        <v>217147.89</v>
      </c>
      <c r="AR277" s="222">
        <f t="shared" si="207"/>
        <v>69104.948749999996</v>
      </c>
      <c r="AS277" s="82"/>
      <c r="AT277" s="220">
        <f t="shared" si="203"/>
        <v>15744.76</v>
      </c>
      <c r="AU277" s="220">
        <f t="shared" si="203"/>
        <v>-46.29</v>
      </c>
      <c r="AV277" s="220">
        <f t="shared" si="203"/>
        <v>0</v>
      </c>
      <c r="AW277" s="220">
        <f t="shared" si="203"/>
        <v>0</v>
      </c>
      <c r="AX277" s="220">
        <f t="shared" si="203"/>
        <v>22228.71</v>
      </c>
      <c r="AY277" s="220">
        <f t="shared" si="203"/>
        <v>-37.47</v>
      </c>
      <c r="AZ277" s="220">
        <f t="shared" si="213"/>
        <v>6495.26</v>
      </c>
      <c r="BA277" s="220">
        <f t="shared" si="213"/>
        <v>23713.95</v>
      </c>
      <c r="BB277" s="220">
        <f t="shared" si="213"/>
        <v>58995.24</v>
      </c>
      <c r="BC277" s="220">
        <f t="shared" si="213"/>
        <v>42660.76</v>
      </c>
      <c r="BD277" s="220">
        <f t="shared" si="213"/>
        <v>2940.49</v>
      </c>
      <c r="BE277" s="220">
        <f t="shared" si="213"/>
        <v>44452.480000000003</v>
      </c>
      <c r="BF277" s="220">
        <f t="shared" si="208"/>
        <v>217147.89</v>
      </c>
      <c r="BG277" s="221"/>
      <c r="BH277" s="220">
        <f>SUM($AT277:AT277)</f>
        <v>15744.76</v>
      </c>
      <c r="BI277" s="220">
        <f>SUM($AT277:AU277)</f>
        <v>15698.47</v>
      </c>
      <c r="BJ277" s="220">
        <f>SUM($AT277:AV277)</f>
        <v>15698.47</v>
      </c>
      <c r="BK277" s="220">
        <f>SUM($AT277:AW277)</f>
        <v>15698.47</v>
      </c>
      <c r="BL277" s="220">
        <f>SUM($AT277:AX277)</f>
        <v>37927.18</v>
      </c>
      <c r="BM277" s="220">
        <f>SUM($AT277:AY277)</f>
        <v>37889.71</v>
      </c>
      <c r="BN277" s="220">
        <f>SUM($AT277:AZ277)</f>
        <v>44384.97</v>
      </c>
      <c r="BO277" s="220">
        <f>SUM($AT277:BA277)</f>
        <v>68098.92</v>
      </c>
      <c r="BP277" s="220">
        <f>SUM($AT277:BB277)</f>
        <v>127094.16</v>
      </c>
      <c r="BQ277" s="220">
        <f>SUM($AT277:BC277)</f>
        <v>169754.92</v>
      </c>
      <c r="BR277" s="220">
        <f>SUM($AT277:BD277)</f>
        <v>172695.41</v>
      </c>
      <c r="BS277" s="220">
        <f>SUM($AT277:BE277)</f>
        <v>217147.89</v>
      </c>
      <c r="BT277" s="222">
        <f t="shared" si="209"/>
        <v>69104.948749999996</v>
      </c>
      <c r="BU277" s="82"/>
      <c r="BV277" s="220">
        <f t="shared" si="204"/>
        <v>0</v>
      </c>
      <c r="BW277" s="220">
        <f t="shared" si="204"/>
        <v>0</v>
      </c>
      <c r="BX277" s="220">
        <f t="shared" si="204"/>
        <v>0</v>
      </c>
      <c r="BY277" s="220">
        <f t="shared" si="204"/>
        <v>0</v>
      </c>
      <c r="BZ277" s="220">
        <f t="shared" si="204"/>
        <v>0</v>
      </c>
      <c r="CA277" s="220">
        <f t="shared" si="204"/>
        <v>0</v>
      </c>
      <c r="CB277" s="220">
        <f t="shared" si="214"/>
        <v>0</v>
      </c>
      <c r="CC277" s="220">
        <f t="shared" si="214"/>
        <v>0</v>
      </c>
      <c r="CD277" s="220">
        <f t="shared" si="214"/>
        <v>0</v>
      </c>
      <c r="CE277" s="220">
        <f t="shared" si="214"/>
        <v>0</v>
      </c>
      <c r="CF277" s="220">
        <f t="shared" si="214"/>
        <v>0</v>
      </c>
      <c r="CG277" s="220">
        <f t="shared" si="214"/>
        <v>0</v>
      </c>
      <c r="CH277" s="220">
        <f t="shared" si="210"/>
        <v>0</v>
      </c>
      <c r="CI277" s="221"/>
      <c r="CJ277" s="220">
        <f>SUM($BV277:BV277)</f>
        <v>0</v>
      </c>
      <c r="CK277" s="220">
        <f>SUM($BV277:BW277)</f>
        <v>0</v>
      </c>
      <c r="CL277" s="220">
        <f>SUM($BV277:BX277)</f>
        <v>0</v>
      </c>
      <c r="CM277" s="220">
        <f>SUM($BV277:BY277)</f>
        <v>0</v>
      </c>
      <c r="CN277" s="220">
        <f>SUM($BV277:BZ277)</f>
        <v>0</v>
      </c>
      <c r="CO277" s="220">
        <f>SUM($BV277:CA277)</f>
        <v>0</v>
      </c>
      <c r="CP277" s="220">
        <f>SUM($BV277:CB277)</f>
        <v>0</v>
      </c>
      <c r="CQ277" s="220">
        <f>SUM($BV277:CC277)</f>
        <v>0</v>
      </c>
      <c r="CR277" s="220">
        <f>SUM($BV277:CD277)</f>
        <v>0</v>
      </c>
      <c r="CS277" s="220">
        <f>SUM($BV277:CE277)</f>
        <v>0</v>
      </c>
      <c r="CT277" s="220">
        <f>SUM($BV277:CF277)</f>
        <v>0</v>
      </c>
      <c r="CU277" s="220">
        <f>SUM($BV277:CG277)</f>
        <v>0</v>
      </c>
      <c r="CV277" s="222">
        <f t="shared" si="211"/>
        <v>0</v>
      </c>
    </row>
    <row r="278" spans="1:100" s="94" customFormat="1" ht="14.4">
      <c r="A278" s="129" t="s">
        <v>807</v>
      </c>
      <c r="B278" t="s">
        <v>57</v>
      </c>
      <c r="C278" t="s">
        <v>20</v>
      </c>
      <c r="D278" t="s">
        <v>494</v>
      </c>
      <c r="E278" s="217" t="s">
        <v>53</v>
      </c>
      <c r="F278" t="s">
        <v>176</v>
      </c>
      <c r="G278" t="s">
        <v>177</v>
      </c>
      <c r="H278" t="s">
        <v>178</v>
      </c>
      <c r="I278" t="s">
        <v>59</v>
      </c>
      <c r="J278" t="s">
        <v>717</v>
      </c>
      <c r="K278" s="129" t="s">
        <v>798</v>
      </c>
      <c r="L278" s="129" t="s">
        <v>775</v>
      </c>
      <c r="M278" s="218" t="str">
        <f t="shared" si="215"/>
        <v>GD.AA</v>
      </c>
      <c r="N278" s="173">
        <v>0</v>
      </c>
      <c r="O278" s="173">
        <v>0.50112399760000004</v>
      </c>
      <c r="P278" s="219">
        <f t="shared" si="205"/>
        <v>0</v>
      </c>
      <c r="Q278" s="219">
        <f t="shared" si="206"/>
        <v>123595.53398019208</v>
      </c>
      <c r="R278" s="220">
        <v>0</v>
      </c>
      <c r="S278" s="220">
        <v>7280.07</v>
      </c>
      <c r="T278" s="220">
        <v>15020.38</v>
      </c>
      <c r="U278" s="220">
        <v>1474.35</v>
      </c>
      <c r="V278" s="220">
        <v>25362.39</v>
      </c>
      <c r="W278" s="220">
        <v>-22.66</v>
      </c>
      <c r="X278" s="220">
        <v>0</v>
      </c>
      <c r="Y278" s="220">
        <v>143814.81</v>
      </c>
      <c r="Z278" s="220">
        <v>27588.39</v>
      </c>
      <c r="AA278" s="220">
        <v>16275.24</v>
      </c>
      <c r="AB278" s="220">
        <v>3640.2</v>
      </c>
      <c r="AC278" s="220">
        <v>6203.4599999999919</v>
      </c>
      <c r="AD278" s="220">
        <f t="shared" si="212"/>
        <v>246636.62999999998</v>
      </c>
      <c r="AE278" s="221"/>
      <c r="AF278" s="220">
        <f>SUM($R278:R278)</f>
        <v>0</v>
      </c>
      <c r="AG278" s="220">
        <f>SUM($R278:S278)</f>
        <v>7280.07</v>
      </c>
      <c r="AH278" s="220">
        <f>SUM($R278:T278)</f>
        <v>22300.449999999997</v>
      </c>
      <c r="AI278" s="220">
        <f>SUM($R278:U278)</f>
        <v>23774.799999999996</v>
      </c>
      <c r="AJ278" s="220">
        <f>SUM($R278:V278)</f>
        <v>49137.189999999995</v>
      </c>
      <c r="AK278" s="220">
        <f>SUM($R278:W278)</f>
        <v>49114.529999999992</v>
      </c>
      <c r="AL278" s="220">
        <f>SUM($R278:X278)</f>
        <v>49114.529999999992</v>
      </c>
      <c r="AM278" s="220">
        <f>SUM($R278:Y278)</f>
        <v>192929.34</v>
      </c>
      <c r="AN278" s="220">
        <f>SUM($R278:Z278)</f>
        <v>220517.72999999998</v>
      </c>
      <c r="AO278" s="220">
        <f>SUM($R278:AA278)</f>
        <v>236792.96999999997</v>
      </c>
      <c r="AP278" s="220">
        <f>SUM($R278:AB278)</f>
        <v>240433.16999999998</v>
      </c>
      <c r="AQ278" s="220">
        <f>SUM($R278:AC278)</f>
        <v>246636.62999999998</v>
      </c>
      <c r="AR278" s="222">
        <f t="shared" si="207"/>
        <v>101226.09124999998</v>
      </c>
      <c r="AS278" s="82"/>
      <c r="AT278" s="220">
        <f t="shared" si="203"/>
        <v>0</v>
      </c>
      <c r="AU278" s="220">
        <f t="shared" si="203"/>
        <v>0</v>
      </c>
      <c r="AV278" s="220">
        <f t="shared" si="203"/>
        <v>0</v>
      </c>
      <c r="AW278" s="220">
        <f t="shared" si="203"/>
        <v>0</v>
      </c>
      <c r="AX278" s="220">
        <f t="shared" si="203"/>
        <v>0</v>
      </c>
      <c r="AY278" s="220">
        <f t="shared" si="203"/>
        <v>0</v>
      </c>
      <c r="AZ278" s="220">
        <f t="shared" si="213"/>
        <v>0</v>
      </c>
      <c r="BA278" s="220">
        <f t="shared" si="213"/>
        <v>0</v>
      </c>
      <c r="BB278" s="220">
        <f t="shared" si="213"/>
        <v>0</v>
      </c>
      <c r="BC278" s="220">
        <f t="shared" si="213"/>
        <v>0</v>
      </c>
      <c r="BD278" s="220">
        <f t="shared" si="213"/>
        <v>0</v>
      </c>
      <c r="BE278" s="220">
        <f t="shared" si="213"/>
        <v>0</v>
      </c>
      <c r="BF278" s="220">
        <f t="shared" si="208"/>
        <v>0</v>
      </c>
      <c r="BG278" s="221"/>
      <c r="BH278" s="220">
        <f>SUM($AT278:AT278)</f>
        <v>0</v>
      </c>
      <c r="BI278" s="220">
        <f>SUM($AT278:AU278)</f>
        <v>0</v>
      </c>
      <c r="BJ278" s="220">
        <f>SUM($AT278:AV278)</f>
        <v>0</v>
      </c>
      <c r="BK278" s="220">
        <f>SUM($AT278:AW278)</f>
        <v>0</v>
      </c>
      <c r="BL278" s="220">
        <f>SUM($AT278:AX278)</f>
        <v>0</v>
      </c>
      <c r="BM278" s="220">
        <f>SUM($AT278:AY278)</f>
        <v>0</v>
      </c>
      <c r="BN278" s="220">
        <f>SUM($AT278:AZ278)</f>
        <v>0</v>
      </c>
      <c r="BO278" s="220">
        <f>SUM($AT278:BA278)</f>
        <v>0</v>
      </c>
      <c r="BP278" s="220">
        <f>SUM($AT278:BB278)</f>
        <v>0</v>
      </c>
      <c r="BQ278" s="220">
        <f>SUM($AT278:BC278)</f>
        <v>0</v>
      </c>
      <c r="BR278" s="220">
        <f>SUM($AT278:BD278)</f>
        <v>0</v>
      </c>
      <c r="BS278" s="220">
        <f>SUM($AT278:BE278)</f>
        <v>0</v>
      </c>
      <c r="BT278" s="222">
        <f t="shared" si="209"/>
        <v>0</v>
      </c>
      <c r="BU278" s="82"/>
      <c r="BV278" s="220">
        <f t="shared" si="204"/>
        <v>0</v>
      </c>
      <c r="BW278" s="220">
        <f t="shared" si="204"/>
        <v>3648.2177812078321</v>
      </c>
      <c r="BX278" s="220">
        <f t="shared" si="204"/>
        <v>7527.0728710710882</v>
      </c>
      <c r="BY278" s="220">
        <f t="shared" si="204"/>
        <v>738.83216586156004</v>
      </c>
      <c r="BZ278" s="220">
        <f t="shared" si="204"/>
        <v>12709.702265490265</v>
      </c>
      <c r="CA278" s="220">
        <f t="shared" si="204"/>
        <v>-11.355469785616</v>
      </c>
      <c r="CB278" s="220">
        <f t="shared" si="214"/>
        <v>0</v>
      </c>
      <c r="CC278" s="220">
        <f t="shared" si="214"/>
        <v>72069.052501284459</v>
      </c>
      <c r="CD278" s="220">
        <f t="shared" si="214"/>
        <v>13825.204284147865</v>
      </c>
      <c r="CE278" s="220">
        <f t="shared" si="214"/>
        <v>8155.9133306994245</v>
      </c>
      <c r="CF278" s="220">
        <f t="shared" si="214"/>
        <v>1824.19157606352</v>
      </c>
      <c r="CG278" s="220">
        <f t="shared" si="214"/>
        <v>3108.702674151692</v>
      </c>
      <c r="CH278" s="220">
        <f t="shared" si="210"/>
        <v>123595.53398019208</v>
      </c>
      <c r="CI278" s="221"/>
      <c r="CJ278" s="220">
        <f>SUM($BV278:BV278)</f>
        <v>0</v>
      </c>
      <c r="CK278" s="220">
        <f>SUM($BV278:BW278)</f>
        <v>3648.2177812078321</v>
      </c>
      <c r="CL278" s="220">
        <f>SUM($BV278:BX278)</f>
        <v>11175.29065227892</v>
      </c>
      <c r="CM278" s="220">
        <f>SUM($BV278:BY278)</f>
        <v>11914.12281814048</v>
      </c>
      <c r="CN278" s="220">
        <f>SUM($BV278:BZ278)</f>
        <v>24623.825083630745</v>
      </c>
      <c r="CO278" s="220">
        <f>SUM($BV278:CA278)</f>
        <v>24612.469613845129</v>
      </c>
      <c r="CP278" s="220">
        <f>SUM($BV278:CB278)</f>
        <v>24612.469613845129</v>
      </c>
      <c r="CQ278" s="220">
        <f>SUM($BV278:CC278)</f>
        <v>96681.522115129585</v>
      </c>
      <c r="CR278" s="220">
        <f>SUM($BV278:CD278)</f>
        <v>110506.72639927745</v>
      </c>
      <c r="CS278" s="220">
        <f>SUM($BV278:CE278)</f>
        <v>118662.63972997687</v>
      </c>
      <c r="CT278" s="220">
        <f>SUM($BV278:CF278)</f>
        <v>120486.83130604039</v>
      </c>
      <c r="CU278" s="220">
        <f>SUM($BV278:CG278)</f>
        <v>123595.53398019208</v>
      </c>
      <c r="CV278" s="222">
        <f t="shared" si="211"/>
        <v>50726.823508622387</v>
      </c>
    </row>
    <row r="279" spans="1:100" s="94" customFormat="1" ht="14.4">
      <c r="A279" s="129" t="s">
        <v>807</v>
      </c>
      <c r="B279" t="s">
        <v>57</v>
      </c>
      <c r="C279" t="s">
        <v>21</v>
      </c>
      <c r="D279" t="s">
        <v>494</v>
      </c>
      <c r="E279" s="217" t="s">
        <v>53</v>
      </c>
      <c r="F279" t="s">
        <v>176</v>
      </c>
      <c r="G279" t="s">
        <v>177</v>
      </c>
      <c r="H279" t="s">
        <v>178</v>
      </c>
      <c r="I279" t="s">
        <v>59</v>
      </c>
      <c r="J279" t="s">
        <v>717</v>
      </c>
      <c r="K279" s="129" t="s">
        <v>798</v>
      </c>
      <c r="L279" s="129" t="s">
        <v>775</v>
      </c>
      <c r="M279" s="218" t="str">
        <f t="shared" si="215"/>
        <v>GD.AN</v>
      </c>
      <c r="N279" s="173">
        <v>0</v>
      </c>
      <c r="O279" s="173">
        <v>0.72593000000000008</v>
      </c>
      <c r="P279" s="219">
        <f t="shared" si="205"/>
        <v>0</v>
      </c>
      <c r="Q279" s="219">
        <f t="shared" si="206"/>
        <v>563.22004980000008</v>
      </c>
      <c r="R279" s="220">
        <v>0</v>
      </c>
      <c r="S279" s="220">
        <v>0</v>
      </c>
      <c r="T279" s="220">
        <v>775.86</v>
      </c>
      <c r="U279" s="220">
        <v>0</v>
      </c>
      <c r="V279" s="220">
        <v>0</v>
      </c>
      <c r="W279" s="220">
        <v>0</v>
      </c>
      <c r="X279" s="220">
        <v>0</v>
      </c>
      <c r="Y279" s="220">
        <v>0</v>
      </c>
      <c r="Z279" s="220">
        <v>0</v>
      </c>
      <c r="AA279" s="220">
        <v>0</v>
      </c>
      <c r="AB279" s="220">
        <v>0</v>
      </c>
      <c r="AC279" s="220">
        <v>0</v>
      </c>
      <c r="AD279" s="220">
        <f t="shared" si="212"/>
        <v>775.86</v>
      </c>
      <c r="AE279" s="221"/>
      <c r="AF279" s="220">
        <f>SUM($R279:R279)</f>
        <v>0</v>
      </c>
      <c r="AG279" s="220">
        <f>SUM($R279:S279)</f>
        <v>0</v>
      </c>
      <c r="AH279" s="220">
        <f>SUM($R279:T279)</f>
        <v>775.86</v>
      </c>
      <c r="AI279" s="220">
        <f>SUM($R279:U279)</f>
        <v>775.86</v>
      </c>
      <c r="AJ279" s="220">
        <f>SUM($R279:V279)</f>
        <v>775.86</v>
      </c>
      <c r="AK279" s="220">
        <f>SUM($R279:W279)</f>
        <v>775.86</v>
      </c>
      <c r="AL279" s="220">
        <f>SUM($R279:X279)</f>
        <v>775.86</v>
      </c>
      <c r="AM279" s="220">
        <f>SUM($R279:Y279)</f>
        <v>775.86</v>
      </c>
      <c r="AN279" s="220">
        <f>SUM($R279:Z279)</f>
        <v>775.86</v>
      </c>
      <c r="AO279" s="220">
        <f>SUM($R279:AA279)</f>
        <v>775.86</v>
      </c>
      <c r="AP279" s="220">
        <f>SUM($R279:AB279)</f>
        <v>775.86</v>
      </c>
      <c r="AQ279" s="220">
        <f>SUM($R279:AC279)</f>
        <v>775.86</v>
      </c>
      <c r="AR279" s="222">
        <f t="shared" si="207"/>
        <v>614.22249999999997</v>
      </c>
      <c r="AS279" s="82"/>
      <c r="AT279" s="220">
        <f t="shared" si="203"/>
        <v>0</v>
      </c>
      <c r="AU279" s="220">
        <f t="shared" si="203"/>
        <v>0</v>
      </c>
      <c r="AV279" s="220">
        <f t="shared" si="203"/>
        <v>0</v>
      </c>
      <c r="AW279" s="220">
        <f t="shared" si="203"/>
        <v>0</v>
      </c>
      <c r="AX279" s="220">
        <f t="shared" si="203"/>
        <v>0</v>
      </c>
      <c r="AY279" s="220">
        <f t="shared" si="203"/>
        <v>0</v>
      </c>
      <c r="AZ279" s="220">
        <f t="shared" si="213"/>
        <v>0</v>
      </c>
      <c r="BA279" s="220">
        <f t="shared" si="213"/>
        <v>0</v>
      </c>
      <c r="BB279" s="220">
        <f t="shared" si="213"/>
        <v>0</v>
      </c>
      <c r="BC279" s="220">
        <f t="shared" si="213"/>
        <v>0</v>
      </c>
      <c r="BD279" s="220">
        <f t="shared" si="213"/>
        <v>0</v>
      </c>
      <c r="BE279" s="220">
        <f t="shared" si="213"/>
        <v>0</v>
      </c>
      <c r="BF279" s="220">
        <f t="shared" si="208"/>
        <v>0</v>
      </c>
      <c r="BG279" s="221"/>
      <c r="BH279" s="220">
        <f>SUM($AT279:AT279)</f>
        <v>0</v>
      </c>
      <c r="BI279" s="220">
        <f>SUM($AT279:AU279)</f>
        <v>0</v>
      </c>
      <c r="BJ279" s="220">
        <f>SUM($AT279:AV279)</f>
        <v>0</v>
      </c>
      <c r="BK279" s="220">
        <f>SUM($AT279:AW279)</f>
        <v>0</v>
      </c>
      <c r="BL279" s="220">
        <f>SUM($AT279:AX279)</f>
        <v>0</v>
      </c>
      <c r="BM279" s="220">
        <f>SUM($AT279:AY279)</f>
        <v>0</v>
      </c>
      <c r="BN279" s="220">
        <f>SUM($AT279:AZ279)</f>
        <v>0</v>
      </c>
      <c r="BO279" s="220">
        <f>SUM($AT279:BA279)</f>
        <v>0</v>
      </c>
      <c r="BP279" s="220">
        <f>SUM($AT279:BB279)</f>
        <v>0</v>
      </c>
      <c r="BQ279" s="220">
        <f>SUM($AT279:BC279)</f>
        <v>0</v>
      </c>
      <c r="BR279" s="220">
        <f>SUM($AT279:BD279)</f>
        <v>0</v>
      </c>
      <c r="BS279" s="220">
        <f>SUM($AT279:BE279)</f>
        <v>0</v>
      </c>
      <c r="BT279" s="222">
        <f t="shared" si="209"/>
        <v>0</v>
      </c>
      <c r="BU279" s="82"/>
      <c r="BV279" s="220">
        <f t="shared" si="204"/>
        <v>0</v>
      </c>
      <c r="BW279" s="220">
        <f t="shared" si="204"/>
        <v>0</v>
      </c>
      <c r="BX279" s="220">
        <f t="shared" si="204"/>
        <v>563.22004980000008</v>
      </c>
      <c r="BY279" s="220">
        <f t="shared" si="204"/>
        <v>0</v>
      </c>
      <c r="BZ279" s="220">
        <f t="shared" si="204"/>
        <v>0</v>
      </c>
      <c r="CA279" s="220">
        <f t="shared" si="204"/>
        <v>0</v>
      </c>
      <c r="CB279" s="220">
        <f t="shared" si="214"/>
        <v>0</v>
      </c>
      <c r="CC279" s="220">
        <f t="shared" si="214"/>
        <v>0</v>
      </c>
      <c r="CD279" s="220">
        <f t="shared" si="214"/>
        <v>0</v>
      </c>
      <c r="CE279" s="220">
        <f t="shared" si="214"/>
        <v>0</v>
      </c>
      <c r="CF279" s="220">
        <f t="shared" si="214"/>
        <v>0</v>
      </c>
      <c r="CG279" s="220">
        <f t="shared" si="214"/>
        <v>0</v>
      </c>
      <c r="CH279" s="220">
        <f t="shared" si="210"/>
        <v>563.22004980000008</v>
      </c>
      <c r="CI279" s="221"/>
      <c r="CJ279" s="220">
        <f>SUM($BV279:BV279)</f>
        <v>0</v>
      </c>
      <c r="CK279" s="220">
        <f>SUM($BV279:BW279)</f>
        <v>0</v>
      </c>
      <c r="CL279" s="220">
        <f>SUM($BV279:BX279)</f>
        <v>563.22004980000008</v>
      </c>
      <c r="CM279" s="220">
        <f>SUM($BV279:BY279)</f>
        <v>563.22004980000008</v>
      </c>
      <c r="CN279" s="220">
        <f>SUM($BV279:BZ279)</f>
        <v>563.22004980000008</v>
      </c>
      <c r="CO279" s="220">
        <f>SUM($BV279:CA279)</f>
        <v>563.22004980000008</v>
      </c>
      <c r="CP279" s="220">
        <f>SUM($BV279:CB279)</f>
        <v>563.22004980000008</v>
      </c>
      <c r="CQ279" s="220">
        <f>SUM($BV279:CC279)</f>
        <v>563.22004980000008</v>
      </c>
      <c r="CR279" s="220">
        <f>SUM($BV279:CD279)</f>
        <v>563.22004980000008</v>
      </c>
      <c r="CS279" s="220">
        <f>SUM($BV279:CE279)</f>
        <v>563.22004980000008</v>
      </c>
      <c r="CT279" s="220">
        <f>SUM($BV279:CF279)</f>
        <v>563.22004980000008</v>
      </c>
      <c r="CU279" s="220">
        <f>SUM($BV279:CG279)</f>
        <v>563.22004980000008</v>
      </c>
      <c r="CV279" s="222">
        <f t="shared" si="211"/>
        <v>445.88253942500006</v>
      </c>
    </row>
    <row r="280" spans="1:100" s="94" customFormat="1" ht="14.4">
      <c r="A280" s="129" t="s">
        <v>807</v>
      </c>
      <c r="B280" t="s">
        <v>57</v>
      </c>
      <c r="C280" t="s">
        <v>212</v>
      </c>
      <c r="D280" t="s">
        <v>494</v>
      </c>
      <c r="E280" s="217" t="s">
        <v>53</v>
      </c>
      <c r="F280" t="s">
        <v>176</v>
      </c>
      <c r="G280" t="s">
        <v>177</v>
      </c>
      <c r="H280" t="s">
        <v>178</v>
      </c>
      <c r="I280" t="s">
        <v>59</v>
      </c>
      <c r="J280" t="s">
        <v>717</v>
      </c>
      <c r="K280" s="129" t="s">
        <v>798</v>
      </c>
      <c r="L280" s="129" t="s">
        <v>775</v>
      </c>
      <c r="M280" s="218" t="str">
        <f t="shared" si="215"/>
        <v>GD.WA</v>
      </c>
      <c r="N280" s="173">
        <v>0</v>
      </c>
      <c r="O280" s="173">
        <v>1</v>
      </c>
      <c r="P280" s="219">
        <f t="shared" si="205"/>
        <v>0</v>
      </c>
      <c r="Q280" s="219">
        <f t="shared" si="206"/>
        <v>285959.88000000006</v>
      </c>
      <c r="R280" s="220">
        <v>7446.67</v>
      </c>
      <c r="S280" s="220">
        <v>0</v>
      </c>
      <c r="T280" s="220">
        <v>64288.89</v>
      </c>
      <c r="U280" s="220">
        <v>0</v>
      </c>
      <c r="V280" s="220">
        <v>3748.1</v>
      </c>
      <c r="W280" s="220">
        <v>4169.24</v>
      </c>
      <c r="X280" s="220">
        <v>2447.3000000000002</v>
      </c>
      <c r="Y280" s="220">
        <v>13917.28</v>
      </c>
      <c r="Z280" s="220">
        <v>33740.26</v>
      </c>
      <c r="AA280" s="220">
        <v>47806.63</v>
      </c>
      <c r="AB280" s="220">
        <v>60176.3</v>
      </c>
      <c r="AC280" s="220">
        <v>48219.21</v>
      </c>
      <c r="AD280" s="220">
        <f t="shared" si="212"/>
        <v>285959.88000000006</v>
      </c>
      <c r="AE280" s="221"/>
      <c r="AF280" s="220">
        <f>SUM($R280:R280)</f>
        <v>7446.67</v>
      </c>
      <c r="AG280" s="220">
        <f>SUM($R280:S280)</f>
        <v>7446.67</v>
      </c>
      <c r="AH280" s="220">
        <f>SUM($R280:T280)</f>
        <v>71735.56</v>
      </c>
      <c r="AI280" s="220">
        <f>SUM($R280:U280)</f>
        <v>71735.56</v>
      </c>
      <c r="AJ280" s="220">
        <f>SUM($R280:V280)</f>
        <v>75483.66</v>
      </c>
      <c r="AK280" s="220">
        <f>SUM($R280:W280)</f>
        <v>79652.900000000009</v>
      </c>
      <c r="AL280" s="220">
        <f>SUM($R280:X280)</f>
        <v>82100.200000000012</v>
      </c>
      <c r="AM280" s="220">
        <f>SUM($R280:Y280)</f>
        <v>96017.48000000001</v>
      </c>
      <c r="AN280" s="220">
        <f>SUM($R280:Z280)</f>
        <v>129757.74000000002</v>
      </c>
      <c r="AO280" s="220">
        <f>SUM($R280:AA280)</f>
        <v>177564.37000000002</v>
      </c>
      <c r="AP280" s="220">
        <f>SUM($R280:AB280)</f>
        <v>237740.67000000004</v>
      </c>
      <c r="AQ280" s="220">
        <f>SUM($R280:AC280)</f>
        <v>285959.88000000006</v>
      </c>
      <c r="AR280" s="222">
        <f t="shared" si="207"/>
        <v>98305.118333333347</v>
      </c>
      <c r="AS280" s="82"/>
      <c r="AT280" s="220">
        <f t="shared" si="203"/>
        <v>0</v>
      </c>
      <c r="AU280" s="220">
        <f t="shared" si="203"/>
        <v>0</v>
      </c>
      <c r="AV280" s="220">
        <f t="shared" si="203"/>
        <v>0</v>
      </c>
      <c r="AW280" s="220">
        <f t="shared" si="203"/>
        <v>0</v>
      </c>
      <c r="AX280" s="220">
        <f t="shared" si="203"/>
        <v>0</v>
      </c>
      <c r="AY280" s="220">
        <f t="shared" si="203"/>
        <v>0</v>
      </c>
      <c r="AZ280" s="220">
        <f t="shared" si="213"/>
        <v>0</v>
      </c>
      <c r="BA280" s="220">
        <f t="shared" si="213"/>
        <v>0</v>
      </c>
      <c r="BB280" s="220">
        <f t="shared" si="213"/>
        <v>0</v>
      </c>
      <c r="BC280" s="220">
        <f t="shared" si="213"/>
        <v>0</v>
      </c>
      <c r="BD280" s="220">
        <f t="shared" si="213"/>
        <v>0</v>
      </c>
      <c r="BE280" s="220">
        <f t="shared" si="213"/>
        <v>0</v>
      </c>
      <c r="BF280" s="220">
        <f t="shared" si="208"/>
        <v>0</v>
      </c>
      <c r="BG280" s="221"/>
      <c r="BH280" s="220">
        <f>SUM($AT280:AT280)</f>
        <v>0</v>
      </c>
      <c r="BI280" s="220">
        <f>SUM($AT280:AU280)</f>
        <v>0</v>
      </c>
      <c r="BJ280" s="220">
        <f>SUM($AT280:AV280)</f>
        <v>0</v>
      </c>
      <c r="BK280" s="220">
        <f>SUM($AT280:AW280)</f>
        <v>0</v>
      </c>
      <c r="BL280" s="220">
        <f>SUM($AT280:AX280)</f>
        <v>0</v>
      </c>
      <c r="BM280" s="220">
        <f>SUM($AT280:AY280)</f>
        <v>0</v>
      </c>
      <c r="BN280" s="220">
        <f>SUM($AT280:AZ280)</f>
        <v>0</v>
      </c>
      <c r="BO280" s="220">
        <f>SUM($AT280:BA280)</f>
        <v>0</v>
      </c>
      <c r="BP280" s="220">
        <f>SUM($AT280:BB280)</f>
        <v>0</v>
      </c>
      <c r="BQ280" s="220">
        <f>SUM($AT280:BC280)</f>
        <v>0</v>
      </c>
      <c r="BR280" s="220">
        <f>SUM($AT280:BD280)</f>
        <v>0</v>
      </c>
      <c r="BS280" s="220">
        <f>SUM($AT280:BE280)</f>
        <v>0</v>
      </c>
      <c r="BT280" s="222">
        <f t="shared" si="209"/>
        <v>0</v>
      </c>
      <c r="BU280" s="82"/>
      <c r="BV280" s="220">
        <f t="shared" si="204"/>
        <v>7446.67</v>
      </c>
      <c r="BW280" s="220">
        <f t="shared" si="204"/>
        <v>0</v>
      </c>
      <c r="BX280" s="220">
        <f t="shared" si="204"/>
        <v>64288.89</v>
      </c>
      <c r="BY280" s="220">
        <f t="shared" si="204"/>
        <v>0</v>
      </c>
      <c r="BZ280" s="220">
        <f t="shared" si="204"/>
        <v>3748.1</v>
      </c>
      <c r="CA280" s="220">
        <f t="shared" si="204"/>
        <v>4169.24</v>
      </c>
      <c r="CB280" s="220">
        <f t="shared" si="214"/>
        <v>2447.3000000000002</v>
      </c>
      <c r="CC280" s="220">
        <f t="shared" si="214"/>
        <v>13917.28</v>
      </c>
      <c r="CD280" s="220">
        <f t="shared" si="214"/>
        <v>33740.26</v>
      </c>
      <c r="CE280" s="220">
        <f t="shared" si="214"/>
        <v>47806.63</v>
      </c>
      <c r="CF280" s="220">
        <f t="shared" si="214"/>
        <v>60176.3</v>
      </c>
      <c r="CG280" s="220">
        <f t="shared" si="214"/>
        <v>48219.21</v>
      </c>
      <c r="CH280" s="220">
        <f t="shared" si="210"/>
        <v>285959.88000000006</v>
      </c>
      <c r="CI280" s="221"/>
      <c r="CJ280" s="220">
        <f>SUM($BV280:BV280)</f>
        <v>7446.67</v>
      </c>
      <c r="CK280" s="220">
        <f>SUM($BV280:BW280)</f>
        <v>7446.67</v>
      </c>
      <c r="CL280" s="220">
        <f>SUM($BV280:BX280)</f>
        <v>71735.56</v>
      </c>
      <c r="CM280" s="220">
        <f>SUM($BV280:BY280)</f>
        <v>71735.56</v>
      </c>
      <c r="CN280" s="220">
        <f>SUM($BV280:BZ280)</f>
        <v>75483.66</v>
      </c>
      <c r="CO280" s="220">
        <f>SUM($BV280:CA280)</f>
        <v>79652.900000000009</v>
      </c>
      <c r="CP280" s="220">
        <f>SUM($BV280:CB280)</f>
        <v>82100.200000000012</v>
      </c>
      <c r="CQ280" s="220">
        <f>SUM($BV280:CC280)</f>
        <v>96017.48000000001</v>
      </c>
      <c r="CR280" s="220">
        <f>SUM($BV280:CD280)</f>
        <v>129757.74000000002</v>
      </c>
      <c r="CS280" s="220">
        <f>SUM($BV280:CE280)</f>
        <v>177564.37000000002</v>
      </c>
      <c r="CT280" s="220">
        <f>SUM($BV280:CF280)</f>
        <v>237740.67000000004</v>
      </c>
      <c r="CU280" s="220">
        <f>SUM($BV280:CG280)</f>
        <v>285959.88000000006</v>
      </c>
      <c r="CV280" s="222">
        <f t="shared" si="211"/>
        <v>98305.118333333347</v>
      </c>
    </row>
    <row r="281" spans="1:100" s="94" customFormat="1" ht="14.4">
      <c r="A281" s="129" t="s">
        <v>807</v>
      </c>
      <c r="B281" t="s">
        <v>56</v>
      </c>
      <c r="C281" t="s">
        <v>20</v>
      </c>
      <c r="D281" t="s">
        <v>696</v>
      </c>
      <c r="E281" s="217" t="s">
        <v>782</v>
      </c>
      <c r="F281" t="s">
        <v>190</v>
      </c>
      <c r="G281" t="s">
        <v>191</v>
      </c>
      <c r="H281" t="s">
        <v>192</v>
      </c>
      <c r="I281" t="s">
        <v>193</v>
      </c>
      <c r="J281" t="s">
        <v>718</v>
      </c>
      <c r="K281" s="129" t="s">
        <v>197</v>
      </c>
      <c r="L281" s="129" t="s">
        <v>41</v>
      </c>
      <c r="M281" s="218" t="str">
        <f t="shared" si="215"/>
        <v>CD.AA</v>
      </c>
      <c r="N281" s="173">
        <v>0.48309143579999997</v>
      </c>
      <c r="O281" s="173">
        <v>0.15158870260000001</v>
      </c>
      <c r="P281" s="219">
        <f t="shared" si="205"/>
        <v>2396261.2895909403</v>
      </c>
      <c r="Q281" s="219">
        <f t="shared" si="206"/>
        <v>751920.05707606382</v>
      </c>
      <c r="R281" s="220">
        <v>0</v>
      </c>
      <c r="S281" s="220">
        <v>0</v>
      </c>
      <c r="T281" s="220">
        <v>0</v>
      </c>
      <c r="U281" s="220">
        <v>0</v>
      </c>
      <c r="V281" s="220">
        <v>0</v>
      </c>
      <c r="W281" s="220">
        <v>0</v>
      </c>
      <c r="X281" s="220">
        <v>0</v>
      </c>
      <c r="Y281" s="220">
        <v>0</v>
      </c>
      <c r="Z281" s="220">
        <v>0</v>
      </c>
      <c r="AA281" s="220">
        <v>0</v>
      </c>
      <c r="AB281" s="220">
        <v>0</v>
      </c>
      <c r="AC281" s="220">
        <v>4960264.4800000004</v>
      </c>
      <c r="AD281" s="220">
        <f t="shared" si="212"/>
        <v>4960264.4800000004</v>
      </c>
      <c r="AE281" s="221"/>
      <c r="AF281" s="220">
        <f>SUM($R281:R281)</f>
        <v>0</v>
      </c>
      <c r="AG281" s="220">
        <f>SUM($R281:S281)</f>
        <v>0</v>
      </c>
      <c r="AH281" s="220">
        <f>SUM($R281:T281)</f>
        <v>0</v>
      </c>
      <c r="AI281" s="220">
        <f>SUM($R281:U281)</f>
        <v>0</v>
      </c>
      <c r="AJ281" s="220">
        <f>SUM($R281:V281)</f>
        <v>0</v>
      </c>
      <c r="AK281" s="220">
        <f>SUM($R281:W281)</f>
        <v>0</v>
      </c>
      <c r="AL281" s="220">
        <f>SUM($R281:X281)</f>
        <v>0</v>
      </c>
      <c r="AM281" s="220">
        <f>SUM($R281:Y281)</f>
        <v>0</v>
      </c>
      <c r="AN281" s="220">
        <f>SUM($R281:Z281)</f>
        <v>0</v>
      </c>
      <c r="AO281" s="220">
        <f>SUM($R281:AA281)</f>
        <v>0</v>
      </c>
      <c r="AP281" s="220">
        <f>SUM($R281:AB281)</f>
        <v>0</v>
      </c>
      <c r="AQ281" s="220">
        <f>SUM($R281:AC281)</f>
        <v>4960264.4800000004</v>
      </c>
      <c r="AR281" s="222">
        <f t="shared" si="207"/>
        <v>206677.68666666668</v>
      </c>
      <c r="AS281" s="82"/>
      <c r="AT281" s="220">
        <f t="shared" si="203"/>
        <v>0</v>
      </c>
      <c r="AU281" s="220">
        <f t="shared" si="203"/>
        <v>0</v>
      </c>
      <c r="AV281" s="220">
        <f t="shared" si="203"/>
        <v>0</v>
      </c>
      <c r="AW281" s="220">
        <f t="shared" si="203"/>
        <v>0</v>
      </c>
      <c r="AX281" s="220">
        <f t="shared" si="203"/>
        <v>0</v>
      </c>
      <c r="AY281" s="220">
        <f t="shared" si="203"/>
        <v>0</v>
      </c>
      <c r="AZ281" s="220">
        <f t="shared" si="213"/>
        <v>0</v>
      </c>
      <c r="BA281" s="220">
        <f t="shared" si="213"/>
        <v>0</v>
      </c>
      <c r="BB281" s="220">
        <f t="shared" si="213"/>
        <v>0</v>
      </c>
      <c r="BC281" s="220">
        <f t="shared" si="213"/>
        <v>0</v>
      </c>
      <c r="BD281" s="220">
        <f t="shared" si="213"/>
        <v>0</v>
      </c>
      <c r="BE281" s="220">
        <f t="shared" si="213"/>
        <v>2396261.2895909403</v>
      </c>
      <c r="BF281" s="220">
        <f t="shared" si="208"/>
        <v>2396261.2895909403</v>
      </c>
      <c r="BG281" s="221"/>
      <c r="BH281" s="220">
        <f>SUM($AT281:AT281)</f>
        <v>0</v>
      </c>
      <c r="BI281" s="220">
        <f>SUM($AT281:AU281)</f>
        <v>0</v>
      </c>
      <c r="BJ281" s="220">
        <f>SUM($AT281:AV281)</f>
        <v>0</v>
      </c>
      <c r="BK281" s="220">
        <f>SUM($AT281:AW281)</f>
        <v>0</v>
      </c>
      <c r="BL281" s="220">
        <f>SUM($AT281:AX281)</f>
        <v>0</v>
      </c>
      <c r="BM281" s="220">
        <f>SUM($AT281:AY281)</f>
        <v>0</v>
      </c>
      <c r="BN281" s="220">
        <f>SUM($AT281:AZ281)</f>
        <v>0</v>
      </c>
      <c r="BO281" s="220">
        <f>SUM($AT281:BA281)</f>
        <v>0</v>
      </c>
      <c r="BP281" s="220">
        <f>SUM($AT281:BB281)</f>
        <v>0</v>
      </c>
      <c r="BQ281" s="220">
        <f>SUM($AT281:BC281)</f>
        <v>0</v>
      </c>
      <c r="BR281" s="220">
        <f>SUM($AT281:BD281)</f>
        <v>0</v>
      </c>
      <c r="BS281" s="220">
        <f>SUM($AT281:BE281)</f>
        <v>2396261.2895909403</v>
      </c>
      <c r="BT281" s="222">
        <f t="shared" si="209"/>
        <v>99844.220399622514</v>
      </c>
      <c r="BU281" s="82"/>
      <c r="BV281" s="220">
        <f t="shared" si="204"/>
        <v>0</v>
      </c>
      <c r="BW281" s="220">
        <f t="shared" si="204"/>
        <v>0</v>
      </c>
      <c r="BX281" s="220">
        <f t="shared" si="204"/>
        <v>0</v>
      </c>
      <c r="BY281" s="220">
        <f t="shared" si="204"/>
        <v>0</v>
      </c>
      <c r="BZ281" s="220">
        <f t="shared" si="204"/>
        <v>0</v>
      </c>
      <c r="CA281" s="220">
        <f t="shared" si="204"/>
        <v>0</v>
      </c>
      <c r="CB281" s="220">
        <f t="shared" si="214"/>
        <v>0</v>
      </c>
      <c r="CC281" s="220">
        <f t="shared" si="214"/>
        <v>0</v>
      </c>
      <c r="CD281" s="220">
        <f t="shared" si="214"/>
        <v>0</v>
      </c>
      <c r="CE281" s="220">
        <f t="shared" si="214"/>
        <v>0</v>
      </c>
      <c r="CF281" s="220">
        <f t="shared" si="214"/>
        <v>0</v>
      </c>
      <c r="CG281" s="220">
        <f t="shared" si="214"/>
        <v>751920.05707606382</v>
      </c>
      <c r="CH281" s="220">
        <f t="shared" si="210"/>
        <v>751920.05707606382</v>
      </c>
      <c r="CI281" s="221"/>
      <c r="CJ281" s="220">
        <f>SUM($BV281:BV281)</f>
        <v>0</v>
      </c>
      <c r="CK281" s="220">
        <f>SUM($BV281:BW281)</f>
        <v>0</v>
      </c>
      <c r="CL281" s="220">
        <f>SUM($BV281:BX281)</f>
        <v>0</v>
      </c>
      <c r="CM281" s="220">
        <f>SUM($BV281:BY281)</f>
        <v>0</v>
      </c>
      <c r="CN281" s="220">
        <f>SUM($BV281:BZ281)</f>
        <v>0</v>
      </c>
      <c r="CO281" s="220">
        <f>SUM($BV281:CA281)</f>
        <v>0</v>
      </c>
      <c r="CP281" s="220">
        <f>SUM($BV281:CB281)</f>
        <v>0</v>
      </c>
      <c r="CQ281" s="220">
        <f>SUM($BV281:CC281)</f>
        <v>0</v>
      </c>
      <c r="CR281" s="220">
        <f>SUM($BV281:CD281)</f>
        <v>0</v>
      </c>
      <c r="CS281" s="220">
        <f>SUM($BV281:CE281)</f>
        <v>0</v>
      </c>
      <c r="CT281" s="220">
        <f>SUM($BV281:CF281)</f>
        <v>0</v>
      </c>
      <c r="CU281" s="220">
        <f>SUM($BV281:CG281)</f>
        <v>751920.05707606382</v>
      </c>
      <c r="CV281" s="222">
        <f t="shared" si="211"/>
        <v>31330.002378169327</v>
      </c>
    </row>
    <row r="282" spans="1:100" s="94" customFormat="1" ht="14.4">
      <c r="A282" s="129" t="s">
        <v>421</v>
      </c>
      <c r="B282" t="s">
        <v>56</v>
      </c>
      <c r="C282" t="s">
        <v>20</v>
      </c>
      <c r="D282" t="s">
        <v>636</v>
      </c>
      <c r="E282" s="217" t="s">
        <v>48</v>
      </c>
      <c r="F282" t="s">
        <v>206</v>
      </c>
      <c r="G282" t="s">
        <v>207</v>
      </c>
      <c r="H282" t="s">
        <v>208</v>
      </c>
      <c r="I282" t="s">
        <v>209</v>
      </c>
      <c r="J282" t="s">
        <v>719</v>
      </c>
      <c r="K282" s="129" t="s">
        <v>799</v>
      </c>
      <c r="L282" s="129" t="s">
        <v>43</v>
      </c>
      <c r="M282" s="218" t="str">
        <f t="shared" si="215"/>
        <v>CD.AA</v>
      </c>
      <c r="N282" s="173">
        <v>0.48309143579999997</v>
      </c>
      <c r="O282" s="173">
        <v>0.15158870260000001</v>
      </c>
      <c r="P282" s="219">
        <f t="shared" si="205"/>
        <v>1072437.9681705399</v>
      </c>
      <c r="Q282" s="219">
        <f t="shared" si="206"/>
        <v>336519.0689930924</v>
      </c>
      <c r="R282" s="220">
        <v>-496803.05</v>
      </c>
      <c r="S282" s="220">
        <v>821015.45</v>
      </c>
      <c r="T282" s="220">
        <v>475306.95</v>
      </c>
      <c r="U282" s="220">
        <v>18267.509999999998</v>
      </c>
      <c r="V282" s="220">
        <v>508796.39</v>
      </c>
      <c r="W282" s="220">
        <v>114283.73</v>
      </c>
      <c r="X282" s="220">
        <v>3167.88</v>
      </c>
      <c r="Y282" s="220">
        <v>656278.88</v>
      </c>
      <c r="Z282" s="220">
        <v>2968.22</v>
      </c>
      <c r="AA282" s="220">
        <v>8939.64</v>
      </c>
      <c r="AB282" s="220">
        <v>1735.6</v>
      </c>
      <c r="AC282" s="220">
        <v>105991.01</v>
      </c>
      <c r="AD282" s="220">
        <f t="shared" si="212"/>
        <v>2219948.21</v>
      </c>
      <c r="AE282" s="221"/>
      <c r="AF282" s="220">
        <f>SUM($R282:R282)</f>
        <v>-496803.05</v>
      </c>
      <c r="AG282" s="220">
        <f>SUM($R282:S282)</f>
        <v>324212.39999999997</v>
      </c>
      <c r="AH282" s="220">
        <f>SUM($R282:T282)</f>
        <v>799519.35</v>
      </c>
      <c r="AI282" s="220">
        <f>SUM($R282:U282)</f>
        <v>817786.86</v>
      </c>
      <c r="AJ282" s="220">
        <f>SUM($R282:V282)</f>
        <v>1326583.25</v>
      </c>
      <c r="AK282" s="220">
        <f>SUM($R282:W282)</f>
        <v>1440866.98</v>
      </c>
      <c r="AL282" s="220">
        <f>SUM($R282:X282)</f>
        <v>1444034.8599999999</v>
      </c>
      <c r="AM282" s="220">
        <f>SUM($R282:Y282)</f>
        <v>2100313.7399999998</v>
      </c>
      <c r="AN282" s="220">
        <f>SUM($R282:Z282)</f>
        <v>2103281.96</v>
      </c>
      <c r="AO282" s="220">
        <f>SUM($R282:AA282)</f>
        <v>2112221.6</v>
      </c>
      <c r="AP282" s="220">
        <f>SUM($R282:AB282)</f>
        <v>2113957.2000000002</v>
      </c>
      <c r="AQ282" s="220">
        <f>SUM($R282:AC282)</f>
        <v>2219948.21</v>
      </c>
      <c r="AR282" s="222">
        <f t="shared" si="207"/>
        <v>1266329.1045833335</v>
      </c>
      <c r="AS282" s="82"/>
      <c r="AT282" s="220">
        <f t="shared" si="203"/>
        <v>-240001.29873431916</v>
      </c>
      <c r="AU282" s="220">
        <f t="shared" si="203"/>
        <v>396625.53255448304</v>
      </c>
      <c r="AV282" s="220">
        <f t="shared" si="203"/>
        <v>229616.71692121879</v>
      </c>
      <c r="AW282" s="220">
        <f t="shared" si="203"/>
        <v>8824.8776343908557</v>
      </c>
      <c r="AX282" s="220">
        <f t="shared" si="203"/>
        <v>245795.17857495675</v>
      </c>
      <c r="AY282" s="220">
        <f t="shared" si="203"/>
        <v>55209.491214279529</v>
      </c>
      <c r="AZ282" s="220">
        <f t="shared" si="213"/>
        <v>1530.3756976421039</v>
      </c>
      <c r="BA282" s="220">
        <f t="shared" si="213"/>
        <v>317042.70642441587</v>
      </c>
      <c r="BB282" s="220">
        <f t="shared" si="213"/>
        <v>1433.9216615702758</v>
      </c>
      <c r="BC282" s="220">
        <f t="shared" si="213"/>
        <v>4318.6635231351111</v>
      </c>
      <c r="BD282" s="220">
        <f t="shared" si="213"/>
        <v>838.45349597447989</v>
      </c>
      <c r="BE282" s="220">
        <f t="shared" si="213"/>
        <v>51203.349202792153</v>
      </c>
      <c r="BF282" s="220">
        <f t="shared" si="208"/>
        <v>1072437.9681705397</v>
      </c>
      <c r="BG282" s="221"/>
      <c r="BH282" s="220">
        <f>SUM($AT282:AT282)</f>
        <v>-240001.29873431916</v>
      </c>
      <c r="BI282" s="220">
        <f>SUM($AT282:AU282)</f>
        <v>156624.23382016388</v>
      </c>
      <c r="BJ282" s="220">
        <f>SUM($AT282:AV282)</f>
        <v>386240.95074138267</v>
      </c>
      <c r="BK282" s="220">
        <f>SUM($AT282:AW282)</f>
        <v>395065.8283757735</v>
      </c>
      <c r="BL282" s="220">
        <f>SUM($AT282:AX282)</f>
        <v>640861.00695073023</v>
      </c>
      <c r="BM282" s="220">
        <f>SUM($AT282:AY282)</f>
        <v>696070.49816500978</v>
      </c>
      <c r="BN282" s="220">
        <f>SUM($AT282:AZ282)</f>
        <v>697600.87386265188</v>
      </c>
      <c r="BO282" s="220">
        <f>SUM($AT282:BA282)</f>
        <v>1014643.5802870677</v>
      </c>
      <c r="BP282" s="220">
        <f>SUM($AT282:BB282)</f>
        <v>1016077.501948638</v>
      </c>
      <c r="BQ282" s="220">
        <f>SUM($AT282:BC282)</f>
        <v>1020396.1654717731</v>
      </c>
      <c r="BR282" s="220">
        <f>SUM($AT282:BD282)</f>
        <v>1021234.6189677477</v>
      </c>
      <c r="BS282" s="220">
        <f>SUM($AT282:BE282)</f>
        <v>1072437.9681705397</v>
      </c>
      <c r="BT282" s="222">
        <f t="shared" si="209"/>
        <v>611752.74532849074</v>
      </c>
      <c r="BU282" s="82"/>
      <c r="BV282" s="220">
        <f t="shared" si="204"/>
        <v>-75309.729797222928</v>
      </c>
      <c r="BW282" s="220">
        <f t="shared" si="204"/>
        <v>124456.66688005517</v>
      </c>
      <c r="BX282" s="220">
        <f t="shared" si="204"/>
        <v>72051.163887263072</v>
      </c>
      <c r="BY282" s="220">
        <f t="shared" si="204"/>
        <v>2769.1481406325261</v>
      </c>
      <c r="BZ282" s="220">
        <f t="shared" si="204"/>
        <v>77127.784647663619</v>
      </c>
      <c r="CA282" s="220">
        <f t="shared" si="204"/>
        <v>17324.122358988698</v>
      </c>
      <c r="CB282" s="220">
        <f t="shared" si="214"/>
        <v>480.21481919248805</v>
      </c>
      <c r="CC282" s="220">
        <f t="shared" si="214"/>
        <v>99484.463962981099</v>
      </c>
      <c r="CD282" s="220">
        <f t="shared" si="214"/>
        <v>449.94861883137202</v>
      </c>
      <c r="CE282" s="220">
        <f t="shared" si="214"/>
        <v>1355.1484293110641</v>
      </c>
      <c r="CF282" s="220">
        <f t="shared" si="214"/>
        <v>263.09735223256001</v>
      </c>
      <c r="CG282" s="220">
        <f t="shared" si="214"/>
        <v>16067.039693163626</v>
      </c>
      <c r="CH282" s="220">
        <f t="shared" si="210"/>
        <v>336519.06899309234</v>
      </c>
      <c r="CI282" s="221"/>
      <c r="CJ282" s="220">
        <f>SUM($BV282:BV282)</f>
        <v>-75309.729797222928</v>
      </c>
      <c r="CK282" s="220">
        <f>SUM($BV282:BW282)</f>
        <v>49146.937082832243</v>
      </c>
      <c r="CL282" s="220">
        <f>SUM($BV282:BX282)</f>
        <v>121198.10097009531</v>
      </c>
      <c r="CM282" s="220">
        <f>SUM($BV282:BY282)</f>
        <v>123967.24911072785</v>
      </c>
      <c r="CN282" s="220">
        <f>SUM($BV282:BZ282)</f>
        <v>201095.03375839145</v>
      </c>
      <c r="CO282" s="220">
        <f>SUM($BV282:CA282)</f>
        <v>218419.15611738016</v>
      </c>
      <c r="CP282" s="220">
        <f>SUM($BV282:CB282)</f>
        <v>218899.37093657264</v>
      </c>
      <c r="CQ282" s="220">
        <f>SUM($BV282:CC282)</f>
        <v>318383.83489955374</v>
      </c>
      <c r="CR282" s="220">
        <f>SUM($BV282:CD282)</f>
        <v>318833.78351838508</v>
      </c>
      <c r="CS282" s="220">
        <f>SUM($BV282:CE282)</f>
        <v>320188.93194769614</v>
      </c>
      <c r="CT282" s="220">
        <f>SUM($BV282:CF282)</f>
        <v>320452.02929992869</v>
      </c>
      <c r="CU282" s="220">
        <f>SUM($BV282:CG282)</f>
        <v>336519.06899309234</v>
      </c>
      <c r="CV282" s="222">
        <f t="shared" si="211"/>
        <v>191961.18602840722</v>
      </c>
    </row>
    <row r="283" spans="1:100" s="94" customFormat="1" ht="14.4">
      <c r="A283" s="129" t="s">
        <v>421</v>
      </c>
      <c r="B283" t="s">
        <v>56</v>
      </c>
      <c r="C283" t="s">
        <v>20</v>
      </c>
      <c r="D283" t="s">
        <v>636</v>
      </c>
      <c r="E283" s="217" t="s">
        <v>48</v>
      </c>
      <c r="F283" t="s">
        <v>206</v>
      </c>
      <c r="G283" t="s">
        <v>207</v>
      </c>
      <c r="H283" t="s">
        <v>208</v>
      </c>
      <c r="I283" t="s">
        <v>209</v>
      </c>
      <c r="J283" t="s">
        <v>719</v>
      </c>
      <c r="K283" s="129" t="s">
        <v>799</v>
      </c>
      <c r="L283" s="129" t="s">
        <v>806</v>
      </c>
      <c r="M283" s="218" t="str">
        <f t="shared" si="215"/>
        <v>CD.AA</v>
      </c>
      <c r="N283" s="173">
        <v>0.48309143579999997</v>
      </c>
      <c r="O283" s="173">
        <v>0.15158870260000001</v>
      </c>
      <c r="P283" s="219">
        <f t="shared" si="205"/>
        <v>53235.396032855133</v>
      </c>
      <c r="Q283" s="219">
        <f t="shared" si="206"/>
        <v>16704.673316458113</v>
      </c>
      <c r="R283" s="220">
        <v>0</v>
      </c>
      <c r="S283" s="220">
        <v>0</v>
      </c>
      <c r="T283" s="220">
        <v>78156.52</v>
      </c>
      <c r="U283" s="220">
        <v>30599.33</v>
      </c>
      <c r="V283" s="220">
        <v>1441.5</v>
      </c>
      <c r="W283" s="220">
        <v>0</v>
      </c>
      <c r="X283" s="220">
        <v>0</v>
      </c>
      <c r="Y283" s="220">
        <v>0</v>
      </c>
      <c r="Z283" s="220">
        <v>0</v>
      </c>
      <c r="AA283" s="220">
        <v>0</v>
      </c>
      <c r="AB283" s="220">
        <v>0</v>
      </c>
      <c r="AC283" s="220">
        <v>0</v>
      </c>
      <c r="AD283" s="220">
        <f t="shared" si="212"/>
        <v>110197.35</v>
      </c>
      <c r="AE283" s="221"/>
      <c r="AF283" s="220">
        <f>SUM($R283:R283)</f>
        <v>0</v>
      </c>
      <c r="AG283" s="220">
        <f>SUM($R283:S283)</f>
        <v>0</v>
      </c>
      <c r="AH283" s="220">
        <f>SUM($R283:T283)</f>
        <v>78156.52</v>
      </c>
      <c r="AI283" s="220">
        <f>SUM($R283:U283)</f>
        <v>108755.85</v>
      </c>
      <c r="AJ283" s="220">
        <f>SUM($R283:V283)</f>
        <v>110197.35</v>
      </c>
      <c r="AK283" s="220">
        <f>SUM($R283:W283)</f>
        <v>110197.35</v>
      </c>
      <c r="AL283" s="220">
        <f>SUM($R283:X283)</f>
        <v>110197.35</v>
      </c>
      <c r="AM283" s="220">
        <f>SUM($R283:Y283)</f>
        <v>110197.35</v>
      </c>
      <c r="AN283" s="220">
        <f>SUM($R283:Z283)</f>
        <v>110197.35</v>
      </c>
      <c r="AO283" s="220">
        <f>SUM($R283:AA283)</f>
        <v>110197.35</v>
      </c>
      <c r="AP283" s="220">
        <f>SUM($R283:AB283)</f>
        <v>110197.35</v>
      </c>
      <c r="AQ283" s="220">
        <f>SUM($R283:AC283)</f>
        <v>110197.35</v>
      </c>
      <c r="AR283" s="222">
        <f t="shared" si="207"/>
        <v>84449.374583333323</v>
      </c>
      <c r="AS283" s="82"/>
      <c r="AT283" s="220">
        <f t="shared" si="203"/>
        <v>0</v>
      </c>
      <c r="AU283" s="220">
        <f t="shared" si="203"/>
        <v>0</v>
      </c>
      <c r="AV283" s="220">
        <f t="shared" si="203"/>
        <v>37756.745463931416</v>
      </c>
      <c r="AW283" s="220">
        <f t="shared" si="203"/>
        <v>14782.274264218015</v>
      </c>
      <c r="AX283" s="220">
        <f t="shared" si="203"/>
        <v>696.37630470569991</v>
      </c>
      <c r="AY283" s="220">
        <f t="shared" si="203"/>
        <v>0</v>
      </c>
      <c r="AZ283" s="220">
        <f t="shared" si="213"/>
        <v>0</v>
      </c>
      <c r="BA283" s="220">
        <f t="shared" si="213"/>
        <v>0</v>
      </c>
      <c r="BB283" s="220">
        <f t="shared" si="213"/>
        <v>0</v>
      </c>
      <c r="BC283" s="220">
        <f t="shared" si="213"/>
        <v>0</v>
      </c>
      <c r="BD283" s="220">
        <f t="shared" si="213"/>
        <v>0</v>
      </c>
      <c r="BE283" s="220">
        <f t="shared" si="213"/>
        <v>0</v>
      </c>
      <c r="BF283" s="220">
        <f t="shared" si="208"/>
        <v>53235.396032855133</v>
      </c>
      <c r="BG283" s="221"/>
      <c r="BH283" s="220">
        <f>SUM($AT283:AT283)</f>
        <v>0</v>
      </c>
      <c r="BI283" s="220">
        <f>SUM($AT283:AU283)</f>
        <v>0</v>
      </c>
      <c r="BJ283" s="220">
        <f>SUM($AT283:AV283)</f>
        <v>37756.745463931416</v>
      </c>
      <c r="BK283" s="220">
        <f>SUM($AT283:AW283)</f>
        <v>52539.019728149433</v>
      </c>
      <c r="BL283" s="220">
        <f>SUM($AT283:AX283)</f>
        <v>53235.396032855133</v>
      </c>
      <c r="BM283" s="220">
        <f>SUM($AT283:AY283)</f>
        <v>53235.396032855133</v>
      </c>
      <c r="BN283" s="220">
        <f>SUM($AT283:AZ283)</f>
        <v>53235.396032855133</v>
      </c>
      <c r="BO283" s="220">
        <f>SUM($AT283:BA283)</f>
        <v>53235.396032855133</v>
      </c>
      <c r="BP283" s="220">
        <f>SUM($AT283:BB283)</f>
        <v>53235.396032855133</v>
      </c>
      <c r="BQ283" s="220">
        <f>SUM($AT283:BC283)</f>
        <v>53235.396032855133</v>
      </c>
      <c r="BR283" s="220">
        <f>SUM($AT283:BD283)</f>
        <v>53235.396032855133</v>
      </c>
      <c r="BS283" s="220">
        <f>SUM($AT283:BE283)</f>
        <v>53235.396032855133</v>
      </c>
      <c r="BT283" s="222">
        <f t="shared" si="209"/>
        <v>40796.769619874533</v>
      </c>
      <c r="BU283" s="82"/>
      <c r="BV283" s="220">
        <f t="shared" si="204"/>
        <v>0</v>
      </c>
      <c r="BW283" s="220">
        <f t="shared" si="204"/>
        <v>0</v>
      </c>
      <c r="BX283" s="220">
        <f t="shared" si="204"/>
        <v>11847.645466530954</v>
      </c>
      <c r="BY283" s="220">
        <f t="shared" si="204"/>
        <v>4638.5127351292585</v>
      </c>
      <c r="BZ283" s="220">
        <f t="shared" si="204"/>
        <v>218.51511479790003</v>
      </c>
      <c r="CA283" s="220">
        <f t="shared" si="204"/>
        <v>0</v>
      </c>
      <c r="CB283" s="220">
        <f t="shared" si="214"/>
        <v>0</v>
      </c>
      <c r="CC283" s="220">
        <f t="shared" si="214"/>
        <v>0</v>
      </c>
      <c r="CD283" s="220">
        <f t="shared" si="214"/>
        <v>0</v>
      </c>
      <c r="CE283" s="220">
        <f t="shared" si="214"/>
        <v>0</v>
      </c>
      <c r="CF283" s="220">
        <f t="shared" si="214"/>
        <v>0</v>
      </c>
      <c r="CG283" s="220">
        <f t="shared" si="214"/>
        <v>0</v>
      </c>
      <c r="CH283" s="220">
        <f t="shared" si="210"/>
        <v>16704.673316458113</v>
      </c>
      <c r="CI283" s="221"/>
      <c r="CJ283" s="220">
        <f>SUM($BV283:BV283)</f>
        <v>0</v>
      </c>
      <c r="CK283" s="220">
        <f>SUM($BV283:BW283)</f>
        <v>0</v>
      </c>
      <c r="CL283" s="220">
        <f>SUM($BV283:BX283)</f>
        <v>11847.645466530954</v>
      </c>
      <c r="CM283" s="220">
        <f>SUM($BV283:BY283)</f>
        <v>16486.158201660211</v>
      </c>
      <c r="CN283" s="220">
        <f>SUM($BV283:BZ283)</f>
        <v>16704.673316458113</v>
      </c>
      <c r="CO283" s="220">
        <f>SUM($BV283:CA283)</f>
        <v>16704.673316458113</v>
      </c>
      <c r="CP283" s="220">
        <f>SUM($BV283:CB283)</f>
        <v>16704.673316458113</v>
      </c>
      <c r="CQ283" s="220">
        <f>SUM($BV283:CC283)</f>
        <v>16704.673316458113</v>
      </c>
      <c r="CR283" s="220">
        <f>SUM($BV283:CD283)</f>
        <v>16704.673316458113</v>
      </c>
      <c r="CS283" s="220">
        <f>SUM($BV283:CE283)</f>
        <v>16704.673316458113</v>
      </c>
      <c r="CT283" s="220">
        <f>SUM($BV283:CF283)</f>
        <v>16704.673316458113</v>
      </c>
      <c r="CU283" s="220">
        <f>SUM($BV283:CG283)</f>
        <v>16704.673316458113</v>
      </c>
      <c r="CV283" s="222">
        <f t="shared" si="211"/>
        <v>12801.571128468917</v>
      </c>
    </row>
    <row r="284" spans="1:100" s="94" customFormat="1" ht="14.4">
      <c r="A284" s="129" t="s">
        <v>421</v>
      </c>
      <c r="B284" t="s">
        <v>56</v>
      </c>
      <c r="C284" t="s">
        <v>20</v>
      </c>
      <c r="D284" t="s">
        <v>636</v>
      </c>
      <c r="E284" s="217" t="s">
        <v>48</v>
      </c>
      <c r="F284" t="s">
        <v>206</v>
      </c>
      <c r="G284" t="s">
        <v>207</v>
      </c>
      <c r="H284" t="s">
        <v>208</v>
      </c>
      <c r="I284" t="s">
        <v>209</v>
      </c>
      <c r="J284" t="s">
        <v>719</v>
      </c>
      <c r="K284" s="129" t="s">
        <v>799</v>
      </c>
      <c r="L284" s="129" t="s">
        <v>775</v>
      </c>
      <c r="M284" s="218" t="str">
        <f t="shared" ref="M284" si="216">B284&amp;"."&amp;C284</f>
        <v>CD.AA</v>
      </c>
      <c r="N284" s="173">
        <v>0.48309143579999997</v>
      </c>
      <c r="O284" s="173">
        <v>0.15158870260000001</v>
      </c>
      <c r="P284" s="219">
        <f t="shared" ref="P284" si="217">AD284*N284</f>
        <v>262467.72199465905</v>
      </c>
      <c r="Q284" s="219">
        <f t="shared" ref="Q284" si="218">AD284*O284</f>
        <v>82359.442753648298</v>
      </c>
      <c r="R284" s="220">
        <v>0</v>
      </c>
      <c r="S284" s="220">
        <v>0</v>
      </c>
      <c r="T284" s="220">
        <v>0</v>
      </c>
      <c r="U284" s="220">
        <v>515008.98</v>
      </c>
      <c r="V284" s="220">
        <v>7897.38</v>
      </c>
      <c r="W284" s="220">
        <v>6326.23</v>
      </c>
      <c r="X284" s="220">
        <v>-677.15</v>
      </c>
      <c r="Y284" s="220">
        <v>1279.5899999999999</v>
      </c>
      <c r="Z284" s="220">
        <v>2525.6999999999998</v>
      </c>
      <c r="AA284" s="220">
        <v>2717.57</v>
      </c>
      <c r="AB284" s="220">
        <v>5136.6400000000003</v>
      </c>
      <c r="AC284" s="220">
        <v>3093.64</v>
      </c>
      <c r="AD284" s="220">
        <f t="shared" ref="AD284" si="219">SUM(R284:AC284)</f>
        <v>543308.57999999984</v>
      </c>
      <c r="AE284" s="221"/>
      <c r="AF284" s="220">
        <f>SUM($R284:R284)</f>
        <v>0</v>
      </c>
      <c r="AG284" s="220">
        <f>SUM($R284:S284)</f>
        <v>0</v>
      </c>
      <c r="AH284" s="220">
        <f>SUM($R284:T284)</f>
        <v>0</v>
      </c>
      <c r="AI284" s="220">
        <f>SUM($R284:U284)</f>
        <v>515008.98</v>
      </c>
      <c r="AJ284" s="220">
        <f>SUM($R284:V284)</f>
        <v>522906.36</v>
      </c>
      <c r="AK284" s="220">
        <f>SUM($R284:W284)</f>
        <v>529232.59</v>
      </c>
      <c r="AL284" s="220">
        <f>SUM($R284:X284)</f>
        <v>528555.43999999994</v>
      </c>
      <c r="AM284" s="220">
        <f>SUM($R284:Y284)</f>
        <v>529835.02999999991</v>
      </c>
      <c r="AN284" s="220">
        <f>SUM($R284:Z284)</f>
        <v>532360.72999999986</v>
      </c>
      <c r="AO284" s="220">
        <f>SUM($R284:AA284)</f>
        <v>535078.29999999981</v>
      </c>
      <c r="AP284" s="220">
        <f>SUM($R284:AB284)</f>
        <v>540214.93999999983</v>
      </c>
      <c r="AQ284" s="220">
        <f>SUM($R284:AC284)</f>
        <v>543308.57999999984</v>
      </c>
      <c r="AR284" s="222">
        <f t="shared" ref="AR284" si="220">(((0+AQ284)/2)+SUM(AF284:AP284))/12</f>
        <v>375403.88833333325</v>
      </c>
      <c r="AS284" s="82"/>
      <c r="AT284" s="220">
        <f t="shared" ref="AT284" si="221">R284*$N284</f>
        <v>0</v>
      </c>
      <c r="AU284" s="220">
        <f t="shared" ref="AU284" si="222">S284*$N284</f>
        <v>0</v>
      </c>
      <c r="AV284" s="220">
        <f t="shared" ref="AV284" si="223">T284*$N284</f>
        <v>0</v>
      </c>
      <c r="AW284" s="220">
        <f t="shared" ref="AW284" si="224">U284*$N284</f>
        <v>248796.42759809346</v>
      </c>
      <c r="AX284" s="220">
        <f t="shared" ref="AX284" si="225">V284*$N284</f>
        <v>3815.156643258204</v>
      </c>
      <c r="AY284" s="220">
        <f t="shared" ref="AY284" si="226">W284*$N284</f>
        <v>3056.1475339010335</v>
      </c>
      <c r="AZ284" s="220">
        <f t="shared" ref="AZ284" si="227">X284*$N284</f>
        <v>-327.12536575196998</v>
      </c>
      <c r="BA284" s="220">
        <f t="shared" ref="BA284" si="228">Y284*$N284</f>
        <v>618.1589703353219</v>
      </c>
      <c r="BB284" s="220">
        <f t="shared" ref="BB284" si="229">Z284*$N284</f>
        <v>1220.1440394000599</v>
      </c>
      <c r="BC284" s="220">
        <f t="shared" ref="BC284" si="230">AA284*$N284</f>
        <v>1312.834793187006</v>
      </c>
      <c r="BD284" s="220">
        <f t="shared" ref="BD284" si="231">AB284*$N284</f>
        <v>2481.4667927877122</v>
      </c>
      <c r="BE284" s="220">
        <f t="shared" ref="BE284" si="232">AC284*$N284</f>
        <v>1494.5109894483119</v>
      </c>
      <c r="BF284" s="220">
        <f t="shared" ref="BF284" si="233">SUM(AT284:BE284)</f>
        <v>262467.72199465916</v>
      </c>
      <c r="BG284" s="221"/>
      <c r="BH284" s="220">
        <f>SUM($AT284:AT284)</f>
        <v>0</v>
      </c>
      <c r="BI284" s="220">
        <f>SUM($AT284:AU284)</f>
        <v>0</v>
      </c>
      <c r="BJ284" s="220">
        <f>SUM($AT284:AV284)</f>
        <v>0</v>
      </c>
      <c r="BK284" s="220">
        <f>SUM($AT284:AW284)</f>
        <v>248796.42759809346</v>
      </c>
      <c r="BL284" s="220">
        <f>SUM($AT284:AX284)</f>
        <v>252611.58424135167</v>
      </c>
      <c r="BM284" s="220">
        <f>SUM($AT284:AY284)</f>
        <v>255667.7317752527</v>
      </c>
      <c r="BN284" s="220">
        <f>SUM($AT284:AZ284)</f>
        <v>255340.60640950073</v>
      </c>
      <c r="BO284" s="220">
        <f>SUM($AT284:BA284)</f>
        <v>255958.76537983606</v>
      </c>
      <c r="BP284" s="220">
        <f>SUM($AT284:BB284)</f>
        <v>257178.90941923612</v>
      </c>
      <c r="BQ284" s="220">
        <f>SUM($AT284:BC284)</f>
        <v>258491.74421242313</v>
      </c>
      <c r="BR284" s="220">
        <f>SUM($AT284:BD284)</f>
        <v>260973.21100521085</v>
      </c>
      <c r="BS284" s="220">
        <f>SUM($AT284:BE284)</f>
        <v>262467.72199465916</v>
      </c>
      <c r="BT284" s="222">
        <f t="shared" ref="BT284" si="234">(((0+BS284)/2)+SUM(BH284:BR284))/12</f>
        <v>181354.40341985287</v>
      </c>
      <c r="BU284" s="82"/>
      <c r="BV284" s="220">
        <f t="shared" ref="BV284" si="235">$O284*R284</f>
        <v>0</v>
      </c>
      <c r="BW284" s="220">
        <f t="shared" ref="BW284" si="236">$O284*S284</f>
        <v>0</v>
      </c>
      <c r="BX284" s="220">
        <f t="shared" ref="BX284" si="237">$O284*T284</f>
        <v>0</v>
      </c>
      <c r="BY284" s="220">
        <f t="shared" ref="BY284" si="238">$O284*U284</f>
        <v>78069.543105549354</v>
      </c>
      <c r="BZ284" s="220">
        <f t="shared" ref="BZ284" si="239">$O284*V284</f>
        <v>1197.1535881391881</v>
      </c>
      <c r="CA284" s="220">
        <f t="shared" ref="CA284" si="240">$O284*W284</f>
        <v>958.984998049198</v>
      </c>
      <c r="CB284" s="220">
        <f t="shared" ref="CB284" si="241">$O284*X284</f>
        <v>-102.64828996559001</v>
      </c>
      <c r="CC284" s="220">
        <f t="shared" ref="CC284" si="242">$O284*Y284</f>
        <v>193.97138795993399</v>
      </c>
      <c r="CD284" s="220">
        <f t="shared" ref="CD284" si="243">$O284*Z284</f>
        <v>382.86758615681998</v>
      </c>
      <c r="CE284" s="220">
        <f t="shared" ref="CE284" si="244">$O284*AA284</f>
        <v>411.95291052468207</v>
      </c>
      <c r="CF284" s="220">
        <f t="shared" ref="CF284" si="245">$O284*AB284</f>
        <v>778.65659332326413</v>
      </c>
      <c r="CG284" s="220">
        <f t="shared" ref="CG284" si="246">$O284*AC284</f>
        <v>468.96087391146403</v>
      </c>
      <c r="CH284" s="220">
        <f t="shared" ref="CH284" si="247">SUM(BV284:CG284)</f>
        <v>82359.442753648298</v>
      </c>
      <c r="CI284" s="221"/>
      <c r="CJ284" s="220">
        <f>SUM($BV284:BV284)</f>
        <v>0</v>
      </c>
      <c r="CK284" s="220">
        <f>SUM($BV284:BW284)</f>
        <v>0</v>
      </c>
      <c r="CL284" s="220">
        <f>SUM($BV284:BX284)</f>
        <v>0</v>
      </c>
      <c r="CM284" s="220">
        <f>SUM($BV284:BY284)</f>
        <v>78069.543105549354</v>
      </c>
      <c r="CN284" s="220">
        <f>SUM($BV284:BZ284)</f>
        <v>79266.696693688544</v>
      </c>
      <c r="CO284" s="220">
        <f>SUM($BV284:CA284)</f>
        <v>80225.681691737744</v>
      </c>
      <c r="CP284" s="220">
        <f>SUM($BV284:CB284)</f>
        <v>80123.033401772147</v>
      </c>
      <c r="CQ284" s="220">
        <f>SUM($BV284:CC284)</f>
        <v>80317.004789732076</v>
      </c>
      <c r="CR284" s="220">
        <f>SUM($BV284:CD284)</f>
        <v>80699.872375888895</v>
      </c>
      <c r="CS284" s="220">
        <f>SUM($BV284:CE284)</f>
        <v>81111.825286413572</v>
      </c>
      <c r="CT284" s="220">
        <f>SUM($BV284:CF284)</f>
        <v>81890.481879736835</v>
      </c>
      <c r="CU284" s="220">
        <f>SUM($BV284:CG284)</f>
        <v>82359.442753648298</v>
      </c>
      <c r="CV284" s="222">
        <f t="shared" ref="CV284" si="248">(((0+CU284)/2)+SUM(CJ284:CT284))/12</f>
        <v>56906.988383445278</v>
      </c>
    </row>
    <row r="285" spans="1:100" s="94" customFormat="1" ht="14.4">
      <c r="A285" s="129" t="s">
        <v>421</v>
      </c>
      <c r="B285" t="s">
        <v>57</v>
      </c>
      <c r="C285" t="s">
        <v>21</v>
      </c>
      <c r="D285" t="s">
        <v>636</v>
      </c>
      <c r="E285" s="217" t="s">
        <v>48</v>
      </c>
      <c r="F285" t="s">
        <v>141</v>
      </c>
      <c r="G285" t="s">
        <v>142</v>
      </c>
      <c r="H285" t="s">
        <v>143</v>
      </c>
      <c r="I285" t="s">
        <v>144</v>
      </c>
      <c r="J285" t="s">
        <v>720</v>
      </c>
      <c r="K285" s="129" t="s">
        <v>798</v>
      </c>
      <c r="L285" s="129" t="s">
        <v>45</v>
      </c>
      <c r="M285" s="218" t="str">
        <f t="shared" si="215"/>
        <v>GD.AN</v>
      </c>
      <c r="N285" s="173">
        <v>0</v>
      </c>
      <c r="O285" s="173">
        <v>0.68679999999999997</v>
      </c>
      <c r="P285" s="219">
        <f t="shared" si="205"/>
        <v>0</v>
      </c>
      <c r="Q285" s="219">
        <f t="shared" si="206"/>
        <v>1463625.208296</v>
      </c>
      <c r="R285" s="220">
        <v>9044.1299999999992</v>
      </c>
      <c r="S285" s="220">
        <v>3970.4400000000005</v>
      </c>
      <c r="T285" s="220">
        <v>216873.31</v>
      </c>
      <c r="U285" s="220">
        <v>318180.51</v>
      </c>
      <c r="V285" s="220">
        <v>204319.62</v>
      </c>
      <c r="W285" s="220">
        <v>237772.34</v>
      </c>
      <c r="X285" s="220">
        <v>76579.7</v>
      </c>
      <c r="Y285" s="220">
        <v>233790.28</v>
      </c>
      <c r="Z285" s="220">
        <v>165786.43000000002</v>
      </c>
      <c r="AA285" s="220">
        <v>92177.09</v>
      </c>
      <c r="AB285" s="220">
        <v>413053.61000000004</v>
      </c>
      <c r="AC285" s="220">
        <v>159531.76</v>
      </c>
      <c r="AD285" s="220">
        <f t="shared" si="212"/>
        <v>2131079.2200000002</v>
      </c>
      <c r="AE285" s="221"/>
      <c r="AF285" s="220">
        <f>SUM($R285:R285)</f>
        <v>9044.1299999999992</v>
      </c>
      <c r="AG285" s="220">
        <f>SUM($R285:S285)</f>
        <v>13014.57</v>
      </c>
      <c r="AH285" s="220">
        <f>SUM($R285:T285)</f>
        <v>229887.88</v>
      </c>
      <c r="AI285" s="220">
        <f>SUM($R285:U285)</f>
        <v>548068.39</v>
      </c>
      <c r="AJ285" s="220">
        <f>SUM($R285:V285)</f>
        <v>752388.01</v>
      </c>
      <c r="AK285" s="220">
        <f>SUM($R285:W285)</f>
        <v>990160.35</v>
      </c>
      <c r="AL285" s="220">
        <f>SUM($R285:X285)</f>
        <v>1066740.05</v>
      </c>
      <c r="AM285" s="220">
        <f>SUM($R285:Y285)</f>
        <v>1300530.33</v>
      </c>
      <c r="AN285" s="220">
        <f>SUM($R285:Z285)</f>
        <v>1466316.76</v>
      </c>
      <c r="AO285" s="220">
        <f>SUM($R285:AA285)</f>
        <v>1558493.85</v>
      </c>
      <c r="AP285" s="220">
        <f>SUM($R285:AB285)</f>
        <v>1971547.4600000002</v>
      </c>
      <c r="AQ285" s="220">
        <f>SUM($R285:AC285)</f>
        <v>2131079.2200000002</v>
      </c>
      <c r="AR285" s="222">
        <f t="shared" si="207"/>
        <v>914310.94916666672</v>
      </c>
      <c r="AS285" s="82"/>
      <c r="AT285" s="220">
        <f t="shared" si="203"/>
        <v>0</v>
      </c>
      <c r="AU285" s="220">
        <f t="shared" si="203"/>
        <v>0</v>
      </c>
      <c r="AV285" s="220">
        <f t="shared" si="203"/>
        <v>0</v>
      </c>
      <c r="AW285" s="220">
        <f t="shared" si="203"/>
        <v>0</v>
      </c>
      <c r="AX285" s="220">
        <f t="shared" si="203"/>
        <v>0</v>
      </c>
      <c r="AY285" s="220">
        <f t="shared" si="203"/>
        <v>0</v>
      </c>
      <c r="AZ285" s="220">
        <f t="shared" si="213"/>
        <v>0</v>
      </c>
      <c r="BA285" s="220">
        <f t="shared" si="213"/>
        <v>0</v>
      </c>
      <c r="BB285" s="220">
        <f t="shared" si="213"/>
        <v>0</v>
      </c>
      <c r="BC285" s="220">
        <f t="shared" si="213"/>
        <v>0</v>
      </c>
      <c r="BD285" s="220">
        <f t="shared" si="213"/>
        <v>0</v>
      </c>
      <c r="BE285" s="220">
        <f t="shared" si="213"/>
        <v>0</v>
      </c>
      <c r="BF285" s="220">
        <f t="shared" si="208"/>
        <v>0</v>
      </c>
      <c r="BG285" s="221"/>
      <c r="BH285" s="220">
        <f>SUM($AT285:AT285)</f>
        <v>0</v>
      </c>
      <c r="BI285" s="220">
        <f>SUM($AT285:AU285)</f>
        <v>0</v>
      </c>
      <c r="BJ285" s="220">
        <f>SUM($AT285:AV285)</f>
        <v>0</v>
      </c>
      <c r="BK285" s="220">
        <f>SUM($AT285:AW285)</f>
        <v>0</v>
      </c>
      <c r="BL285" s="220">
        <f>SUM($AT285:AX285)</f>
        <v>0</v>
      </c>
      <c r="BM285" s="220">
        <f>SUM($AT285:AY285)</f>
        <v>0</v>
      </c>
      <c r="BN285" s="220">
        <f>SUM($AT285:AZ285)</f>
        <v>0</v>
      </c>
      <c r="BO285" s="220">
        <f>SUM($AT285:BA285)</f>
        <v>0</v>
      </c>
      <c r="BP285" s="220">
        <f>SUM($AT285:BB285)</f>
        <v>0</v>
      </c>
      <c r="BQ285" s="220">
        <f>SUM($AT285:BC285)</f>
        <v>0</v>
      </c>
      <c r="BR285" s="220">
        <f>SUM($AT285:BD285)</f>
        <v>0</v>
      </c>
      <c r="BS285" s="220">
        <f>SUM($AT285:BE285)</f>
        <v>0</v>
      </c>
      <c r="BT285" s="222">
        <f t="shared" si="209"/>
        <v>0</v>
      </c>
      <c r="BU285" s="82"/>
      <c r="BV285" s="220">
        <f t="shared" si="204"/>
        <v>6211.508483999999</v>
      </c>
      <c r="BW285" s="220">
        <f t="shared" si="204"/>
        <v>2726.8981920000001</v>
      </c>
      <c r="BX285" s="220">
        <f t="shared" si="204"/>
        <v>148948.589308</v>
      </c>
      <c r="BY285" s="220">
        <f t="shared" si="204"/>
        <v>218526.37426799999</v>
      </c>
      <c r="BZ285" s="220">
        <f t="shared" si="204"/>
        <v>140326.715016</v>
      </c>
      <c r="CA285" s="220">
        <f t="shared" si="204"/>
        <v>163302.04311199998</v>
      </c>
      <c r="CB285" s="220">
        <f t="shared" si="214"/>
        <v>52594.937959999996</v>
      </c>
      <c r="CC285" s="220">
        <f t="shared" si="214"/>
        <v>160567.16430400001</v>
      </c>
      <c r="CD285" s="220">
        <f t="shared" si="214"/>
        <v>113862.12012400001</v>
      </c>
      <c r="CE285" s="220">
        <f t="shared" si="214"/>
        <v>63307.225411999993</v>
      </c>
      <c r="CF285" s="220">
        <f t="shared" si="214"/>
        <v>283685.21934800001</v>
      </c>
      <c r="CG285" s="220">
        <f t="shared" si="214"/>
        <v>109566.41276799999</v>
      </c>
      <c r="CH285" s="220">
        <f t="shared" si="210"/>
        <v>1463625.2082959998</v>
      </c>
      <c r="CI285" s="221"/>
      <c r="CJ285" s="220">
        <f>SUM($BV285:BV285)</f>
        <v>6211.508483999999</v>
      </c>
      <c r="CK285" s="220">
        <f>SUM($BV285:BW285)</f>
        <v>8938.4066759999987</v>
      </c>
      <c r="CL285" s="220">
        <f>SUM($BV285:BX285)</f>
        <v>157886.99598399998</v>
      </c>
      <c r="CM285" s="220">
        <f>SUM($BV285:BY285)</f>
        <v>376413.37025199994</v>
      </c>
      <c r="CN285" s="220">
        <f>SUM($BV285:BZ285)</f>
        <v>516740.08526799991</v>
      </c>
      <c r="CO285" s="220">
        <f>SUM($BV285:CA285)</f>
        <v>680042.12837999989</v>
      </c>
      <c r="CP285" s="220">
        <f>SUM($BV285:CB285)</f>
        <v>732637.0663399999</v>
      </c>
      <c r="CQ285" s="220">
        <f>SUM($BV285:CC285)</f>
        <v>893204.23064399988</v>
      </c>
      <c r="CR285" s="220">
        <f>SUM($BV285:CD285)</f>
        <v>1007066.3507679999</v>
      </c>
      <c r="CS285" s="220">
        <f>SUM($BV285:CE285)</f>
        <v>1070373.5761799999</v>
      </c>
      <c r="CT285" s="220">
        <f>SUM($BV285:CF285)</f>
        <v>1354058.7955279998</v>
      </c>
      <c r="CU285" s="220">
        <f>SUM($BV285:CG285)</f>
        <v>1463625.2082959998</v>
      </c>
      <c r="CV285" s="222">
        <f t="shared" si="211"/>
        <v>627948.75988766656</v>
      </c>
    </row>
    <row r="286" spans="1:100" s="94" customFormat="1" ht="14.4">
      <c r="A286" s="129"/>
      <c r="B286" s="221"/>
      <c r="C286" s="221"/>
      <c r="D286" s="221"/>
      <c r="E286" s="217"/>
      <c r="F286" s="221"/>
      <c r="G286" s="223"/>
      <c r="H286" s="217"/>
      <c r="I286" s="217"/>
      <c r="J286" s="217"/>
      <c r="K286" s="217"/>
      <c r="L286" s="217"/>
      <c r="M286" s="217"/>
      <c r="N286" s="224"/>
      <c r="O286" s="224"/>
      <c r="P286" s="225"/>
      <c r="Q286" s="225"/>
      <c r="R286" s="226"/>
      <c r="S286" s="226"/>
      <c r="T286" s="226"/>
      <c r="U286" s="226"/>
      <c r="V286" s="226"/>
      <c r="W286" s="226"/>
      <c r="X286" s="226"/>
      <c r="Y286" s="226"/>
      <c r="Z286" s="226"/>
      <c r="AA286" s="226"/>
      <c r="AB286" s="226"/>
      <c r="AC286" s="226"/>
      <c r="AD286" s="220"/>
      <c r="AE286" s="221"/>
      <c r="AF286" s="220"/>
      <c r="AG286" s="220"/>
      <c r="AH286" s="220"/>
      <c r="AI286" s="220"/>
      <c r="AJ286" s="220"/>
      <c r="AK286" s="220"/>
      <c r="AL286" s="220"/>
      <c r="AM286" s="220"/>
      <c r="AN286" s="220"/>
      <c r="AO286" s="220"/>
      <c r="AP286" s="220"/>
      <c r="AQ286" s="220"/>
      <c r="AR286" s="220"/>
      <c r="AS286" s="82"/>
      <c r="AT286" s="220"/>
      <c r="AU286" s="220"/>
      <c r="AV286" s="220"/>
      <c r="AW286" s="220"/>
      <c r="AX286" s="220"/>
      <c r="AY286" s="220"/>
      <c r="AZ286" s="220"/>
      <c r="BA286" s="220"/>
      <c r="BB286" s="220"/>
      <c r="BC286" s="220"/>
      <c r="BD286" s="220"/>
      <c r="BE286" s="220"/>
      <c r="BF286" s="220"/>
      <c r="BG286" s="221"/>
      <c r="BH286" s="220"/>
      <c r="BI286" s="220"/>
      <c r="BJ286" s="220"/>
      <c r="BK286" s="220"/>
      <c r="BL286" s="220"/>
      <c r="BM286" s="220"/>
      <c r="BN286" s="220"/>
      <c r="BO286" s="220"/>
      <c r="BP286" s="220"/>
      <c r="BQ286" s="220"/>
      <c r="BR286" s="220"/>
      <c r="BS286" s="220"/>
      <c r="BT286" s="222"/>
      <c r="BU286" s="82"/>
      <c r="BV286" s="220"/>
      <c r="BW286" s="220"/>
      <c r="BX286" s="220"/>
      <c r="BY286" s="220"/>
      <c r="BZ286" s="220"/>
      <c r="CA286" s="220"/>
      <c r="CB286" s="220"/>
      <c r="CC286" s="220"/>
      <c r="CD286" s="220"/>
      <c r="CE286" s="220"/>
      <c r="CF286" s="220"/>
      <c r="CG286" s="220"/>
      <c r="CH286" s="220"/>
      <c r="CI286" s="221"/>
      <c r="CJ286" s="220"/>
      <c r="CK286" s="220"/>
      <c r="CL286" s="220"/>
      <c r="CM286" s="220"/>
      <c r="CN286" s="220"/>
      <c r="CO286" s="220"/>
      <c r="CP286" s="220"/>
      <c r="CQ286" s="220"/>
      <c r="CR286" s="220"/>
      <c r="CS286" s="220"/>
      <c r="CT286" s="220"/>
      <c r="CU286" s="220"/>
      <c r="CV286" s="222"/>
    </row>
    <row r="287" spans="1:100" s="94" customFormat="1" ht="14.4">
      <c r="A287" s="129"/>
      <c r="B287" s="221"/>
      <c r="C287" s="221"/>
      <c r="D287" s="239" t="s">
        <v>800</v>
      </c>
      <c r="E287" s="217"/>
      <c r="F287" s="221"/>
      <c r="G287" s="223"/>
      <c r="H287" s="217"/>
      <c r="I287" s="217"/>
      <c r="J287" s="217"/>
      <c r="K287" s="217"/>
      <c r="L287" s="217"/>
      <c r="M287" s="217"/>
      <c r="N287" s="224"/>
      <c r="O287" s="224"/>
      <c r="P287" s="225"/>
      <c r="Q287" s="225"/>
      <c r="R287" s="227"/>
      <c r="S287" s="227"/>
      <c r="T287" s="227"/>
      <c r="U287" s="227"/>
      <c r="V287" s="227"/>
      <c r="W287" s="227"/>
      <c r="X287" s="227"/>
      <c r="Y287" s="227"/>
      <c r="Z287" s="227"/>
      <c r="AA287" s="227"/>
      <c r="AB287" s="227"/>
      <c r="AC287" s="227"/>
      <c r="AD287" s="228"/>
      <c r="AE287" s="221"/>
      <c r="AF287" s="221"/>
      <c r="AG287" s="221"/>
      <c r="AH287" s="221"/>
      <c r="AI287" s="221"/>
      <c r="AJ287" s="221"/>
      <c r="AK287" s="221"/>
      <c r="AL287" s="221"/>
      <c r="AM287" s="221"/>
      <c r="AN287" s="221"/>
      <c r="AO287" s="221"/>
      <c r="AP287" s="221"/>
      <c r="AQ287" s="221"/>
      <c r="AR287" s="221"/>
      <c r="AS287" s="82"/>
      <c r="AT287" s="227"/>
      <c r="AU287" s="227"/>
      <c r="AV287" s="227"/>
      <c r="AW287" s="227"/>
      <c r="AX287" s="227"/>
      <c r="AY287" s="227"/>
      <c r="AZ287" s="227"/>
      <c r="BA287" s="227"/>
      <c r="BB287" s="227"/>
      <c r="BC287" s="227"/>
      <c r="BD287" s="227"/>
      <c r="BE287" s="227"/>
      <c r="BF287" s="228"/>
      <c r="BG287" s="221"/>
      <c r="BH287" s="221"/>
      <c r="BI287" s="221"/>
      <c r="BJ287" s="221"/>
      <c r="BK287" s="221"/>
      <c r="BL287" s="221"/>
      <c r="BM287" s="221"/>
      <c r="BN287" s="221"/>
      <c r="BO287" s="221"/>
      <c r="BP287" s="221"/>
      <c r="BQ287" s="221"/>
      <c r="BR287" s="221"/>
      <c r="BS287" s="221"/>
      <c r="BT287" s="221"/>
      <c r="BU287" s="82"/>
      <c r="BV287" s="227"/>
      <c r="BW287" s="227"/>
      <c r="BX287" s="227"/>
      <c r="BY287" s="227"/>
      <c r="BZ287" s="227"/>
      <c r="CA287" s="227"/>
      <c r="CB287" s="227"/>
      <c r="CC287" s="227"/>
      <c r="CD287" s="227"/>
      <c r="CE287" s="227"/>
      <c r="CF287" s="227"/>
      <c r="CG287" s="227"/>
      <c r="CH287" s="228"/>
      <c r="CI287" s="221"/>
      <c r="CJ287" s="221"/>
      <c r="CK287" s="221"/>
      <c r="CL287" s="221"/>
      <c r="CM287" s="221"/>
      <c r="CN287" s="221"/>
      <c r="CO287" s="221"/>
      <c r="CP287" s="221"/>
      <c r="CQ287" s="221"/>
      <c r="CR287" s="221"/>
      <c r="CS287" s="221"/>
      <c r="CT287" s="221"/>
      <c r="CU287" s="221"/>
      <c r="CV287" s="221"/>
    </row>
    <row r="288" spans="1:100" s="94" customFormat="1" ht="14.4">
      <c r="A288" s="129"/>
      <c r="B288" s="221"/>
      <c r="C288" s="221"/>
      <c r="D288" s="221"/>
      <c r="E288" s="229"/>
      <c r="F288" s="229" t="s">
        <v>55</v>
      </c>
      <c r="G288" s="223"/>
      <c r="H288" s="217"/>
      <c r="I288" s="217"/>
      <c r="J288" s="217"/>
      <c r="K288" s="217"/>
      <c r="L288" s="82"/>
      <c r="M288" s="229"/>
      <c r="N288" s="230"/>
      <c r="O288" s="229" t="s">
        <v>55</v>
      </c>
      <c r="P288" s="82"/>
      <c r="Q288" s="225"/>
      <c r="R288" s="227"/>
      <c r="S288" s="227"/>
      <c r="T288" s="227"/>
      <c r="U288" s="227"/>
      <c r="V288" s="227"/>
      <c r="W288" s="227"/>
      <c r="X288" s="227"/>
      <c r="Y288" s="227"/>
      <c r="Z288" s="227"/>
      <c r="AA288" s="227"/>
      <c r="AB288" s="227"/>
      <c r="AC288" s="227"/>
      <c r="AD288" s="228"/>
      <c r="AE288" s="221"/>
      <c r="AF288" s="221"/>
      <c r="AG288" s="221"/>
      <c r="AH288" s="221"/>
      <c r="AI288" s="221"/>
      <c r="AJ288" s="221"/>
      <c r="AK288" s="221"/>
      <c r="AL288" s="221"/>
      <c r="AM288" s="221"/>
      <c r="AN288" s="221"/>
      <c r="AO288" s="221"/>
      <c r="AP288" s="221"/>
      <c r="AQ288" s="221"/>
      <c r="AR288" s="221"/>
      <c r="AS288" s="82"/>
      <c r="AT288" s="227"/>
      <c r="AU288" s="227"/>
      <c r="AV288" s="227"/>
      <c r="AW288" s="227"/>
      <c r="AX288" s="227"/>
      <c r="AY288" s="227"/>
      <c r="AZ288" s="227"/>
      <c r="BA288" s="227"/>
      <c r="BB288" s="227"/>
      <c r="BC288" s="227"/>
      <c r="BD288" s="227"/>
      <c r="BE288" s="227"/>
      <c r="BF288" s="228"/>
      <c r="BG288" s="221"/>
      <c r="BH288" s="221"/>
      <c r="BI288" s="221"/>
      <c r="BJ288" s="221"/>
      <c r="BK288" s="221"/>
      <c r="BL288" s="221"/>
      <c r="BM288" s="221"/>
      <c r="BN288" s="221"/>
      <c r="BO288" s="221"/>
      <c r="BP288" s="221"/>
      <c r="BQ288" s="221"/>
      <c r="BR288" s="221"/>
      <c r="BS288" s="221"/>
      <c r="BT288" s="221"/>
      <c r="BU288" s="82"/>
      <c r="BV288" s="227"/>
      <c r="BW288" s="227"/>
      <c r="BX288" s="227"/>
      <c r="BY288" s="227"/>
      <c r="BZ288" s="227"/>
      <c r="CA288" s="227"/>
      <c r="CB288" s="227"/>
      <c r="CC288" s="227"/>
      <c r="CD288" s="227"/>
      <c r="CE288" s="227"/>
      <c r="CF288" s="227"/>
      <c r="CG288" s="227"/>
      <c r="CH288" s="228"/>
      <c r="CI288" s="221"/>
      <c r="CJ288" s="221"/>
      <c r="CK288" s="221"/>
      <c r="CL288" s="221"/>
      <c r="CM288" s="221"/>
      <c r="CN288" s="221"/>
      <c r="CO288" s="221"/>
      <c r="CP288" s="221"/>
      <c r="CQ288" s="221"/>
      <c r="CR288" s="221"/>
      <c r="CS288" s="221"/>
      <c r="CT288" s="221"/>
      <c r="CU288" s="221"/>
      <c r="CV288" s="221"/>
    </row>
    <row r="289" spans="1:100" s="94" customFormat="1" ht="14.4">
      <c r="A289" s="129"/>
      <c r="B289" s="221"/>
      <c r="C289" s="221"/>
      <c r="D289" s="221"/>
      <c r="E289" s="229"/>
      <c r="F289" s="231" t="s">
        <v>416</v>
      </c>
      <c r="G289" s="223"/>
      <c r="H289" s="217"/>
      <c r="I289" s="217"/>
      <c r="J289" s="217"/>
      <c r="K289" s="217"/>
      <c r="L289" s="82"/>
      <c r="M289" s="229"/>
      <c r="N289" s="230"/>
      <c r="O289" s="231" t="s">
        <v>416</v>
      </c>
      <c r="P289" s="82"/>
      <c r="Q289" s="225"/>
      <c r="R289" s="232">
        <f t="shared" ref="R289:AD300" si="249">SUMIFS(R$5:R$285,$L$5:$L$285,$O289,$A$5:$A$285,"Y")</f>
        <v>7327.4700000000012</v>
      </c>
      <c r="S289" s="232">
        <f t="shared" si="249"/>
        <v>53.42</v>
      </c>
      <c r="T289" s="232">
        <f t="shared" si="249"/>
        <v>0</v>
      </c>
      <c r="U289" s="232">
        <f t="shared" si="249"/>
        <v>14852.27</v>
      </c>
      <c r="V289" s="232">
        <f t="shared" si="249"/>
        <v>0</v>
      </c>
      <c r="W289" s="232">
        <f t="shared" si="249"/>
        <v>0</v>
      </c>
      <c r="X289" s="232">
        <f t="shared" si="249"/>
        <v>0</v>
      </c>
      <c r="Y289" s="232">
        <f t="shared" si="249"/>
        <v>843.21</v>
      </c>
      <c r="Z289" s="232">
        <f t="shared" si="249"/>
        <v>2114089.5500000017</v>
      </c>
      <c r="AA289" s="232">
        <f t="shared" si="249"/>
        <v>473369.38000000006</v>
      </c>
      <c r="AB289" s="232">
        <f t="shared" si="249"/>
        <v>3538.68</v>
      </c>
      <c r="AC289" s="232">
        <f t="shared" si="249"/>
        <v>5767.28</v>
      </c>
      <c r="AD289" s="232">
        <f t="shared" si="249"/>
        <v>2619841.2600000021</v>
      </c>
      <c r="AE289" s="221"/>
      <c r="AF289" s="232">
        <f t="shared" ref="AF289:AR300" si="250">SUMIFS(AF$5:AF$285,$L$5:$L$285,$O289,$A$5:$A$285,"Y")</f>
        <v>7327.4700000000012</v>
      </c>
      <c r="AG289" s="232">
        <f t="shared" si="250"/>
        <v>7380.8900000000012</v>
      </c>
      <c r="AH289" s="232">
        <f t="shared" si="250"/>
        <v>7380.8900000000012</v>
      </c>
      <c r="AI289" s="232">
        <f t="shared" si="250"/>
        <v>22233.160000000003</v>
      </c>
      <c r="AJ289" s="232">
        <f t="shared" si="250"/>
        <v>22233.160000000003</v>
      </c>
      <c r="AK289" s="232">
        <f t="shared" si="250"/>
        <v>22233.160000000003</v>
      </c>
      <c r="AL289" s="232">
        <f t="shared" si="250"/>
        <v>22233.160000000003</v>
      </c>
      <c r="AM289" s="232">
        <f t="shared" si="250"/>
        <v>23076.370000000003</v>
      </c>
      <c r="AN289" s="232">
        <f t="shared" si="250"/>
        <v>2137165.9200000018</v>
      </c>
      <c r="AO289" s="232">
        <f t="shared" si="250"/>
        <v>2610535.3000000021</v>
      </c>
      <c r="AP289" s="232">
        <f t="shared" si="250"/>
        <v>2614073.9800000023</v>
      </c>
      <c r="AQ289" s="232">
        <f t="shared" si="250"/>
        <v>2619841.2600000021</v>
      </c>
      <c r="AR289" s="232">
        <f t="shared" si="250"/>
        <v>733816.17416666716</v>
      </c>
      <c r="AS289" s="232"/>
      <c r="AT289" s="232">
        <f t="shared" ref="AT289:BF300" si="251">SUMIFS(AT$5:AT$285,$L$5:$L$285,$O289,$A$5:$A$285,"Y")</f>
        <v>7327.4700000000012</v>
      </c>
      <c r="AU289" s="232">
        <f t="shared" si="251"/>
        <v>53.42</v>
      </c>
      <c r="AV289" s="232">
        <f t="shared" si="251"/>
        <v>0</v>
      </c>
      <c r="AW289" s="232">
        <f t="shared" si="251"/>
        <v>14852.27</v>
      </c>
      <c r="AX289" s="232">
        <f t="shared" si="251"/>
        <v>0</v>
      </c>
      <c r="AY289" s="232">
        <f t="shared" si="251"/>
        <v>0</v>
      </c>
      <c r="AZ289" s="232">
        <f t="shared" si="251"/>
        <v>0</v>
      </c>
      <c r="BA289" s="232">
        <f t="shared" si="251"/>
        <v>843.21</v>
      </c>
      <c r="BB289" s="232">
        <f t="shared" si="251"/>
        <v>2114089.5500000017</v>
      </c>
      <c r="BC289" s="232">
        <f t="shared" si="251"/>
        <v>473369.38000000006</v>
      </c>
      <c r="BD289" s="232">
        <f t="shared" si="251"/>
        <v>3538.68</v>
      </c>
      <c r="BE289" s="232">
        <f t="shared" si="251"/>
        <v>5767.28</v>
      </c>
      <c r="BF289" s="232">
        <f t="shared" si="251"/>
        <v>2619841.2600000021</v>
      </c>
      <c r="BG289" s="232"/>
      <c r="BH289" s="232">
        <f t="shared" ref="BH289:BT300" si="252">SUMIFS(BH$5:BH$285,$L$5:$L$285,$O289,$A$5:$A$285,"Y")</f>
        <v>7327.4700000000012</v>
      </c>
      <c r="BI289" s="232">
        <f t="shared" si="252"/>
        <v>7380.8900000000012</v>
      </c>
      <c r="BJ289" s="232">
        <f t="shared" si="252"/>
        <v>7380.8900000000012</v>
      </c>
      <c r="BK289" s="232">
        <f t="shared" si="252"/>
        <v>22233.160000000003</v>
      </c>
      <c r="BL289" s="232">
        <f t="shared" si="252"/>
        <v>22233.160000000003</v>
      </c>
      <c r="BM289" s="232">
        <f t="shared" si="252"/>
        <v>22233.160000000003</v>
      </c>
      <c r="BN289" s="232">
        <f t="shared" si="252"/>
        <v>22233.160000000003</v>
      </c>
      <c r="BO289" s="232">
        <f t="shared" si="252"/>
        <v>23076.370000000003</v>
      </c>
      <c r="BP289" s="232">
        <f t="shared" si="252"/>
        <v>2137165.9200000018</v>
      </c>
      <c r="BQ289" s="232">
        <f t="shared" si="252"/>
        <v>2610535.3000000021</v>
      </c>
      <c r="BR289" s="232">
        <f t="shared" si="252"/>
        <v>2614073.9800000023</v>
      </c>
      <c r="BS289" s="232">
        <f t="shared" si="252"/>
        <v>2619841.2600000021</v>
      </c>
      <c r="BT289" s="232">
        <f t="shared" si="252"/>
        <v>733816.17416666716</v>
      </c>
      <c r="BU289" s="232"/>
      <c r="BV289" s="232">
        <f t="shared" ref="BV289:CH300" si="253">SUMIFS(BV$5:BV$285,$L$5:$L$285,$O289,$A$5:$A$285,"Y")</f>
        <v>0</v>
      </c>
      <c r="BW289" s="232">
        <f t="shared" si="253"/>
        <v>0</v>
      </c>
      <c r="BX289" s="232">
        <f t="shared" si="253"/>
        <v>0</v>
      </c>
      <c r="BY289" s="232">
        <f t="shared" si="253"/>
        <v>0</v>
      </c>
      <c r="BZ289" s="232">
        <f t="shared" si="253"/>
        <v>0</v>
      </c>
      <c r="CA289" s="232">
        <f t="shared" si="253"/>
        <v>0</v>
      </c>
      <c r="CB289" s="232">
        <f t="shared" si="253"/>
        <v>0</v>
      </c>
      <c r="CC289" s="232">
        <f t="shared" si="253"/>
        <v>0</v>
      </c>
      <c r="CD289" s="232">
        <f t="shared" si="253"/>
        <v>0</v>
      </c>
      <c r="CE289" s="232">
        <f t="shared" si="253"/>
        <v>0</v>
      </c>
      <c r="CF289" s="232">
        <f t="shared" si="253"/>
        <v>0</v>
      </c>
      <c r="CG289" s="232">
        <f t="shared" si="253"/>
        <v>0</v>
      </c>
      <c r="CH289" s="232">
        <f t="shared" si="253"/>
        <v>0</v>
      </c>
      <c r="CI289" s="232"/>
      <c r="CJ289" s="232">
        <f t="shared" ref="CJ289:CV300" si="254">SUMIFS(CJ$5:CJ$285,$L$5:$L$285,$O289,$A$5:$A$285,"Y")</f>
        <v>0</v>
      </c>
      <c r="CK289" s="232">
        <f t="shared" si="254"/>
        <v>0</v>
      </c>
      <c r="CL289" s="232">
        <f t="shared" si="254"/>
        <v>0</v>
      </c>
      <c r="CM289" s="232">
        <f t="shared" si="254"/>
        <v>0</v>
      </c>
      <c r="CN289" s="232">
        <f t="shared" si="254"/>
        <v>0</v>
      </c>
      <c r="CO289" s="232">
        <f t="shared" si="254"/>
        <v>0</v>
      </c>
      <c r="CP289" s="232">
        <f t="shared" si="254"/>
        <v>0</v>
      </c>
      <c r="CQ289" s="232">
        <f t="shared" si="254"/>
        <v>0</v>
      </c>
      <c r="CR289" s="232">
        <f t="shared" si="254"/>
        <v>0</v>
      </c>
      <c r="CS289" s="232">
        <f t="shared" si="254"/>
        <v>0</v>
      </c>
      <c r="CT289" s="232">
        <f t="shared" si="254"/>
        <v>0</v>
      </c>
      <c r="CU289" s="232">
        <f t="shared" si="254"/>
        <v>0</v>
      </c>
      <c r="CV289" s="232">
        <f t="shared" si="254"/>
        <v>0</v>
      </c>
    </row>
    <row r="290" spans="1:100" s="94" customFormat="1" ht="14.4">
      <c r="A290" s="129"/>
      <c r="B290" s="221"/>
      <c r="C290" s="221"/>
      <c r="D290" s="221"/>
      <c r="E290" s="229"/>
      <c r="F290" s="231" t="s">
        <v>417</v>
      </c>
      <c r="G290" s="223"/>
      <c r="H290" s="217"/>
      <c r="I290" s="217"/>
      <c r="J290" s="217"/>
      <c r="K290" s="217"/>
      <c r="L290" s="82"/>
      <c r="M290" s="229"/>
      <c r="N290" s="230"/>
      <c r="O290" s="231" t="s">
        <v>417</v>
      </c>
      <c r="P290" s="82"/>
      <c r="Q290" s="225"/>
      <c r="R290" s="220">
        <f t="shared" si="249"/>
        <v>2347495.5</v>
      </c>
      <c r="S290" s="220">
        <f t="shared" si="249"/>
        <v>0</v>
      </c>
      <c r="T290" s="220">
        <f t="shared" si="249"/>
        <v>3609.26</v>
      </c>
      <c r="U290" s="220">
        <f t="shared" si="249"/>
        <v>-36.099999999999994</v>
      </c>
      <c r="V290" s="220">
        <f t="shared" si="249"/>
        <v>0</v>
      </c>
      <c r="W290" s="220">
        <f t="shared" si="249"/>
        <v>3115476.65</v>
      </c>
      <c r="X290" s="220">
        <f t="shared" si="249"/>
        <v>3998800.2399999993</v>
      </c>
      <c r="Y290" s="220">
        <f t="shared" si="249"/>
        <v>128644.56</v>
      </c>
      <c r="Z290" s="220">
        <f t="shared" si="249"/>
        <v>1469913.77</v>
      </c>
      <c r="AA290" s="220">
        <f t="shared" si="249"/>
        <v>2389124.0299999998</v>
      </c>
      <c r="AB290" s="220">
        <f t="shared" si="249"/>
        <v>-238637.89999999973</v>
      </c>
      <c r="AC290" s="220">
        <f t="shared" si="249"/>
        <v>15843.640000000001</v>
      </c>
      <c r="AD290" s="220">
        <f t="shared" si="249"/>
        <v>13230233.649999997</v>
      </c>
      <c r="AE290" s="221"/>
      <c r="AF290" s="220">
        <f t="shared" si="250"/>
        <v>2347495.5</v>
      </c>
      <c r="AG290" s="220">
        <f t="shared" si="250"/>
        <v>2347495.5</v>
      </c>
      <c r="AH290" s="220">
        <f t="shared" si="250"/>
        <v>2351104.7599999998</v>
      </c>
      <c r="AI290" s="220">
        <f t="shared" si="250"/>
        <v>2351068.6599999997</v>
      </c>
      <c r="AJ290" s="220">
        <f t="shared" si="250"/>
        <v>2351068.6599999997</v>
      </c>
      <c r="AK290" s="220">
        <f t="shared" si="250"/>
        <v>5466545.3099999996</v>
      </c>
      <c r="AL290" s="220">
        <f t="shared" si="250"/>
        <v>9465345.5499999989</v>
      </c>
      <c r="AM290" s="220">
        <f t="shared" si="250"/>
        <v>9593990.1099999994</v>
      </c>
      <c r="AN290" s="220">
        <f t="shared" si="250"/>
        <v>11063903.879999999</v>
      </c>
      <c r="AO290" s="220">
        <f t="shared" si="250"/>
        <v>13453027.91</v>
      </c>
      <c r="AP290" s="220">
        <f t="shared" si="250"/>
        <v>13214390.009999998</v>
      </c>
      <c r="AQ290" s="220">
        <f t="shared" si="250"/>
        <v>13230233.649999997</v>
      </c>
      <c r="AR290" s="220">
        <f t="shared" si="250"/>
        <v>6718379.3895833334</v>
      </c>
      <c r="AS290" s="220"/>
      <c r="AT290" s="220">
        <f t="shared" si="251"/>
        <v>1540896.0462</v>
      </c>
      <c r="AU290" s="220">
        <f t="shared" si="251"/>
        <v>0</v>
      </c>
      <c r="AV290" s="220">
        <f t="shared" si="251"/>
        <v>2369.1182640000002</v>
      </c>
      <c r="AW290" s="220">
        <f t="shared" si="251"/>
        <v>-23.696039999999996</v>
      </c>
      <c r="AX290" s="220">
        <f t="shared" si="251"/>
        <v>0</v>
      </c>
      <c r="AY290" s="220">
        <f t="shared" si="251"/>
        <v>2044998.8730599999</v>
      </c>
      <c r="AZ290" s="220">
        <f t="shared" si="251"/>
        <v>2624812.4775359994</v>
      </c>
      <c r="BA290" s="220">
        <f t="shared" si="251"/>
        <v>84442.289184000008</v>
      </c>
      <c r="BB290" s="220">
        <f t="shared" si="251"/>
        <v>964851.39862799982</v>
      </c>
      <c r="BC290" s="220">
        <f t="shared" si="251"/>
        <v>1568221.0132919997</v>
      </c>
      <c r="BD290" s="220">
        <f t="shared" si="251"/>
        <v>-156641.91755999983</v>
      </c>
      <c r="BE290" s="220">
        <f t="shared" si="251"/>
        <v>10399.765296000001</v>
      </c>
      <c r="BF290" s="220">
        <f t="shared" si="251"/>
        <v>8684325.3678599987</v>
      </c>
      <c r="BG290" s="220"/>
      <c r="BH290" s="220">
        <f t="shared" si="252"/>
        <v>1540896.0462</v>
      </c>
      <c r="BI290" s="220">
        <f t="shared" si="252"/>
        <v>1540896.0462</v>
      </c>
      <c r="BJ290" s="220">
        <f t="shared" si="252"/>
        <v>1543265.1644639999</v>
      </c>
      <c r="BK290" s="220">
        <f t="shared" si="252"/>
        <v>1543241.4684239998</v>
      </c>
      <c r="BL290" s="220">
        <f t="shared" si="252"/>
        <v>1543241.4684239998</v>
      </c>
      <c r="BM290" s="220">
        <f t="shared" si="252"/>
        <v>3588240.341484</v>
      </c>
      <c r="BN290" s="220">
        <f t="shared" si="252"/>
        <v>6213052.8190199984</v>
      </c>
      <c r="BO290" s="220">
        <f t="shared" si="252"/>
        <v>6297495.1082039988</v>
      </c>
      <c r="BP290" s="220">
        <f t="shared" si="252"/>
        <v>7262346.506831998</v>
      </c>
      <c r="BQ290" s="220">
        <f t="shared" si="252"/>
        <v>8830567.5201239996</v>
      </c>
      <c r="BR290" s="220">
        <f t="shared" si="252"/>
        <v>8673925.6025639996</v>
      </c>
      <c r="BS290" s="220">
        <f t="shared" si="252"/>
        <v>8684325.3678599987</v>
      </c>
      <c r="BT290" s="220">
        <f t="shared" si="252"/>
        <v>4409944.2313224999</v>
      </c>
      <c r="BU290" s="220"/>
      <c r="BV290" s="220">
        <f t="shared" si="253"/>
        <v>0</v>
      </c>
      <c r="BW290" s="220">
        <f t="shared" si="253"/>
        <v>0</v>
      </c>
      <c r="BX290" s="220">
        <f t="shared" si="253"/>
        <v>0</v>
      </c>
      <c r="BY290" s="220">
        <f t="shared" si="253"/>
        <v>0</v>
      </c>
      <c r="BZ290" s="220">
        <f t="shared" si="253"/>
        <v>0</v>
      </c>
      <c r="CA290" s="220">
        <f t="shared" si="253"/>
        <v>0</v>
      </c>
      <c r="CB290" s="220">
        <f t="shared" si="253"/>
        <v>0</v>
      </c>
      <c r="CC290" s="220">
        <f t="shared" si="253"/>
        <v>0</v>
      </c>
      <c r="CD290" s="220">
        <f t="shared" si="253"/>
        <v>0</v>
      </c>
      <c r="CE290" s="220">
        <f t="shared" si="253"/>
        <v>0</v>
      </c>
      <c r="CF290" s="220">
        <f t="shared" si="253"/>
        <v>0</v>
      </c>
      <c r="CG290" s="220">
        <f t="shared" si="253"/>
        <v>0</v>
      </c>
      <c r="CH290" s="220">
        <f t="shared" si="253"/>
        <v>0</v>
      </c>
      <c r="CI290" s="220"/>
      <c r="CJ290" s="220">
        <f t="shared" si="254"/>
        <v>0</v>
      </c>
      <c r="CK290" s="220">
        <f t="shared" si="254"/>
        <v>0</v>
      </c>
      <c r="CL290" s="220">
        <f t="shared" si="254"/>
        <v>0</v>
      </c>
      <c r="CM290" s="220">
        <f t="shared" si="254"/>
        <v>0</v>
      </c>
      <c r="CN290" s="220">
        <f t="shared" si="254"/>
        <v>0</v>
      </c>
      <c r="CO290" s="220">
        <f t="shared" si="254"/>
        <v>0</v>
      </c>
      <c r="CP290" s="220">
        <f t="shared" si="254"/>
        <v>0</v>
      </c>
      <c r="CQ290" s="220">
        <f t="shared" si="254"/>
        <v>0</v>
      </c>
      <c r="CR290" s="220">
        <f t="shared" si="254"/>
        <v>0</v>
      </c>
      <c r="CS290" s="220">
        <f t="shared" si="254"/>
        <v>0</v>
      </c>
      <c r="CT290" s="220">
        <f t="shared" si="254"/>
        <v>0</v>
      </c>
      <c r="CU290" s="220">
        <f t="shared" si="254"/>
        <v>0</v>
      </c>
      <c r="CV290" s="220">
        <f t="shared" si="254"/>
        <v>0</v>
      </c>
    </row>
    <row r="291" spans="1:100" s="94" customFormat="1" ht="14.4">
      <c r="A291" s="129"/>
      <c r="B291" s="221"/>
      <c r="C291" s="221"/>
      <c r="D291" s="221"/>
      <c r="E291" s="217"/>
      <c r="F291" s="129" t="s">
        <v>788</v>
      </c>
      <c r="G291" s="223"/>
      <c r="H291" s="217"/>
      <c r="I291" s="217"/>
      <c r="J291" s="217"/>
      <c r="K291" s="217"/>
      <c r="L291" s="82"/>
      <c r="M291" s="217"/>
      <c r="N291" s="224"/>
      <c r="O291" s="129" t="s">
        <v>788</v>
      </c>
      <c r="P291" s="82"/>
      <c r="Q291" s="225"/>
      <c r="R291" s="220">
        <f t="shared" si="249"/>
        <v>0</v>
      </c>
      <c r="S291" s="220">
        <f t="shared" si="249"/>
        <v>0</v>
      </c>
      <c r="T291" s="220">
        <f t="shared" si="249"/>
        <v>0</v>
      </c>
      <c r="U291" s="220">
        <f t="shared" si="249"/>
        <v>0</v>
      </c>
      <c r="V291" s="220">
        <f t="shared" si="249"/>
        <v>0</v>
      </c>
      <c r="W291" s="220">
        <f t="shared" si="249"/>
        <v>0</v>
      </c>
      <c r="X291" s="220">
        <f t="shared" si="249"/>
        <v>0</v>
      </c>
      <c r="Y291" s="220">
        <f t="shared" si="249"/>
        <v>0</v>
      </c>
      <c r="Z291" s="220">
        <f t="shared" si="249"/>
        <v>0</v>
      </c>
      <c r="AA291" s="220">
        <f t="shared" si="249"/>
        <v>0</v>
      </c>
      <c r="AB291" s="220">
        <f t="shared" si="249"/>
        <v>0</v>
      </c>
      <c r="AC291" s="220">
        <f t="shared" si="249"/>
        <v>0</v>
      </c>
      <c r="AD291" s="220">
        <f t="shared" si="249"/>
        <v>0</v>
      </c>
      <c r="AE291" s="221"/>
      <c r="AF291" s="220">
        <f t="shared" si="250"/>
        <v>0</v>
      </c>
      <c r="AG291" s="220">
        <f t="shared" si="250"/>
        <v>0</v>
      </c>
      <c r="AH291" s="220">
        <f t="shared" si="250"/>
        <v>0</v>
      </c>
      <c r="AI291" s="220">
        <f t="shared" si="250"/>
        <v>0</v>
      </c>
      <c r="AJ291" s="220">
        <f t="shared" si="250"/>
        <v>0</v>
      </c>
      <c r="AK291" s="220">
        <f t="shared" si="250"/>
        <v>0</v>
      </c>
      <c r="AL291" s="220">
        <f t="shared" si="250"/>
        <v>0</v>
      </c>
      <c r="AM291" s="220">
        <f t="shared" si="250"/>
        <v>0</v>
      </c>
      <c r="AN291" s="220">
        <f t="shared" si="250"/>
        <v>0</v>
      </c>
      <c r="AO291" s="220">
        <f t="shared" si="250"/>
        <v>0</v>
      </c>
      <c r="AP291" s="220">
        <f t="shared" si="250"/>
        <v>0</v>
      </c>
      <c r="AQ291" s="220">
        <f t="shared" si="250"/>
        <v>0</v>
      </c>
      <c r="AR291" s="220">
        <f t="shared" si="250"/>
        <v>0</v>
      </c>
      <c r="AS291" s="220"/>
      <c r="AT291" s="220">
        <f t="shared" si="251"/>
        <v>0</v>
      </c>
      <c r="AU291" s="220">
        <f t="shared" si="251"/>
        <v>0</v>
      </c>
      <c r="AV291" s="220">
        <f t="shared" si="251"/>
        <v>0</v>
      </c>
      <c r="AW291" s="220">
        <f t="shared" si="251"/>
        <v>0</v>
      </c>
      <c r="AX291" s="220">
        <f t="shared" si="251"/>
        <v>0</v>
      </c>
      <c r="AY291" s="220">
        <f t="shared" si="251"/>
        <v>0</v>
      </c>
      <c r="AZ291" s="220">
        <f t="shared" si="251"/>
        <v>0</v>
      </c>
      <c r="BA291" s="220">
        <f t="shared" si="251"/>
        <v>0</v>
      </c>
      <c r="BB291" s="220">
        <f t="shared" si="251"/>
        <v>0</v>
      </c>
      <c r="BC291" s="220">
        <f t="shared" si="251"/>
        <v>0</v>
      </c>
      <c r="BD291" s="220">
        <f t="shared" si="251"/>
        <v>0</v>
      </c>
      <c r="BE291" s="220">
        <f t="shared" si="251"/>
        <v>0</v>
      </c>
      <c r="BF291" s="220">
        <f t="shared" si="251"/>
        <v>0</v>
      </c>
      <c r="BG291" s="220"/>
      <c r="BH291" s="220">
        <f t="shared" si="252"/>
        <v>0</v>
      </c>
      <c r="BI291" s="220">
        <f t="shared" si="252"/>
        <v>0</v>
      </c>
      <c r="BJ291" s="220">
        <f t="shared" si="252"/>
        <v>0</v>
      </c>
      <c r="BK291" s="220">
        <f t="shared" si="252"/>
        <v>0</v>
      </c>
      <c r="BL291" s="220">
        <f t="shared" si="252"/>
        <v>0</v>
      </c>
      <c r="BM291" s="220">
        <f t="shared" si="252"/>
        <v>0</v>
      </c>
      <c r="BN291" s="220">
        <f t="shared" si="252"/>
        <v>0</v>
      </c>
      <c r="BO291" s="220">
        <f t="shared" si="252"/>
        <v>0</v>
      </c>
      <c r="BP291" s="220">
        <f t="shared" si="252"/>
        <v>0</v>
      </c>
      <c r="BQ291" s="220">
        <f t="shared" si="252"/>
        <v>0</v>
      </c>
      <c r="BR291" s="220">
        <f t="shared" si="252"/>
        <v>0</v>
      </c>
      <c r="BS291" s="220">
        <f t="shared" si="252"/>
        <v>0</v>
      </c>
      <c r="BT291" s="220">
        <f t="shared" si="252"/>
        <v>0</v>
      </c>
      <c r="BU291" s="220"/>
      <c r="BV291" s="220">
        <f t="shared" si="253"/>
        <v>0</v>
      </c>
      <c r="BW291" s="220">
        <f t="shared" si="253"/>
        <v>0</v>
      </c>
      <c r="BX291" s="220">
        <f t="shared" si="253"/>
        <v>0</v>
      </c>
      <c r="BY291" s="220">
        <f t="shared" si="253"/>
        <v>0</v>
      </c>
      <c r="BZ291" s="220">
        <f t="shared" si="253"/>
        <v>0</v>
      </c>
      <c r="CA291" s="220">
        <f t="shared" si="253"/>
        <v>0</v>
      </c>
      <c r="CB291" s="220">
        <f t="shared" si="253"/>
        <v>0</v>
      </c>
      <c r="CC291" s="220">
        <f t="shared" si="253"/>
        <v>0</v>
      </c>
      <c r="CD291" s="220">
        <f t="shared" si="253"/>
        <v>0</v>
      </c>
      <c r="CE291" s="220">
        <f t="shared" si="253"/>
        <v>0</v>
      </c>
      <c r="CF291" s="220">
        <f t="shared" si="253"/>
        <v>0</v>
      </c>
      <c r="CG291" s="220">
        <f t="shared" si="253"/>
        <v>0</v>
      </c>
      <c r="CH291" s="220">
        <f t="shared" si="253"/>
        <v>0</v>
      </c>
      <c r="CI291" s="220"/>
      <c r="CJ291" s="220">
        <f t="shared" si="254"/>
        <v>0</v>
      </c>
      <c r="CK291" s="220">
        <f t="shared" si="254"/>
        <v>0</v>
      </c>
      <c r="CL291" s="220">
        <f t="shared" si="254"/>
        <v>0</v>
      </c>
      <c r="CM291" s="220">
        <f t="shared" si="254"/>
        <v>0</v>
      </c>
      <c r="CN291" s="220">
        <f t="shared" si="254"/>
        <v>0</v>
      </c>
      <c r="CO291" s="220">
        <f t="shared" si="254"/>
        <v>0</v>
      </c>
      <c r="CP291" s="220">
        <f t="shared" si="254"/>
        <v>0</v>
      </c>
      <c r="CQ291" s="220">
        <f t="shared" si="254"/>
        <v>0</v>
      </c>
      <c r="CR291" s="220">
        <f t="shared" si="254"/>
        <v>0</v>
      </c>
      <c r="CS291" s="220">
        <f t="shared" si="254"/>
        <v>0</v>
      </c>
      <c r="CT291" s="220">
        <f t="shared" si="254"/>
        <v>0</v>
      </c>
      <c r="CU291" s="220">
        <f t="shared" si="254"/>
        <v>0</v>
      </c>
      <c r="CV291" s="220">
        <f t="shared" si="254"/>
        <v>0</v>
      </c>
    </row>
    <row r="292" spans="1:100" s="94" customFormat="1" ht="14.4">
      <c r="A292" s="129"/>
      <c r="B292" s="221"/>
      <c r="C292" s="221"/>
      <c r="D292" s="221"/>
      <c r="E292" s="229"/>
      <c r="F292" s="231" t="s">
        <v>418</v>
      </c>
      <c r="G292" s="223"/>
      <c r="H292" s="217"/>
      <c r="I292" s="217"/>
      <c r="J292" s="217"/>
      <c r="K292" s="217"/>
      <c r="L292" s="82"/>
      <c r="M292" s="229"/>
      <c r="N292" s="230"/>
      <c r="O292" s="231" t="s">
        <v>418</v>
      </c>
      <c r="P292" s="82"/>
      <c r="Q292" s="225"/>
      <c r="R292" s="220">
        <f t="shared" si="249"/>
        <v>0</v>
      </c>
      <c r="S292" s="220">
        <f t="shared" si="249"/>
        <v>0</v>
      </c>
      <c r="T292" s="220">
        <f t="shared" si="249"/>
        <v>3924680.67</v>
      </c>
      <c r="U292" s="220">
        <f t="shared" si="249"/>
        <v>38395.9</v>
      </c>
      <c r="V292" s="220">
        <f t="shared" si="249"/>
        <v>74897.84</v>
      </c>
      <c r="W292" s="220">
        <f t="shared" si="249"/>
        <v>5528.69</v>
      </c>
      <c r="X292" s="220">
        <f t="shared" si="249"/>
        <v>395.95000000000005</v>
      </c>
      <c r="Y292" s="220">
        <f t="shared" si="249"/>
        <v>8049.74</v>
      </c>
      <c r="Z292" s="220">
        <f t="shared" si="249"/>
        <v>9959.8700000000008</v>
      </c>
      <c r="AA292" s="220">
        <f t="shared" si="249"/>
        <v>0</v>
      </c>
      <c r="AB292" s="220">
        <f t="shared" si="249"/>
        <v>-46768.279999999744</v>
      </c>
      <c r="AC292" s="220">
        <f t="shared" si="249"/>
        <v>396720.8</v>
      </c>
      <c r="AD292" s="220">
        <f t="shared" si="249"/>
        <v>4411861.1800000006</v>
      </c>
      <c r="AE292" s="221"/>
      <c r="AF292" s="220">
        <f t="shared" si="250"/>
        <v>0</v>
      </c>
      <c r="AG292" s="220">
        <f t="shared" si="250"/>
        <v>0</v>
      </c>
      <c r="AH292" s="220">
        <f t="shared" si="250"/>
        <v>3924680.67</v>
      </c>
      <c r="AI292" s="220">
        <f t="shared" si="250"/>
        <v>3963076.57</v>
      </c>
      <c r="AJ292" s="220">
        <f t="shared" si="250"/>
        <v>4037974.4099999997</v>
      </c>
      <c r="AK292" s="220">
        <f t="shared" si="250"/>
        <v>4043503.0999999996</v>
      </c>
      <c r="AL292" s="220">
        <f t="shared" si="250"/>
        <v>4043899.05</v>
      </c>
      <c r="AM292" s="220">
        <f t="shared" si="250"/>
        <v>4051948.79</v>
      </c>
      <c r="AN292" s="220">
        <f t="shared" si="250"/>
        <v>4061908.66</v>
      </c>
      <c r="AO292" s="220">
        <f t="shared" si="250"/>
        <v>4061908.66</v>
      </c>
      <c r="AP292" s="220">
        <f t="shared" si="250"/>
        <v>4015140.3800000004</v>
      </c>
      <c r="AQ292" s="220">
        <f t="shared" si="250"/>
        <v>4411861.1800000006</v>
      </c>
      <c r="AR292" s="220">
        <f t="shared" si="250"/>
        <v>3200830.9066666663</v>
      </c>
      <c r="AS292" s="220"/>
      <c r="AT292" s="220">
        <f t="shared" si="251"/>
        <v>0</v>
      </c>
      <c r="AU292" s="220">
        <f t="shared" si="251"/>
        <v>0</v>
      </c>
      <c r="AV292" s="220">
        <f t="shared" si="251"/>
        <v>2576160.3917879998</v>
      </c>
      <c r="AW292" s="220">
        <f t="shared" si="251"/>
        <v>25203.068760000002</v>
      </c>
      <c r="AX292" s="220">
        <f t="shared" si="251"/>
        <v>49162.942175999997</v>
      </c>
      <c r="AY292" s="220">
        <f t="shared" si="251"/>
        <v>3629.0321159999999</v>
      </c>
      <c r="AZ292" s="220">
        <f t="shared" si="251"/>
        <v>259.90158000000002</v>
      </c>
      <c r="BA292" s="220">
        <f t="shared" si="251"/>
        <v>5283.8493359999993</v>
      </c>
      <c r="BB292" s="220">
        <f t="shared" si="251"/>
        <v>6537.658668</v>
      </c>
      <c r="BC292" s="220">
        <f t="shared" si="251"/>
        <v>0</v>
      </c>
      <c r="BD292" s="220">
        <f t="shared" si="251"/>
        <v>-30698.69899199983</v>
      </c>
      <c r="BE292" s="220">
        <f t="shared" si="251"/>
        <v>260407.53311999998</v>
      </c>
      <c r="BF292" s="220">
        <f t="shared" si="251"/>
        <v>2895945.6785519999</v>
      </c>
      <c r="BG292" s="220"/>
      <c r="BH292" s="220">
        <f t="shared" si="252"/>
        <v>0</v>
      </c>
      <c r="BI292" s="220">
        <f t="shared" si="252"/>
        <v>0</v>
      </c>
      <c r="BJ292" s="220">
        <f t="shared" si="252"/>
        <v>2576160.3917879998</v>
      </c>
      <c r="BK292" s="220">
        <f t="shared" si="252"/>
        <v>2601363.4605479999</v>
      </c>
      <c r="BL292" s="220">
        <f t="shared" si="252"/>
        <v>2650526.4027240002</v>
      </c>
      <c r="BM292" s="220">
        <f t="shared" si="252"/>
        <v>2654155.4348400002</v>
      </c>
      <c r="BN292" s="220">
        <f t="shared" si="252"/>
        <v>2654415.3364200001</v>
      </c>
      <c r="BO292" s="220">
        <f t="shared" si="252"/>
        <v>2659699.1857560002</v>
      </c>
      <c r="BP292" s="220">
        <f t="shared" si="252"/>
        <v>2666236.844424</v>
      </c>
      <c r="BQ292" s="220">
        <f t="shared" si="252"/>
        <v>2666236.844424</v>
      </c>
      <c r="BR292" s="220">
        <f t="shared" si="252"/>
        <v>2635538.145432</v>
      </c>
      <c r="BS292" s="220">
        <f t="shared" si="252"/>
        <v>2895945.6785519999</v>
      </c>
      <c r="BT292" s="220">
        <f t="shared" si="252"/>
        <v>2101025.4071359998</v>
      </c>
      <c r="BU292" s="220"/>
      <c r="BV292" s="220">
        <f t="shared" si="253"/>
        <v>0</v>
      </c>
      <c r="BW292" s="220">
        <f t="shared" si="253"/>
        <v>0</v>
      </c>
      <c r="BX292" s="220">
        <f t="shared" si="253"/>
        <v>0</v>
      </c>
      <c r="BY292" s="220">
        <f t="shared" si="253"/>
        <v>0</v>
      </c>
      <c r="BZ292" s="220">
        <f t="shared" si="253"/>
        <v>0</v>
      </c>
      <c r="CA292" s="220">
        <f t="shared" si="253"/>
        <v>0</v>
      </c>
      <c r="CB292" s="220">
        <f t="shared" si="253"/>
        <v>0</v>
      </c>
      <c r="CC292" s="220">
        <f t="shared" si="253"/>
        <v>0</v>
      </c>
      <c r="CD292" s="220">
        <f t="shared" si="253"/>
        <v>0</v>
      </c>
      <c r="CE292" s="220">
        <f t="shared" si="253"/>
        <v>0</v>
      </c>
      <c r="CF292" s="220">
        <f t="shared" si="253"/>
        <v>0</v>
      </c>
      <c r="CG292" s="220">
        <f t="shared" si="253"/>
        <v>0</v>
      </c>
      <c r="CH292" s="220">
        <f t="shared" si="253"/>
        <v>0</v>
      </c>
      <c r="CI292" s="220"/>
      <c r="CJ292" s="220">
        <f t="shared" si="254"/>
        <v>0</v>
      </c>
      <c r="CK292" s="220">
        <f t="shared" si="254"/>
        <v>0</v>
      </c>
      <c r="CL292" s="220">
        <f t="shared" si="254"/>
        <v>0</v>
      </c>
      <c r="CM292" s="220">
        <f t="shared" si="254"/>
        <v>0</v>
      </c>
      <c r="CN292" s="220">
        <f t="shared" si="254"/>
        <v>0</v>
      </c>
      <c r="CO292" s="220">
        <f t="shared" si="254"/>
        <v>0</v>
      </c>
      <c r="CP292" s="220">
        <f t="shared" si="254"/>
        <v>0</v>
      </c>
      <c r="CQ292" s="220">
        <f t="shared" si="254"/>
        <v>0</v>
      </c>
      <c r="CR292" s="220">
        <f t="shared" si="254"/>
        <v>0</v>
      </c>
      <c r="CS292" s="220">
        <f t="shared" si="254"/>
        <v>0</v>
      </c>
      <c r="CT292" s="220">
        <f t="shared" si="254"/>
        <v>0</v>
      </c>
      <c r="CU292" s="220">
        <f t="shared" si="254"/>
        <v>0</v>
      </c>
      <c r="CV292" s="220">
        <f t="shared" si="254"/>
        <v>0</v>
      </c>
    </row>
    <row r="293" spans="1:100" s="94" customFormat="1" ht="14.4">
      <c r="A293" s="129"/>
      <c r="B293" s="221"/>
      <c r="C293" s="221"/>
      <c r="D293" s="221"/>
      <c r="E293" s="229"/>
      <c r="F293" s="231" t="s">
        <v>419</v>
      </c>
      <c r="G293" s="223"/>
      <c r="H293" s="217"/>
      <c r="I293" s="217"/>
      <c r="J293" s="217"/>
      <c r="K293" s="217"/>
      <c r="L293" s="82"/>
      <c r="M293" s="229"/>
      <c r="N293" s="230"/>
      <c r="O293" s="231" t="s">
        <v>419</v>
      </c>
      <c r="P293" s="82"/>
      <c r="Q293" s="225"/>
      <c r="R293" s="220">
        <f t="shared" si="249"/>
        <v>0</v>
      </c>
      <c r="S293" s="220">
        <f t="shared" si="249"/>
        <v>0</v>
      </c>
      <c r="T293" s="220">
        <f t="shared" si="249"/>
        <v>0</v>
      </c>
      <c r="U293" s="220">
        <f t="shared" si="249"/>
        <v>0</v>
      </c>
      <c r="V293" s="220">
        <f t="shared" si="249"/>
        <v>0</v>
      </c>
      <c r="W293" s="220">
        <f t="shared" si="249"/>
        <v>0</v>
      </c>
      <c r="X293" s="220">
        <f t="shared" si="249"/>
        <v>0</v>
      </c>
      <c r="Y293" s="220">
        <f t="shared" si="249"/>
        <v>0</v>
      </c>
      <c r="Z293" s="220">
        <f t="shared" si="249"/>
        <v>0</v>
      </c>
      <c r="AA293" s="220">
        <f t="shared" si="249"/>
        <v>0</v>
      </c>
      <c r="AB293" s="220">
        <f t="shared" si="249"/>
        <v>284778.96999999997</v>
      </c>
      <c r="AC293" s="220">
        <f t="shared" si="249"/>
        <v>0</v>
      </c>
      <c r="AD293" s="220">
        <f t="shared" si="249"/>
        <v>284778.96999999997</v>
      </c>
      <c r="AE293" s="221"/>
      <c r="AF293" s="220">
        <f t="shared" si="250"/>
        <v>0</v>
      </c>
      <c r="AG293" s="220">
        <f t="shared" si="250"/>
        <v>0</v>
      </c>
      <c r="AH293" s="220">
        <f t="shared" si="250"/>
        <v>0</v>
      </c>
      <c r="AI293" s="220">
        <f t="shared" si="250"/>
        <v>0</v>
      </c>
      <c r="AJ293" s="220">
        <f t="shared" si="250"/>
        <v>0</v>
      </c>
      <c r="AK293" s="220">
        <f t="shared" si="250"/>
        <v>0</v>
      </c>
      <c r="AL293" s="220">
        <f t="shared" si="250"/>
        <v>0</v>
      </c>
      <c r="AM293" s="220">
        <f t="shared" si="250"/>
        <v>0</v>
      </c>
      <c r="AN293" s="220">
        <f t="shared" si="250"/>
        <v>0</v>
      </c>
      <c r="AO293" s="220">
        <f t="shared" si="250"/>
        <v>0</v>
      </c>
      <c r="AP293" s="220">
        <f t="shared" si="250"/>
        <v>284778.96999999997</v>
      </c>
      <c r="AQ293" s="220">
        <f t="shared" si="250"/>
        <v>284778.96999999997</v>
      </c>
      <c r="AR293" s="220">
        <f t="shared" si="250"/>
        <v>35597.371249999997</v>
      </c>
      <c r="AS293" s="220"/>
      <c r="AT293" s="220">
        <f t="shared" si="251"/>
        <v>0</v>
      </c>
      <c r="AU293" s="220">
        <f t="shared" si="251"/>
        <v>0</v>
      </c>
      <c r="AV293" s="220">
        <f t="shared" si="251"/>
        <v>0</v>
      </c>
      <c r="AW293" s="220">
        <f t="shared" si="251"/>
        <v>0</v>
      </c>
      <c r="AX293" s="220">
        <f t="shared" si="251"/>
        <v>0</v>
      </c>
      <c r="AY293" s="220">
        <f t="shared" si="251"/>
        <v>0</v>
      </c>
      <c r="AZ293" s="220">
        <f t="shared" si="251"/>
        <v>0</v>
      </c>
      <c r="BA293" s="220">
        <f t="shared" si="251"/>
        <v>0</v>
      </c>
      <c r="BB293" s="220">
        <f t="shared" si="251"/>
        <v>0</v>
      </c>
      <c r="BC293" s="220">
        <f t="shared" si="251"/>
        <v>0</v>
      </c>
      <c r="BD293" s="220">
        <f t="shared" si="251"/>
        <v>186928.91590799997</v>
      </c>
      <c r="BE293" s="220">
        <f t="shared" si="251"/>
        <v>0</v>
      </c>
      <c r="BF293" s="220">
        <f t="shared" si="251"/>
        <v>186928.91590799997</v>
      </c>
      <c r="BG293" s="220"/>
      <c r="BH293" s="220">
        <f t="shared" si="252"/>
        <v>0</v>
      </c>
      <c r="BI293" s="220">
        <f t="shared" si="252"/>
        <v>0</v>
      </c>
      <c r="BJ293" s="220">
        <f t="shared" si="252"/>
        <v>0</v>
      </c>
      <c r="BK293" s="220">
        <f t="shared" si="252"/>
        <v>0</v>
      </c>
      <c r="BL293" s="220">
        <f t="shared" si="252"/>
        <v>0</v>
      </c>
      <c r="BM293" s="220">
        <f t="shared" si="252"/>
        <v>0</v>
      </c>
      <c r="BN293" s="220">
        <f t="shared" si="252"/>
        <v>0</v>
      </c>
      <c r="BO293" s="220">
        <f t="shared" si="252"/>
        <v>0</v>
      </c>
      <c r="BP293" s="220">
        <f t="shared" si="252"/>
        <v>0</v>
      </c>
      <c r="BQ293" s="220">
        <f t="shared" si="252"/>
        <v>0</v>
      </c>
      <c r="BR293" s="220">
        <f t="shared" si="252"/>
        <v>186928.91590799997</v>
      </c>
      <c r="BS293" s="220">
        <f t="shared" si="252"/>
        <v>186928.91590799997</v>
      </c>
      <c r="BT293" s="220">
        <f t="shared" si="252"/>
        <v>23366.114488499996</v>
      </c>
      <c r="BU293" s="220"/>
      <c r="BV293" s="220">
        <f t="shared" si="253"/>
        <v>0</v>
      </c>
      <c r="BW293" s="220">
        <f t="shared" si="253"/>
        <v>0</v>
      </c>
      <c r="BX293" s="220">
        <f t="shared" si="253"/>
        <v>0</v>
      </c>
      <c r="BY293" s="220">
        <f t="shared" si="253"/>
        <v>0</v>
      </c>
      <c r="BZ293" s="220">
        <f t="shared" si="253"/>
        <v>0</v>
      </c>
      <c r="CA293" s="220">
        <f t="shared" si="253"/>
        <v>0</v>
      </c>
      <c r="CB293" s="220">
        <f t="shared" si="253"/>
        <v>0</v>
      </c>
      <c r="CC293" s="220">
        <f t="shared" si="253"/>
        <v>0</v>
      </c>
      <c r="CD293" s="220">
        <f t="shared" si="253"/>
        <v>0</v>
      </c>
      <c r="CE293" s="220">
        <f t="shared" si="253"/>
        <v>0</v>
      </c>
      <c r="CF293" s="220">
        <f t="shared" si="253"/>
        <v>0</v>
      </c>
      <c r="CG293" s="220">
        <f t="shared" si="253"/>
        <v>0</v>
      </c>
      <c r="CH293" s="220">
        <f t="shared" si="253"/>
        <v>0</v>
      </c>
      <c r="CI293" s="220"/>
      <c r="CJ293" s="220">
        <f t="shared" si="254"/>
        <v>0</v>
      </c>
      <c r="CK293" s="220">
        <f t="shared" si="254"/>
        <v>0</v>
      </c>
      <c r="CL293" s="220">
        <f t="shared" si="254"/>
        <v>0</v>
      </c>
      <c r="CM293" s="220">
        <f t="shared" si="254"/>
        <v>0</v>
      </c>
      <c r="CN293" s="220">
        <f t="shared" si="254"/>
        <v>0</v>
      </c>
      <c r="CO293" s="220">
        <f t="shared" si="254"/>
        <v>0</v>
      </c>
      <c r="CP293" s="220">
        <f t="shared" si="254"/>
        <v>0</v>
      </c>
      <c r="CQ293" s="220">
        <f t="shared" si="254"/>
        <v>0</v>
      </c>
      <c r="CR293" s="220">
        <f t="shared" si="254"/>
        <v>0</v>
      </c>
      <c r="CS293" s="220">
        <f t="shared" si="254"/>
        <v>0</v>
      </c>
      <c r="CT293" s="220">
        <f t="shared" si="254"/>
        <v>0</v>
      </c>
      <c r="CU293" s="220">
        <f t="shared" si="254"/>
        <v>0</v>
      </c>
      <c r="CV293" s="220">
        <f t="shared" si="254"/>
        <v>0</v>
      </c>
    </row>
    <row r="294" spans="1:100" s="94" customFormat="1" ht="14.4">
      <c r="A294" s="129"/>
      <c r="B294" s="221"/>
      <c r="C294" s="221"/>
      <c r="D294" s="221"/>
      <c r="E294" s="231"/>
      <c r="F294" s="231" t="s">
        <v>45</v>
      </c>
      <c r="G294" s="223"/>
      <c r="H294" s="217"/>
      <c r="I294" s="217"/>
      <c r="J294" s="217"/>
      <c r="K294" s="217"/>
      <c r="L294" s="82"/>
      <c r="M294" s="231"/>
      <c r="N294" s="233"/>
      <c r="O294" s="231" t="s">
        <v>45</v>
      </c>
      <c r="P294" s="82"/>
      <c r="Q294" s="225"/>
      <c r="R294" s="220">
        <f t="shared" si="249"/>
        <v>9044.1299999999992</v>
      </c>
      <c r="S294" s="220">
        <f t="shared" si="249"/>
        <v>3970.4400000000005</v>
      </c>
      <c r="T294" s="220">
        <f t="shared" si="249"/>
        <v>216873.31</v>
      </c>
      <c r="U294" s="220">
        <f t="shared" si="249"/>
        <v>318180.51</v>
      </c>
      <c r="V294" s="220">
        <f t="shared" si="249"/>
        <v>204319.62</v>
      </c>
      <c r="W294" s="220">
        <f t="shared" si="249"/>
        <v>237772.34</v>
      </c>
      <c r="X294" s="220">
        <f t="shared" si="249"/>
        <v>76579.7</v>
      </c>
      <c r="Y294" s="220">
        <f t="shared" si="249"/>
        <v>233790.28</v>
      </c>
      <c r="Z294" s="220">
        <f t="shared" si="249"/>
        <v>165786.43000000002</v>
      </c>
      <c r="AA294" s="220">
        <f t="shared" si="249"/>
        <v>92177.09</v>
      </c>
      <c r="AB294" s="220">
        <f t="shared" si="249"/>
        <v>413053.61000000004</v>
      </c>
      <c r="AC294" s="220">
        <f t="shared" si="249"/>
        <v>159531.76</v>
      </c>
      <c r="AD294" s="220">
        <f t="shared" si="249"/>
        <v>2131079.2200000002</v>
      </c>
      <c r="AE294" s="221"/>
      <c r="AF294" s="220">
        <f t="shared" si="250"/>
        <v>9044.1299999999992</v>
      </c>
      <c r="AG294" s="220">
        <f t="shared" si="250"/>
        <v>13014.57</v>
      </c>
      <c r="AH294" s="220">
        <f t="shared" si="250"/>
        <v>229887.88</v>
      </c>
      <c r="AI294" s="220">
        <f t="shared" si="250"/>
        <v>548068.39</v>
      </c>
      <c r="AJ294" s="220">
        <f t="shared" si="250"/>
        <v>752388.01</v>
      </c>
      <c r="AK294" s="220">
        <f t="shared" si="250"/>
        <v>990160.35</v>
      </c>
      <c r="AL294" s="220">
        <f t="shared" si="250"/>
        <v>1066740.05</v>
      </c>
      <c r="AM294" s="220">
        <f t="shared" si="250"/>
        <v>1300530.33</v>
      </c>
      <c r="AN294" s="220">
        <f t="shared" si="250"/>
        <v>1466316.76</v>
      </c>
      <c r="AO294" s="220">
        <f t="shared" si="250"/>
        <v>1558493.85</v>
      </c>
      <c r="AP294" s="220">
        <f t="shared" si="250"/>
        <v>1971547.4600000002</v>
      </c>
      <c r="AQ294" s="220">
        <f t="shared" si="250"/>
        <v>2131079.2200000002</v>
      </c>
      <c r="AR294" s="220">
        <f t="shared" si="250"/>
        <v>914310.94916666672</v>
      </c>
      <c r="AS294" s="220"/>
      <c r="AT294" s="220">
        <f t="shared" si="251"/>
        <v>0</v>
      </c>
      <c r="AU294" s="220">
        <f t="shared" si="251"/>
        <v>0</v>
      </c>
      <c r="AV294" s="220">
        <f t="shared" si="251"/>
        <v>0</v>
      </c>
      <c r="AW294" s="220">
        <f t="shared" si="251"/>
        <v>0</v>
      </c>
      <c r="AX294" s="220">
        <f t="shared" si="251"/>
        <v>0</v>
      </c>
      <c r="AY294" s="220">
        <f t="shared" si="251"/>
        <v>0</v>
      </c>
      <c r="AZ294" s="220">
        <f t="shared" si="251"/>
        <v>0</v>
      </c>
      <c r="BA294" s="220">
        <f t="shared" si="251"/>
        <v>0</v>
      </c>
      <c r="BB294" s="220">
        <f t="shared" si="251"/>
        <v>0</v>
      </c>
      <c r="BC294" s="220">
        <f t="shared" si="251"/>
        <v>0</v>
      </c>
      <c r="BD294" s="220">
        <f t="shared" si="251"/>
        <v>0</v>
      </c>
      <c r="BE294" s="220">
        <f t="shared" si="251"/>
        <v>0</v>
      </c>
      <c r="BF294" s="220">
        <f t="shared" si="251"/>
        <v>0</v>
      </c>
      <c r="BG294" s="220"/>
      <c r="BH294" s="220">
        <f t="shared" si="252"/>
        <v>0</v>
      </c>
      <c r="BI294" s="220">
        <f t="shared" si="252"/>
        <v>0</v>
      </c>
      <c r="BJ294" s="220">
        <f t="shared" si="252"/>
        <v>0</v>
      </c>
      <c r="BK294" s="220">
        <f t="shared" si="252"/>
        <v>0</v>
      </c>
      <c r="BL294" s="220">
        <f t="shared" si="252"/>
        <v>0</v>
      </c>
      <c r="BM294" s="220">
        <f t="shared" si="252"/>
        <v>0</v>
      </c>
      <c r="BN294" s="220">
        <f t="shared" si="252"/>
        <v>0</v>
      </c>
      <c r="BO294" s="220">
        <f t="shared" si="252"/>
        <v>0</v>
      </c>
      <c r="BP294" s="220">
        <f t="shared" si="252"/>
        <v>0</v>
      </c>
      <c r="BQ294" s="220">
        <f t="shared" si="252"/>
        <v>0</v>
      </c>
      <c r="BR294" s="220">
        <f t="shared" si="252"/>
        <v>0</v>
      </c>
      <c r="BS294" s="220">
        <f t="shared" si="252"/>
        <v>0</v>
      </c>
      <c r="BT294" s="220">
        <f t="shared" si="252"/>
        <v>0</v>
      </c>
      <c r="BU294" s="220"/>
      <c r="BV294" s="220">
        <f t="shared" si="253"/>
        <v>6211.508483999999</v>
      </c>
      <c r="BW294" s="220">
        <f t="shared" si="253"/>
        <v>2726.8981920000001</v>
      </c>
      <c r="BX294" s="220">
        <f t="shared" si="253"/>
        <v>148948.589308</v>
      </c>
      <c r="BY294" s="220">
        <f t="shared" si="253"/>
        <v>218526.37426799999</v>
      </c>
      <c r="BZ294" s="220">
        <f t="shared" si="253"/>
        <v>140326.715016</v>
      </c>
      <c r="CA294" s="220">
        <f t="shared" si="253"/>
        <v>163302.04311199998</v>
      </c>
      <c r="CB294" s="220">
        <f t="shared" si="253"/>
        <v>52594.937959999996</v>
      </c>
      <c r="CC294" s="220">
        <f t="shared" si="253"/>
        <v>160567.16430400001</v>
      </c>
      <c r="CD294" s="220">
        <f t="shared" si="253"/>
        <v>113862.12012400001</v>
      </c>
      <c r="CE294" s="220">
        <f t="shared" si="253"/>
        <v>63307.225411999993</v>
      </c>
      <c r="CF294" s="220">
        <f t="shared" si="253"/>
        <v>283685.21934800001</v>
      </c>
      <c r="CG294" s="220">
        <f t="shared" si="253"/>
        <v>109566.41276799999</v>
      </c>
      <c r="CH294" s="220">
        <f t="shared" si="253"/>
        <v>1463625.2082959998</v>
      </c>
      <c r="CI294" s="220"/>
      <c r="CJ294" s="220">
        <f t="shared" si="254"/>
        <v>6211.508483999999</v>
      </c>
      <c r="CK294" s="220">
        <f t="shared" si="254"/>
        <v>8938.4066759999987</v>
      </c>
      <c r="CL294" s="220">
        <f t="shared" si="254"/>
        <v>157886.99598399998</v>
      </c>
      <c r="CM294" s="220">
        <f t="shared" si="254"/>
        <v>376413.37025199994</v>
      </c>
      <c r="CN294" s="220">
        <f t="shared" si="254"/>
        <v>516740.08526799991</v>
      </c>
      <c r="CO294" s="220">
        <f t="shared" si="254"/>
        <v>680042.12837999989</v>
      </c>
      <c r="CP294" s="220">
        <f t="shared" si="254"/>
        <v>732637.0663399999</v>
      </c>
      <c r="CQ294" s="220">
        <f t="shared" si="254"/>
        <v>893204.23064399988</v>
      </c>
      <c r="CR294" s="220">
        <f t="shared" si="254"/>
        <v>1007066.3507679999</v>
      </c>
      <c r="CS294" s="220">
        <f t="shared" si="254"/>
        <v>1070373.5761799999</v>
      </c>
      <c r="CT294" s="220">
        <f t="shared" si="254"/>
        <v>1354058.7955279998</v>
      </c>
      <c r="CU294" s="220">
        <f t="shared" si="254"/>
        <v>1463625.2082959998</v>
      </c>
      <c r="CV294" s="220">
        <f t="shared" si="254"/>
        <v>627948.75988766656</v>
      </c>
    </row>
    <row r="295" spans="1:100" s="94" customFormat="1" ht="14.4">
      <c r="A295" s="129"/>
      <c r="B295" s="221"/>
      <c r="C295" s="221"/>
      <c r="D295" s="221"/>
      <c r="E295" s="217"/>
      <c r="F295" s="217" t="s">
        <v>44</v>
      </c>
      <c r="G295" s="223"/>
      <c r="H295" s="217"/>
      <c r="I295" s="217"/>
      <c r="J295" s="217"/>
      <c r="K295" s="217"/>
      <c r="L295" s="82"/>
      <c r="M295" s="217"/>
      <c r="N295" s="224"/>
      <c r="O295" s="217" t="s">
        <v>44</v>
      </c>
      <c r="P295" s="82"/>
      <c r="Q295" s="225"/>
      <c r="R295" s="220">
        <f t="shared" si="249"/>
        <v>201.67</v>
      </c>
      <c r="S295" s="220">
        <f t="shared" si="249"/>
        <v>362.56</v>
      </c>
      <c r="T295" s="220">
        <f t="shared" si="249"/>
        <v>-96956.47</v>
      </c>
      <c r="U295" s="220">
        <f t="shared" si="249"/>
        <v>0</v>
      </c>
      <c r="V295" s="220">
        <f t="shared" si="249"/>
        <v>0</v>
      </c>
      <c r="W295" s="220">
        <f t="shared" si="249"/>
        <v>4917707.3500000006</v>
      </c>
      <c r="X295" s="220">
        <f t="shared" si="249"/>
        <v>714.22</v>
      </c>
      <c r="Y295" s="220">
        <f t="shared" si="249"/>
        <v>4920.6400000000003</v>
      </c>
      <c r="Z295" s="220">
        <f t="shared" si="249"/>
        <v>1064.69</v>
      </c>
      <c r="AA295" s="220">
        <f t="shared" si="249"/>
        <v>1239.45</v>
      </c>
      <c r="AB295" s="220">
        <f t="shared" si="249"/>
        <v>17867.63</v>
      </c>
      <c r="AC295" s="220">
        <f t="shared" si="249"/>
        <v>366.01</v>
      </c>
      <c r="AD295" s="220">
        <f t="shared" si="249"/>
        <v>4847487.75</v>
      </c>
      <c r="AE295" s="221"/>
      <c r="AF295" s="220">
        <f t="shared" si="250"/>
        <v>201.67</v>
      </c>
      <c r="AG295" s="220">
        <f t="shared" si="250"/>
        <v>564.23</v>
      </c>
      <c r="AH295" s="220">
        <f t="shared" si="250"/>
        <v>-96392.24</v>
      </c>
      <c r="AI295" s="220">
        <f t="shared" si="250"/>
        <v>-96392.24</v>
      </c>
      <c r="AJ295" s="220">
        <f t="shared" si="250"/>
        <v>-96392.24</v>
      </c>
      <c r="AK295" s="220">
        <f t="shared" si="250"/>
        <v>4821315.1100000003</v>
      </c>
      <c r="AL295" s="220">
        <f t="shared" si="250"/>
        <v>4822029.33</v>
      </c>
      <c r="AM295" s="220">
        <f t="shared" si="250"/>
        <v>4826949.97</v>
      </c>
      <c r="AN295" s="220">
        <f t="shared" si="250"/>
        <v>4828014.66</v>
      </c>
      <c r="AO295" s="220">
        <f t="shared" si="250"/>
        <v>4829254.1100000003</v>
      </c>
      <c r="AP295" s="220">
        <f t="shared" si="250"/>
        <v>4847121.74</v>
      </c>
      <c r="AQ295" s="220">
        <f t="shared" si="250"/>
        <v>4847487.75</v>
      </c>
      <c r="AR295" s="220">
        <f t="shared" si="250"/>
        <v>2592501.4979166668</v>
      </c>
      <c r="AS295" s="220"/>
      <c r="AT295" s="220">
        <f t="shared" si="251"/>
        <v>0</v>
      </c>
      <c r="AU295" s="220">
        <f t="shared" si="251"/>
        <v>0</v>
      </c>
      <c r="AV295" s="220">
        <f t="shared" si="251"/>
        <v>0</v>
      </c>
      <c r="AW295" s="220">
        <f t="shared" si="251"/>
        <v>0</v>
      </c>
      <c r="AX295" s="220">
        <f t="shared" si="251"/>
        <v>0</v>
      </c>
      <c r="AY295" s="220">
        <f t="shared" si="251"/>
        <v>0</v>
      </c>
      <c r="AZ295" s="220">
        <f t="shared" si="251"/>
        <v>0</v>
      </c>
      <c r="BA295" s="220">
        <f t="shared" si="251"/>
        <v>0</v>
      </c>
      <c r="BB295" s="220">
        <f t="shared" si="251"/>
        <v>0</v>
      </c>
      <c r="BC295" s="220">
        <f t="shared" si="251"/>
        <v>0</v>
      </c>
      <c r="BD295" s="220">
        <f t="shared" si="251"/>
        <v>0</v>
      </c>
      <c r="BE295" s="220">
        <f t="shared" si="251"/>
        <v>0</v>
      </c>
      <c r="BF295" s="220">
        <f t="shared" si="251"/>
        <v>0</v>
      </c>
      <c r="BG295" s="220"/>
      <c r="BH295" s="220">
        <f t="shared" si="252"/>
        <v>0</v>
      </c>
      <c r="BI295" s="220">
        <f t="shared" si="252"/>
        <v>0</v>
      </c>
      <c r="BJ295" s="220">
        <f t="shared" si="252"/>
        <v>0</v>
      </c>
      <c r="BK295" s="220">
        <f t="shared" si="252"/>
        <v>0</v>
      </c>
      <c r="BL295" s="220">
        <f t="shared" si="252"/>
        <v>0</v>
      </c>
      <c r="BM295" s="220">
        <f t="shared" si="252"/>
        <v>0</v>
      </c>
      <c r="BN295" s="220">
        <f t="shared" si="252"/>
        <v>0</v>
      </c>
      <c r="BO295" s="220">
        <f t="shared" si="252"/>
        <v>0</v>
      </c>
      <c r="BP295" s="220">
        <f t="shared" si="252"/>
        <v>0</v>
      </c>
      <c r="BQ295" s="220">
        <f t="shared" si="252"/>
        <v>0</v>
      </c>
      <c r="BR295" s="220">
        <f t="shared" si="252"/>
        <v>0</v>
      </c>
      <c r="BS295" s="220">
        <f t="shared" si="252"/>
        <v>0</v>
      </c>
      <c r="BT295" s="220">
        <f t="shared" si="252"/>
        <v>0</v>
      </c>
      <c r="BU295" s="220"/>
      <c r="BV295" s="220">
        <f t="shared" si="253"/>
        <v>201.67</v>
      </c>
      <c r="BW295" s="220">
        <f t="shared" si="253"/>
        <v>362.56</v>
      </c>
      <c r="BX295" s="220">
        <f t="shared" si="253"/>
        <v>-96956.47</v>
      </c>
      <c r="BY295" s="220">
        <f t="shared" si="253"/>
        <v>0</v>
      </c>
      <c r="BZ295" s="220">
        <f t="shared" si="253"/>
        <v>0</v>
      </c>
      <c r="CA295" s="220">
        <f t="shared" si="253"/>
        <v>4917707.3500000006</v>
      </c>
      <c r="CB295" s="220">
        <f t="shared" si="253"/>
        <v>714.22</v>
      </c>
      <c r="CC295" s="220">
        <f t="shared" si="253"/>
        <v>4920.6400000000003</v>
      </c>
      <c r="CD295" s="220">
        <f t="shared" si="253"/>
        <v>1064.69</v>
      </c>
      <c r="CE295" s="220">
        <f t="shared" si="253"/>
        <v>1239.45</v>
      </c>
      <c r="CF295" s="220">
        <f t="shared" si="253"/>
        <v>17867.63</v>
      </c>
      <c r="CG295" s="220">
        <f t="shared" si="253"/>
        <v>366.01</v>
      </c>
      <c r="CH295" s="220">
        <f t="shared" si="253"/>
        <v>4847487.75</v>
      </c>
      <c r="CI295" s="220"/>
      <c r="CJ295" s="220">
        <f t="shared" si="254"/>
        <v>201.67</v>
      </c>
      <c r="CK295" s="220">
        <f t="shared" si="254"/>
        <v>564.23</v>
      </c>
      <c r="CL295" s="220">
        <f t="shared" si="254"/>
        <v>-96392.24</v>
      </c>
      <c r="CM295" s="220">
        <f t="shared" si="254"/>
        <v>-96392.24</v>
      </c>
      <c r="CN295" s="220">
        <f t="shared" si="254"/>
        <v>-96392.24</v>
      </c>
      <c r="CO295" s="220">
        <f t="shared" si="254"/>
        <v>4821315.1100000003</v>
      </c>
      <c r="CP295" s="220">
        <f t="shared" si="254"/>
        <v>4822029.33</v>
      </c>
      <c r="CQ295" s="220">
        <f t="shared" si="254"/>
        <v>4826949.97</v>
      </c>
      <c r="CR295" s="220">
        <f t="shared" si="254"/>
        <v>4828014.66</v>
      </c>
      <c r="CS295" s="220">
        <f t="shared" si="254"/>
        <v>4829254.1100000003</v>
      </c>
      <c r="CT295" s="220">
        <f t="shared" si="254"/>
        <v>4847121.74</v>
      </c>
      <c r="CU295" s="220">
        <f t="shared" si="254"/>
        <v>4847487.75</v>
      </c>
      <c r="CV295" s="220">
        <f t="shared" si="254"/>
        <v>2592501.4979166668</v>
      </c>
    </row>
    <row r="296" spans="1:100" s="94" customFormat="1" ht="14.4">
      <c r="A296" s="129"/>
      <c r="B296" s="221"/>
      <c r="C296" s="221"/>
      <c r="D296" s="221"/>
      <c r="E296" s="217"/>
      <c r="F296" s="129" t="s">
        <v>775</v>
      </c>
      <c r="G296" s="223"/>
      <c r="H296" s="217"/>
      <c r="I296" s="217"/>
      <c r="J296" s="217"/>
      <c r="K296" s="217"/>
      <c r="L296" s="82"/>
      <c r="M296" s="217"/>
      <c r="N296" s="224"/>
      <c r="O296" s="129" t="s">
        <v>775</v>
      </c>
      <c r="P296" s="82"/>
      <c r="Q296" s="225"/>
      <c r="R296" s="220">
        <f t="shared" si="249"/>
        <v>1327312.7999999998</v>
      </c>
      <c r="S296" s="220">
        <f t="shared" si="249"/>
        <v>232040.62999999998</v>
      </c>
      <c r="T296" s="220">
        <f t="shared" si="249"/>
        <v>139433.01999999999</v>
      </c>
      <c r="U296" s="220">
        <f t="shared" si="249"/>
        <v>535861.29999999993</v>
      </c>
      <c r="V296" s="220">
        <f t="shared" si="249"/>
        <v>558999.9</v>
      </c>
      <c r="W296" s="220">
        <f t="shared" si="249"/>
        <v>443584.67</v>
      </c>
      <c r="X296" s="220">
        <f t="shared" si="249"/>
        <v>142750.27000000002</v>
      </c>
      <c r="Y296" s="220">
        <f t="shared" si="249"/>
        <v>32769.049999999996</v>
      </c>
      <c r="Z296" s="220">
        <f t="shared" si="249"/>
        <v>35119.480000000003</v>
      </c>
      <c r="AA296" s="220">
        <f t="shared" si="249"/>
        <v>320462.78999999998</v>
      </c>
      <c r="AB296" s="220">
        <f t="shared" si="249"/>
        <v>111200.19</v>
      </c>
      <c r="AC296" s="220">
        <f t="shared" si="249"/>
        <v>1825850.16</v>
      </c>
      <c r="AD296" s="220">
        <f t="shared" si="249"/>
        <v>5705384.2599999988</v>
      </c>
      <c r="AE296" s="221"/>
      <c r="AF296" s="220">
        <f t="shared" si="250"/>
        <v>1327312.7999999998</v>
      </c>
      <c r="AG296" s="220">
        <f t="shared" si="250"/>
        <v>1559353.4299999997</v>
      </c>
      <c r="AH296" s="220">
        <f t="shared" si="250"/>
        <v>1698786.4499999997</v>
      </c>
      <c r="AI296" s="220">
        <f t="shared" si="250"/>
        <v>2234647.75</v>
      </c>
      <c r="AJ296" s="220">
        <f t="shared" si="250"/>
        <v>2793647.65</v>
      </c>
      <c r="AK296" s="220">
        <f t="shared" si="250"/>
        <v>3237232.3200000003</v>
      </c>
      <c r="AL296" s="220">
        <f t="shared" si="250"/>
        <v>3379982.5900000003</v>
      </c>
      <c r="AM296" s="220">
        <f t="shared" si="250"/>
        <v>3412751.64</v>
      </c>
      <c r="AN296" s="220">
        <f t="shared" si="250"/>
        <v>3447871.12</v>
      </c>
      <c r="AO296" s="220">
        <f t="shared" si="250"/>
        <v>3768333.9099999997</v>
      </c>
      <c r="AP296" s="220">
        <f t="shared" si="250"/>
        <v>3879534.1</v>
      </c>
      <c r="AQ296" s="220">
        <f t="shared" si="250"/>
        <v>5705384.2599999988</v>
      </c>
      <c r="AR296" s="220">
        <f t="shared" si="250"/>
        <v>2799345.4908333332</v>
      </c>
      <c r="AS296" s="220"/>
      <c r="AT296" s="220">
        <f t="shared" si="251"/>
        <v>641213.44630771806</v>
      </c>
      <c r="AU296" s="220">
        <f t="shared" si="251"/>
        <v>118724.8310396484</v>
      </c>
      <c r="AV296" s="220">
        <f t="shared" si="251"/>
        <v>20674.776263046555</v>
      </c>
      <c r="AW296" s="220">
        <f t="shared" si="251"/>
        <v>258856.65203004438</v>
      </c>
      <c r="AX296" s="220">
        <f t="shared" si="251"/>
        <v>381009.83332293213</v>
      </c>
      <c r="AY296" s="220">
        <f t="shared" si="251"/>
        <v>296314.13377095445</v>
      </c>
      <c r="AZ296" s="220">
        <f t="shared" si="251"/>
        <v>72601.468376491684</v>
      </c>
      <c r="BA296" s="220">
        <f t="shared" si="251"/>
        <v>19030.755158903929</v>
      </c>
      <c r="BB296" s="220">
        <f t="shared" si="251"/>
        <v>18725.229575885242</v>
      </c>
      <c r="BC296" s="220">
        <f t="shared" si="251"/>
        <v>206710.75763845636</v>
      </c>
      <c r="BD296" s="220">
        <f t="shared" si="251"/>
        <v>67979.83691244715</v>
      </c>
      <c r="BE296" s="220">
        <f t="shared" si="251"/>
        <v>1153296.6959068363</v>
      </c>
      <c r="BF296" s="220">
        <f t="shared" si="251"/>
        <v>3255138.4163033655</v>
      </c>
      <c r="BG296" s="220"/>
      <c r="BH296" s="220">
        <f t="shared" si="252"/>
        <v>641213.44630771806</v>
      </c>
      <c r="BI296" s="220">
        <f t="shared" si="252"/>
        <v>759938.27734736644</v>
      </c>
      <c r="BJ296" s="220">
        <f t="shared" si="252"/>
        <v>780613.0536104131</v>
      </c>
      <c r="BK296" s="220">
        <f t="shared" si="252"/>
        <v>1039469.7056404573</v>
      </c>
      <c r="BL296" s="220">
        <f t="shared" si="252"/>
        <v>1420479.5389633894</v>
      </c>
      <c r="BM296" s="220">
        <f t="shared" si="252"/>
        <v>1716793.6727343439</v>
      </c>
      <c r="BN296" s="220">
        <f t="shared" si="252"/>
        <v>1789395.1411108358</v>
      </c>
      <c r="BO296" s="220">
        <f t="shared" si="252"/>
        <v>1808425.8962697394</v>
      </c>
      <c r="BP296" s="220">
        <f t="shared" si="252"/>
        <v>1827151.1258456246</v>
      </c>
      <c r="BQ296" s="220">
        <f t="shared" si="252"/>
        <v>2033861.8834840814</v>
      </c>
      <c r="BR296" s="220">
        <f t="shared" si="252"/>
        <v>2101841.720396528</v>
      </c>
      <c r="BS296" s="220">
        <f t="shared" si="252"/>
        <v>3255138.4163033655</v>
      </c>
      <c r="BT296" s="220">
        <f t="shared" si="252"/>
        <v>1462229.3891551818</v>
      </c>
      <c r="BU296" s="220"/>
      <c r="BV296" s="220">
        <f t="shared" si="253"/>
        <v>201205.62529637327</v>
      </c>
      <c r="BW296" s="220">
        <f t="shared" si="253"/>
        <v>36893.63477218942</v>
      </c>
      <c r="BX296" s="220">
        <f t="shared" si="253"/>
        <v>103435.55971789232</v>
      </c>
      <c r="BY296" s="220">
        <f t="shared" si="253"/>
        <v>81227.05634393006</v>
      </c>
      <c r="BZ296" s="220">
        <f t="shared" si="253"/>
        <v>4252.9632524581702</v>
      </c>
      <c r="CA296" s="220">
        <f t="shared" si="253"/>
        <v>10863.677210714148</v>
      </c>
      <c r="CB296" s="220">
        <f t="shared" si="253"/>
        <v>18996.645991385281</v>
      </c>
      <c r="CC296" s="220">
        <f t="shared" si="253"/>
        <v>3360.3586186836046</v>
      </c>
      <c r="CD296" s="220">
        <f t="shared" si="253"/>
        <v>4046.4497076103867</v>
      </c>
      <c r="CE296" s="220">
        <f t="shared" si="253"/>
        <v>32724.869068744287</v>
      </c>
      <c r="CF296" s="220">
        <f t="shared" si="253"/>
        <v>7932.1335325653681</v>
      </c>
      <c r="CG296" s="220">
        <f t="shared" si="253"/>
        <v>341928.53185517126</v>
      </c>
      <c r="CH296" s="220">
        <f t="shared" si="253"/>
        <v>846867.50536771747</v>
      </c>
      <c r="CI296" s="220"/>
      <c r="CJ296" s="220">
        <f t="shared" si="254"/>
        <v>201205.62529637327</v>
      </c>
      <c r="CK296" s="220">
        <f t="shared" si="254"/>
        <v>238099.2600685627</v>
      </c>
      <c r="CL296" s="220">
        <f t="shared" si="254"/>
        <v>341534.81978645502</v>
      </c>
      <c r="CM296" s="220">
        <f t="shared" si="254"/>
        <v>422761.87613038509</v>
      </c>
      <c r="CN296" s="220">
        <f t="shared" si="254"/>
        <v>427014.83938284323</v>
      </c>
      <c r="CO296" s="220">
        <f t="shared" si="254"/>
        <v>437878.51659355738</v>
      </c>
      <c r="CP296" s="220">
        <f t="shared" si="254"/>
        <v>456875.16258494265</v>
      </c>
      <c r="CQ296" s="220">
        <f t="shared" si="254"/>
        <v>460235.5212036263</v>
      </c>
      <c r="CR296" s="220">
        <f t="shared" si="254"/>
        <v>464281.9709112366</v>
      </c>
      <c r="CS296" s="220">
        <f t="shared" si="254"/>
        <v>497006.83997998096</v>
      </c>
      <c r="CT296" s="220">
        <f t="shared" si="254"/>
        <v>504938.97351254633</v>
      </c>
      <c r="CU296" s="220">
        <f t="shared" si="254"/>
        <v>846867.50536771747</v>
      </c>
      <c r="CV296" s="220">
        <f t="shared" si="254"/>
        <v>406272.26317786402</v>
      </c>
    </row>
    <row r="297" spans="1:100" s="94" customFormat="1" ht="14.4">
      <c r="A297" s="129"/>
      <c r="B297" s="221"/>
      <c r="C297" s="221"/>
      <c r="D297" s="221"/>
      <c r="E297" s="231"/>
      <c r="F297" s="231" t="s">
        <v>42</v>
      </c>
      <c r="G297" s="223"/>
      <c r="H297" s="217"/>
      <c r="I297" s="217"/>
      <c r="J297" s="217"/>
      <c r="K297" s="217"/>
      <c r="L297" s="82"/>
      <c r="M297" s="231"/>
      <c r="N297" s="233"/>
      <c r="O297" s="231" t="s">
        <v>42</v>
      </c>
      <c r="P297" s="82"/>
      <c r="Q297" s="225"/>
      <c r="R297" s="220">
        <f t="shared" si="249"/>
        <v>0</v>
      </c>
      <c r="S297" s="220">
        <f t="shared" si="249"/>
        <v>0</v>
      </c>
      <c r="T297" s="220">
        <f t="shared" si="249"/>
        <v>0</v>
      </c>
      <c r="U297" s="220">
        <f t="shared" si="249"/>
        <v>0</v>
      </c>
      <c r="V297" s="220">
        <f t="shared" si="249"/>
        <v>0</v>
      </c>
      <c r="W297" s="220">
        <f t="shared" si="249"/>
        <v>0</v>
      </c>
      <c r="X297" s="220">
        <f t="shared" si="249"/>
        <v>0</v>
      </c>
      <c r="Y297" s="220">
        <f t="shared" si="249"/>
        <v>0</v>
      </c>
      <c r="Z297" s="220">
        <f t="shared" si="249"/>
        <v>0</v>
      </c>
      <c r="AA297" s="220">
        <f t="shared" si="249"/>
        <v>0</v>
      </c>
      <c r="AB297" s="220">
        <f t="shared" si="249"/>
        <v>0</v>
      </c>
      <c r="AC297" s="220">
        <f t="shared" si="249"/>
        <v>0</v>
      </c>
      <c r="AD297" s="220">
        <f t="shared" si="249"/>
        <v>0</v>
      </c>
      <c r="AE297" s="221"/>
      <c r="AF297" s="220">
        <f t="shared" si="250"/>
        <v>0</v>
      </c>
      <c r="AG297" s="220">
        <f t="shared" si="250"/>
        <v>0</v>
      </c>
      <c r="AH297" s="220">
        <f t="shared" si="250"/>
        <v>0</v>
      </c>
      <c r="AI297" s="220">
        <f t="shared" si="250"/>
        <v>0</v>
      </c>
      <c r="AJ297" s="220">
        <f t="shared" si="250"/>
        <v>0</v>
      </c>
      <c r="AK297" s="220">
        <f t="shared" si="250"/>
        <v>0</v>
      </c>
      <c r="AL297" s="220">
        <f t="shared" si="250"/>
        <v>0</v>
      </c>
      <c r="AM297" s="220">
        <f t="shared" si="250"/>
        <v>0</v>
      </c>
      <c r="AN297" s="220">
        <f t="shared" si="250"/>
        <v>0</v>
      </c>
      <c r="AO297" s="220">
        <f t="shared" si="250"/>
        <v>0</v>
      </c>
      <c r="AP297" s="220">
        <f t="shared" si="250"/>
        <v>0</v>
      </c>
      <c r="AQ297" s="220">
        <f t="shared" si="250"/>
        <v>0</v>
      </c>
      <c r="AR297" s="220">
        <f t="shared" si="250"/>
        <v>0</v>
      </c>
      <c r="AS297" s="220"/>
      <c r="AT297" s="220">
        <f t="shared" si="251"/>
        <v>0</v>
      </c>
      <c r="AU297" s="220">
        <f t="shared" si="251"/>
        <v>0</v>
      </c>
      <c r="AV297" s="220">
        <f t="shared" si="251"/>
        <v>0</v>
      </c>
      <c r="AW297" s="220">
        <f t="shared" si="251"/>
        <v>0</v>
      </c>
      <c r="AX297" s="220">
        <f t="shared" si="251"/>
        <v>0</v>
      </c>
      <c r="AY297" s="220">
        <f t="shared" si="251"/>
        <v>0</v>
      </c>
      <c r="AZ297" s="220">
        <f t="shared" si="251"/>
        <v>0</v>
      </c>
      <c r="BA297" s="220">
        <f t="shared" si="251"/>
        <v>0</v>
      </c>
      <c r="BB297" s="220">
        <f t="shared" si="251"/>
        <v>0</v>
      </c>
      <c r="BC297" s="220">
        <f t="shared" si="251"/>
        <v>0</v>
      </c>
      <c r="BD297" s="220">
        <f t="shared" si="251"/>
        <v>0</v>
      </c>
      <c r="BE297" s="220">
        <f t="shared" si="251"/>
        <v>0</v>
      </c>
      <c r="BF297" s="220">
        <f t="shared" si="251"/>
        <v>0</v>
      </c>
      <c r="BG297" s="220"/>
      <c r="BH297" s="220">
        <f t="shared" si="252"/>
        <v>0</v>
      </c>
      <c r="BI297" s="220">
        <f t="shared" si="252"/>
        <v>0</v>
      </c>
      <c r="BJ297" s="220">
        <f t="shared" si="252"/>
        <v>0</v>
      </c>
      <c r="BK297" s="220">
        <f t="shared" si="252"/>
        <v>0</v>
      </c>
      <c r="BL297" s="220">
        <f t="shared" si="252"/>
        <v>0</v>
      </c>
      <c r="BM297" s="220">
        <f t="shared" si="252"/>
        <v>0</v>
      </c>
      <c r="BN297" s="220">
        <f t="shared" si="252"/>
        <v>0</v>
      </c>
      <c r="BO297" s="220">
        <f t="shared" si="252"/>
        <v>0</v>
      </c>
      <c r="BP297" s="220">
        <f t="shared" si="252"/>
        <v>0</v>
      </c>
      <c r="BQ297" s="220">
        <f t="shared" si="252"/>
        <v>0</v>
      </c>
      <c r="BR297" s="220">
        <f t="shared" si="252"/>
        <v>0</v>
      </c>
      <c r="BS297" s="220">
        <f t="shared" si="252"/>
        <v>0</v>
      </c>
      <c r="BT297" s="220">
        <f t="shared" si="252"/>
        <v>0</v>
      </c>
      <c r="BU297" s="220"/>
      <c r="BV297" s="220">
        <f t="shared" si="253"/>
        <v>0</v>
      </c>
      <c r="BW297" s="220">
        <f t="shared" si="253"/>
        <v>0</v>
      </c>
      <c r="BX297" s="220">
        <f t="shared" si="253"/>
        <v>0</v>
      </c>
      <c r="BY297" s="220">
        <f t="shared" si="253"/>
        <v>0</v>
      </c>
      <c r="BZ297" s="220">
        <f t="shared" si="253"/>
        <v>0</v>
      </c>
      <c r="CA297" s="220">
        <f t="shared" si="253"/>
        <v>0</v>
      </c>
      <c r="CB297" s="220">
        <f t="shared" si="253"/>
        <v>0</v>
      </c>
      <c r="CC297" s="220">
        <f t="shared" si="253"/>
        <v>0</v>
      </c>
      <c r="CD297" s="220">
        <f t="shared" si="253"/>
        <v>0</v>
      </c>
      <c r="CE297" s="220">
        <f t="shared" si="253"/>
        <v>0</v>
      </c>
      <c r="CF297" s="220">
        <f t="shared" si="253"/>
        <v>0</v>
      </c>
      <c r="CG297" s="220">
        <f t="shared" si="253"/>
        <v>0</v>
      </c>
      <c r="CH297" s="220">
        <f t="shared" si="253"/>
        <v>0</v>
      </c>
      <c r="CI297" s="220"/>
      <c r="CJ297" s="220">
        <f t="shared" si="254"/>
        <v>0</v>
      </c>
      <c r="CK297" s="220">
        <f t="shared" si="254"/>
        <v>0</v>
      </c>
      <c r="CL297" s="220">
        <f t="shared" si="254"/>
        <v>0</v>
      </c>
      <c r="CM297" s="220">
        <f t="shared" si="254"/>
        <v>0</v>
      </c>
      <c r="CN297" s="220">
        <f t="shared" si="254"/>
        <v>0</v>
      </c>
      <c r="CO297" s="220">
        <f t="shared" si="254"/>
        <v>0</v>
      </c>
      <c r="CP297" s="220">
        <f t="shared" si="254"/>
        <v>0</v>
      </c>
      <c r="CQ297" s="220">
        <f t="shared" si="254"/>
        <v>0</v>
      </c>
      <c r="CR297" s="220">
        <f t="shared" si="254"/>
        <v>0</v>
      </c>
      <c r="CS297" s="220">
        <f t="shared" si="254"/>
        <v>0</v>
      </c>
      <c r="CT297" s="220">
        <f t="shared" si="254"/>
        <v>0</v>
      </c>
      <c r="CU297" s="220">
        <f t="shared" si="254"/>
        <v>0</v>
      </c>
      <c r="CV297" s="220">
        <f t="shared" si="254"/>
        <v>0</v>
      </c>
    </row>
    <row r="298" spans="1:100" s="94" customFormat="1" ht="14.4">
      <c r="A298" s="129"/>
      <c r="B298" s="221"/>
      <c r="C298" s="221"/>
      <c r="D298" s="221"/>
      <c r="E298" s="231"/>
      <c r="F298" s="231" t="s">
        <v>41</v>
      </c>
      <c r="G298" s="223"/>
      <c r="H298" s="217"/>
      <c r="I298" s="217"/>
      <c r="J298" s="217"/>
      <c r="K298" s="217"/>
      <c r="L298" s="82"/>
      <c r="M298" s="231"/>
      <c r="N298" s="233"/>
      <c r="O298" s="231" t="s">
        <v>41</v>
      </c>
      <c r="P298" s="82"/>
      <c r="Q298" s="225"/>
      <c r="R298" s="220">
        <f t="shared" si="249"/>
        <v>0</v>
      </c>
      <c r="S298" s="220">
        <f t="shared" si="249"/>
        <v>0</v>
      </c>
      <c r="T298" s="220">
        <f t="shared" si="249"/>
        <v>0</v>
      </c>
      <c r="U298" s="220">
        <f t="shared" si="249"/>
        <v>0</v>
      </c>
      <c r="V298" s="220">
        <f t="shared" si="249"/>
        <v>0</v>
      </c>
      <c r="W298" s="220">
        <f t="shared" si="249"/>
        <v>0</v>
      </c>
      <c r="X298" s="220">
        <f t="shared" si="249"/>
        <v>0</v>
      </c>
      <c r="Y298" s="220">
        <f t="shared" si="249"/>
        <v>0</v>
      </c>
      <c r="Z298" s="220">
        <f t="shared" si="249"/>
        <v>0</v>
      </c>
      <c r="AA298" s="220">
        <f t="shared" si="249"/>
        <v>0</v>
      </c>
      <c r="AB298" s="220">
        <f t="shared" si="249"/>
        <v>0</v>
      </c>
      <c r="AC298" s="220">
        <f t="shared" si="249"/>
        <v>0</v>
      </c>
      <c r="AD298" s="220">
        <f t="shared" si="249"/>
        <v>0</v>
      </c>
      <c r="AE298" s="221"/>
      <c r="AF298" s="220">
        <f t="shared" si="250"/>
        <v>0</v>
      </c>
      <c r="AG298" s="220">
        <f t="shared" si="250"/>
        <v>0</v>
      </c>
      <c r="AH298" s="220">
        <f t="shared" si="250"/>
        <v>0</v>
      </c>
      <c r="AI298" s="220">
        <f t="shared" si="250"/>
        <v>0</v>
      </c>
      <c r="AJ298" s="220">
        <f t="shared" si="250"/>
        <v>0</v>
      </c>
      <c r="AK298" s="220">
        <f t="shared" si="250"/>
        <v>0</v>
      </c>
      <c r="AL298" s="220">
        <f t="shared" si="250"/>
        <v>0</v>
      </c>
      <c r="AM298" s="220">
        <f t="shared" si="250"/>
        <v>0</v>
      </c>
      <c r="AN298" s="220">
        <f t="shared" si="250"/>
        <v>0</v>
      </c>
      <c r="AO298" s="220">
        <f t="shared" si="250"/>
        <v>0</v>
      </c>
      <c r="AP298" s="220">
        <f t="shared" si="250"/>
        <v>0</v>
      </c>
      <c r="AQ298" s="220">
        <f t="shared" si="250"/>
        <v>0</v>
      </c>
      <c r="AR298" s="220">
        <f t="shared" si="250"/>
        <v>0</v>
      </c>
      <c r="AS298" s="220"/>
      <c r="AT298" s="220">
        <f t="shared" si="251"/>
        <v>0</v>
      </c>
      <c r="AU298" s="220">
        <f t="shared" si="251"/>
        <v>0</v>
      </c>
      <c r="AV298" s="220">
        <f t="shared" si="251"/>
        <v>0</v>
      </c>
      <c r="AW298" s="220">
        <f t="shared" si="251"/>
        <v>0</v>
      </c>
      <c r="AX298" s="220">
        <f t="shared" si="251"/>
        <v>0</v>
      </c>
      <c r="AY298" s="220">
        <f t="shared" si="251"/>
        <v>0</v>
      </c>
      <c r="AZ298" s="220">
        <f t="shared" si="251"/>
        <v>0</v>
      </c>
      <c r="BA298" s="220">
        <f t="shared" si="251"/>
        <v>0</v>
      </c>
      <c r="BB298" s="220">
        <f t="shared" si="251"/>
        <v>0</v>
      </c>
      <c r="BC298" s="220">
        <f t="shared" si="251"/>
        <v>0</v>
      </c>
      <c r="BD298" s="220">
        <f t="shared" si="251"/>
        <v>0</v>
      </c>
      <c r="BE298" s="220">
        <f t="shared" si="251"/>
        <v>0</v>
      </c>
      <c r="BF298" s="220">
        <f t="shared" si="251"/>
        <v>0</v>
      </c>
      <c r="BG298" s="220"/>
      <c r="BH298" s="220">
        <f t="shared" si="252"/>
        <v>0</v>
      </c>
      <c r="BI298" s="220">
        <f t="shared" si="252"/>
        <v>0</v>
      </c>
      <c r="BJ298" s="220">
        <f t="shared" si="252"/>
        <v>0</v>
      </c>
      <c r="BK298" s="220">
        <f t="shared" si="252"/>
        <v>0</v>
      </c>
      <c r="BL298" s="220">
        <f t="shared" si="252"/>
        <v>0</v>
      </c>
      <c r="BM298" s="220">
        <f t="shared" si="252"/>
        <v>0</v>
      </c>
      <c r="BN298" s="220">
        <f t="shared" si="252"/>
        <v>0</v>
      </c>
      <c r="BO298" s="220">
        <f t="shared" si="252"/>
        <v>0</v>
      </c>
      <c r="BP298" s="220">
        <f t="shared" si="252"/>
        <v>0</v>
      </c>
      <c r="BQ298" s="220">
        <f t="shared" si="252"/>
        <v>0</v>
      </c>
      <c r="BR298" s="220">
        <f t="shared" si="252"/>
        <v>0</v>
      </c>
      <c r="BS298" s="220">
        <f t="shared" si="252"/>
        <v>0</v>
      </c>
      <c r="BT298" s="220">
        <f t="shared" si="252"/>
        <v>0</v>
      </c>
      <c r="BU298" s="220"/>
      <c r="BV298" s="220">
        <f t="shared" si="253"/>
        <v>0</v>
      </c>
      <c r="BW298" s="220">
        <f t="shared" si="253"/>
        <v>0</v>
      </c>
      <c r="BX298" s="220">
        <f t="shared" si="253"/>
        <v>0</v>
      </c>
      <c r="BY298" s="220">
        <f t="shared" si="253"/>
        <v>0</v>
      </c>
      <c r="BZ298" s="220">
        <f t="shared" si="253"/>
        <v>0</v>
      </c>
      <c r="CA298" s="220">
        <f t="shared" si="253"/>
        <v>0</v>
      </c>
      <c r="CB298" s="220">
        <f t="shared" si="253"/>
        <v>0</v>
      </c>
      <c r="CC298" s="220">
        <f t="shared" si="253"/>
        <v>0</v>
      </c>
      <c r="CD298" s="220">
        <f t="shared" si="253"/>
        <v>0</v>
      </c>
      <c r="CE298" s="220">
        <f t="shared" si="253"/>
        <v>0</v>
      </c>
      <c r="CF298" s="220">
        <f t="shared" si="253"/>
        <v>0</v>
      </c>
      <c r="CG298" s="220">
        <f t="shared" si="253"/>
        <v>0</v>
      </c>
      <c r="CH298" s="220">
        <f t="shared" si="253"/>
        <v>0</v>
      </c>
      <c r="CI298" s="220"/>
      <c r="CJ298" s="220">
        <f t="shared" si="254"/>
        <v>0</v>
      </c>
      <c r="CK298" s="220">
        <f t="shared" si="254"/>
        <v>0</v>
      </c>
      <c r="CL298" s="220">
        <f t="shared" si="254"/>
        <v>0</v>
      </c>
      <c r="CM298" s="220">
        <f t="shared" si="254"/>
        <v>0</v>
      </c>
      <c r="CN298" s="220">
        <f t="shared" si="254"/>
        <v>0</v>
      </c>
      <c r="CO298" s="220">
        <f t="shared" si="254"/>
        <v>0</v>
      </c>
      <c r="CP298" s="220">
        <f t="shared" si="254"/>
        <v>0</v>
      </c>
      <c r="CQ298" s="220">
        <f t="shared" si="254"/>
        <v>0</v>
      </c>
      <c r="CR298" s="220">
        <f t="shared" si="254"/>
        <v>0</v>
      </c>
      <c r="CS298" s="220">
        <f t="shared" si="254"/>
        <v>0</v>
      </c>
      <c r="CT298" s="220">
        <f t="shared" si="254"/>
        <v>0</v>
      </c>
      <c r="CU298" s="220">
        <f t="shared" si="254"/>
        <v>0</v>
      </c>
      <c r="CV298" s="220">
        <f t="shared" si="254"/>
        <v>0</v>
      </c>
    </row>
    <row r="299" spans="1:100" s="94" customFormat="1" ht="14.4">
      <c r="A299" s="129"/>
      <c r="B299" s="221"/>
      <c r="C299" s="221"/>
      <c r="D299" s="221"/>
      <c r="E299" s="231"/>
      <c r="F299" s="244" t="s">
        <v>806</v>
      </c>
      <c r="G299" s="223"/>
      <c r="H299" s="217"/>
      <c r="I299" s="217"/>
      <c r="J299" s="217"/>
      <c r="K299" s="217"/>
      <c r="L299" s="82"/>
      <c r="M299" s="231"/>
      <c r="N299" s="233"/>
      <c r="O299" s="244" t="s">
        <v>806</v>
      </c>
      <c r="P299" s="82"/>
      <c r="Q299" s="225"/>
      <c r="R299" s="220">
        <f t="shared" si="249"/>
        <v>0</v>
      </c>
      <c r="S299" s="220">
        <f t="shared" si="249"/>
        <v>0</v>
      </c>
      <c r="T299" s="220">
        <f t="shared" si="249"/>
        <v>78156.52</v>
      </c>
      <c r="U299" s="220">
        <f t="shared" si="249"/>
        <v>30599.33</v>
      </c>
      <c r="V299" s="220">
        <f t="shared" si="249"/>
        <v>1441.5</v>
      </c>
      <c r="W299" s="220">
        <f t="shared" si="249"/>
        <v>0</v>
      </c>
      <c r="X299" s="220">
        <f t="shared" si="249"/>
        <v>0</v>
      </c>
      <c r="Y299" s="220">
        <f t="shared" si="249"/>
        <v>0</v>
      </c>
      <c r="Z299" s="220">
        <f t="shared" si="249"/>
        <v>0</v>
      </c>
      <c r="AA299" s="220">
        <f t="shared" si="249"/>
        <v>0</v>
      </c>
      <c r="AB299" s="220">
        <f t="shared" si="249"/>
        <v>0</v>
      </c>
      <c r="AC299" s="220">
        <f t="shared" si="249"/>
        <v>0</v>
      </c>
      <c r="AD299" s="220">
        <f t="shared" si="249"/>
        <v>110197.35</v>
      </c>
      <c r="AE299" s="221"/>
      <c r="AF299" s="220">
        <f t="shared" si="250"/>
        <v>0</v>
      </c>
      <c r="AG299" s="220">
        <f t="shared" si="250"/>
        <v>0</v>
      </c>
      <c r="AH299" s="220">
        <f t="shared" si="250"/>
        <v>78156.52</v>
      </c>
      <c r="AI299" s="220">
        <f t="shared" si="250"/>
        <v>108755.85</v>
      </c>
      <c r="AJ299" s="220">
        <f t="shared" si="250"/>
        <v>110197.35</v>
      </c>
      <c r="AK299" s="220">
        <f t="shared" si="250"/>
        <v>110197.35</v>
      </c>
      <c r="AL299" s="220">
        <f t="shared" si="250"/>
        <v>110197.35</v>
      </c>
      <c r="AM299" s="220">
        <f t="shared" si="250"/>
        <v>110197.35</v>
      </c>
      <c r="AN299" s="220">
        <f t="shared" si="250"/>
        <v>110197.35</v>
      </c>
      <c r="AO299" s="220">
        <f t="shared" si="250"/>
        <v>110197.35</v>
      </c>
      <c r="AP299" s="220">
        <f t="shared" si="250"/>
        <v>110197.35</v>
      </c>
      <c r="AQ299" s="220">
        <f t="shared" si="250"/>
        <v>110197.35</v>
      </c>
      <c r="AR299" s="220">
        <f t="shared" si="250"/>
        <v>84449.374583333323</v>
      </c>
      <c r="AS299" s="220"/>
      <c r="AT299" s="220">
        <f t="shared" si="251"/>
        <v>0</v>
      </c>
      <c r="AU299" s="220">
        <f t="shared" si="251"/>
        <v>0</v>
      </c>
      <c r="AV299" s="220">
        <f t="shared" si="251"/>
        <v>37756.745463931416</v>
      </c>
      <c r="AW299" s="220">
        <f t="shared" si="251"/>
        <v>14782.274264218015</v>
      </c>
      <c r="AX299" s="220">
        <f t="shared" si="251"/>
        <v>696.37630470569991</v>
      </c>
      <c r="AY299" s="220">
        <f t="shared" si="251"/>
        <v>0</v>
      </c>
      <c r="AZ299" s="220">
        <f t="shared" si="251"/>
        <v>0</v>
      </c>
      <c r="BA299" s="220">
        <f t="shared" si="251"/>
        <v>0</v>
      </c>
      <c r="BB299" s="220">
        <f t="shared" si="251"/>
        <v>0</v>
      </c>
      <c r="BC299" s="220">
        <f t="shared" si="251"/>
        <v>0</v>
      </c>
      <c r="BD299" s="220">
        <f t="shared" si="251"/>
        <v>0</v>
      </c>
      <c r="BE299" s="220">
        <f t="shared" si="251"/>
        <v>0</v>
      </c>
      <c r="BF299" s="220">
        <f t="shared" si="251"/>
        <v>53235.396032855133</v>
      </c>
      <c r="BG299" s="220"/>
      <c r="BH299" s="220">
        <f t="shared" si="252"/>
        <v>0</v>
      </c>
      <c r="BI299" s="220">
        <f t="shared" si="252"/>
        <v>0</v>
      </c>
      <c r="BJ299" s="220">
        <f t="shared" si="252"/>
        <v>37756.745463931416</v>
      </c>
      <c r="BK299" s="220">
        <f t="shared" si="252"/>
        <v>52539.019728149433</v>
      </c>
      <c r="BL299" s="220">
        <f t="shared" si="252"/>
        <v>53235.396032855133</v>
      </c>
      <c r="BM299" s="220">
        <f t="shared" si="252"/>
        <v>53235.396032855133</v>
      </c>
      <c r="BN299" s="220">
        <f t="shared" si="252"/>
        <v>53235.396032855133</v>
      </c>
      <c r="BO299" s="220">
        <f t="shared" si="252"/>
        <v>53235.396032855133</v>
      </c>
      <c r="BP299" s="220">
        <f t="shared" si="252"/>
        <v>53235.396032855133</v>
      </c>
      <c r="BQ299" s="220">
        <f t="shared" si="252"/>
        <v>53235.396032855133</v>
      </c>
      <c r="BR299" s="220">
        <f t="shared" si="252"/>
        <v>53235.396032855133</v>
      </c>
      <c r="BS299" s="220">
        <f t="shared" si="252"/>
        <v>53235.396032855133</v>
      </c>
      <c r="BT299" s="220">
        <f t="shared" si="252"/>
        <v>40796.769619874533</v>
      </c>
      <c r="BU299" s="220"/>
      <c r="BV299" s="220">
        <f t="shared" si="253"/>
        <v>0</v>
      </c>
      <c r="BW299" s="220">
        <f t="shared" si="253"/>
        <v>0</v>
      </c>
      <c r="BX299" s="220">
        <f t="shared" si="253"/>
        <v>11847.645466530954</v>
      </c>
      <c r="BY299" s="220">
        <f t="shared" si="253"/>
        <v>4638.5127351292585</v>
      </c>
      <c r="BZ299" s="220">
        <f t="shared" si="253"/>
        <v>218.51511479790003</v>
      </c>
      <c r="CA299" s="220">
        <f t="shared" si="253"/>
        <v>0</v>
      </c>
      <c r="CB299" s="220">
        <f t="shared" si="253"/>
        <v>0</v>
      </c>
      <c r="CC299" s="220">
        <f t="shared" si="253"/>
        <v>0</v>
      </c>
      <c r="CD299" s="220">
        <f t="shared" si="253"/>
        <v>0</v>
      </c>
      <c r="CE299" s="220">
        <f t="shared" si="253"/>
        <v>0</v>
      </c>
      <c r="CF299" s="220">
        <f t="shared" si="253"/>
        <v>0</v>
      </c>
      <c r="CG299" s="220">
        <f t="shared" si="253"/>
        <v>0</v>
      </c>
      <c r="CH299" s="220">
        <f t="shared" si="253"/>
        <v>16704.673316458113</v>
      </c>
      <c r="CI299" s="220"/>
      <c r="CJ299" s="220">
        <f t="shared" si="254"/>
        <v>0</v>
      </c>
      <c r="CK299" s="220">
        <f t="shared" si="254"/>
        <v>0</v>
      </c>
      <c r="CL299" s="220">
        <f t="shared" si="254"/>
        <v>11847.645466530954</v>
      </c>
      <c r="CM299" s="220">
        <f t="shared" si="254"/>
        <v>16486.158201660211</v>
      </c>
      <c r="CN299" s="220">
        <f t="shared" si="254"/>
        <v>16704.673316458113</v>
      </c>
      <c r="CO299" s="220">
        <f t="shared" si="254"/>
        <v>16704.673316458113</v>
      </c>
      <c r="CP299" s="220">
        <f t="shared" si="254"/>
        <v>16704.673316458113</v>
      </c>
      <c r="CQ299" s="220">
        <f t="shared" si="254"/>
        <v>16704.673316458113</v>
      </c>
      <c r="CR299" s="220">
        <f t="shared" si="254"/>
        <v>16704.673316458113</v>
      </c>
      <c r="CS299" s="220">
        <f t="shared" si="254"/>
        <v>16704.673316458113</v>
      </c>
      <c r="CT299" s="220">
        <f t="shared" si="254"/>
        <v>16704.673316458113</v>
      </c>
      <c r="CU299" s="220">
        <f t="shared" si="254"/>
        <v>16704.673316458113</v>
      </c>
      <c r="CV299" s="220">
        <f t="shared" si="254"/>
        <v>12801.571128468917</v>
      </c>
    </row>
    <row r="300" spans="1:100" s="94" customFormat="1" ht="14.4">
      <c r="A300" s="129"/>
      <c r="B300" s="221"/>
      <c r="C300" s="221"/>
      <c r="D300" s="221"/>
      <c r="E300" s="231"/>
      <c r="F300" s="217" t="s">
        <v>43</v>
      </c>
      <c r="G300" s="223"/>
      <c r="H300" s="217"/>
      <c r="I300" s="217"/>
      <c r="J300" s="217"/>
      <c r="K300" s="217"/>
      <c r="L300" s="82"/>
      <c r="M300" s="231"/>
      <c r="N300" s="233"/>
      <c r="O300" s="217" t="s">
        <v>43</v>
      </c>
      <c r="P300" s="82"/>
      <c r="Q300" s="225"/>
      <c r="R300" s="220">
        <f t="shared" si="249"/>
        <v>-496803.05</v>
      </c>
      <c r="S300" s="220">
        <f t="shared" si="249"/>
        <v>821015.45</v>
      </c>
      <c r="T300" s="220">
        <f t="shared" si="249"/>
        <v>475306.95</v>
      </c>
      <c r="U300" s="220">
        <f t="shared" si="249"/>
        <v>18267.509999999998</v>
      </c>
      <c r="V300" s="220">
        <f t="shared" si="249"/>
        <v>508796.39</v>
      </c>
      <c r="W300" s="220">
        <f t="shared" si="249"/>
        <v>114283.73</v>
      </c>
      <c r="X300" s="220">
        <f t="shared" si="249"/>
        <v>3167.88</v>
      </c>
      <c r="Y300" s="220">
        <f t="shared" si="249"/>
        <v>656278.88</v>
      </c>
      <c r="Z300" s="220">
        <f t="shared" si="249"/>
        <v>2968.22</v>
      </c>
      <c r="AA300" s="220">
        <f t="shared" si="249"/>
        <v>8939.64</v>
      </c>
      <c r="AB300" s="220">
        <f t="shared" si="249"/>
        <v>1735.6</v>
      </c>
      <c r="AC300" s="220">
        <f t="shared" si="249"/>
        <v>105991.01</v>
      </c>
      <c r="AD300" s="220">
        <f t="shared" si="249"/>
        <v>2219948.21</v>
      </c>
      <c r="AE300" s="221"/>
      <c r="AF300" s="220">
        <f t="shared" si="250"/>
        <v>-496803.05</v>
      </c>
      <c r="AG300" s="220">
        <f t="shared" si="250"/>
        <v>324212.39999999997</v>
      </c>
      <c r="AH300" s="220">
        <f t="shared" si="250"/>
        <v>799519.35</v>
      </c>
      <c r="AI300" s="220">
        <f t="shared" si="250"/>
        <v>817786.86</v>
      </c>
      <c r="AJ300" s="220">
        <f t="shared" si="250"/>
        <v>1326583.25</v>
      </c>
      <c r="AK300" s="220">
        <f t="shared" si="250"/>
        <v>1440866.98</v>
      </c>
      <c r="AL300" s="220">
        <f t="shared" si="250"/>
        <v>1444034.8599999999</v>
      </c>
      <c r="AM300" s="220">
        <f t="shared" si="250"/>
        <v>2100313.7399999998</v>
      </c>
      <c r="AN300" s="220">
        <f t="shared" si="250"/>
        <v>2103281.96</v>
      </c>
      <c r="AO300" s="220">
        <f t="shared" si="250"/>
        <v>2112221.6</v>
      </c>
      <c r="AP300" s="220">
        <f t="shared" si="250"/>
        <v>2113957.2000000002</v>
      </c>
      <c r="AQ300" s="220">
        <f t="shared" si="250"/>
        <v>2219948.21</v>
      </c>
      <c r="AR300" s="220">
        <f t="shared" si="250"/>
        <v>1266329.1045833335</v>
      </c>
      <c r="AS300" s="220"/>
      <c r="AT300" s="220">
        <f t="shared" si="251"/>
        <v>-240001.29873431916</v>
      </c>
      <c r="AU300" s="220">
        <f t="shared" si="251"/>
        <v>396625.53255448304</v>
      </c>
      <c r="AV300" s="220">
        <f t="shared" si="251"/>
        <v>229616.71692121879</v>
      </c>
      <c r="AW300" s="220">
        <f t="shared" si="251"/>
        <v>8824.8776343908557</v>
      </c>
      <c r="AX300" s="220">
        <f t="shared" si="251"/>
        <v>245795.17857495675</v>
      </c>
      <c r="AY300" s="220">
        <f t="shared" si="251"/>
        <v>55209.491214279529</v>
      </c>
      <c r="AZ300" s="220">
        <f t="shared" si="251"/>
        <v>1530.3756976421039</v>
      </c>
      <c r="BA300" s="220">
        <f t="shared" si="251"/>
        <v>317042.70642441587</v>
      </c>
      <c r="BB300" s="220">
        <f t="shared" si="251"/>
        <v>1433.9216615702758</v>
      </c>
      <c r="BC300" s="220">
        <f t="shared" si="251"/>
        <v>4318.6635231351111</v>
      </c>
      <c r="BD300" s="220">
        <f t="shared" si="251"/>
        <v>838.45349597447989</v>
      </c>
      <c r="BE300" s="220">
        <f t="shared" si="251"/>
        <v>51203.349202792153</v>
      </c>
      <c r="BF300" s="220">
        <f t="shared" si="251"/>
        <v>1072437.9681705397</v>
      </c>
      <c r="BG300" s="220"/>
      <c r="BH300" s="220">
        <f t="shared" si="252"/>
        <v>-240001.29873431916</v>
      </c>
      <c r="BI300" s="220">
        <f t="shared" si="252"/>
        <v>156624.23382016388</v>
      </c>
      <c r="BJ300" s="220">
        <f t="shared" si="252"/>
        <v>386240.95074138267</v>
      </c>
      <c r="BK300" s="220">
        <f t="shared" si="252"/>
        <v>395065.8283757735</v>
      </c>
      <c r="BL300" s="220">
        <f t="shared" si="252"/>
        <v>640861.00695073023</v>
      </c>
      <c r="BM300" s="220">
        <f t="shared" si="252"/>
        <v>696070.49816500978</v>
      </c>
      <c r="BN300" s="220">
        <f t="shared" si="252"/>
        <v>697600.87386265188</v>
      </c>
      <c r="BO300" s="220">
        <f t="shared" si="252"/>
        <v>1014643.5802870677</v>
      </c>
      <c r="BP300" s="220">
        <f t="shared" si="252"/>
        <v>1016077.501948638</v>
      </c>
      <c r="BQ300" s="220">
        <f t="shared" si="252"/>
        <v>1020396.1654717731</v>
      </c>
      <c r="BR300" s="220">
        <f t="shared" si="252"/>
        <v>1021234.6189677477</v>
      </c>
      <c r="BS300" s="220">
        <f t="shared" si="252"/>
        <v>1072437.9681705397</v>
      </c>
      <c r="BT300" s="220">
        <f t="shared" si="252"/>
        <v>611752.74532849074</v>
      </c>
      <c r="BU300" s="220"/>
      <c r="BV300" s="220">
        <f t="shared" si="253"/>
        <v>-75309.729797222928</v>
      </c>
      <c r="BW300" s="220">
        <f t="shared" si="253"/>
        <v>124456.66688005517</v>
      </c>
      <c r="BX300" s="220">
        <f t="shared" si="253"/>
        <v>72051.163887263072</v>
      </c>
      <c r="BY300" s="220">
        <f t="shared" si="253"/>
        <v>2769.1481406325261</v>
      </c>
      <c r="BZ300" s="220">
        <f t="shared" si="253"/>
        <v>77127.784647663619</v>
      </c>
      <c r="CA300" s="220">
        <f t="shared" si="253"/>
        <v>17324.122358988698</v>
      </c>
      <c r="CB300" s="220">
        <f t="shared" si="253"/>
        <v>480.21481919248805</v>
      </c>
      <c r="CC300" s="220">
        <f t="shared" si="253"/>
        <v>99484.463962981099</v>
      </c>
      <c r="CD300" s="220">
        <f t="shared" si="253"/>
        <v>449.94861883137202</v>
      </c>
      <c r="CE300" s="220">
        <f t="shared" si="253"/>
        <v>1355.1484293110641</v>
      </c>
      <c r="CF300" s="220">
        <f t="shared" si="253"/>
        <v>263.09735223256001</v>
      </c>
      <c r="CG300" s="220">
        <f t="shared" si="253"/>
        <v>16067.039693163626</v>
      </c>
      <c r="CH300" s="220">
        <f t="shared" si="253"/>
        <v>336519.06899309234</v>
      </c>
      <c r="CI300" s="220"/>
      <c r="CJ300" s="220">
        <f t="shared" si="254"/>
        <v>-75309.729797222928</v>
      </c>
      <c r="CK300" s="220">
        <f t="shared" si="254"/>
        <v>49146.937082832243</v>
      </c>
      <c r="CL300" s="220">
        <f t="shared" si="254"/>
        <v>121198.10097009531</v>
      </c>
      <c r="CM300" s="220">
        <f t="shared" si="254"/>
        <v>123967.24911072785</v>
      </c>
      <c r="CN300" s="220">
        <f t="shared" si="254"/>
        <v>201095.03375839145</v>
      </c>
      <c r="CO300" s="220">
        <f t="shared" si="254"/>
        <v>218419.15611738016</v>
      </c>
      <c r="CP300" s="220">
        <f t="shared" si="254"/>
        <v>218899.37093657264</v>
      </c>
      <c r="CQ300" s="220">
        <f t="shared" si="254"/>
        <v>318383.83489955374</v>
      </c>
      <c r="CR300" s="220">
        <f t="shared" si="254"/>
        <v>318833.78351838508</v>
      </c>
      <c r="CS300" s="220">
        <f t="shared" si="254"/>
        <v>320188.93194769614</v>
      </c>
      <c r="CT300" s="220">
        <f t="shared" si="254"/>
        <v>320452.02929992869</v>
      </c>
      <c r="CU300" s="220">
        <f t="shared" si="254"/>
        <v>336519.06899309234</v>
      </c>
      <c r="CV300" s="220">
        <f t="shared" si="254"/>
        <v>191961.18602840722</v>
      </c>
    </row>
    <row r="301" spans="1:100" s="94" customFormat="1" ht="14.4">
      <c r="A301" s="129"/>
      <c r="B301" s="221"/>
      <c r="C301" s="221"/>
      <c r="D301" s="221"/>
      <c r="E301" s="217"/>
      <c r="F301" s="231" t="s">
        <v>30</v>
      </c>
      <c r="G301" s="223"/>
      <c r="H301" s="217"/>
      <c r="I301" s="217"/>
      <c r="J301" s="217"/>
      <c r="K301" s="217"/>
      <c r="L301" s="82"/>
      <c r="M301" s="217"/>
      <c r="N301" s="224"/>
      <c r="O301" s="231" t="s">
        <v>30</v>
      </c>
      <c r="P301" s="82"/>
      <c r="Q301" s="225"/>
      <c r="R301" s="232">
        <f t="shared" ref="R301:AD301" si="255">SUM(R289:R300)</f>
        <v>3194578.52</v>
      </c>
      <c r="S301" s="232">
        <f t="shared" si="255"/>
        <v>1057442.5</v>
      </c>
      <c r="T301" s="232">
        <f t="shared" si="255"/>
        <v>4741103.26</v>
      </c>
      <c r="U301" s="232">
        <f t="shared" si="255"/>
        <v>956120.71999999986</v>
      </c>
      <c r="V301" s="232">
        <f t="shared" si="255"/>
        <v>1348455.25</v>
      </c>
      <c r="W301" s="232">
        <f t="shared" si="255"/>
        <v>8834353.4300000016</v>
      </c>
      <c r="X301" s="232">
        <f t="shared" si="255"/>
        <v>4222408.26</v>
      </c>
      <c r="Y301" s="232">
        <f t="shared" si="255"/>
        <v>1065296.3600000001</v>
      </c>
      <c r="Z301" s="232">
        <f t="shared" si="255"/>
        <v>3798902.0100000021</v>
      </c>
      <c r="AA301" s="232">
        <f t="shared" si="255"/>
        <v>3285312.38</v>
      </c>
      <c r="AB301" s="232">
        <f t="shared" si="255"/>
        <v>546768.50000000058</v>
      </c>
      <c r="AC301" s="232">
        <f t="shared" si="255"/>
        <v>2510070.6599999997</v>
      </c>
      <c r="AD301" s="232">
        <f t="shared" si="255"/>
        <v>35560811.849999994</v>
      </c>
      <c r="AE301" s="221"/>
      <c r="AF301" s="232">
        <f t="shared" ref="AF301:AR301" si="256">SUM(AF289:AF300)</f>
        <v>3194578.52</v>
      </c>
      <c r="AG301" s="232">
        <f t="shared" si="256"/>
        <v>4252021.0199999996</v>
      </c>
      <c r="AH301" s="232">
        <f t="shared" si="256"/>
        <v>8993124.2799999993</v>
      </c>
      <c r="AI301" s="232">
        <f t="shared" si="256"/>
        <v>9949244.9999999981</v>
      </c>
      <c r="AJ301" s="232">
        <f t="shared" si="256"/>
        <v>11297700.249999998</v>
      </c>
      <c r="AK301" s="232">
        <f t="shared" si="256"/>
        <v>20132053.680000003</v>
      </c>
      <c r="AL301" s="232">
        <f t="shared" si="256"/>
        <v>24354461.940000001</v>
      </c>
      <c r="AM301" s="232">
        <f t="shared" si="256"/>
        <v>25419758.300000001</v>
      </c>
      <c r="AN301" s="232">
        <f t="shared" si="256"/>
        <v>29218660.310000006</v>
      </c>
      <c r="AO301" s="232">
        <f t="shared" si="256"/>
        <v>32503972.690000009</v>
      </c>
      <c r="AP301" s="232">
        <f t="shared" si="256"/>
        <v>33050741.190000001</v>
      </c>
      <c r="AQ301" s="232">
        <f t="shared" si="256"/>
        <v>35560811.849999994</v>
      </c>
      <c r="AR301" s="232">
        <f t="shared" si="256"/>
        <v>18345560.258750003</v>
      </c>
      <c r="AS301" s="221"/>
      <c r="AT301" s="232">
        <f t="shared" ref="AT301:BF301" si="257">SUM(AT289:AT300)</f>
        <v>1949435.6637733991</v>
      </c>
      <c r="AU301" s="232">
        <f t="shared" si="257"/>
        <v>515403.78359413147</v>
      </c>
      <c r="AV301" s="232">
        <f t="shared" si="257"/>
        <v>2866577.7487001964</v>
      </c>
      <c r="AW301" s="232">
        <f t="shared" si="257"/>
        <v>322495.44664865319</v>
      </c>
      <c r="AX301" s="232">
        <f t="shared" si="257"/>
        <v>676664.33037859458</v>
      </c>
      <c r="AY301" s="232">
        <f t="shared" si="257"/>
        <v>2400151.5301612341</v>
      </c>
      <c r="AZ301" s="232">
        <f t="shared" si="257"/>
        <v>2699204.223190133</v>
      </c>
      <c r="BA301" s="232">
        <f t="shared" si="257"/>
        <v>426642.81010331982</v>
      </c>
      <c r="BB301" s="232">
        <f t="shared" si="257"/>
        <v>3105637.7585334568</v>
      </c>
      <c r="BC301" s="232">
        <f t="shared" si="257"/>
        <v>2252619.8144535916</v>
      </c>
      <c r="BD301" s="232">
        <f t="shared" si="257"/>
        <v>71945.269764421944</v>
      </c>
      <c r="BE301" s="232">
        <f t="shared" si="257"/>
        <v>1481074.6235256284</v>
      </c>
      <c r="BF301" s="232">
        <f t="shared" si="257"/>
        <v>18767853.002826758</v>
      </c>
      <c r="BG301" s="221"/>
      <c r="BH301" s="232">
        <f t="shared" ref="BH301:BT301" si="258">SUM(BH289:BH300)</f>
        <v>1949435.6637733991</v>
      </c>
      <c r="BI301" s="232">
        <f t="shared" si="258"/>
        <v>2464839.4473675303</v>
      </c>
      <c r="BJ301" s="232">
        <f t="shared" si="258"/>
        <v>5331417.1960677262</v>
      </c>
      <c r="BK301" s="232">
        <f t="shared" si="258"/>
        <v>5653912.6427163798</v>
      </c>
      <c r="BL301" s="232">
        <f t="shared" si="258"/>
        <v>6330576.9730949746</v>
      </c>
      <c r="BM301" s="232">
        <f t="shared" si="258"/>
        <v>8730728.5032562092</v>
      </c>
      <c r="BN301" s="232">
        <f t="shared" si="258"/>
        <v>11429932.726446342</v>
      </c>
      <c r="BO301" s="232">
        <f t="shared" si="258"/>
        <v>11856575.536549659</v>
      </c>
      <c r="BP301" s="232">
        <f t="shared" si="258"/>
        <v>14962213.295083117</v>
      </c>
      <c r="BQ301" s="232">
        <f t="shared" si="258"/>
        <v>17214833.109536711</v>
      </c>
      <c r="BR301" s="232">
        <f t="shared" si="258"/>
        <v>17286778.379301134</v>
      </c>
      <c r="BS301" s="232">
        <f t="shared" si="258"/>
        <v>18767853.002826758</v>
      </c>
      <c r="BT301" s="232">
        <f t="shared" si="258"/>
        <v>9382930.8312172145</v>
      </c>
      <c r="BU301" s="221"/>
      <c r="BV301" s="232">
        <f t="shared" ref="BV301:CH301" si="259">SUM(BV289:BV300)</f>
        <v>132309.07398315036</v>
      </c>
      <c r="BW301" s="232">
        <f t="shared" si="259"/>
        <v>164439.75984424457</v>
      </c>
      <c r="BX301" s="232">
        <f t="shared" si="259"/>
        <v>239326.48837968634</v>
      </c>
      <c r="BY301" s="232">
        <f t="shared" si="259"/>
        <v>307161.09148769185</v>
      </c>
      <c r="BZ301" s="232">
        <f t="shared" si="259"/>
        <v>221925.97803091968</v>
      </c>
      <c r="CA301" s="232">
        <f t="shared" si="259"/>
        <v>5109197.1926817028</v>
      </c>
      <c r="CB301" s="232">
        <f t="shared" si="259"/>
        <v>72786.018770577779</v>
      </c>
      <c r="CC301" s="232">
        <f t="shared" si="259"/>
        <v>268332.62688566477</v>
      </c>
      <c r="CD301" s="232">
        <f t="shared" si="259"/>
        <v>119423.20845044177</v>
      </c>
      <c r="CE301" s="232">
        <f t="shared" si="259"/>
        <v>98626.692910055353</v>
      </c>
      <c r="CF301" s="232">
        <f t="shared" si="259"/>
        <v>309748.08023279795</v>
      </c>
      <c r="CG301" s="232">
        <f t="shared" si="259"/>
        <v>467927.99431633489</v>
      </c>
      <c r="CH301" s="232">
        <f t="shared" si="259"/>
        <v>7511204.2059732685</v>
      </c>
      <c r="CI301" s="221"/>
      <c r="CJ301" s="232">
        <f t="shared" ref="CJ301:CV301" si="260">SUM(CJ289:CJ300)</f>
        <v>132309.07398315036</v>
      </c>
      <c r="CK301" s="232">
        <f t="shared" si="260"/>
        <v>296748.83382739493</v>
      </c>
      <c r="CL301" s="232">
        <f t="shared" si="260"/>
        <v>536075.32220708125</v>
      </c>
      <c r="CM301" s="232">
        <f t="shared" si="260"/>
        <v>843236.4136947731</v>
      </c>
      <c r="CN301" s="232">
        <f t="shared" si="260"/>
        <v>1065162.3917256927</v>
      </c>
      <c r="CO301" s="232">
        <f t="shared" si="260"/>
        <v>6174359.5844073966</v>
      </c>
      <c r="CP301" s="232">
        <f t="shared" si="260"/>
        <v>6247145.6031779731</v>
      </c>
      <c r="CQ301" s="232">
        <f t="shared" si="260"/>
        <v>6515478.2300636377</v>
      </c>
      <c r="CR301" s="232">
        <f t="shared" si="260"/>
        <v>6634901.4385140799</v>
      </c>
      <c r="CS301" s="232">
        <f t="shared" si="260"/>
        <v>6733528.1314241355</v>
      </c>
      <c r="CT301" s="232">
        <f t="shared" si="260"/>
        <v>7043276.2116569337</v>
      </c>
      <c r="CU301" s="232">
        <f t="shared" si="260"/>
        <v>7511204.2059732685</v>
      </c>
      <c r="CV301" s="232">
        <f t="shared" si="260"/>
        <v>3831485.2781390739</v>
      </c>
    </row>
    <row r="302" spans="1:100" s="94" customFormat="1" ht="14.4">
      <c r="A302" s="129"/>
      <c r="B302" s="221"/>
      <c r="C302" s="221"/>
      <c r="D302" s="221"/>
      <c r="E302" s="231"/>
      <c r="F302" s="231"/>
      <c r="G302" s="223"/>
      <c r="H302" s="217"/>
      <c r="I302" s="217"/>
      <c r="J302" s="217"/>
      <c r="K302" s="217"/>
      <c r="L302" s="82"/>
      <c r="M302" s="231"/>
      <c r="N302" s="233"/>
      <c r="O302" s="231"/>
      <c r="P302" s="82"/>
      <c r="Q302" s="225"/>
      <c r="R302" s="234"/>
      <c r="S302" s="234"/>
      <c r="T302" s="234"/>
      <c r="U302" s="234"/>
      <c r="V302" s="234"/>
      <c r="W302" s="234"/>
      <c r="X302" s="234"/>
      <c r="Y302" s="234"/>
      <c r="Z302" s="234"/>
      <c r="AA302" s="234"/>
      <c r="AB302" s="234"/>
      <c r="AC302" s="234"/>
      <c r="AD302" s="234"/>
      <c r="AE302" s="221"/>
      <c r="AF302" s="234"/>
      <c r="AG302" s="234"/>
      <c r="AH302" s="234"/>
      <c r="AI302" s="234"/>
      <c r="AJ302" s="234"/>
      <c r="AK302" s="234"/>
      <c r="AL302" s="234"/>
      <c r="AM302" s="234"/>
      <c r="AN302" s="234"/>
      <c r="AO302" s="234"/>
      <c r="AP302" s="234"/>
      <c r="AQ302" s="234"/>
      <c r="AR302" s="234"/>
      <c r="AS302" s="221"/>
      <c r="AT302" s="234"/>
      <c r="AU302" s="234"/>
      <c r="AV302" s="234"/>
      <c r="AW302" s="234"/>
      <c r="AX302" s="234"/>
      <c r="AY302" s="234"/>
      <c r="AZ302" s="234"/>
      <c r="BA302" s="234"/>
      <c r="BB302" s="234"/>
      <c r="BC302" s="234"/>
      <c r="BD302" s="234"/>
      <c r="BE302" s="234"/>
      <c r="BF302" s="235" t="s">
        <v>198</v>
      </c>
      <c r="BG302" s="221"/>
      <c r="BH302" s="234"/>
      <c r="BI302" s="234"/>
      <c r="BJ302" s="234"/>
      <c r="BK302" s="234"/>
      <c r="BL302" s="234"/>
      <c r="BM302" s="234"/>
      <c r="BN302" s="234"/>
      <c r="BO302" s="234"/>
      <c r="BP302" s="234"/>
      <c r="BQ302" s="234"/>
      <c r="BR302" s="234"/>
      <c r="BS302" s="234"/>
      <c r="BT302" s="235" t="s">
        <v>198</v>
      </c>
      <c r="BU302" s="221"/>
      <c r="BV302" s="234"/>
      <c r="BW302" s="234"/>
      <c r="BX302" s="234"/>
      <c r="BY302" s="234"/>
      <c r="BZ302" s="234"/>
      <c r="CA302" s="234"/>
      <c r="CB302" s="234"/>
      <c r="CC302" s="234"/>
      <c r="CD302" s="234"/>
      <c r="CE302" s="234"/>
      <c r="CF302" s="234"/>
      <c r="CG302" s="234"/>
      <c r="CH302" s="235" t="s">
        <v>198</v>
      </c>
      <c r="CI302" s="221"/>
      <c r="CJ302" s="234"/>
      <c r="CK302" s="234"/>
      <c r="CL302" s="234"/>
      <c r="CM302" s="234"/>
      <c r="CN302" s="234"/>
      <c r="CO302" s="234"/>
      <c r="CP302" s="234"/>
      <c r="CQ302" s="234"/>
      <c r="CR302" s="234"/>
      <c r="CS302" s="234"/>
      <c r="CT302" s="234"/>
      <c r="CU302" s="234"/>
      <c r="CV302" s="235" t="s">
        <v>198</v>
      </c>
    </row>
    <row r="303" spans="1:100" s="94" customFormat="1" ht="14.4">
      <c r="A303" s="221"/>
      <c r="B303" s="221"/>
      <c r="C303" s="221"/>
      <c r="D303" s="221"/>
      <c r="E303" s="231"/>
      <c r="F303" s="217" t="s">
        <v>47</v>
      </c>
      <c r="G303" s="223"/>
      <c r="H303" s="217"/>
      <c r="I303" s="217"/>
      <c r="J303" s="217"/>
      <c r="K303" s="217"/>
      <c r="L303" s="82"/>
      <c r="M303" s="231"/>
      <c r="N303" s="233"/>
      <c r="O303" s="217" t="s">
        <v>47</v>
      </c>
      <c r="P303" s="82"/>
      <c r="Q303" s="225"/>
      <c r="R303" s="234">
        <f t="shared" ref="R303:AD303" si="261">SUMIFS(R5:R285,$A$5:$A$285,"Y")-R301</f>
        <v>0</v>
      </c>
      <c r="S303" s="234">
        <f t="shared" si="261"/>
        <v>0</v>
      </c>
      <c r="T303" s="234">
        <f t="shared" si="261"/>
        <v>0</v>
      </c>
      <c r="U303" s="234">
        <f t="shared" si="261"/>
        <v>0</v>
      </c>
      <c r="V303" s="234">
        <f t="shared" si="261"/>
        <v>0</v>
      </c>
      <c r="W303" s="234">
        <f t="shared" si="261"/>
        <v>0</v>
      </c>
      <c r="X303" s="234">
        <f t="shared" si="261"/>
        <v>0</v>
      </c>
      <c r="Y303" s="234">
        <f t="shared" si="261"/>
        <v>0</v>
      </c>
      <c r="Z303" s="234">
        <f t="shared" si="261"/>
        <v>0</v>
      </c>
      <c r="AA303" s="234">
        <f t="shared" si="261"/>
        <v>0</v>
      </c>
      <c r="AB303" s="234">
        <f t="shared" si="261"/>
        <v>0</v>
      </c>
      <c r="AC303" s="234">
        <f t="shared" si="261"/>
        <v>0</v>
      </c>
      <c r="AD303" s="234">
        <f t="shared" si="261"/>
        <v>0</v>
      </c>
      <c r="AE303" s="221"/>
      <c r="AF303" s="234">
        <f t="shared" ref="AF303:AR303" si="262">SUMIFS(AF5:AF285,$A$5:$A$285,"Y")-AF301</f>
        <v>0</v>
      </c>
      <c r="AG303" s="234">
        <f t="shared" si="262"/>
        <v>0</v>
      </c>
      <c r="AH303" s="234">
        <f t="shared" si="262"/>
        <v>0</v>
      </c>
      <c r="AI303" s="234">
        <f t="shared" si="262"/>
        <v>0</v>
      </c>
      <c r="AJ303" s="234">
        <f t="shared" si="262"/>
        <v>0</v>
      </c>
      <c r="AK303" s="234">
        <f t="shared" si="262"/>
        <v>0</v>
      </c>
      <c r="AL303" s="234">
        <f t="shared" si="262"/>
        <v>0</v>
      </c>
      <c r="AM303" s="234">
        <f t="shared" si="262"/>
        <v>0</v>
      </c>
      <c r="AN303" s="234">
        <f t="shared" si="262"/>
        <v>0</v>
      </c>
      <c r="AO303" s="234">
        <f t="shared" si="262"/>
        <v>0</v>
      </c>
      <c r="AP303" s="234">
        <f t="shared" si="262"/>
        <v>0</v>
      </c>
      <c r="AQ303" s="234">
        <f t="shared" si="262"/>
        <v>0</v>
      </c>
      <c r="AR303" s="234">
        <f t="shared" si="262"/>
        <v>0</v>
      </c>
      <c r="AS303" s="221"/>
      <c r="AT303" s="234">
        <f t="shared" ref="AT303:BF303" si="263">SUMIFS(AT5:AT285,$A$5:$A$285,"Y")-AT301</f>
        <v>0</v>
      </c>
      <c r="AU303" s="234">
        <f t="shared" si="263"/>
        <v>0</v>
      </c>
      <c r="AV303" s="234">
        <f t="shared" si="263"/>
        <v>0</v>
      </c>
      <c r="AW303" s="234">
        <f t="shared" si="263"/>
        <v>0</v>
      </c>
      <c r="AX303" s="234">
        <f t="shared" si="263"/>
        <v>0</v>
      </c>
      <c r="AY303" s="234">
        <f t="shared" si="263"/>
        <v>0</v>
      </c>
      <c r="AZ303" s="234">
        <f t="shared" si="263"/>
        <v>0</v>
      </c>
      <c r="BA303" s="234">
        <f t="shared" si="263"/>
        <v>0</v>
      </c>
      <c r="BB303" s="234">
        <f t="shared" si="263"/>
        <v>0</v>
      </c>
      <c r="BC303" s="234">
        <f t="shared" si="263"/>
        <v>0</v>
      </c>
      <c r="BD303" s="234">
        <f t="shared" si="263"/>
        <v>0</v>
      </c>
      <c r="BE303" s="234">
        <f t="shared" si="263"/>
        <v>0</v>
      </c>
      <c r="BF303" s="234">
        <f t="shared" si="263"/>
        <v>0</v>
      </c>
      <c r="BG303" s="221"/>
      <c r="BH303" s="234">
        <f t="shared" ref="BH303:BT303" si="264">SUMIFS(BH5:BH285,$A$5:$A$285,"Y")-BH301</f>
        <v>0</v>
      </c>
      <c r="BI303" s="234">
        <f t="shared" si="264"/>
        <v>0</v>
      </c>
      <c r="BJ303" s="234">
        <f t="shared" si="264"/>
        <v>0</v>
      </c>
      <c r="BK303" s="234">
        <f t="shared" si="264"/>
        <v>0</v>
      </c>
      <c r="BL303" s="234">
        <f t="shared" si="264"/>
        <v>0</v>
      </c>
      <c r="BM303" s="234">
        <f t="shared" si="264"/>
        <v>0</v>
      </c>
      <c r="BN303" s="234">
        <f t="shared" si="264"/>
        <v>0</v>
      </c>
      <c r="BO303" s="234">
        <f t="shared" si="264"/>
        <v>0</v>
      </c>
      <c r="BP303" s="234">
        <f t="shared" si="264"/>
        <v>0</v>
      </c>
      <c r="BQ303" s="234">
        <f t="shared" si="264"/>
        <v>0</v>
      </c>
      <c r="BR303" s="234">
        <f t="shared" si="264"/>
        <v>0</v>
      </c>
      <c r="BS303" s="234">
        <f t="shared" si="264"/>
        <v>0</v>
      </c>
      <c r="BT303" s="234">
        <f t="shared" si="264"/>
        <v>0</v>
      </c>
      <c r="BU303" s="221"/>
      <c r="BV303" s="234">
        <f t="shared" ref="BV303:CH303" si="265">SUMIFS(BV5:BV285,$A$5:$A$285,"Y")-BV301</f>
        <v>0</v>
      </c>
      <c r="BW303" s="234">
        <f t="shared" si="265"/>
        <v>0</v>
      </c>
      <c r="BX303" s="234">
        <f t="shared" si="265"/>
        <v>0</v>
      </c>
      <c r="BY303" s="234">
        <f t="shared" si="265"/>
        <v>0</v>
      </c>
      <c r="BZ303" s="234">
        <f t="shared" si="265"/>
        <v>0</v>
      </c>
      <c r="CA303" s="234">
        <f t="shared" si="265"/>
        <v>0</v>
      </c>
      <c r="CB303" s="234">
        <f t="shared" si="265"/>
        <v>0</v>
      </c>
      <c r="CC303" s="234">
        <f t="shared" si="265"/>
        <v>0</v>
      </c>
      <c r="CD303" s="234">
        <f t="shared" si="265"/>
        <v>0</v>
      </c>
      <c r="CE303" s="234">
        <f t="shared" si="265"/>
        <v>0</v>
      </c>
      <c r="CF303" s="234">
        <f t="shared" si="265"/>
        <v>0</v>
      </c>
      <c r="CG303" s="234">
        <f t="shared" si="265"/>
        <v>0</v>
      </c>
      <c r="CH303" s="234">
        <f t="shared" si="265"/>
        <v>0</v>
      </c>
      <c r="CI303" s="221"/>
      <c r="CJ303" s="234">
        <f t="shared" ref="CJ303:CV303" si="266">SUMIFS(CJ5:CJ285,$A$5:$A$285,"Y")-CJ301</f>
        <v>0</v>
      </c>
      <c r="CK303" s="234">
        <f t="shared" si="266"/>
        <v>0</v>
      </c>
      <c r="CL303" s="234">
        <f t="shared" si="266"/>
        <v>0</v>
      </c>
      <c r="CM303" s="234">
        <f t="shared" si="266"/>
        <v>0</v>
      </c>
      <c r="CN303" s="234">
        <f t="shared" si="266"/>
        <v>0</v>
      </c>
      <c r="CO303" s="234">
        <f t="shared" si="266"/>
        <v>0</v>
      </c>
      <c r="CP303" s="234">
        <f t="shared" si="266"/>
        <v>0</v>
      </c>
      <c r="CQ303" s="234">
        <f t="shared" si="266"/>
        <v>0</v>
      </c>
      <c r="CR303" s="234">
        <f t="shared" si="266"/>
        <v>0</v>
      </c>
      <c r="CS303" s="234">
        <f t="shared" si="266"/>
        <v>0</v>
      </c>
      <c r="CT303" s="234">
        <f t="shared" si="266"/>
        <v>0</v>
      </c>
      <c r="CU303" s="234">
        <f t="shared" si="266"/>
        <v>0</v>
      </c>
      <c r="CV303" s="234">
        <f t="shared" si="266"/>
        <v>0</v>
      </c>
    </row>
    <row r="304" spans="1:100" s="94" customFormat="1" ht="14.4">
      <c r="A304" s="221"/>
      <c r="B304" s="221"/>
      <c r="C304" s="221"/>
      <c r="D304" s="221"/>
      <c r="E304" s="217"/>
      <c r="F304" s="217"/>
      <c r="G304" s="223"/>
      <c r="H304" s="217"/>
      <c r="I304" s="217"/>
      <c r="J304" s="217"/>
      <c r="K304" s="217"/>
      <c r="L304" s="82"/>
      <c r="M304" s="217"/>
      <c r="N304" s="224"/>
      <c r="O304" s="217"/>
      <c r="P304" s="82"/>
      <c r="Q304" s="225"/>
      <c r="R304" s="227"/>
      <c r="S304" s="227"/>
      <c r="T304" s="227"/>
      <c r="U304" s="227"/>
      <c r="V304" s="227"/>
      <c r="W304" s="227"/>
      <c r="X304" s="227"/>
      <c r="Y304" s="227"/>
      <c r="Z304" s="227"/>
      <c r="AA304" s="227"/>
      <c r="AB304" s="227"/>
      <c r="AC304" s="227"/>
      <c r="AD304" s="227"/>
      <c r="AE304" s="221"/>
      <c r="AF304" s="227"/>
      <c r="AG304" s="227"/>
      <c r="AH304" s="227"/>
      <c r="AI304" s="227"/>
      <c r="AJ304" s="227"/>
      <c r="AK304" s="227"/>
      <c r="AL304" s="227"/>
      <c r="AM304" s="227"/>
      <c r="AN304" s="227"/>
      <c r="AO304" s="227"/>
      <c r="AP304" s="227"/>
      <c r="AQ304" s="227"/>
      <c r="AR304" s="227"/>
      <c r="AS304" s="221"/>
      <c r="AT304" s="227"/>
      <c r="AU304" s="227"/>
      <c r="AV304" s="227"/>
      <c r="AW304" s="227"/>
      <c r="AX304" s="227"/>
      <c r="AY304" s="227"/>
      <c r="AZ304" s="227"/>
      <c r="BA304" s="227"/>
      <c r="BB304" s="227"/>
      <c r="BC304" s="227"/>
      <c r="BD304" s="227"/>
      <c r="BE304" s="227"/>
      <c r="BF304" s="227"/>
      <c r="BG304" s="221"/>
      <c r="BH304" s="227"/>
      <c r="BI304" s="227"/>
      <c r="BJ304" s="227"/>
      <c r="BK304" s="227"/>
      <c r="BL304" s="227"/>
      <c r="BM304" s="227"/>
      <c r="BN304" s="227"/>
      <c r="BO304" s="227"/>
      <c r="BP304" s="227"/>
      <c r="BQ304" s="227"/>
      <c r="BR304" s="227"/>
      <c r="BS304" s="227"/>
      <c r="BT304" s="227"/>
      <c r="BU304" s="221"/>
      <c r="BV304" s="227"/>
      <c r="BW304" s="227"/>
      <c r="BX304" s="227"/>
      <c r="BY304" s="227"/>
      <c r="BZ304" s="227"/>
      <c r="CA304" s="227"/>
      <c r="CB304" s="227"/>
      <c r="CC304" s="227"/>
      <c r="CD304" s="227"/>
      <c r="CE304" s="227"/>
      <c r="CF304" s="227"/>
      <c r="CG304" s="227"/>
      <c r="CH304" s="227"/>
      <c r="CI304" s="221"/>
      <c r="CJ304" s="227"/>
      <c r="CK304" s="227"/>
      <c r="CL304" s="227"/>
      <c r="CM304" s="227"/>
      <c r="CN304" s="227"/>
      <c r="CO304" s="227"/>
      <c r="CP304" s="227"/>
      <c r="CQ304" s="227"/>
      <c r="CR304" s="227"/>
      <c r="CS304" s="227"/>
      <c r="CT304" s="227"/>
      <c r="CU304" s="227"/>
      <c r="CV304" s="227"/>
    </row>
    <row r="305" spans="1:100" s="94" customFormat="1" ht="14.4">
      <c r="A305" s="221"/>
      <c r="B305" s="221"/>
      <c r="C305" s="221"/>
      <c r="D305" s="221"/>
      <c r="E305" s="217"/>
      <c r="F305" s="229" t="s">
        <v>54</v>
      </c>
      <c r="G305" s="223"/>
      <c r="H305" s="217"/>
      <c r="I305" s="217"/>
      <c r="J305" s="217"/>
      <c r="K305" s="217"/>
      <c r="L305" s="82"/>
      <c r="M305" s="217"/>
      <c r="N305" s="224"/>
      <c r="O305" s="229" t="s">
        <v>54</v>
      </c>
      <c r="P305" s="82"/>
      <c r="Q305" s="225"/>
      <c r="R305" s="227"/>
      <c r="S305" s="227"/>
      <c r="T305" s="227"/>
      <c r="U305" s="227"/>
      <c r="V305" s="227"/>
      <c r="W305" s="227"/>
      <c r="X305" s="227"/>
      <c r="Y305" s="227"/>
      <c r="Z305" s="227"/>
      <c r="AA305" s="227"/>
      <c r="AB305" s="227"/>
      <c r="AC305" s="227"/>
      <c r="AD305" s="227"/>
      <c r="AE305" s="221"/>
      <c r="AF305" s="227"/>
      <c r="AG305" s="227"/>
      <c r="AH305" s="227"/>
      <c r="AI305" s="227"/>
      <c r="AJ305" s="227"/>
      <c r="AK305" s="227"/>
      <c r="AL305" s="227"/>
      <c r="AM305" s="227"/>
      <c r="AN305" s="227"/>
      <c r="AO305" s="227"/>
      <c r="AP305" s="227"/>
      <c r="AQ305" s="227"/>
      <c r="AR305" s="227"/>
      <c r="AS305" s="221"/>
      <c r="AT305" s="227"/>
      <c r="AU305" s="227"/>
      <c r="AV305" s="227"/>
      <c r="AW305" s="227"/>
      <c r="AX305" s="227"/>
      <c r="AY305" s="227"/>
      <c r="AZ305" s="227"/>
      <c r="BA305" s="227"/>
      <c r="BB305" s="227"/>
      <c r="BC305" s="227"/>
      <c r="BD305" s="227"/>
      <c r="BE305" s="227"/>
      <c r="BF305" s="227"/>
      <c r="BG305" s="221"/>
      <c r="BH305" s="227"/>
      <c r="BI305" s="227"/>
      <c r="BJ305" s="227"/>
      <c r="BK305" s="227"/>
      <c r="BL305" s="227"/>
      <c r="BM305" s="227"/>
      <c r="BN305" s="227"/>
      <c r="BO305" s="227"/>
      <c r="BP305" s="227"/>
      <c r="BQ305" s="227"/>
      <c r="BR305" s="227"/>
      <c r="BS305" s="227"/>
      <c r="BT305" s="227"/>
      <c r="BU305" s="221"/>
      <c r="BV305" s="227"/>
      <c r="BW305" s="227"/>
      <c r="BX305" s="227"/>
      <c r="BY305" s="227"/>
      <c r="BZ305" s="227"/>
      <c r="CA305" s="227"/>
      <c r="CB305" s="227"/>
      <c r="CC305" s="227"/>
      <c r="CD305" s="227"/>
      <c r="CE305" s="227"/>
      <c r="CF305" s="227"/>
      <c r="CG305" s="227"/>
      <c r="CH305" s="227"/>
      <c r="CI305" s="221"/>
      <c r="CJ305" s="227"/>
      <c r="CK305" s="227"/>
      <c r="CL305" s="227"/>
      <c r="CM305" s="227"/>
      <c r="CN305" s="227"/>
      <c r="CO305" s="227"/>
      <c r="CP305" s="227"/>
      <c r="CQ305" s="227"/>
      <c r="CR305" s="227"/>
      <c r="CS305" s="227"/>
      <c r="CT305" s="227"/>
      <c r="CU305" s="227"/>
      <c r="CV305" s="227"/>
    </row>
    <row r="306" spans="1:100" s="94" customFormat="1" ht="14.4">
      <c r="A306" s="221"/>
      <c r="B306" s="221"/>
      <c r="C306" s="221"/>
      <c r="D306" s="221"/>
      <c r="E306" s="229"/>
      <c r="F306" s="231" t="s">
        <v>53</v>
      </c>
      <c r="G306" s="223"/>
      <c r="H306" s="217"/>
      <c r="I306" s="217"/>
      <c r="J306" s="217"/>
      <c r="K306" s="217"/>
      <c r="L306" s="82"/>
      <c r="M306" s="229"/>
      <c r="N306" s="230"/>
      <c r="O306" s="231" t="s">
        <v>53</v>
      </c>
      <c r="P306" s="82"/>
      <c r="Q306" s="225"/>
      <c r="R306" s="232">
        <f t="shared" ref="R306:AD312" si="267">SUMIFS(R$5:R$285,$E$5:$E$285,$O306,$A$5:$A$285,"Y")</f>
        <v>0</v>
      </c>
      <c r="S306" s="232">
        <f t="shared" si="267"/>
        <v>0</v>
      </c>
      <c r="T306" s="232">
        <f t="shared" si="267"/>
        <v>3924680.67</v>
      </c>
      <c r="U306" s="232">
        <f t="shared" si="267"/>
        <v>38395.9</v>
      </c>
      <c r="V306" s="232">
        <f t="shared" si="267"/>
        <v>74897.84</v>
      </c>
      <c r="W306" s="232">
        <f t="shared" si="267"/>
        <v>5528.69</v>
      </c>
      <c r="X306" s="232">
        <f t="shared" si="267"/>
        <v>395.95000000000005</v>
      </c>
      <c r="Y306" s="232">
        <f t="shared" si="267"/>
        <v>8049.74</v>
      </c>
      <c r="Z306" s="232">
        <f t="shared" si="267"/>
        <v>9959.8700000000008</v>
      </c>
      <c r="AA306" s="232">
        <f t="shared" si="267"/>
        <v>0</v>
      </c>
      <c r="AB306" s="232">
        <f t="shared" si="267"/>
        <v>2.5465851649641991E-10</v>
      </c>
      <c r="AC306" s="232">
        <f t="shared" si="267"/>
        <v>396720.8</v>
      </c>
      <c r="AD306" s="232">
        <f t="shared" si="267"/>
        <v>4458629.46</v>
      </c>
      <c r="AE306" s="221"/>
      <c r="AF306" s="232">
        <f t="shared" ref="AF306:AR312" si="268">SUMIFS(AF$5:AF$285,$E$5:$E$285,$O306,$A$5:$A$285,"Y")</f>
        <v>0</v>
      </c>
      <c r="AG306" s="232">
        <f t="shared" si="268"/>
        <v>0</v>
      </c>
      <c r="AH306" s="232">
        <f t="shared" si="268"/>
        <v>3924680.67</v>
      </c>
      <c r="AI306" s="232">
        <f t="shared" si="268"/>
        <v>3963076.57</v>
      </c>
      <c r="AJ306" s="232">
        <f t="shared" si="268"/>
        <v>4037974.4099999997</v>
      </c>
      <c r="AK306" s="232">
        <f t="shared" si="268"/>
        <v>4043503.0999999996</v>
      </c>
      <c r="AL306" s="232">
        <f t="shared" si="268"/>
        <v>4043899.05</v>
      </c>
      <c r="AM306" s="232">
        <f t="shared" si="268"/>
        <v>4051948.79</v>
      </c>
      <c r="AN306" s="232">
        <f t="shared" si="268"/>
        <v>4061908.66</v>
      </c>
      <c r="AO306" s="232">
        <f t="shared" si="268"/>
        <v>4061908.66</v>
      </c>
      <c r="AP306" s="232">
        <f t="shared" si="268"/>
        <v>4061908.66</v>
      </c>
      <c r="AQ306" s="232">
        <f t="shared" si="268"/>
        <v>4458629.46</v>
      </c>
      <c r="AR306" s="232">
        <f t="shared" si="268"/>
        <v>3206676.9416666664</v>
      </c>
      <c r="AS306" s="221"/>
      <c r="AT306" s="232">
        <f t="shared" ref="AT306:BF312" si="269">SUMIFS(AT$5:AT$285,$E$5:$E$285,$O306,$A$5:$A$285,"Y")</f>
        <v>0</v>
      </c>
      <c r="AU306" s="232">
        <f t="shared" si="269"/>
        <v>0</v>
      </c>
      <c r="AV306" s="232">
        <f t="shared" si="269"/>
        <v>2576160.3917879998</v>
      </c>
      <c r="AW306" s="232">
        <f t="shared" si="269"/>
        <v>25203.068760000002</v>
      </c>
      <c r="AX306" s="232">
        <f t="shared" si="269"/>
        <v>49162.942175999997</v>
      </c>
      <c r="AY306" s="232">
        <f t="shared" si="269"/>
        <v>3629.0321159999999</v>
      </c>
      <c r="AZ306" s="232">
        <f t="shared" si="269"/>
        <v>259.90158000000002</v>
      </c>
      <c r="BA306" s="232">
        <f t="shared" si="269"/>
        <v>5283.8493359999993</v>
      </c>
      <c r="BB306" s="232">
        <f t="shared" si="269"/>
        <v>6537.658668</v>
      </c>
      <c r="BC306" s="232">
        <f t="shared" si="269"/>
        <v>0</v>
      </c>
      <c r="BD306" s="232">
        <f t="shared" si="269"/>
        <v>1659.8062572001691</v>
      </c>
      <c r="BE306" s="232">
        <f t="shared" si="269"/>
        <v>260407.53311999998</v>
      </c>
      <c r="BF306" s="232">
        <f t="shared" si="269"/>
        <v>2928304.1838011998</v>
      </c>
      <c r="BG306" s="221"/>
      <c r="BH306" s="232">
        <f t="shared" ref="BH306:BT312" si="270">SUMIFS(BH$5:BH$285,$E$5:$E$285,$O306,$A$5:$A$285,"Y")</f>
        <v>0</v>
      </c>
      <c r="BI306" s="232">
        <f t="shared" si="270"/>
        <v>0</v>
      </c>
      <c r="BJ306" s="232">
        <f t="shared" si="270"/>
        <v>2576160.3917879998</v>
      </c>
      <c r="BK306" s="232">
        <f t="shared" si="270"/>
        <v>2601363.4605479999</v>
      </c>
      <c r="BL306" s="232">
        <f t="shared" si="270"/>
        <v>2650526.4027240002</v>
      </c>
      <c r="BM306" s="232">
        <f t="shared" si="270"/>
        <v>2654155.4348400002</v>
      </c>
      <c r="BN306" s="232">
        <f t="shared" si="270"/>
        <v>2654415.3364200001</v>
      </c>
      <c r="BO306" s="232">
        <f t="shared" si="270"/>
        <v>2659699.1857560002</v>
      </c>
      <c r="BP306" s="232">
        <f t="shared" si="270"/>
        <v>2666236.844424</v>
      </c>
      <c r="BQ306" s="232">
        <f t="shared" si="270"/>
        <v>2666236.844424</v>
      </c>
      <c r="BR306" s="232">
        <f t="shared" si="270"/>
        <v>2667896.6506812</v>
      </c>
      <c r="BS306" s="232">
        <f t="shared" si="270"/>
        <v>2928304.1838011998</v>
      </c>
      <c r="BT306" s="232">
        <f t="shared" si="270"/>
        <v>2105070.2202921496</v>
      </c>
      <c r="BU306" s="221"/>
      <c r="BV306" s="232">
        <f t="shared" ref="BV306:CH312" si="271">SUMIFS(BV$5:BV$285,$E$5:$E$285,$O306,$A$5:$A$285,"Y")</f>
        <v>0</v>
      </c>
      <c r="BW306" s="232">
        <f t="shared" si="271"/>
        <v>0</v>
      </c>
      <c r="BX306" s="232">
        <f t="shared" si="271"/>
        <v>0</v>
      </c>
      <c r="BY306" s="232">
        <f t="shared" si="271"/>
        <v>0</v>
      </c>
      <c r="BZ306" s="232">
        <f t="shared" si="271"/>
        <v>0</v>
      </c>
      <c r="CA306" s="232">
        <f t="shared" si="271"/>
        <v>0</v>
      </c>
      <c r="CB306" s="232">
        <f t="shared" si="271"/>
        <v>0</v>
      </c>
      <c r="CC306" s="232">
        <f t="shared" si="271"/>
        <v>0</v>
      </c>
      <c r="CD306" s="232">
        <f t="shared" si="271"/>
        <v>0</v>
      </c>
      <c r="CE306" s="232">
        <f t="shared" si="271"/>
        <v>0</v>
      </c>
      <c r="CF306" s="232">
        <f t="shared" si="271"/>
        <v>0</v>
      </c>
      <c r="CG306" s="232">
        <f t="shared" si="271"/>
        <v>0</v>
      </c>
      <c r="CH306" s="232">
        <f t="shared" si="271"/>
        <v>0</v>
      </c>
      <c r="CI306" s="221"/>
      <c r="CJ306" s="232">
        <f t="shared" ref="CJ306:CV312" si="272">SUMIFS(CJ$5:CJ$285,$E$5:$E$285,$O306,$A$5:$A$285,"Y")</f>
        <v>0</v>
      </c>
      <c r="CK306" s="232">
        <f t="shared" si="272"/>
        <v>0</v>
      </c>
      <c r="CL306" s="232">
        <f t="shared" si="272"/>
        <v>0</v>
      </c>
      <c r="CM306" s="232">
        <f t="shared" si="272"/>
        <v>0</v>
      </c>
      <c r="CN306" s="232">
        <f t="shared" si="272"/>
        <v>0</v>
      </c>
      <c r="CO306" s="232">
        <f t="shared" si="272"/>
        <v>0</v>
      </c>
      <c r="CP306" s="232">
        <f t="shared" si="272"/>
        <v>0</v>
      </c>
      <c r="CQ306" s="232">
        <f t="shared" si="272"/>
        <v>0</v>
      </c>
      <c r="CR306" s="232">
        <f t="shared" si="272"/>
        <v>0</v>
      </c>
      <c r="CS306" s="232">
        <f t="shared" si="272"/>
        <v>0</v>
      </c>
      <c r="CT306" s="232">
        <f t="shared" si="272"/>
        <v>0</v>
      </c>
      <c r="CU306" s="232">
        <f t="shared" si="272"/>
        <v>0</v>
      </c>
      <c r="CV306" s="232">
        <f t="shared" si="272"/>
        <v>0</v>
      </c>
    </row>
    <row r="307" spans="1:100" s="94" customFormat="1" ht="14.4">
      <c r="A307" s="221"/>
      <c r="B307" s="221"/>
      <c r="C307" s="221"/>
      <c r="D307" s="221"/>
      <c r="E307" s="231"/>
      <c r="F307" s="231" t="s">
        <v>52</v>
      </c>
      <c r="G307" s="223"/>
      <c r="H307" s="217"/>
      <c r="I307" s="217"/>
      <c r="J307" s="217"/>
      <c r="K307" s="217"/>
      <c r="L307" s="82"/>
      <c r="M307" s="231"/>
      <c r="N307" s="233"/>
      <c r="O307" s="231" t="s">
        <v>52</v>
      </c>
      <c r="P307" s="82"/>
      <c r="Q307" s="225"/>
      <c r="R307" s="220">
        <f t="shared" si="267"/>
        <v>2354822.9700000002</v>
      </c>
      <c r="S307" s="220">
        <f t="shared" si="267"/>
        <v>53.42</v>
      </c>
      <c r="T307" s="220">
        <f t="shared" si="267"/>
        <v>3609.26</v>
      </c>
      <c r="U307" s="220">
        <f t="shared" si="267"/>
        <v>14816.17</v>
      </c>
      <c r="V307" s="220">
        <f t="shared" si="267"/>
        <v>531071.82000000007</v>
      </c>
      <c r="W307" s="220">
        <f t="shared" si="267"/>
        <v>378895.39</v>
      </c>
      <c r="X307" s="220">
        <f t="shared" si="267"/>
        <v>4316411.5999999996</v>
      </c>
      <c r="Y307" s="220">
        <f t="shared" si="267"/>
        <v>107542.46</v>
      </c>
      <c r="Z307" s="220">
        <f t="shared" si="267"/>
        <v>117076.52</v>
      </c>
      <c r="AA307" s="220">
        <f t="shared" si="267"/>
        <v>1700705.56</v>
      </c>
      <c r="AB307" s="220">
        <f t="shared" si="267"/>
        <v>51861.33</v>
      </c>
      <c r="AC307" s="220">
        <f t="shared" si="267"/>
        <v>26641.16</v>
      </c>
      <c r="AD307" s="220">
        <f t="shared" si="267"/>
        <v>9603507.6599999983</v>
      </c>
      <c r="AE307" s="221"/>
      <c r="AF307" s="220">
        <f t="shared" si="268"/>
        <v>2354822.9700000002</v>
      </c>
      <c r="AG307" s="220">
        <f t="shared" si="268"/>
        <v>2354876.39</v>
      </c>
      <c r="AH307" s="220">
        <f t="shared" si="268"/>
        <v>2358485.65</v>
      </c>
      <c r="AI307" s="220">
        <f t="shared" si="268"/>
        <v>2373301.8199999998</v>
      </c>
      <c r="AJ307" s="220">
        <f t="shared" si="268"/>
        <v>2904373.6399999997</v>
      </c>
      <c r="AK307" s="220">
        <f t="shared" si="268"/>
        <v>3283269.03</v>
      </c>
      <c r="AL307" s="220">
        <f t="shared" si="268"/>
        <v>7599680.629999999</v>
      </c>
      <c r="AM307" s="220">
        <f t="shared" si="268"/>
        <v>7707223.0899999989</v>
      </c>
      <c r="AN307" s="220">
        <f t="shared" si="268"/>
        <v>7824299.6099999985</v>
      </c>
      <c r="AO307" s="220">
        <f t="shared" si="268"/>
        <v>9525005.1699999999</v>
      </c>
      <c r="AP307" s="220">
        <f t="shared" si="268"/>
        <v>9576866.4999999981</v>
      </c>
      <c r="AQ307" s="220">
        <f t="shared" si="268"/>
        <v>9603507.6599999983</v>
      </c>
      <c r="AR307" s="220">
        <f t="shared" si="268"/>
        <v>5221996.5274999999</v>
      </c>
      <c r="AS307" s="221"/>
      <c r="AT307" s="220">
        <f t="shared" si="269"/>
        <v>1548223.5162</v>
      </c>
      <c r="AU307" s="220">
        <f t="shared" si="269"/>
        <v>53.42</v>
      </c>
      <c r="AV307" s="220">
        <f t="shared" si="269"/>
        <v>2369.1182640000002</v>
      </c>
      <c r="AW307" s="220">
        <f t="shared" si="269"/>
        <v>14828.57396</v>
      </c>
      <c r="AX307" s="220">
        <f t="shared" si="269"/>
        <v>367443.28153979999</v>
      </c>
      <c r="AY307" s="220">
        <f t="shared" si="269"/>
        <v>262101.6634896</v>
      </c>
      <c r="AZ307" s="220">
        <f t="shared" si="269"/>
        <v>2833911.2799275992</v>
      </c>
      <c r="BA307" s="220">
        <f t="shared" si="269"/>
        <v>71300.985977399992</v>
      </c>
      <c r="BB307" s="220">
        <f t="shared" si="269"/>
        <v>77148.061854300002</v>
      </c>
      <c r="BC307" s="220">
        <f t="shared" si="269"/>
        <v>1116592.1795942998</v>
      </c>
      <c r="BD307" s="220">
        <f t="shared" si="269"/>
        <v>34244.789039399999</v>
      </c>
      <c r="BE307" s="220">
        <f t="shared" si="269"/>
        <v>17870.461408800002</v>
      </c>
      <c r="BF307" s="220">
        <f t="shared" si="269"/>
        <v>6346087.3312551994</v>
      </c>
      <c r="BG307" s="221"/>
      <c r="BH307" s="220">
        <f t="shared" si="270"/>
        <v>1548223.5162</v>
      </c>
      <c r="BI307" s="220">
        <f t="shared" si="270"/>
        <v>1548276.9361999999</v>
      </c>
      <c r="BJ307" s="220">
        <f t="shared" si="270"/>
        <v>1550646.0544639998</v>
      </c>
      <c r="BK307" s="220">
        <f t="shared" si="270"/>
        <v>1565474.6284239998</v>
      </c>
      <c r="BL307" s="220">
        <f t="shared" si="270"/>
        <v>1932917.9099637999</v>
      </c>
      <c r="BM307" s="220">
        <f t="shared" si="270"/>
        <v>2195019.5734534003</v>
      </c>
      <c r="BN307" s="220">
        <f t="shared" si="270"/>
        <v>5028930.8533809995</v>
      </c>
      <c r="BO307" s="220">
        <f t="shared" si="270"/>
        <v>5100231.8393583996</v>
      </c>
      <c r="BP307" s="220">
        <f t="shared" si="270"/>
        <v>5177379.9012126997</v>
      </c>
      <c r="BQ307" s="220">
        <f t="shared" si="270"/>
        <v>6293972.0808069985</v>
      </c>
      <c r="BR307" s="220">
        <f t="shared" si="270"/>
        <v>6328216.8698463989</v>
      </c>
      <c r="BS307" s="220">
        <f t="shared" si="270"/>
        <v>6346087.3312551994</v>
      </c>
      <c r="BT307" s="220">
        <f t="shared" si="270"/>
        <v>3453527.8190781916</v>
      </c>
      <c r="BU307" s="221"/>
      <c r="BV307" s="220">
        <f t="shared" si="271"/>
        <v>0</v>
      </c>
      <c r="BW307" s="220">
        <f t="shared" si="271"/>
        <v>0</v>
      </c>
      <c r="BX307" s="220">
        <f t="shared" si="271"/>
        <v>0</v>
      </c>
      <c r="BY307" s="220">
        <f t="shared" si="271"/>
        <v>0</v>
      </c>
      <c r="BZ307" s="220">
        <f t="shared" si="271"/>
        <v>0</v>
      </c>
      <c r="CA307" s="220">
        <f t="shared" si="271"/>
        <v>0</v>
      </c>
      <c r="CB307" s="220">
        <f t="shared" si="271"/>
        <v>0</v>
      </c>
      <c r="CC307" s="220">
        <f t="shared" si="271"/>
        <v>0</v>
      </c>
      <c r="CD307" s="220">
        <f t="shared" si="271"/>
        <v>0</v>
      </c>
      <c r="CE307" s="220">
        <f t="shared" si="271"/>
        <v>0</v>
      </c>
      <c r="CF307" s="220">
        <f t="shared" si="271"/>
        <v>0</v>
      </c>
      <c r="CG307" s="220">
        <f t="shared" si="271"/>
        <v>0</v>
      </c>
      <c r="CH307" s="220">
        <f t="shared" si="271"/>
        <v>0</v>
      </c>
      <c r="CI307" s="221"/>
      <c r="CJ307" s="220">
        <f t="shared" si="272"/>
        <v>0</v>
      </c>
      <c r="CK307" s="220">
        <f t="shared" si="272"/>
        <v>0</v>
      </c>
      <c r="CL307" s="220">
        <f t="shared" si="272"/>
        <v>0</v>
      </c>
      <c r="CM307" s="220">
        <f t="shared" si="272"/>
        <v>0</v>
      </c>
      <c r="CN307" s="220">
        <f t="shared" si="272"/>
        <v>0</v>
      </c>
      <c r="CO307" s="220">
        <f t="shared" si="272"/>
        <v>0</v>
      </c>
      <c r="CP307" s="220">
        <f t="shared" si="272"/>
        <v>0</v>
      </c>
      <c r="CQ307" s="220">
        <f t="shared" si="272"/>
        <v>0</v>
      </c>
      <c r="CR307" s="220">
        <f t="shared" si="272"/>
        <v>0</v>
      </c>
      <c r="CS307" s="220">
        <f t="shared" si="272"/>
        <v>0</v>
      </c>
      <c r="CT307" s="220">
        <f t="shared" si="272"/>
        <v>0</v>
      </c>
      <c r="CU307" s="220">
        <f t="shared" si="272"/>
        <v>0</v>
      </c>
      <c r="CV307" s="220">
        <f t="shared" si="272"/>
        <v>0</v>
      </c>
    </row>
    <row r="308" spans="1:100" s="94" customFormat="1" ht="14.4">
      <c r="A308" s="221"/>
      <c r="B308" s="221"/>
      <c r="C308" s="221"/>
      <c r="D308" s="221"/>
      <c r="E308" s="217"/>
      <c r="F308" s="231" t="s">
        <v>51</v>
      </c>
      <c r="G308" s="223"/>
      <c r="H308" s="217"/>
      <c r="I308" s="217"/>
      <c r="J308" s="217"/>
      <c r="K308" s="217"/>
      <c r="L308" s="82"/>
      <c r="M308" s="217"/>
      <c r="N308" s="224"/>
      <c r="O308" s="231" t="s">
        <v>51</v>
      </c>
      <c r="P308" s="82"/>
      <c r="Q308" s="225"/>
      <c r="R308" s="220">
        <f t="shared" si="267"/>
        <v>0</v>
      </c>
      <c r="S308" s="220">
        <f t="shared" si="267"/>
        <v>0</v>
      </c>
      <c r="T308" s="220">
        <f t="shared" si="267"/>
        <v>0</v>
      </c>
      <c r="U308" s="220">
        <f t="shared" si="267"/>
        <v>0</v>
      </c>
      <c r="V308" s="220">
        <f t="shared" si="267"/>
        <v>0</v>
      </c>
      <c r="W308" s="220">
        <f t="shared" si="267"/>
        <v>0</v>
      </c>
      <c r="X308" s="220">
        <f t="shared" si="267"/>
        <v>0</v>
      </c>
      <c r="Y308" s="220">
        <f t="shared" si="267"/>
        <v>0</v>
      </c>
      <c r="Z308" s="220">
        <f t="shared" si="267"/>
        <v>0</v>
      </c>
      <c r="AA308" s="220">
        <f t="shared" si="267"/>
        <v>0</v>
      </c>
      <c r="AB308" s="220">
        <f t="shared" si="267"/>
        <v>0</v>
      </c>
      <c r="AC308" s="220">
        <f t="shared" si="267"/>
        <v>0</v>
      </c>
      <c r="AD308" s="220">
        <f t="shared" si="267"/>
        <v>0</v>
      </c>
      <c r="AE308" s="221"/>
      <c r="AF308" s="220">
        <f t="shared" si="268"/>
        <v>0</v>
      </c>
      <c r="AG308" s="220">
        <f t="shared" si="268"/>
        <v>0</v>
      </c>
      <c r="AH308" s="220">
        <f t="shared" si="268"/>
        <v>0</v>
      </c>
      <c r="AI308" s="220">
        <f t="shared" si="268"/>
        <v>0</v>
      </c>
      <c r="AJ308" s="220">
        <f t="shared" si="268"/>
        <v>0</v>
      </c>
      <c r="AK308" s="220">
        <f t="shared" si="268"/>
        <v>0</v>
      </c>
      <c r="AL308" s="220">
        <f t="shared" si="268"/>
        <v>0</v>
      </c>
      <c r="AM308" s="220">
        <f t="shared" si="268"/>
        <v>0</v>
      </c>
      <c r="AN308" s="220">
        <f t="shared" si="268"/>
        <v>0</v>
      </c>
      <c r="AO308" s="220">
        <f t="shared" si="268"/>
        <v>0</v>
      </c>
      <c r="AP308" s="220">
        <f t="shared" si="268"/>
        <v>0</v>
      </c>
      <c r="AQ308" s="220">
        <f t="shared" si="268"/>
        <v>0</v>
      </c>
      <c r="AR308" s="220">
        <f t="shared" si="268"/>
        <v>0</v>
      </c>
      <c r="AS308" s="221"/>
      <c r="AT308" s="220">
        <f t="shared" si="269"/>
        <v>0</v>
      </c>
      <c r="AU308" s="220">
        <f t="shared" si="269"/>
        <v>0</v>
      </c>
      <c r="AV308" s="220">
        <f t="shared" si="269"/>
        <v>0</v>
      </c>
      <c r="AW308" s="220">
        <f t="shared" si="269"/>
        <v>0</v>
      </c>
      <c r="AX308" s="220">
        <f t="shared" si="269"/>
        <v>0</v>
      </c>
      <c r="AY308" s="220">
        <f t="shared" si="269"/>
        <v>0</v>
      </c>
      <c r="AZ308" s="220">
        <f t="shared" si="269"/>
        <v>0</v>
      </c>
      <c r="BA308" s="220">
        <f t="shared" si="269"/>
        <v>0</v>
      </c>
      <c r="BB308" s="220">
        <f t="shared" si="269"/>
        <v>0</v>
      </c>
      <c r="BC308" s="220">
        <f t="shared" si="269"/>
        <v>0</v>
      </c>
      <c r="BD308" s="220">
        <f t="shared" si="269"/>
        <v>0</v>
      </c>
      <c r="BE308" s="220">
        <f t="shared" si="269"/>
        <v>0</v>
      </c>
      <c r="BF308" s="220">
        <f t="shared" si="269"/>
        <v>0</v>
      </c>
      <c r="BG308" s="221"/>
      <c r="BH308" s="220">
        <f t="shared" si="270"/>
        <v>0</v>
      </c>
      <c r="BI308" s="220">
        <f t="shared" si="270"/>
        <v>0</v>
      </c>
      <c r="BJ308" s="220">
        <f t="shared" si="270"/>
        <v>0</v>
      </c>
      <c r="BK308" s="220">
        <f t="shared" si="270"/>
        <v>0</v>
      </c>
      <c r="BL308" s="220">
        <f t="shared" si="270"/>
        <v>0</v>
      </c>
      <c r="BM308" s="220">
        <f t="shared" si="270"/>
        <v>0</v>
      </c>
      <c r="BN308" s="220">
        <f t="shared" si="270"/>
        <v>0</v>
      </c>
      <c r="BO308" s="220">
        <f t="shared" si="270"/>
        <v>0</v>
      </c>
      <c r="BP308" s="220">
        <f t="shared" si="270"/>
        <v>0</v>
      </c>
      <c r="BQ308" s="220">
        <f t="shared" si="270"/>
        <v>0</v>
      </c>
      <c r="BR308" s="220">
        <f t="shared" si="270"/>
        <v>0</v>
      </c>
      <c r="BS308" s="220">
        <f t="shared" si="270"/>
        <v>0</v>
      </c>
      <c r="BT308" s="220">
        <f t="shared" si="270"/>
        <v>0</v>
      </c>
      <c r="BU308" s="221"/>
      <c r="BV308" s="220">
        <f t="shared" si="271"/>
        <v>0</v>
      </c>
      <c r="BW308" s="220">
        <f t="shared" si="271"/>
        <v>0</v>
      </c>
      <c r="BX308" s="220">
        <f t="shared" si="271"/>
        <v>0</v>
      </c>
      <c r="BY308" s="220">
        <f t="shared" si="271"/>
        <v>0</v>
      </c>
      <c r="BZ308" s="220">
        <f t="shared" si="271"/>
        <v>0</v>
      </c>
      <c r="CA308" s="220">
        <f t="shared" si="271"/>
        <v>0</v>
      </c>
      <c r="CB308" s="220">
        <f t="shared" si="271"/>
        <v>0</v>
      </c>
      <c r="CC308" s="220">
        <f t="shared" si="271"/>
        <v>0</v>
      </c>
      <c r="CD308" s="220">
        <f t="shared" si="271"/>
        <v>0</v>
      </c>
      <c r="CE308" s="220">
        <f t="shared" si="271"/>
        <v>0</v>
      </c>
      <c r="CF308" s="220">
        <f t="shared" si="271"/>
        <v>0</v>
      </c>
      <c r="CG308" s="220">
        <f t="shared" si="271"/>
        <v>0</v>
      </c>
      <c r="CH308" s="220">
        <f t="shared" si="271"/>
        <v>0</v>
      </c>
      <c r="CI308" s="221"/>
      <c r="CJ308" s="220">
        <f t="shared" si="272"/>
        <v>0</v>
      </c>
      <c r="CK308" s="220">
        <f t="shared" si="272"/>
        <v>0</v>
      </c>
      <c r="CL308" s="220">
        <f t="shared" si="272"/>
        <v>0</v>
      </c>
      <c r="CM308" s="220">
        <f t="shared" si="272"/>
        <v>0</v>
      </c>
      <c r="CN308" s="220">
        <f t="shared" si="272"/>
        <v>0</v>
      </c>
      <c r="CO308" s="220">
        <f t="shared" si="272"/>
        <v>0</v>
      </c>
      <c r="CP308" s="220">
        <f t="shared" si="272"/>
        <v>0</v>
      </c>
      <c r="CQ308" s="220">
        <f t="shared" si="272"/>
        <v>0</v>
      </c>
      <c r="CR308" s="220">
        <f t="shared" si="272"/>
        <v>0</v>
      </c>
      <c r="CS308" s="220">
        <f t="shared" si="272"/>
        <v>0</v>
      </c>
      <c r="CT308" s="220">
        <f t="shared" si="272"/>
        <v>0</v>
      </c>
      <c r="CU308" s="220">
        <f t="shared" si="272"/>
        <v>0</v>
      </c>
      <c r="CV308" s="220">
        <f t="shared" si="272"/>
        <v>0</v>
      </c>
    </row>
    <row r="309" spans="1:100" s="94" customFormat="1" ht="14.4">
      <c r="A309" s="221"/>
      <c r="B309" s="221"/>
      <c r="C309" s="221"/>
      <c r="D309" s="221"/>
      <c r="E309" s="217"/>
      <c r="F309" s="231" t="s">
        <v>50</v>
      </c>
      <c r="G309" s="223"/>
      <c r="H309" s="217"/>
      <c r="I309" s="217"/>
      <c r="J309" s="217"/>
      <c r="K309" s="217"/>
      <c r="L309" s="82"/>
      <c r="M309" s="217"/>
      <c r="N309" s="224"/>
      <c r="O309" s="231" t="s">
        <v>50</v>
      </c>
      <c r="P309" s="82"/>
      <c r="Q309" s="225"/>
      <c r="R309" s="220">
        <f t="shared" si="267"/>
        <v>0</v>
      </c>
      <c r="S309" s="220">
        <f t="shared" si="267"/>
        <v>0</v>
      </c>
      <c r="T309" s="220">
        <f t="shared" si="267"/>
        <v>0</v>
      </c>
      <c r="U309" s="220">
        <f t="shared" si="267"/>
        <v>0</v>
      </c>
      <c r="V309" s="220">
        <f t="shared" si="267"/>
        <v>0</v>
      </c>
      <c r="W309" s="220">
        <f t="shared" si="267"/>
        <v>3114003.9</v>
      </c>
      <c r="X309" s="220">
        <f t="shared" si="267"/>
        <v>-300178.12</v>
      </c>
      <c r="Y309" s="220">
        <f t="shared" si="267"/>
        <v>33790.57</v>
      </c>
      <c r="Z309" s="220">
        <f t="shared" si="267"/>
        <v>3475352.6700000013</v>
      </c>
      <c r="AA309" s="220">
        <f t="shared" si="267"/>
        <v>1114732.6099999999</v>
      </c>
      <c r="AB309" s="220">
        <f t="shared" si="267"/>
        <v>2.3283064365386963E-10</v>
      </c>
      <c r="AC309" s="220">
        <f t="shared" si="267"/>
        <v>0</v>
      </c>
      <c r="AD309" s="220">
        <f t="shared" si="267"/>
        <v>7437701.6299999999</v>
      </c>
      <c r="AE309" s="221"/>
      <c r="AF309" s="220">
        <f t="shared" si="268"/>
        <v>0</v>
      </c>
      <c r="AG309" s="220">
        <f t="shared" si="268"/>
        <v>0</v>
      </c>
      <c r="AH309" s="220">
        <f t="shared" si="268"/>
        <v>0</v>
      </c>
      <c r="AI309" s="220">
        <f t="shared" si="268"/>
        <v>0</v>
      </c>
      <c r="AJ309" s="220">
        <f t="shared" si="268"/>
        <v>0</v>
      </c>
      <c r="AK309" s="220">
        <f t="shared" si="268"/>
        <v>3114003.9</v>
      </c>
      <c r="AL309" s="220">
        <f t="shared" si="268"/>
        <v>2813825.78</v>
      </c>
      <c r="AM309" s="220">
        <f t="shared" si="268"/>
        <v>2847616.3499999996</v>
      </c>
      <c r="AN309" s="220">
        <f t="shared" si="268"/>
        <v>6322969.0200000014</v>
      </c>
      <c r="AO309" s="220">
        <f t="shared" si="268"/>
        <v>7437701.6300000008</v>
      </c>
      <c r="AP309" s="220">
        <f t="shared" si="268"/>
        <v>7437701.6299999999</v>
      </c>
      <c r="AQ309" s="220">
        <f t="shared" si="268"/>
        <v>7437701.6299999999</v>
      </c>
      <c r="AR309" s="220">
        <f t="shared" si="268"/>
        <v>2807722.4270833335</v>
      </c>
      <c r="AS309" s="221"/>
      <c r="AT309" s="220">
        <f t="shared" si="269"/>
        <v>0</v>
      </c>
      <c r="AU309" s="220">
        <f t="shared" si="269"/>
        <v>0</v>
      </c>
      <c r="AV309" s="220">
        <f t="shared" si="269"/>
        <v>0</v>
      </c>
      <c r="AW309" s="220">
        <f t="shared" si="269"/>
        <v>0</v>
      </c>
      <c r="AX309" s="220">
        <f t="shared" si="269"/>
        <v>0</v>
      </c>
      <c r="AY309" s="220">
        <f t="shared" si="269"/>
        <v>2044032.1599599998</v>
      </c>
      <c r="AZ309" s="220">
        <f t="shared" si="269"/>
        <v>-197036.91796799999</v>
      </c>
      <c r="BA309" s="220">
        <f t="shared" si="269"/>
        <v>22180.130148</v>
      </c>
      <c r="BB309" s="220">
        <f t="shared" si="269"/>
        <v>3007622.6619680016</v>
      </c>
      <c r="BC309" s="220">
        <f t="shared" si="269"/>
        <v>875780.82101599977</v>
      </c>
      <c r="BD309" s="220">
        <f t="shared" si="269"/>
        <v>1.4551915228366852E-10</v>
      </c>
      <c r="BE309" s="220">
        <f t="shared" si="269"/>
        <v>0</v>
      </c>
      <c r="BF309" s="220">
        <f t="shared" si="269"/>
        <v>5752578.8551240005</v>
      </c>
      <c r="BG309" s="221"/>
      <c r="BH309" s="220">
        <f t="shared" si="270"/>
        <v>0</v>
      </c>
      <c r="BI309" s="220">
        <f t="shared" si="270"/>
        <v>0</v>
      </c>
      <c r="BJ309" s="220">
        <f t="shared" si="270"/>
        <v>0</v>
      </c>
      <c r="BK309" s="220">
        <f t="shared" si="270"/>
        <v>0</v>
      </c>
      <c r="BL309" s="220">
        <f t="shared" si="270"/>
        <v>0</v>
      </c>
      <c r="BM309" s="220">
        <f t="shared" si="270"/>
        <v>2044032.1599599998</v>
      </c>
      <c r="BN309" s="220">
        <f t="shared" si="270"/>
        <v>1846995.2419919998</v>
      </c>
      <c r="BO309" s="220">
        <f t="shared" si="270"/>
        <v>1869175.3721399999</v>
      </c>
      <c r="BP309" s="220">
        <f t="shared" si="270"/>
        <v>4876798.0341080017</v>
      </c>
      <c r="BQ309" s="220">
        <f t="shared" si="270"/>
        <v>5752578.8551240014</v>
      </c>
      <c r="BR309" s="220">
        <f t="shared" si="270"/>
        <v>5752578.8551240005</v>
      </c>
      <c r="BS309" s="220">
        <f t="shared" si="270"/>
        <v>5752578.8551240005</v>
      </c>
      <c r="BT309" s="220">
        <f t="shared" si="270"/>
        <v>2084870.6621675005</v>
      </c>
      <c r="BU309" s="221"/>
      <c r="BV309" s="220">
        <f t="shared" si="271"/>
        <v>0</v>
      </c>
      <c r="BW309" s="220">
        <f t="shared" si="271"/>
        <v>0</v>
      </c>
      <c r="BX309" s="220">
        <f t="shared" si="271"/>
        <v>0</v>
      </c>
      <c r="BY309" s="220">
        <f t="shared" si="271"/>
        <v>0</v>
      </c>
      <c r="BZ309" s="220">
        <f t="shared" si="271"/>
        <v>0</v>
      </c>
      <c r="CA309" s="220">
        <f t="shared" si="271"/>
        <v>0</v>
      </c>
      <c r="CB309" s="220">
        <f t="shared" si="271"/>
        <v>0</v>
      </c>
      <c r="CC309" s="220">
        <f t="shared" si="271"/>
        <v>0</v>
      </c>
      <c r="CD309" s="220">
        <f t="shared" si="271"/>
        <v>0</v>
      </c>
      <c r="CE309" s="220">
        <f t="shared" si="271"/>
        <v>0</v>
      </c>
      <c r="CF309" s="220">
        <f t="shared" si="271"/>
        <v>0</v>
      </c>
      <c r="CG309" s="220">
        <f t="shared" si="271"/>
        <v>0</v>
      </c>
      <c r="CH309" s="220">
        <f t="shared" si="271"/>
        <v>0</v>
      </c>
      <c r="CI309" s="221"/>
      <c r="CJ309" s="220">
        <f t="shared" si="272"/>
        <v>0</v>
      </c>
      <c r="CK309" s="220">
        <f t="shared" si="272"/>
        <v>0</v>
      </c>
      <c r="CL309" s="220">
        <f t="shared" si="272"/>
        <v>0</v>
      </c>
      <c r="CM309" s="220">
        <f t="shared" si="272"/>
        <v>0</v>
      </c>
      <c r="CN309" s="220">
        <f t="shared" si="272"/>
        <v>0</v>
      </c>
      <c r="CO309" s="220">
        <f t="shared" si="272"/>
        <v>0</v>
      </c>
      <c r="CP309" s="220">
        <f t="shared" si="272"/>
        <v>0</v>
      </c>
      <c r="CQ309" s="220">
        <f t="shared" si="272"/>
        <v>0</v>
      </c>
      <c r="CR309" s="220">
        <f t="shared" si="272"/>
        <v>0</v>
      </c>
      <c r="CS309" s="220">
        <f t="shared" si="272"/>
        <v>0</v>
      </c>
      <c r="CT309" s="220">
        <f t="shared" si="272"/>
        <v>0</v>
      </c>
      <c r="CU309" s="220">
        <f t="shared" si="272"/>
        <v>0</v>
      </c>
      <c r="CV309" s="220">
        <f t="shared" si="272"/>
        <v>0</v>
      </c>
    </row>
    <row r="310" spans="1:100" s="94" customFormat="1" ht="14.4">
      <c r="A310" s="221"/>
      <c r="B310" s="221"/>
      <c r="C310" s="221"/>
      <c r="D310" s="221"/>
      <c r="E310" s="217"/>
      <c r="F310" s="231" t="s">
        <v>49</v>
      </c>
      <c r="G310" s="223"/>
      <c r="H310" s="217"/>
      <c r="I310" s="217"/>
      <c r="J310" s="217"/>
      <c r="K310" s="217"/>
      <c r="L310" s="82"/>
      <c r="M310" s="217"/>
      <c r="N310" s="224"/>
      <c r="O310" s="231" t="s">
        <v>49</v>
      </c>
      <c r="P310" s="82"/>
      <c r="Q310" s="225"/>
      <c r="R310" s="220">
        <f t="shared" si="267"/>
        <v>0</v>
      </c>
      <c r="S310" s="220">
        <f t="shared" si="267"/>
        <v>0</v>
      </c>
      <c r="T310" s="220">
        <f t="shared" si="267"/>
        <v>0</v>
      </c>
      <c r="U310" s="220">
        <f t="shared" si="267"/>
        <v>0</v>
      </c>
      <c r="V310" s="220">
        <f t="shared" si="267"/>
        <v>0</v>
      </c>
      <c r="W310" s="220">
        <f t="shared" si="267"/>
        <v>0</v>
      </c>
      <c r="X310" s="220">
        <f t="shared" si="267"/>
        <v>0</v>
      </c>
      <c r="Y310" s="220">
        <f t="shared" si="267"/>
        <v>0</v>
      </c>
      <c r="Z310" s="220">
        <f t="shared" si="267"/>
        <v>0</v>
      </c>
      <c r="AA310" s="220">
        <f t="shared" si="267"/>
        <v>0</v>
      </c>
      <c r="AB310" s="220">
        <f t="shared" si="267"/>
        <v>0</v>
      </c>
      <c r="AC310" s="220">
        <f t="shared" si="267"/>
        <v>0</v>
      </c>
      <c r="AD310" s="220">
        <f t="shared" si="267"/>
        <v>0</v>
      </c>
      <c r="AE310" s="221"/>
      <c r="AF310" s="220">
        <f t="shared" si="268"/>
        <v>0</v>
      </c>
      <c r="AG310" s="220">
        <f t="shared" si="268"/>
        <v>0</v>
      </c>
      <c r="AH310" s="220">
        <f t="shared" si="268"/>
        <v>0</v>
      </c>
      <c r="AI310" s="220">
        <f t="shared" si="268"/>
        <v>0</v>
      </c>
      <c r="AJ310" s="220">
        <f t="shared" si="268"/>
        <v>0</v>
      </c>
      <c r="AK310" s="220">
        <f t="shared" si="268"/>
        <v>0</v>
      </c>
      <c r="AL310" s="220">
        <f t="shared" si="268"/>
        <v>0</v>
      </c>
      <c r="AM310" s="220">
        <f t="shared" si="268"/>
        <v>0</v>
      </c>
      <c r="AN310" s="220">
        <f t="shared" si="268"/>
        <v>0</v>
      </c>
      <c r="AO310" s="220">
        <f t="shared" si="268"/>
        <v>0</v>
      </c>
      <c r="AP310" s="220">
        <f t="shared" si="268"/>
        <v>0</v>
      </c>
      <c r="AQ310" s="220">
        <f t="shared" si="268"/>
        <v>0</v>
      </c>
      <c r="AR310" s="220">
        <f t="shared" si="268"/>
        <v>0</v>
      </c>
      <c r="AS310" s="221"/>
      <c r="AT310" s="220">
        <f t="shared" si="269"/>
        <v>0</v>
      </c>
      <c r="AU310" s="220">
        <f t="shared" si="269"/>
        <v>0</v>
      </c>
      <c r="AV310" s="220">
        <f t="shared" si="269"/>
        <v>0</v>
      </c>
      <c r="AW310" s="220">
        <f t="shared" si="269"/>
        <v>0</v>
      </c>
      <c r="AX310" s="220">
        <f t="shared" si="269"/>
        <v>0</v>
      </c>
      <c r="AY310" s="220">
        <f t="shared" si="269"/>
        <v>0</v>
      </c>
      <c r="AZ310" s="220">
        <f t="shared" si="269"/>
        <v>0</v>
      </c>
      <c r="BA310" s="220">
        <f t="shared" si="269"/>
        <v>0</v>
      </c>
      <c r="BB310" s="220">
        <f t="shared" si="269"/>
        <v>0</v>
      </c>
      <c r="BC310" s="220">
        <f t="shared" si="269"/>
        <v>0</v>
      </c>
      <c r="BD310" s="220">
        <f t="shared" si="269"/>
        <v>0</v>
      </c>
      <c r="BE310" s="220">
        <f t="shared" si="269"/>
        <v>0</v>
      </c>
      <c r="BF310" s="220">
        <f t="shared" si="269"/>
        <v>0</v>
      </c>
      <c r="BG310" s="221"/>
      <c r="BH310" s="220">
        <f t="shared" si="270"/>
        <v>0</v>
      </c>
      <c r="BI310" s="220">
        <f t="shared" si="270"/>
        <v>0</v>
      </c>
      <c r="BJ310" s="220">
        <f t="shared" si="270"/>
        <v>0</v>
      </c>
      <c r="BK310" s="220">
        <f t="shared" si="270"/>
        <v>0</v>
      </c>
      <c r="BL310" s="220">
        <f t="shared" si="270"/>
        <v>0</v>
      </c>
      <c r="BM310" s="220">
        <f t="shared" si="270"/>
        <v>0</v>
      </c>
      <c r="BN310" s="220">
        <f t="shared" si="270"/>
        <v>0</v>
      </c>
      <c r="BO310" s="220">
        <f t="shared" si="270"/>
        <v>0</v>
      </c>
      <c r="BP310" s="220">
        <f t="shared" si="270"/>
        <v>0</v>
      </c>
      <c r="BQ310" s="220">
        <f t="shared" si="270"/>
        <v>0</v>
      </c>
      <c r="BR310" s="220">
        <f t="shared" si="270"/>
        <v>0</v>
      </c>
      <c r="BS310" s="220">
        <f t="shared" si="270"/>
        <v>0</v>
      </c>
      <c r="BT310" s="220">
        <f t="shared" si="270"/>
        <v>0</v>
      </c>
      <c r="BU310" s="221"/>
      <c r="BV310" s="220">
        <f t="shared" si="271"/>
        <v>0</v>
      </c>
      <c r="BW310" s="220">
        <f t="shared" si="271"/>
        <v>0</v>
      </c>
      <c r="BX310" s="220">
        <f t="shared" si="271"/>
        <v>0</v>
      </c>
      <c r="BY310" s="220">
        <f t="shared" si="271"/>
        <v>0</v>
      </c>
      <c r="BZ310" s="220">
        <f t="shared" si="271"/>
        <v>0</v>
      </c>
      <c r="CA310" s="220">
        <f t="shared" si="271"/>
        <v>0</v>
      </c>
      <c r="CB310" s="220">
        <f t="shared" si="271"/>
        <v>0</v>
      </c>
      <c r="CC310" s="220">
        <f t="shared" si="271"/>
        <v>0</v>
      </c>
      <c r="CD310" s="220">
        <f t="shared" si="271"/>
        <v>0</v>
      </c>
      <c r="CE310" s="220">
        <f t="shared" si="271"/>
        <v>0</v>
      </c>
      <c r="CF310" s="220">
        <f t="shared" si="271"/>
        <v>0</v>
      </c>
      <c r="CG310" s="220">
        <f t="shared" si="271"/>
        <v>0</v>
      </c>
      <c r="CH310" s="220">
        <f t="shared" si="271"/>
        <v>0</v>
      </c>
      <c r="CI310" s="221"/>
      <c r="CJ310" s="220">
        <f t="shared" si="272"/>
        <v>0</v>
      </c>
      <c r="CK310" s="220">
        <f t="shared" si="272"/>
        <v>0</v>
      </c>
      <c r="CL310" s="220">
        <f t="shared" si="272"/>
        <v>0</v>
      </c>
      <c r="CM310" s="220">
        <f t="shared" si="272"/>
        <v>0</v>
      </c>
      <c r="CN310" s="220">
        <f t="shared" si="272"/>
        <v>0</v>
      </c>
      <c r="CO310" s="220">
        <f t="shared" si="272"/>
        <v>0</v>
      </c>
      <c r="CP310" s="220">
        <f t="shared" si="272"/>
        <v>0</v>
      </c>
      <c r="CQ310" s="220">
        <f t="shared" si="272"/>
        <v>0</v>
      </c>
      <c r="CR310" s="220">
        <f t="shared" si="272"/>
        <v>0</v>
      </c>
      <c r="CS310" s="220">
        <f t="shared" si="272"/>
        <v>0</v>
      </c>
      <c r="CT310" s="220">
        <f t="shared" si="272"/>
        <v>0</v>
      </c>
      <c r="CU310" s="220">
        <f t="shared" si="272"/>
        <v>0</v>
      </c>
      <c r="CV310" s="220">
        <f t="shared" si="272"/>
        <v>0</v>
      </c>
    </row>
    <row r="311" spans="1:100" s="94" customFormat="1" ht="14.4">
      <c r="A311" s="221"/>
      <c r="B311" s="221"/>
      <c r="C311" s="221"/>
      <c r="D311" s="221"/>
      <c r="E311" s="217"/>
      <c r="F311" s="231" t="s">
        <v>782</v>
      </c>
      <c r="G311" s="223"/>
      <c r="H311" s="217"/>
      <c r="I311" s="217"/>
      <c r="J311" s="217"/>
      <c r="K311" s="217"/>
      <c r="L311" s="82"/>
      <c r="M311" s="217"/>
      <c r="N311" s="224"/>
      <c r="O311" s="231" t="s">
        <v>782</v>
      </c>
      <c r="P311" s="82"/>
      <c r="Q311" s="225"/>
      <c r="R311" s="220">
        <f t="shared" si="267"/>
        <v>0</v>
      </c>
      <c r="S311" s="220">
        <f t="shared" si="267"/>
        <v>0</v>
      </c>
      <c r="T311" s="220">
        <f t="shared" si="267"/>
        <v>0</v>
      </c>
      <c r="U311" s="220">
        <f t="shared" si="267"/>
        <v>0</v>
      </c>
      <c r="V311" s="220">
        <f t="shared" si="267"/>
        <v>0</v>
      </c>
      <c r="W311" s="220">
        <f t="shared" si="267"/>
        <v>0</v>
      </c>
      <c r="X311" s="220">
        <f t="shared" si="267"/>
        <v>0</v>
      </c>
      <c r="Y311" s="220">
        <f t="shared" si="267"/>
        <v>0</v>
      </c>
      <c r="Z311" s="220">
        <f t="shared" si="267"/>
        <v>0</v>
      </c>
      <c r="AA311" s="220">
        <f t="shared" si="267"/>
        <v>0</v>
      </c>
      <c r="AB311" s="220">
        <f t="shared" si="267"/>
        <v>0</v>
      </c>
      <c r="AC311" s="220">
        <f t="shared" si="267"/>
        <v>0</v>
      </c>
      <c r="AD311" s="220">
        <f t="shared" si="267"/>
        <v>0</v>
      </c>
      <c r="AE311" s="221"/>
      <c r="AF311" s="220">
        <f t="shared" si="268"/>
        <v>0</v>
      </c>
      <c r="AG311" s="220">
        <f t="shared" si="268"/>
        <v>0</v>
      </c>
      <c r="AH311" s="220">
        <f t="shared" si="268"/>
        <v>0</v>
      </c>
      <c r="AI311" s="220">
        <f t="shared" si="268"/>
        <v>0</v>
      </c>
      <c r="AJ311" s="220">
        <f t="shared" si="268"/>
        <v>0</v>
      </c>
      <c r="AK311" s="220">
        <f t="shared" si="268"/>
        <v>0</v>
      </c>
      <c r="AL311" s="220">
        <f t="shared" si="268"/>
        <v>0</v>
      </c>
      <c r="AM311" s="220">
        <f t="shared" si="268"/>
        <v>0</v>
      </c>
      <c r="AN311" s="220">
        <f t="shared" si="268"/>
        <v>0</v>
      </c>
      <c r="AO311" s="220">
        <f t="shared" si="268"/>
        <v>0</v>
      </c>
      <c r="AP311" s="220">
        <f t="shared" si="268"/>
        <v>0</v>
      </c>
      <c r="AQ311" s="220">
        <f t="shared" si="268"/>
        <v>0</v>
      </c>
      <c r="AR311" s="220">
        <f t="shared" si="268"/>
        <v>0</v>
      </c>
      <c r="AS311" s="221"/>
      <c r="AT311" s="220">
        <f t="shared" si="269"/>
        <v>0</v>
      </c>
      <c r="AU311" s="220">
        <f t="shared" si="269"/>
        <v>0</v>
      </c>
      <c r="AV311" s="220">
        <f t="shared" si="269"/>
        <v>0</v>
      </c>
      <c r="AW311" s="220">
        <f t="shared" si="269"/>
        <v>0</v>
      </c>
      <c r="AX311" s="220">
        <f t="shared" si="269"/>
        <v>0</v>
      </c>
      <c r="AY311" s="220">
        <f t="shared" si="269"/>
        <v>0</v>
      </c>
      <c r="AZ311" s="220">
        <f t="shared" si="269"/>
        <v>0</v>
      </c>
      <c r="BA311" s="220">
        <f t="shared" si="269"/>
        <v>0</v>
      </c>
      <c r="BB311" s="220">
        <f t="shared" si="269"/>
        <v>0</v>
      </c>
      <c r="BC311" s="220">
        <f t="shared" si="269"/>
        <v>0</v>
      </c>
      <c r="BD311" s="220">
        <f t="shared" si="269"/>
        <v>0</v>
      </c>
      <c r="BE311" s="220">
        <f t="shared" si="269"/>
        <v>0</v>
      </c>
      <c r="BF311" s="220">
        <f t="shared" si="269"/>
        <v>0</v>
      </c>
      <c r="BG311" s="221"/>
      <c r="BH311" s="220">
        <f t="shared" si="270"/>
        <v>0</v>
      </c>
      <c r="BI311" s="220">
        <f t="shared" si="270"/>
        <v>0</v>
      </c>
      <c r="BJ311" s="220">
        <f t="shared" si="270"/>
        <v>0</v>
      </c>
      <c r="BK311" s="220">
        <f t="shared" si="270"/>
        <v>0</v>
      </c>
      <c r="BL311" s="220">
        <f t="shared" si="270"/>
        <v>0</v>
      </c>
      <c r="BM311" s="220">
        <f t="shared" si="270"/>
        <v>0</v>
      </c>
      <c r="BN311" s="220">
        <f t="shared" si="270"/>
        <v>0</v>
      </c>
      <c r="BO311" s="220">
        <f t="shared" si="270"/>
        <v>0</v>
      </c>
      <c r="BP311" s="220">
        <f t="shared" si="270"/>
        <v>0</v>
      </c>
      <c r="BQ311" s="220">
        <f t="shared" si="270"/>
        <v>0</v>
      </c>
      <c r="BR311" s="220">
        <f t="shared" si="270"/>
        <v>0</v>
      </c>
      <c r="BS311" s="220">
        <f t="shared" si="270"/>
        <v>0</v>
      </c>
      <c r="BT311" s="220">
        <f t="shared" si="270"/>
        <v>0</v>
      </c>
      <c r="BU311" s="221"/>
      <c r="BV311" s="220">
        <f t="shared" si="271"/>
        <v>0</v>
      </c>
      <c r="BW311" s="220">
        <f t="shared" si="271"/>
        <v>0</v>
      </c>
      <c r="BX311" s="220">
        <f t="shared" si="271"/>
        <v>0</v>
      </c>
      <c r="BY311" s="220">
        <f t="shared" si="271"/>
        <v>0</v>
      </c>
      <c r="BZ311" s="220">
        <f t="shared" si="271"/>
        <v>0</v>
      </c>
      <c r="CA311" s="220">
        <f t="shared" si="271"/>
        <v>0</v>
      </c>
      <c r="CB311" s="220">
        <f t="shared" si="271"/>
        <v>0</v>
      </c>
      <c r="CC311" s="220">
        <f t="shared" si="271"/>
        <v>0</v>
      </c>
      <c r="CD311" s="220">
        <f t="shared" si="271"/>
        <v>0</v>
      </c>
      <c r="CE311" s="220">
        <f t="shared" si="271"/>
        <v>0</v>
      </c>
      <c r="CF311" s="220">
        <f t="shared" si="271"/>
        <v>0</v>
      </c>
      <c r="CG311" s="220">
        <f t="shared" si="271"/>
        <v>0</v>
      </c>
      <c r="CH311" s="220">
        <f t="shared" si="271"/>
        <v>0</v>
      </c>
      <c r="CI311" s="221"/>
      <c r="CJ311" s="220">
        <f t="shared" si="272"/>
        <v>0</v>
      </c>
      <c r="CK311" s="220">
        <f t="shared" si="272"/>
        <v>0</v>
      </c>
      <c r="CL311" s="220">
        <f t="shared" si="272"/>
        <v>0</v>
      </c>
      <c r="CM311" s="220">
        <f t="shared" si="272"/>
        <v>0</v>
      </c>
      <c r="CN311" s="220">
        <f t="shared" si="272"/>
        <v>0</v>
      </c>
      <c r="CO311" s="220">
        <f t="shared" si="272"/>
        <v>0</v>
      </c>
      <c r="CP311" s="220">
        <f t="shared" si="272"/>
        <v>0</v>
      </c>
      <c r="CQ311" s="220">
        <f t="shared" si="272"/>
        <v>0</v>
      </c>
      <c r="CR311" s="220">
        <f t="shared" si="272"/>
        <v>0</v>
      </c>
      <c r="CS311" s="220">
        <f t="shared" si="272"/>
        <v>0</v>
      </c>
      <c r="CT311" s="220">
        <f t="shared" si="272"/>
        <v>0</v>
      </c>
      <c r="CU311" s="220">
        <f t="shared" si="272"/>
        <v>0</v>
      </c>
      <c r="CV311" s="220">
        <f t="shared" si="272"/>
        <v>0</v>
      </c>
    </row>
    <row r="312" spans="1:100" s="94" customFormat="1" ht="14.4">
      <c r="A312" s="221"/>
      <c r="B312" s="221"/>
      <c r="C312" s="221"/>
      <c r="D312" s="221"/>
      <c r="E312" s="231"/>
      <c r="F312" s="231" t="s">
        <v>48</v>
      </c>
      <c r="G312" s="223"/>
      <c r="H312" s="217"/>
      <c r="I312" s="217"/>
      <c r="J312" s="217"/>
      <c r="K312" s="217"/>
      <c r="L312" s="82"/>
      <c r="M312" s="231"/>
      <c r="N312" s="233"/>
      <c r="O312" s="231" t="s">
        <v>48</v>
      </c>
      <c r="P312" s="82"/>
      <c r="Q312" s="225"/>
      <c r="R312" s="220">
        <f t="shared" si="267"/>
        <v>839755.5499999997</v>
      </c>
      <c r="S312" s="220">
        <f t="shared" si="267"/>
        <v>1057389.0799999998</v>
      </c>
      <c r="T312" s="220">
        <f t="shared" si="267"/>
        <v>812813.33000000007</v>
      </c>
      <c r="U312" s="220">
        <f t="shared" si="267"/>
        <v>902908.65</v>
      </c>
      <c r="V312" s="220">
        <f t="shared" si="267"/>
        <v>742485.59</v>
      </c>
      <c r="W312" s="220">
        <f t="shared" si="267"/>
        <v>5335925.450000002</v>
      </c>
      <c r="X312" s="220">
        <f t="shared" si="267"/>
        <v>205778.83000000002</v>
      </c>
      <c r="Y312" s="220">
        <f t="shared" si="267"/>
        <v>915913.59</v>
      </c>
      <c r="Z312" s="220">
        <f t="shared" si="267"/>
        <v>196512.95</v>
      </c>
      <c r="AA312" s="220">
        <f t="shared" si="267"/>
        <v>469874.20999999996</v>
      </c>
      <c r="AB312" s="220">
        <f t="shared" si="267"/>
        <v>494907.17000000004</v>
      </c>
      <c r="AC312" s="220">
        <f t="shared" si="267"/>
        <v>2086708.7</v>
      </c>
      <c r="AD312" s="220">
        <f t="shared" si="267"/>
        <v>14060973.1</v>
      </c>
      <c r="AE312" s="221"/>
      <c r="AF312" s="220">
        <f t="shared" si="268"/>
        <v>839755.5499999997</v>
      </c>
      <c r="AG312" s="220">
        <f t="shared" si="268"/>
        <v>1897144.6299999997</v>
      </c>
      <c r="AH312" s="220">
        <f t="shared" si="268"/>
        <v>2709957.9599999995</v>
      </c>
      <c r="AI312" s="220">
        <f t="shared" si="268"/>
        <v>3612866.61</v>
      </c>
      <c r="AJ312" s="220">
        <f t="shared" si="268"/>
        <v>4355352.2</v>
      </c>
      <c r="AK312" s="220">
        <f t="shared" si="268"/>
        <v>9691277.6499999985</v>
      </c>
      <c r="AL312" s="220">
        <f t="shared" si="268"/>
        <v>9897056.4799999986</v>
      </c>
      <c r="AM312" s="220">
        <f t="shared" si="268"/>
        <v>10812970.069999998</v>
      </c>
      <c r="AN312" s="220">
        <f t="shared" si="268"/>
        <v>11009483.02</v>
      </c>
      <c r="AO312" s="220">
        <f t="shared" si="268"/>
        <v>11479357.229999999</v>
      </c>
      <c r="AP312" s="220">
        <f t="shared" si="268"/>
        <v>11974264.399999999</v>
      </c>
      <c r="AQ312" s="220">
        <f t="shared" si="268"/>
        <v>14060973.1</v>
      </c>
      <c r="AR312" s="220">
        <f t="shared" si="268"/>
        <v>7109164.3624999998</v>
      </c>
      <c r="AS312" s="221"/>
      <c r="AT312" s="220">
        <f t="shared" si="269"/>
        <v>401212.14757339889</v>
      </c>
      <c r="AU312" s="220">
        <f t="shared" si="269"/>
        <v>515350.36359413143</v>
      </c>
      <c r="AV312" s="220">
        <f t="shared" si="269"/>
        <v>288048.23864819674</v>
      </c>
      <c r="AW312" s="220">
        <f t="shared" si="269"/>
        <v>282463.80392865324</v>
      </c>
      <c r="AX312" s="220">
        <f t="shared" si="269"/>
        <v>260058.10666279454</v>
      </c>
      <c r="AY312" s="220">
        <f t="shared" si="269"/>
        <v>90388.674595633973</v>
      </c>
      <c r="AZ312" s="220">
        <f t="shared" si="269"/>
        <v>62069.959650533783</v>
      </c>
      <c r="BA312" s="220">
        <f t="shared" si="269"/>
        <v>327877.84464191983</v>
      </c>
      <c r="BB312" s="220">
        <f t="shared" si="269"/>
        <v>14329.376043155515</v>
      </c>
      <c r="BC312" s="220">
        <f t="shared" si="269"/>
        <v>260246.81384329146</v>
      </c>
      <c r="BD312" s="220">
        <f t="shared" si="269"/>
        <v>36040.67446782162</v>
      </c>
      <c r="BE312" s="220">
        <f t="shared" si="269"/>
        <v>1202796.6289968286</v>
      </c>
      <c r="BF312" s="220">
        <f t="shared" si="269"/>
        <v>3740882.6326463595</v>
      </c>
      <c r="BG312" s="221"/>
      <c r="BH312" s="220">
        <f t="shared" si="270"/>
        <v>401212.14757339889</v>
      </c>
      <c r="BI312" s="220">
        <f t="shared" si="270"/>
        <v>916562.51116753032</v>
      </c>
      <c r="BJ312" s="220">
        <f t="shared" si="270"/>
        <v>1204610.7498157271</v>
      </c>
      <c r="BK312" s="220">
        <f t="shared" si="270"/>
        <v>1487074.5537443804</v>
      </c>
      <c r="BL312" s="220">
        <f t="shared" si="270"/>
        <v>1747132.6604071748</v>
      </c>
      <c r="BM312" s="220">
        <f t="shared" si="270"/>
        <v>1837521.3350028088</v>
      </c>
      <c r="BN312" s="220">
        <f t="shared" si="270"/>
        <v>1899591.2946533428</v>
      </c>
      <c r="BO312" s="220">
        <f t="shared" si="270"/>
        <v>2227469.1392952623</v>
      </c>
      <c r="BP312" s="220">
        <f t="shared" si="270"/>
        <v>2241798.5153384181</v>
      </c>
      <c r="BQ312" s="220">
        <f t="shared" si="270"/>
        <v>2502045.3291817089</v>
      </c>
      <c r="BR312" s="220">
        <f t="shared" si="270"/>
        <v>2538086.0036495309</v>
      </c>
      <c r="BS312" s="220">
        <f t="shared" si="270"/>
        <v>3740882.6326463595</v>
      </c>
      <c r="BT312" s="220">
        <f t="shared" si="270"/>
        <v>1739462.1296793721</v>
      </c>
      <c r="BU312" s="221"/>
      <c r="BV312" s="220">
        <f t="shared" si="271"/>
        <v>132309.07398315036</v>
      </c>
      <c r="BW312" s="220">
        <f t="shared" si="271"/>
        <v>164439.75984424457</v>
      </c>
      <c r="BX312" s="220">
        <f t="shared" si="271"/>
        <v>239326.48837968634</v>
      </c>
      <c r="BY312" s="220">
        <f t="shared" si="271"/>
        <v>307161.09148769185</v>
      </c>
      <c r="BZ312" s="220">
        <f t="shared" si="271"/>
        <v>221925.97803091968</v>
      </c>
      <c r="CA312" s="220">
        <f t="shared" si="271"/>
        <v>5109197.1926817037</v>
      </c>
      <c r="CB312" s="220">
        <f t="shared" si="271"/>
        <v>72786.018770577764</v>
      </c>
      <c r="CC312" s="220">
        <f t="shared" si="271"/>
        <v>268332.62688566471</v>
      </c>
      <c r="CD312" s="220">
        <f t="shared" si="271"/>
        <v>119423.20845044177</v>
      </c>
      <c r="CE312" s="220">
        <f t="shared" si="271"/>
        <v>98626.692910055339</v>
      </c>
      <c r="CF312" s="220">
        <f t="shared" si="271"/>
        <v>309748.08023279795</v>
      </c>
      <c r="CG312" s="220">
        <f t="shared" si="271"/>
        <v>467927.99431633489</v>
      </c>
      <c r="CH312" s="220">
        <f t="shared" si="271"/>
        <v>7511204.2059732685</v>
      </c>
      <c r="CI312" s="221"/>
      <c r="CJ312" s="220">
        <f t="shared" si="272"/>
        <v>132309.07398315036</v>
      </c>
      <c r="CK312" s="220">
        <f t="shared" si="272"/>
        <v>296748.83382739493</v>
      </c>
      <c r="CL312" s="220">
        <f t="shared" si="272"/>
        <v>536075.32220708113</v>
      </c>
      <c r="CM312" s="220">
        <f t="shared" si="272"/>
        <v>843236.4136947731</v>
      </c>
      <c r="CN312" s="220">
        <f t="shared" si="272"/>
        <v>1065162.3917256929</v>
      </c>
      <c r="CO312" s="220">
        <f t="shared" si="272"/>
        <v>6174359.5844073966</v>
      </c>
      <c r="CP312" s="220">
        <f t="shared" si="272"/>
        <v>6247145.603177974</v>
      </c>
      <c r="CQ312" s="220">
        <f t="shared" si="272"/>
        <v>6515478.2300636377</v>
      </c>
      <c r="CR312" s="220">
        <f t="shared" si="272"/>
        <v>6634901.438514079</v>
      </c>
      <c r="CS312" s="220">
        <f t="shared" si="272"/>
        <v>6733528.1314241355</v>
      </c>
      <c r="CT312" s="220">
        <f t="shared" si="272"/>
        <v>7043276.2116569337</v>
      </c>
      <c r="CU312" s="220">
        <f t="shared" si="272"/>
        <v>7511204.2059732685</v>
      </c>
      <c r="CV312" s="220">
        <f t="shared" si="272"/>
        <v>3831485.2781390743</v>
      </c>
    </row>
    <row r="313" spans="1:100" s="94" customFormat="1" ht="14.4">
      <c r="A313" s="221"/>
      <c r="B313" s="221"/>
      <c r="C313" s="221"/>
      <c r="D313" s="221"/>
      <c r="E313" s="231"/>
      <c r="F313" s="231" t="s">
        <v>30</v>
      </c>
      <c r="G313" s="223"/>
      <c r="H313" s="217"/>
      <c r="I313" s="217"/>
      <c r="J313" s="217"/>
      <c r="K313" s="217"/>
      <c r="L313" s="82"/>
      <c r="M313" s="231"/>
      <c r="N313" s="233"/>
      <c r="O313" s="231" t="s">
        <v>30</v>
      </c>
      <c r="P313" s="82"/>
      <c r="Q313" s="225"/>
      <c r="R313" s="232">
        <f>SUM(R306:R312)</f>
        <v>3194578.52</v>
      </c>
      <c r="S313" s="232">
        <f t="shared" ref="S313:AD313" si="273">SUM(S306:S312)</f>
        <v>1057442.4999999998</v>
      </c>
      <c r="T313" s="232">
        <f t="shared" si="273"/>
        <v>4741103.26</v>
      </c>
      <c r="U313" s="232">
        <f t="shared" si="273"/>
        <v>956120.72</v>
      </c>
      <c r="V313" s="232">
        <f t="shared" si="273"/>
        <v>1348455.25</v>
      </c>
      <c r="W313" s="232">
        <f t="shared" si="273"/>
        <v>8834353.4300000016</v>
      </c>
      <c r="X313" s="232">
        <f t="shared" si="273"/>
        <v>4222408.26</v>
      </c>
      <c r="Y313" s="232">
        <f t="shared" si="273"/>
        <v>1065296.3599999999</v>
      </c>
      <c r="Z313" s="232">
        <f t="shared" si="273"/>
        <v>3798902.0100000016</v>
      </c>
      <c r="AA313" s="232">
        <f t="shared" si="273"/>
        <v>3285312.38</v>
      </c>
      <c r="AB313" s="232">
        <f t="shared" si="273"/>
        <v>546768.50000000058</v>
      </c>
      <c r="AC313" s="232">
        <f t="shared" si="273"/>
        <v>2510070.66</v>
      </c>
      <c r="AD313" s="232">
        <f t="shared" si="273"/>
        <v>35560811.849999994</v>
      </c>
      <c r="AE313" s="221"/>
      <c r="AF313" s="232">
        <f>SUM(AF306:AF312)</f>
        <v>3194578.52</v>
      </c>
      <c r="AG313" s="232">
        <f t="shared" ref="AG313:AR313" si="274">SUM(AG306:AG312)</f>
        <v>4252021.0199999996</v>
      </c>
      <c r="AH313" s="232">
        <f t="shared" si="274"/>
        <v>8993124.2799999993</v>
      </c>
      <c r="AI313" s="232">
        <f t="shared" si="274"/>
        <v>9949245</v>
      </c>
      <c r="AJ313" s="232">
        <f t="shared" si="274"/>
        <v>11297700.25</v>
      </c>
      <c r="AK313" s="232">
        <f t="shared" si="274"/>
        <v>20132053.68</v>
      </c>
      <c r="AL313" s="232">
        <f t="shared" si="274"/>
        <v>24354461.939999998</v>
      </c>
      <c r="AM313" s="232">
        <f t="shared" si="274"/>
        <v>25419758.299999997</v>
      </c>
      <c r="AN313" s="232">
        <f t="shared" si="274"/>
        <v>29218660.309999999</v>
      </c>
      <c r="AO313" s="232">
        <f t="shared" si="274"/>
        <v>32503972.689999998</v>
      </c>
      <c r="AP313" s="232">
        <f t="shared" si="274"/>
        <v>33050741.189999998</v>
      </c>
      <c r="AQ313" s="232">
        <f t="shared" si="274"/>
        <v>35560811.849999994</v>
      </c>
      <c r="AR313" s="232">
        <f t="shared" si="274"/>
        <v>18345560.258749999</v>
      </c>
      <c r="AS313" s="221"/>
      <c r="AT313" s="232">
        <f>SUM(AT306:AT312)</f>
        <v>1949435.6637733988</v>
      </c>
      <c r="AU313" s="232">
        <f t="shared" ref="AU313:BF313" si="275">SUM(AU306:AU312)</f>
        <v>515403.78359413141</v>
      </c>
      <c r="AV313" s="232">
        <f t="shared" si="275"/>
        <v>2866577.7487001964</v>
      </c>
      <c r="AW313" s="232">
        <f t="shared" si="275"/>
        <v>322495.44664865325</v>
      </c>
      <c r="AX313" s="232">
        <f t="shared" si="275"/>
        <v>676664.33037859458</v>
      </c>
      <c r="AY313" s="232">
        <f t="shared" si="275"/>
        <v>2400151.5301612341</v>
      </c>
      <c r="AZ313" s="232">
        <f t="shared" si="275"/>
        <v>2699204.223190133</v>
      </c>
      <c r="BA313" s="232">
        <f t="shared" si="275"/>
        <v>426642.81010331982</v>
      </c>
      <c r="BB313" s="232">
        <f t="shared" si="275"/>
        <v>3105637.7585334568</v>
      </c>
      <c r="BC313" s="232">
        <f t="shared" si="275"/>
        <v>2252619.8144535907</v>
      </c>
      <c r="BD313" s="232">
        <f t="shared" si="275"/>
        <v>71945.26976442193</v>
      </c>
      <c r="BE313" s="232">
        <f t="shared" si="275"/>
        <v>1481074.6235256286</v>
      </c>
      <c r="BF313" s="232">
        <f t="shared" si="275"/>
        <v>18767853.002826758</v>
      </c>
      <c r="BG313" s="221"/>
      <c r="BH313" s="232">
        <f>SUM(BH306:BH312)</f>
        <v>1949435.6637733988</v>
      </c>
      <c r="BI313" s="232">
        <f t="shared" ref="BI313:BT313" si="276">SUM(BI306:BI312)</f>
        <v>2464839.4473675303</v>
      </c>
      <c r="BJ313" s="232">
        <f t="shared" si="276"/>
        <v>5331417.1960677262</v>
      </c>
      <c r="BK313" s="232">
        <f t="shared" si="276"/>
        <v>5653912.6427163798</v>
      </c>
      <c r="BL313" s="232">
        <f t="shared" si="276"/>
        <v>6330576.9730949756</v>
      </c>
      <c r="BM313" s="232">
        <f t="shared" si="276"/>
        <v>8730728.5032562092</v>
      </c>
      <c r="BN313" s="232">
        <f t="shared" si="276"/>
        <v>11429932.726446344</v>
      </c>
      <c r="BO313" s="232">
        <f t="shared" si="276"/>
        <v>11856575.536549661</v>
      </c>
      <c r="BP313" s="232">
        <f t="shared" si="276"/>
        <v>14962213.29508312</v>
      </c>
      <c r="BQ313" s="232">
        <f t="shared" si="276"/>
        <v>17214833.109536707</v>
      </c>
      <c r="BR313" s="232">
        <f t="shared" si="276"/>
        <v>17286778.379301131</v>
      </c>
      <c r="BS313" s="232">
        <f t="shared" si="276"/>
        <v>18767853.002826758</v>
      </c>
      <c r="BT313" s="232">
        <f t="shared" si="276"/>
        <v>9382930.8312172145</v>
      </c>
      <c r="BU313" s="221"/>
      <c r="BV313" s="232">
        <f>SUM(BV306:BV312)</f>
        <v>132309.07398315036</v>
      </c>
      <c r="BW313" s="232">
        <f t="shared" ref="BW313:CH313" si="277">SUM(BW306:BW312)</f>
        <v>164439.75984424457</v>
      </c>
      <c r="BX313" s="232">
        <f t="shared" si="277"/>
        <v>239326.48837968634</v>
      </c>
      <c r="BY313" s="232">
        <f t="shared" si="277"/>
        <v>307161.09148769185</v>
      </c>
      <c r="BZ313" s="232">
        <f t="shared" si="277"/>
        <v>221925.97803091968</v>
      </c>
      <c r="CA313" s="232">
        <f t="shared" si="277"/>
        <v>5109197.1926817037</v>
      </c>
      <c r="CB313" s="232">
        <f t="shared" si="277"/>
        <v>72786.018770577764</v>
      </c>
      <c r="CC313" s="232">
        <f t="shared" si="277"/>
        <v>268332.62688566471</v>
      </c>
      <c r="CD313" s="232">
        <f t="shared" si="277"/>
        <v>119423.20845044177</v>
      </c>
      <c r="CE313" s="232">
        <f t="shared" si="277"/>
        <v>98626.692910055339</v>
      </c>
      <c r="CF313" s="232">
        <f t="shared" si="277"/>
        <v>309748.08023279795</v>
      </c>
      <c r="CG313" s="232">
        <f t="shared" si="277"/>
        <v>467927.99431633489</v>
      </c>
      <c r="CH313" s="232">
        <f t="shared" si="277"/>
        <v>7511204.2059732685</v>
      </c>
      <c r="CI313" s="221"/>
      <c r="CJ313" s="232">
        <f>SUM(CJ306:CJ312)</f>
        <v>132309.07398315036</v>
      </c>
      <c r="CK313" s="232">
        <f t="shared" ref="CK313:CV313" si="278">SUM(CK306:CK312)</f>
        <v>296748.83382739493</v>
      </c>
      <c r="CL313" s="232">
        <f t="shared" si="278"/>
        <v>536075.32220708113</v>
      </c>
      <c r="CM313" s="232">
        <f t="shared" si="278"/>
        <v>843236.4136947731</v>
      </c>
      <c r="CN313" s="232">
        <f t="shared" si="278"/>
        <v>1065162.3917256929</v>
      </c>
      <c r="CO313" s="232">
        <f t="shared" si="278"/>
        <v>6174359.5844073966</v>
      </c>
      <c r="CP313" s="232">
        <f t="shared" si="278"/>
        <v>6247145.603177974</v>
      </c>
      <c r="CQ313" s="232">
        <f t="shared" si="278"/>
        <v>6515478.2300636377</v>
      </c>
      <c r="CR313" s="232">
        <f t="shared" si="278"/>
        <v>6634901.438514079</v>
      </c>
      <c r="CS313" s="232">
        <f t="shared" si="278"/>
        <v>6733528.1314241355</v>
      </c>
      <c r="CT313" s="232">
        <f t="shared" si="278"/>
        <v>7043276.2116569337</v>
      </c>
      <c r="CU313" s="232">
        <f t="shared" si="278"/>
        <v>7511204.2059732685</v>
      </c>
      <c r="CV313" s="232">
        <f t="shared" si="278"/>
        <v>3831485.2781390743</v>
      </c>
    </row>
    <row r="314" spans="1:100" s="94" customFormat="1" ht="14.4">
      <c r="A314" s="221"/>
      <c r="B314" s="221"/>
      <c r="C314" s="221"/>
      <c r="D314" s="221"/>
      <c r="E314" s="231"/>
      <c r="F314" s="231"/>
      <c r="G314" s="223"/>
      <c r="H314" s="217"/>
      <c r="I314" s="217"/>
      <c r="J314" s="217"/>
      <c r="K314" s="217"/>
      <c r="L314" s="82"/>
      <c r="M314" s="231"/>
      <c r="N314" s="233"/>
      <c r="O314" s="231"/>
      <c r="P314" s="82"/>
      <c r="Q314" s="225"/>
      <c r="R314" s="234"/>
      <c r="S314" s="234"/>
      <c r="T314" s="234"/>
      <c r="U314" s="234"/>
      <c r="V314" s="234"/>
      <c r="W314" s="234"/>
      <c r="X314" s="234"/>
      <c r="Y314" s="234"/>
      <c r="Z314" s="234"/>
      <c r="AA314" s="234"/>
      <c r="AB314" s="234"/>
      <c r="AC314" s="234"/>
      <c r="AD314" s="234"/>
      <c r="AE314" s="221"/>
      <c r="AF314" s="234"/>
      <c r="AG314" s="234"/>
      <c r="AH314" s="234"/>
      <c r="AI314" s="234"/>
      <c r="AJ314" s="234"/>
      <c r="AK314" s="234"/>
      <c r="AL314" s="234"/>
      <c r="AM314" s="234"/>
      <c r="AN314" s="234"/>
      <c r="AO314" s="234"/>
      <c r="AP314" s="234"/>
      <c r="AQ314" s="234"/>
      <c r="AR314" s="234"/>
      <c r="AS314" s="221"/>
      <c r="AT314" s="234"/>
      <c r="AU314" s="234"/>
      <c r="AV314" s="234"/>
      <c r="AW314" s="234"/>
      <c r="AX314" s="234"/>
      <c r="AY314" s="234"/>
      <c r="AZ314" s="234"/>
      <c r="BA314" s="234"/>
      <c r="BB314" s="234"/>
      <c r="BC314" s="234"/>
      <c r="BD314" s="234"/>
      <c r="BE314" s="234"/>
      <c r="BF314" s="234"/>
      <c r="BG314" s="236"/>
      <c r="BH314" s="234"/>
      <c r="BI314" s="234"/>
      <c r="BJ314" s="234"/>
      <c r="BK314" s="234"/>
      <c r="BL314" s="234"/>
      <c r="BM314" s="234"/>
      <c r="BN314" s="234"/>
      <c r="BO314" s="234"/>
      <c r="BP314" s="234"/>
      <c r="BQ314" s="234"/>
      <c r="BR314" s="234"/>
      <c r="BS314" s="234"/>
      <c r="BT314" s="234"/>
      <c r="BU314" s="221"/>
      <c r="BV314" s="234"/>
      <c r="BW314" s="234"/>
      <c r="BX314" s="234"/>
      <c r="BY314" s="234"/>
      <c r="BZ314" s="234"/>
      <c r="CA314" s="234"/>
      <c r="CB314" s="234"/>
      <c r="CC314" s="234"/>
      <c r="CD314" s="234"/>
      <c r="CE314" s="234"/>
      <c r="CF314" s="234"/>
      <c r="CG314" s="234"/>
      <c r="CH314" s="234"/>
      <c r="CI314" s="236"/>
      <c r="CJ314" s="234"/>
      <c r="CK314" s="234"/>
      <c r="CL314" s="234"/>
      <c r="CM314" s="234"/>
      <c r="CN314" s="234"/>
      <c r="CO314" s="234"/>
      <c r="CP314" s="234"/>
      <c r="CQ314" s="234"/>
      <c r="CR314" s="234"/>
      <c r="CS314" s="234"/>
      <c r="CT314" s="234"/>
      <c r="CU314" s="234"/>
      <c r="CV314" s="234"/>
    </row>
    <row r="315" spans="1:100" s="94" customFormat="1" ht="14.4">
      <c r="A315" s="221"/>
      <c r="B315" s="221"/>
      <c r="C315" s="221"/>
      <c r="D315" s="221"/>
      <c r="E315" s="231"/>
      <c r="F315" s="217" t="s">
        <v>47</v>
      </c>
      <c r="G315" s="223"/>
      <c r="H315" s="217"/>
      <c r="I315" s="217"/>
      <c r="J315" s="217"/>
      <c r="K315" s="217"/>
      <c r="L315" s="82"/>
      <c r="M315" s="231"/>
      <c r="N315" s="233"/>
      <c r="O315" s="217" t="s">
        <v>47</v>
      </c>
      <c r="P315" s="82"/>
      <c r="Q315" s="225"/>
      <c r="R315" s="220">
        <f t="shared" ref="R315:AD315" si="279">SUMIFS(R$5:R$285,$A$5:$A$285,"Y")-R313</f>
        <v>0</v>
      </c>
      <c r="S315" s="220">
        <f t="shared" si="279"/>
        <v>0</v>
      </c>
      <c r="T315" s="220">
        <f t="shared" si="279"/>
        <v>0</v>
      </c>
      <c r="U315" s="220">
        <f t="shared" si="279"/>
        <v>0</v>
      </c>
      <c r="V315" s="220">
        <f t="shared" si="279"/>
        <v>0</v>
      </c>
      <c r="W315" s="220">
        <f t="shared" si="279"/>
        <v>0</v>
      </c>
      <c r="X315" s="220">
        <f t="shared" si="279"/>
        <v>0</v>
      </c>
      <c r="Y315" s="220">
        <f t="shared" si="279"/>
        <v>0</v>
      </c>
      <c r="Z315" s="220">
        <f t="shared" si="279"/>
        <v>0</v>
      </c>
      <c r="AA315" s="220">
        <f t="shared" si="279"/>
        <v>0</v>
      </c>
      <c r="AB315" s="220">
        <f t="shared" si="279"/>
        <v>0</v>
      </c>
      <c r="AC315" s="220">
        <f t="shared" si="279"/>
        <v>0</v>
      </c>
      <c r="AD315" s="220">
        <f t="shared" si="279"/>
        <v>0</v>
      </c>
      <c r="AE315" s="221"/>
      <c r="AF315" s="220">
        <f t="shared" ref="AF315:AR315" si="280">SUMIFS(AF$5:AF$285,$A$5:$A$285,"Y")-AF313</f>
        <v>0</v>
      </c>
      <c r="AG315" s="220">
        <f t="shared" si="280"/>
        <v>0</v>
      </c>
      <c r="AH315" s="220">
        <f t="shared" si="280"/>
        <v>0</v>
      </c>
      <c r="AI315" s="220">
        <f t="shared" si="280"/>
        <v>0</v>
      </c>
      <c r="AJ315" s="220">
        <f t="shared" si="280"/>
        <v>0</v>
      </c>
      <c r="AK315" s="220">
        <f t="shared" si="280"/>
        <v>0</v>
      </c>
      <c r="AL315" s="220">
        <f t="shared" si="280"/>
        <v>0</v>
      </c>
      <c r="AM315" s="220">
        <f t="shared" si="280"/>
        <v>0</v>
      </c>
      <c r="AN315" s="220">
        <f t="shared" si="280"/>
        <v>0</v>
      </c>
      <c r="AO315" s="220">
        <f t="shared" si="280"/>
        <v>0</v>
      </c>
      <c r="AP315" s="220">
        <f t="shared" si="280"/>
        <v>0</v>
      </c>
      <c r="AQ315" s="220">
        <f t="shared" si="280"/>
        <v>0</v>
      </c>
      <c r="AR315" s="220">
        <f t="shared" si="280"/>
        <v>0</v>
      </c>
      <c r="AS315" s="221"/>
      <c r="AT315" s="220">
        <f t="shared" ref="AT315:BF315" si="281">SUMIFS(AT$5:AT$285,$A$5:$A$285,"Y")-AT313</f>
        <v>0</v>
      </c>
      <c r="AU315" s="220">
        <f t="shared" si="281"/>
        <v>0</v>
      </c>
      <c r="AV315" s="220">
        <f t="shared" si="281"/>
        <v>0</v>
      </c>
      <c r="AW315" s="220">
        <f t="shared" si="281"/>
        <v>0</v>
      </c>
      <c r="AX315" s="220">
        <f t="shared" si="281"/>
        <v>0</v>
      </c>
      <c r="AY315" s="220">
        <f t="shared" si="281"/>
        <v>0</v>
      </c>
      <c r="AZ315" s="220">
        <f t="shared" si="281"/>
        <v>0</v>
      </c>
      <c r="BA315" s="220">
        <f t="shared" si="281"/>
        <v>0</v>
      </c>
      <c r="BB315" s="220">
        <f t="shared" si="281"/>
        <v>0</v>
      </c>
      <c r="BC315" s="220">
        <f t="shared" si="281"/>
        <v>0</v>
      </c>
      <c r="BD315" s="220">
        <f t="shared" si="281"/>
        <v>0</v>
      </c>
      <c r="BE315" s="220">
        <f t="shared" si="281"/>
        <v>0</v>
      </c>
      <c r="BF315" s="220">
        <f t="shared" si="281"/>
        <v>0</v>
      </c>
      <c r="BG315" s="221"/>
      <c r="BH315" s="220">
        <f t="shared" ref="BH315:BT315" si="282">SUMIFS(BH$5:BH$285,$A$5:$A$285,"Y")-BH313</f>
        <v>0</v>
      </c>
      <c r="BI315" s="220">
        <f t="shared" si="282"/>
        <v>0</v>
      </c>
      <c r="BJ315" s="220">
        <f t="shared" si="282"/>
        <v>0</v>
      </c>
      <c r="BK315" s="220">
        <f t="shared" si="282"/>
        <v>0</v>
      </c>
      <c r="BL315" s="220">
        <f t="shared" si="282"/>
        <v>0</v>
      </c>
      <c r="BM315" s="220">
        <f t="shared" si="282"/>
        <v>0</v>
      </c>
      <c r="BN315" s="220">
        <f t="shared" si="282"/>
        <v>0</v>
      </c>
      <c r="BO315" s="220">
        <f t="shared" si="282"/>
        <v>0</v>
      </c>
      <c r="BP315" s="220">
        <f t="shared" si="282"/>
        <v>0</v>
      </c>
      <c r="BQ315" s="220">
        <f t="shared" si="282"/>
        <v>0</v>
      </c>
      <c r="BR315" s="220">
        <f t="shared" si="282"/>
        <v>0</v>
      </c>
      <c r="BS315" s="220">
        <f t="shared" si="282"/>
        <v>0</v>
      </c>
      <c r="BT315" s="220">
        <f t="shared" si="282"/>
        <v>0</v>
      </c>
      <c r="BU315" s="221"/>
      <c r="BV315" s="220">
        <f t="shared" ref="BV315:CH315" si="283">SUMIFS(BV$5:BV$285,$A$5:$A$285,"Y")-BV313</f>
        <v>0</v>
      </c>
      <c r="BW315" s="220">
        <f t="shared" si="283"/>
        <v>0</v>
      </c>
      <c r="BX315" s="220">
        <f t="shared" si="283"/>
        <v>0</v>
      </c>
      <c r="BY315" s="220">
        <f t="shared" si="283"/>
        <v>0</v>
      </c>
      <c r="BZ315" s="220">
        <f t="shared" si="283"/>
        <v>0</v>
      </c>
      <c r="CA315" s="220">
        <f t="shared" si="283"/>
        <v>0</v>
      </c>
      <c r="CB315" s="220">
        <f t="shared" si="283"/>
        <v>0</v>
      </c>
      <c r="CC315" s="220">
        <f t="shared" si="283"/>
        <v>0</v>
      </c>
      <c r="CD315" s="220">
        <f t="shared" si="283"/>
        <v>0</v>
      </c>
      <c r="CE315" s="220">
        <f t="shared" si="283"/>
        <v>0</v>
      </c>
      <c r="CF315" s="220">
        <f t="shared" si="283"/>
        <v>0</v>
      </c>
      <c r="CG315" s="220">
        <f t="shared" si="283"/>
        <v>0</v>
      </c>
      <c r="CH315" s="220">
        <f t="shared" si="283"/>
        <v>0</v>
      </c>
      <c r="CI315" s="221"/>
      <c r="CJ315" s="220">
        <f t="shared" ref="CJ315:CV315" si="284">SUMIFS(CJ$5:CJ$285,$A$5:$A$285,"Y")-CJ313</f>
        <v>0</v>
      </c>
      <c r="CK315" s="220">
        <f t="shared" si="284"/>
        <v>0</v>
      </c>
      <c r="CL315" s="220">
        <f t="shared" si="284"/>
        <v>0</v>
      </c>
      <c r="CM315" s="220">
        <f t="shared" si="284"/>
        <v>0</v>
      </c>
      <c r="CN315" s="220">
        <f t="shared" si="284"/>
        <v>0</v>
      </c>
      <c r="CO315" s="220">
        <f t="shared" si="284"/>
        <v>0</v>
      </c>
      <c r="CP315" s="220">
        <f t="shared" si="284"/>
        <v>0</v>
      </c>
      <c r="CQ315" s="220">
        <f t="shared" si="284"/>
        <v>0</v>
      </c>
      <c r="CR315" s="220">
        <f t="shared" si="284"/>
        <v>0</v>
      </c>
      <c r="CS315" s="220">
        <f t="shared" si="284"/>
        <v>0</v>
      </c>
      <c r="CT315" s="220">
        <f t="shared" si="284"/>
        <v>0</v>
      </c>
      <c r="CU315" s="220">
        <f t="shared" si="284"/>
        <v>0</v>
      </c>
      <c r="CV315" s="220">
        <f t="shared" si="284"/>
        <v>0</v>
      </c>
    </row>
    <row r="316" spans="1:100" s="94" customFormat="1" ht="14.4">
      <c r="A316" s="221"/>
      <c r="B316" s="221"/>
      <c r="C316" s="221"/>
      <c r="D316" s="221"/>
      <c r="E316" s="217"/>
      <c r="F316" s="224"/>
      <c r="G316" s="223"/>
      <c r="H316" s="217"/>
      <c r="I316" s="217"/>
      <c r="J316" s="217"/>
      <c r="K316" s="217"/>
      <c r="L316" s="217"/>
      <c r="M316" s="217"/>
      <c r="N316" s="224"/>
      <c r="O316" s="224"/>
      <c r="P316" s="225"/>
      <c r="Q316" s="225"/>
      <c r="R316" s="234"/>
      <c r="S316" s="234"/>
      <c r="T316" s="234"/>
      <c r="U316" s="234"/>
      <c r="V316" s="234"/>
      <c r="W316" s="234"/>
      <c r="X316" s="234"/>
      <c r="Y316" s="234"/>
      <c r="Z316" s="234"/>
      <c r="AA316" s="234"/>
      <c r="AB316" s="234"/>
      <c r="AC316" s="234"/>
      <c r="AD316" s="234"/>
      <c r="AE316" s="225"/>
      <c r="AF316" s="234"/>
      <c r="AG316" s="234"/>
      <c r="AH316" s="234"/>
      <c r="AI316" s="234"/>
      <c r="AJ316" s="234"/>
      <c r="AK316" s="234"/>
      <c r="AL316" s="234"/>
      <c r="AM316" s="234"/>
      <c r="AN316" s="234"/>
      <c r="AO316" s="234"/>
      <c r="AP316" s="234"/>
      <c r="AQ316" s="234"/>
      <c r="AR316" s="234"/>
      <c r="AS316" s="84"/>
      <c r="AT316" s="234"/>
      <c r="AU316" s="234"/>
      <c r="AV316" s="234"/>
      <c r="AW316" s="234"/>
      <c r="AX316" s="234"/>
      <c r="AY316" s="234"/>
      <c r="AZ316" s="234"/>
      <c r="BA316" s="234"/>
      <c r="BB316" s="234"/>
      <c r="BC316" s="234"/>
      <c r="BD316" s="234"/>
      <c r="BE316" s="234"/>
      <c r="BF316" s="234"/>
      <c r="BG316" s="225"/>
      <c r="BH316" s="234"/>
      <c r="BI316" s="234"/>
      <c r="BJ316" s="234"/>
      <c r="BK316" s="234"/>
      <c r="BL316" s="234"/>
      <c r="BM316" s="234"/>
      <c r="BN316" s="234"/>
      <c r="BO316" s="234"/>
      <c r="BP316" s="234"/>
      <c r="BQ316" s="234"/>
      <c r="BR316" s="234"/>
      <c r="BS316" s="234"/>
      <c r="BT316" s="234"/>
      <c r="BU316" s="84"/>
      <c r="BV316" s="234"/>
      <c r="BW316" s="234"/>
      <c r="BX316" s="234"/>
      <c r="BY316" s="234"/>
      <c r="BZ316" s="234"/>
      <c r="CA316" s="234"/>
      <c r="CB316" s="234"/>
      <c r="CC316" s="234"/>
      <c r="CD316" s="234"/>
      <c r="CE316" s="234"/>
      <c r="CF316" s="234"/>
      <c r="CG316" s="234"/>
      <c r="CH316" s="234"/>
      <c r="CI316" s="225"/>
      <c r="CJ316" s="234"/>
      <c r="CK316" s="234"/>
      <c r="CL316" s="234"/>
      <c r="CM316" s="234"/>
      <c r="CN316" s="234"/>
      <c r="CO316" s="234"/>
      <c r="CP316" s="234"/>
      <c r="CQ316" s="234"/>
      <c r="CR316" s="234"/>
      <c r="CS316" s="234"/>
      <c r="CT316" s="234"/>
      <c r="CU316" s="234"/>
      <c r="CV316" s="234"/>
    </row>
    <row r="317" spans="1:100" s="94" customFormat="1" ht="14.4">
      <c r="A317" s="221"/>
      <c r="B317" s="221"/>
      <c r="C317" s="221"/>
      <c r="D317" s="221"/>
      <c r="E317" s="217"/>
      <c r="F317" s="224"/>
      <c r="G317" s="223"/>
      <c r="H317" s="217"/>
      <c r="I317" s="217"/>
      <c r="J317" s="217"/>
      <c r="K317" s="217"/>
      <c r="L317" s="217"/>
      <c r="M317" s="217"/>
      <c r="N317" s="224"/>
      <c r="O317" s="224"/>
      <c r="P317" s="225"/>
      <c r="Q317" s="225"/>
      <c r="R317" s="227"/>
      <c r="S317" s="227"/>
      <c r="T317" s="227"/>
      <c r="U317" s="227"/>
      <c r="V317" s="227"/>
      <c r="W317" s="227"/>
      <c r="X317" s="227"/>
      <c r="Y317" s="227"/>
      <c r="Z317" s="227"/>
      <c r="AA317" s="227"/>
      <c r="AB317" s="227"/>
      <c r="AC317" s="227"/>
      <c r="AD317" s="227"/>
      <c r="AE317" s="221"/>
      <c r="AF317" s="227"/>
      <c r="AG317" s="227"/>
      <c r="AH317" s="227"/>
      <c r="AI317" s="227"/>
      <c r="AJ317" s="227"/>
      <c r="AK317" s="227"/>
      <c r="AL317" s="227"/>
      <c r="AM317" s="227"/>
      <c r="AN317" s="227"/>
      <c r="AO317" s="227"/>
      <c r="AP317" s="227"/>
      <c r="AQ317" s="227"/>
      <c r="AR317" s="227"/>
      <c r="AS317" s="82"/>
      <c r="AT317" s="227"/>
      <c r="AU317" s="227"/>
      <c r="AV317" s="227"/>
      <c r="AW317" s="227"/>
      <c r="AX317" s="227"/>
      <c r="AY317" s="227"/>
      <c r="AZ317" s="227"/>
      <c r="BA317" s="227"/>
      <c r="BB317" s="227"/>
      <c r="BC317" s="227"/>
      <c r="BD317" s="227"/>
      <c r="BE317" s="227"/>
      <c r="BF317" s="227"/>
      <c r="BG317" s="221"/>
      <c r="BH317" s="227"/>
      <c r="BI317" s="227"/>
      <c r="BJ317" s="227"/>
      <c r="BK317" s="227"/>
      <c r="BL317" s="227"/>
      <c r="BM317" s="227"/>
      <c r="BN317" s="227"/>
      <c r="BO317" s="227"/>
      <c r="BP317" s="227"/>
      <c r="BQ317" s="227"/>
      <c r="BR317" s="227"/>
      <c r="BS317" s="227"/>
      <c r="BT317" s="227"/>
      <c r="BU317" s="82"/>
      <c r="BV317" s="227"/>
      <c r="BW317" s="227"/>
      <c r="BX317" s="227"/>
      <c r="BY317" s="227"/>
      <c r="BZ317" s="227"/>
      <c r="CA317" s="227"/>
      <c r="CB317" s="227"/>
      <c r="CC317" s="227"/>
      <c r="CD317" s="227"/>
      <c r="CE317" s="227"/>
      <c r="CF317" s="227"/>
      <c r="CG317" s="227"/>
      <c r="CH317" s="227"/>
      <c r="CI317" s="221"/>
      <c r="CJ317" s="227"/>
      <c r="CK317" s="227"/>
      <c r="CL317" s="227"/>
      <c r="CM317" s="227"/>
      <c r="CN317" s="227"/>
      <c r="CO317" s="227"/>
      <c r="CP317" s="227"/>
      <c r="CQ317" s="227"/>
      <c r="CR317" s="227"/>
      <c r="CS317" s="227"/>
      <c r="CT317" s="227"/>
      <c r="CU317" s="227"/>
      <c r="CV317" s="227"/>
    </row>
    <row r="318" spans="1:100" s="94" customFormat="1" ht="14.4">
      <c r="A318" s="221"/>
      <c r="B318" s="221"/>
      <c r="C318" s="221"/>
      <c r="D318" s="221"/>
      <c r="E318" s="217"/>
      <c r="F318" s="229" t="s">
        <v>730</v>
      </c>
      <c r="G318" s="223"/>
      <c r="H318" s="217"/>
      <c r="I318" s="217"/>
      <c r="J318" s="217"/>
      <c r="K318" s="217"/>
      <c r="L318" s="217"/>
      <c r="M318" s="217"/>
      <c r="N318" s="224"/>
      <c r="O318" s="229" t="s">
        <v>730</v>
      </c>
      <c r="P318" s="225"/>
      <c r="Q318" s="225"/>
      <c r="R318" s="227"/>
      <c r="S318" s="227"/>
      <c r="T318" s="227"/>
      <c r="U318" s="227"/>
      <c r="V318" s="227"/>
      <c r="W318" s="227"/>
      <c r="X318" s="227"/>
      <c r="Y318" s="227"/>
      <c r="Z318" s="227"/>
      <c r="AA318" s="227"/>
      <c r="AB318" s="227"/>
      <c r="AC318" s="227"/>
      <c r="AD318" s="227"/>
      <c r="AE318" s="221"/>
      <c r="AF318" s="227"/>
      <c r="AG318" s="227"/>
      <c r="AH318" s="227"/>
      <c r="AI318" s="227"/>
      <c r="AJ318" s="227"/>
      <c r="AK318" s="227"/>
      <c r="AL318" s="227"/>
      <c r="AM318" s="227"/>
      <c r="AN318" s="227"/>
      <c r="AO318" s="227"/>
      <c r="AP318" s="227"/>
      <c r="AQ318" s="227"/>
      <c r="AR318" s="227"/>
      <c r="AS318" s="82"/>
      <c r="AT318" s="227"/>
      <c r="AU318" s="227"/>
      <c r="AV318" s="227"/>
      <c r="AW318" s="227"/>
      <c r="AX318" s="227"/>
      <c r="AY318" s="227"/>
      <c r="AZ318" s="227"/>
      <c r="BA318" s="227"/>
      <c r="BB318" s="227"/>
      <c r="BC318" s="227"/>
      <c r="BD318" s="227"/>
      <c r="BE318" s="227"/>
      <c r="BF318" s="227"/>
      <c r="BG318" s="221"/>
      <c r="BH318" s="227"/>
      <c r="BI318" s="227"/>
      <c r="BJ318" s="227"/>
      <c r="BK318" s="227"/>
      <c r="BL318" s="227"/>
      <c r="BM318" s="227"/>
      <c r="BN318" s="227"/>
      <c r="BO318" s="227"/>
      <c r="BP318" s="227"/>
      <c r="BQ318" s="227"/>
      <c r="BR318" s="227"/>
      <c r="BS318" s="227"/>
      <c r="BT318" s="227"/>
      <c r="BU318" s="82"/>
      <c r="BV318" s="227"/>
      <c r="BW318" s="227"/>
      <c r="BX318" s="227"/>
      <c r="BY318" s="227"/>
      <c r="BZ318" s="227"/>
      <c r="CA318" s="227"/>
      <c r="CB318" s="227"/>
      <c r="CC318" s="227"/>
      <c r="CD318" s="227"/>
      <c r="CE318" s="227"/>
      <c r="CF318" s="227"/>
      <c r="CG318" s="227"/>
      <c r="CH318" s="227"/>
      <c r="CI318" s="221"/>
      <c r="CJ318" s="227"/>
      <c r="CK318" s="227"/>
      <c r="CL318" s="227"/>
      <c r="CM318" s="227"/>
      <c r="CN318" s="227"/>
      <c r="CO318" s="227"/>
      <c r="CP318" s="227"/>
      <c r="CQ318" s="227"/>
      <c r="CR318" s="227"/>
      <c r="CS318" s="227"/>
      <c r="CT318" s="227"/>
      <c r="CU318" s="227"/>
      <c r="CV318" s="227"/>
    </row>
    <row r="319" spans="1:100" s="94" customFormat="1" ht="14.4">
      <c r="A319" s="221"/>
      <c r="B319" s="221"/>
      <c r="C319" s="221"/>
      <c r="D319" s="221"/>
      <c r="E319" s="217"/>
      <c r="F319" s="231" t="s">
        <v>696</v>
      </c>
      <c r="G319" s="223"/>
      <c r="H319" s="217"/>
      <c r="I319" s="217"/>
      <c r="J319" s="217"/>
      <c r="K319" s="217"/>
      <c r="L319" s="217"/>
      <c r="M319" s="217"/>
      <c r="N319" s="224"/>
      <c r="O319" s="231" t="s">
        <v>696</v>
      </c>
      <c r="P319" s="225"/>
      <c r="Q319" s="225"/>
      <c r="R319" s="232">
        <f t="shared" ref="R319:AD323" si="285">SUMIFS(R$5:R$285,$D$5:$D$285,$O319,$A$5:$A$285,"Y")</f>
        <v>0</v>
      </c>
      <c r="S319" s="232">
        <f t="shared" si="285"/>
        <v>0</v>
      </c>
      <c r="T319" s="232">
        <f t="shared" si="285"/>
        <v>0</v>
      </c>
      <c r="U319" s="232">
        <f t="shared" si="285"/>
        <v>0</v>
      </c>
      <c r="V319" s="232">
        <f t="shared" si="285"/>
        <v>0</v>
      </c>
      <c r="W319" s="232">
        <f t="shared" si="285"/>
        <v>0</v>
      </c>
      <c r="X319" s="232">
        <f t="shared" si="285"/>
        <v>0</v>
      </c>
      <c r="Y319" s="232">
        <f t="shared" si="285"/>
        <v>0</v>
      </c>
      <c r="Z319" s="232">
        <f t="shared" si="285"/>
        <v>0</v>
      </c>
      <c r="AA319" s="232">
        <f t="shared" si="285"/>
        <v>0</v>
      </c>
      <c r="AB319" s="232">
        <f t="shared" si="285"/>
        <v>0</v>
      </c>
      <c r="AC319" s="232">
        <f t="shared" si="285"/>
        <v>0</v>
      </c>
      <c r="AD319" s="232">
        <f t="shared" si="285"/>
        <v>0</v>
      </c>
      <c r="AE319" s="232"/>
      <c r="AF319" s="232">
        <f t="shared" ref="AF319:AR323" si="286">SUMIFS(AF$5:AF$285,$D$5:$D$285,$O319,$A$5:$A$285,"Y")</f>
        <v>0</v>
      </c>
      <c r="AG319" s="232">
        <f t="shared" si="286"/>
        <v>0</v>
      </c>
      <c r="AH319" s="232">
        <f t="shared" si="286"/>
        <v>0</v>
      </c>
      <c r="AI319" s="232">
        <f t="shared" si="286"/>
        <v>0</v>
      </c>
      <c r="AJ319" s="232">
        <f t="shared" si="286"/>
        <v>0</v>
      </c>
      <c r="AK319" s="232">
        <f t="shared" si="286"/>
        <v>0</v>
      </c>
      <c r="AL319" s="232">
        <f t="shared" si="286"/>
        <v>0</v>
      </c>
      <c r="AM319" s="232">
        <f t="shared" si="286"/>
        <v>0</v>
      </c>
      <c r="AN319" s="232">
        <f t="shared" si="286"/>
        <v>0</v>
      </c>
      <c r="AO319" s="232">
        <f t="shared" si="286"/>
        <v>0</v>
      </c>
      <c r="AP319" s="232">
        <f t="shared" si="286"/>
        <v>0</v>
      </c>
      <c r="AQ319" s="232">
        <f t="shared" si="286"/>
        <v>0</v>
      </c>
      <c r="AR319" s="232">
        <f t="shared" si="286"/>
        <v>0</v>
      </c>
      <c r="AS319" s="232"/>
      <c r="AT319" s="232">
        <f t="shared" ref="AT319:BF323" si="287">SUMIFS(AT$5:AT$285,$D$5:$D$285,$O319,$A$5:$A$285,"Y")</f>
        <v>0</v>
      </c>
      <c r="AU319" s="232">
        <f t="shared" si="287"/>
        <v>0</v>
      </c>
      <c r="AV319" s="232">
        <f t="shared" si="287"/>
        <v>0</v>
      </c>
      <c r="AW319" s="232">
        <f t="shared" si="287"/>
        <v>0</v>
      </c>
      <c r="AX319" s="232">
        <f t="shared" si="287"/>
        <v>0</v>
      </c>
      <c r="AY319" s="232">
        <f t="shared" si="287"/>
        <v>0</v>
      </c>
      <c r="AZ319" s="232">
        <f t="shared" si="287"/>
        <v>0</v>
      </c>
      <c r="BA319" s="232">
        <f t="shared" si="287"/>
        <v>0</v>
      </c>
      <c r="BB319" s="232">
        <f t="shared" si="287"/>
        <v>0</v>
      </c>
      <c r="BC319" s="232">
        <f t="shared" si="287"/>
        <v>0</v>
      </c>
      <c r="BD319" s="232">
        <f t="shared" si="287"/>
        <v>0</v>
      </c>
      <c r="BE319" s="232">
        <f t="shared" si="287"/>
        <v>0</v>
      </c>
      <c r="BF319" s="232">
        <f t="shared" si="287"/>
        <v>0</v>
      </c>
      <c r="BG319" s="232"/>
      <c r="BH319" s="232">
        <f t="shared" ref="BH319:BT323" si="288">SUMIFS(BH$5:BH$285,$D$5:$D$285,$O319,$A$5:$A$285,"Y")</f>
        <v>0</v>
      </c>
      <c r="BI319" s="232">
        <f t="shared" si="288"/>
        <v>0</v>
      </c>
      <c r="BJ319" s="232">
        <f t="shared" si="288"/>
        <v>0</v>
      </c>
      <c r="BK319" s="232">
        <f t="shared" si="288"/>
        <v>0</v>
      </c>
      <c r="BL319" s="232">
        <f t="shared" si="288"/>
        <v>0</v>
      </c>
      <c r="BM319" s="232">
        <f t="shared" si="288"/>
        <v>0</v>
      </c>
      <c r="BN319" s="232">
        <f t="shared" si="288"/>
        <v>0</v>
      </c>
      <c r="BO319" s="232">
        <f t="shared" si="288"/>
        <v>0</v>
      </c>
      <c r="BP319" s="232">
        <f t="shared" si="288"/>
        <v>0</v>
      </c>
      <c r="BQ319" s="232">
        <f t="shared" si="288"/>
        <v>0</v>
      </c>
      <c r="BR319" s="232">
        <f t="shared" si="288"/>
        <v>0</v>
      </c>
      <c r="BS319" s="232">
        <f t="shared" si="288"/>
        <v>0</v>
      </c>
      <c r="BT319" s="232">
        <f t="shared" si="288"/>
        <v>0</v>
      </c>
      <c r="BU319" s="232"/>
      <c r="BV319" s="232">
        <f t="shared" ref="BV319:CH323" si="289">SUMIFS(BV$5:BV$285,$D$5:$D$285,$O319,$A$5:$A$285,"Y")</f>
        <v>0</v>
      </c>
      <c r="BW319" s="232">
        <f t="shared" si="289"/>
        <v>0</v>
      </c>
      <c r="BX319" s="232">
        <f t="shared" si="289"/>
        <v>0</v>
      </c>
      <c r="BY319" s="232">
        <f t="shared" si="289"/>
        <v>0</v>
      </c>
      <c r="BZ319" s="232">
        <f t="shared" si="289"/>
        <v>0</v>
      </c>
      <c r="CA319" s="232">
        <f t="shared" si="289"/>
        <v>0</v>
      </c>
      <c r="CB319" s="232">
        <f t="shared" si="289"/>
        <v>0</v>
      </c>
      <c r="CC319" s="232">
        <f t="shared" si="289"/>
        <v>0</v>
      </c>
      <c r="CD319" s="232">
        <f t="shared" si="289"/>
        <v>0</v>
      </c>
      <c r="CE319" s="232">
        <f t="shared" si="289"/>
        <v>0</v>
      </c>
      <c r="CF319" s="232">
        <f t="shared" si="289"/>
        <v>0</v>
      </c>
      <c r="CG319" s="232">
        <f t="shared" si="289"/>
        <v>0</v>
      </c>
      <c r="CH319" s="232">
        <f t="shared" si="289"/>
        <v>0</v>
      </c>
      <c r="CI319" s="232"/>
      <c r="CJ319" s="232">
        <f t="shared" ref="CJ319:CV323" si="290">SUMIFS(CJ$5:CJ$285,$D$5:$D$285,$O319,$A$5:$A$285,"Y")</f>
        <v>0</v>
      </c>
      <c r="CK319" s="232">
        <f t="shared" si="290"/>
        <v>0</v>
      </c>
      <c r="CL319" s="232">
        <f t="shared" si="290"/>
        <v>0</v>
      </c>
      <c r="CM319" s="232">
        <f t="shared" si="290"/>
        <v>0</v>
      </c>
      <c r="CN319" s="232">
        <f t="shared" si="290"/>
        <v>0</v>
      </c>
      <c r="CO319" s="232">
        <f t="shared" si="290"/>
        <v>0</v>
      </c>
      <c r="CP319" s="232">
        <f t="shared" si="290"/>
        <v>0</v>
      </c>
      <c r="CQ319" s="232">
        <f t="shared" si="290"/>
        <v>0</v>
      </c>
      <c r="CR319" s="232">
        <f t="shared" si="290"/>
        <v>0</v>
      </c>
      <c r="CS319" s="232">
        <f t="shared" si="290"/>
        <v>0</v>
      </c>
      <c r="CT319" s="232">
        <f t="shared" si="290"/>
        <v>0</v>
      </c>
      <c r="CU319" s="232">
        <f t="shared" si="290"/>
        <v>0</v>
      </c>
      <c r="CV319" s="232">
        <f t="shared" si="290"/>
        <v>0</v>
      </c>
    </row>
    <row r="320" spans="1:100" s="94" customFormat="1" ht="14.4">
      <c r="A320" s="221"/>
      <c r="B320" s="221"/>
      <c r="C320" s="221"/>
      <c r="D320" s="221"/>
      <c r="E320" s="217"/>
      <c r="F320" s="231" t="s">
        <v>636</v>
      </c>
      <c r="G320" s="223"/>
      <c r="H320" s="217"/>
      <c r="I320" s="217"/>
      <c r="J320" s="217"/>
      <c r="K320" s="217"/>
      <c r="L320" s="217"/>
      <c r="M320" s="217"/>
      <c r="N320" s="224"/>
      <c r="O320" s="231" t="s">
        <v>636</v>
      </c>
      <c r="P320" s="225"/>
      <c r="Q320" s="225"/>
      <c r="R320" s="220">
        <f t="shared" si="285"/>
        <v>3194578.52</v>
      </c>
      <c r="S320" s="220">
        <f t="shared" si="285"/>
        <v>1057442.5</v>
      </c>
      <c r="T320" s="220">
        <f t="shared" si="285"/>
        <v>4741103.2599999988</v>
      </c>
      <c r="U320" s="220">
        <f t="shared" si="285"/>
        <v>956120.72</v>
      </c>
      <c r="V320" s="220">
        <f t="shared" si="285"/>
        <v>1348455.25</v>
      </c>
      <c r="W320" s="220">
        <f t="shared" si="285"/>
        <v>8834353.4299999997</v>
      </c>
      <c r="X320" s="220">
        <f t="shared" si="285"/>
        <v>4222408.26</v>
      </c>
      <c r="Y320" s="220">
        <f t="shared" si="285"/>
        <v>1065296.3599999999</v>
      </c>
      <c r="Z320" s="220">
        <f t="shared" si="285"/>
        <v>3798902.0100000016</v>
      </c>
      <c r="AA320" s="220">
        <f t="shared" si="285"/>
        <v>3285312.3799999994</v>
      </c>
      <c r="AB320" s="220">
        <f t="shared" si="285"/>
        <v>546768.50000000058</v>
      </c>
      <c r="AC320" s="220">
        <f t="shared" si="285"/>
        <v>2510070.6599999992</v>
      </c>
      <c r="AD320" s="220">
        <f t="shared" si="285"/>
        <v>35560811.849999994</v>
      </c>
      <c r="AE320" s="220"/>
      <c r="AF320" s="220">
        <f t="shared" si="286"/>
        <v>3194578.52</v>
      </c>
      <c r="AG320" s="220">
        <f t="shared" si="286"/>
        <v>4252021.0200000005</v>
      </c>
      <c r="AH320" s="220">
        <f t="shared" si="286"/>
        <v>8993124.2799999993</v>
      </c>
      <c r="AI320" s="220">
        <f t="shared" si="286"/>
        <v>9949245</v>
      </c>
      <c r="AJ320" s="220">
        <f t="shared" si="286"/>
        <v>11297700.25</v>
      </c>
      <c r="AK320" s="220">
        <f t="shared" si="286"/>
        <v>20132053.68</v>
      </c>
      <c r="AL320" s="220">
        <f t="shared" si="286"/>
        <v>24354461.940000001</v>
      </c>
      <c r="AM320" s="220">
        <f t="shared" si="286"/>
        <v>25419758.299999997</v>
      </c>
      <c r="AN320" s="220">
        <f t="shared" si="286"/>
        <v>29218660.310000002</v>
      </c>
      <c r="AO320" s="220">
        <f t="shared" si="286"/>
        <v>32503972.690000005</v>
      </c>
      <c r="AP320" s="220">
        <f t="shared" si="286"/>
        <v>33050741.190000001</v>
      </c>
      <c r="AQ320" s="220">
        <f t="shared" si="286"/>
        <v>35560811.849999994</v>
      </c>
      <c r="AR320" s="220">
        <f t="shared" si="286"/>
        <v>18345560.258749999</v>
      </c>
      <c r="AS320" s="220"/>
      <c r="AT320" s="220">
        <f t="shared" si="287"/>
        <v>1949435.6637733991</v>
      </c>
      <c r="AU320" s="220">
        <f t="shared" si="287"/>
        <v>515403.78359413147</v>
      </c>
      <c r="AV320" s="220">
        <f t="shared" si="287"/>
        <v>2866577.7487001964</v>
      </c>
      <c r="AW320" s="220">
        <f t="shared" si="287"/>
        <v>322495.44664865325</v>
      </c>
      <c r="AX320" s="220">
        <f t="shared" si="287"/>
        <v>676664.33037859458</v>
      </c>
      <c r="AY320" s="220">
        <f t="shared" si="287"/>
        <v>2400151.5301612336</v>
      </c>
      <c r="AZ320" s="220">
        <f t="shared" si="287"/>
        <v>2699204.223190133</v>
      </c>
      <c r="BA320" s="220">
        <f t="shared" si="287"/>
        <v>426642.81010331976</v>
      </c>
      <c r="BB320" s="220">
        <f t="shared" si="287"/>
        <v>3105637.7585334573</v>
      </c>
      <c r="BC320" s="220">
        <f t="shared" si="287"/>
        <v>2252619.8144535916</v>
      </c>
      <c r="BD320" s="220">
        <f t="shared" si="287"/>
        <v>71945.26976442193</v>
      </c>
      <c r="BE320" s="220">
        <f t="shared" si="287"/>
        <v>1481074.6235256284</v>
      </c>
      <c r="BF320" s="220">
        <f t="shared" si="287"/>
        <v>18767853.002826765</v>
      </c>
      <c r="BG320" s="220"/>
      <c r="BH320" s="220">
        <f t="shared" si="288"/>
        <v>1949435.6637733991</v>
      </c>
      <c r="BI320" s="220">
        <f t="shared" si="288"/>
        <v>2464839.4473675303</v>
      </c>
      <c r="BJ320" s="220">
        <f t="shared" si="288"/>
        <v>5331417.1960677253</v>
      </c>
      <c r="BK320" s="220">
        <f t="shared" si="288"/>
        <v>5653912.6427163808</v>
      </c>
      <c r="BL320" s="220">
        <f t="shared" si="288"/>
        <v>6330576.9730949765</v>
      </c>
      <c r="BM320" s="220">
        <f t="shared" si="288"/>
        <v>8730728.5032562092</v>
      </c>
      <c r="BN320" s="220">
        <f t="shared" si="288"/>
        <v>11429932.726446344</v>
      </c>
      <c r="BO320" s="220">
        <f t="shared" si="288"/>
        <v>11856575.536549663</v>
      </c>
      <c r="BP320" s="220">
        <f t="shared" si="288"/>
        <v>14962213.295083119</v>
      </c>
      <c r="BQ320" s="220">
        <f t="shared" si="288"/>
        <v>17214833.109536711</v>
      </c>
      <c r="BR320" s="220">
        <f t="shared" si="288"/>
        <v>17286778.379301134</v>
      </c>
      <c r="BS320" s="220">
        <f t="shared" si="288"/>
        <v>18767853.002826765</v>
      </c>
      <c r="BT320" s="220">
        <f t="shared" si="288"/>
        <v>9382930.8312172145</v>
      </c>
      <c r="BU320" s="220"/>
      <c r="BV320" s="220">
        <f t="shared" si="289"/>
        <v>132309.07398315036</v>
      </c>
      <c r="BW320" s="220">
        <f t="shared" si="289"/>
        <v>164439.75984424457</v>
      </c>
      <c r="BX320" s="220">
        <f t="shared" si="289"/>
        <v>239326.48837968634</v>
      </c>
      <c r="BY320" s="220">
        <f t="shared" si="289"/>
        <v>307161.09148769185</v>
      </c>
      <c r="BZ320" s="220">
        <f t="shared" si="289"/>
        <v>221925.97803091968</v>
      </c>
      <c r="CA320" s="220">
        <f t="shared" si="289"/>
        <v>5109197.1926817037</v>
      </c>
      <c r="CB320" s="220">
        <f t="shared" si="289"/>
        <v>72786.018770577764</v>
      </c>
      <c r="CC320" s="220">
        <f t="shared" si="289"/>
        <v>268332.62688566471</v>
      </c>
      <c r="CD320" s="220">
        <f t="shared" si="289"/>
        <v>119423.20845044177</v>
      </c>
      <c r="CE320" s="220">
        <f t="shared" si="289"/>
        <v>98626.692910055339</v>
      </c>
      <c r="CF320" s="220">
        <f t="shared" si="289"/>
        <v>309748.08023279795</v>
      </c>
      <c r="CG320" s="220">
        <f t="shared" si="289"/>
        <v>467927.99431633489</v>
      </c>
      <c r="CH320" s="220">
        <f t="shared" si="289"/>
        <v>7511204.2059732685</v>
      </c>
      <c r="CI320" s="220"/>
      <c r="CJ320" s="220">
        <f t="shared" si="290"/>
        <v>132309.07398315036</v>
      </c>
      <c r="CK320" s="220">
        <f t="shared" si="290"/>
        <v>296748.83382739493</v>
      </c>
      <c r="CL320" s="220">
        <f t="shared" si="290"/>
        <v>536075.32220708113</v>
      </c>
      <c r="CM320" s="220">
        <f t="shared" si="290"/>
        <v>843236.4136947731</v>
      </c>
      <c r="CN320" s="220">
        <f t="shared" si="290"/>
        <v>1065162.3917256929</v>
      </c>
      <c r="CO320" s="220">
        <f t="shared" si="290"/>
        <v>6174359.5844073966</v>
      </c>
      <c r="CP320" s="220">
        <f t="shared" si="290"/>
        <v>6247145.603177974</v>
      </c>
      <c r="CQ320" s="220">
        <f t="shared" si="290"/>
        <v>6515478.2300636377</v>
      </c>
      <c r="CR320" s="220">
        <f t="shared" si="290"/>
        <v>6634901.438514079</v>
      </c>
      <c r="CS320" s="220">
        <f t="shared" si="290"/>
        <v>6733528.1314241355</v>
      </c>
      <c r="CT320" s="220">
        <f t="shared" si="290"/>
        <v>7043276.2116569337</v>
      </c>
      <c r="CU320" s="220">
        <f t="shared" si="290"/>
        <v>7511204.2059732685</v>
      </c>
      <c r="CV320" s="220">
        <f t="shared" si="290"/>
        <v>3831485.2781390743</v>
      </c>
    </row>
    <row r="321" spans="1:100" s="94" customFormat="1" ht="14.4">
      <c r="A321" s="221"/>
      <c r="B321" s="221"/>
      <c r="C321" s="221"/>
      <c r="D321" s="221"/>
      <c r="E321" s="217"/>
      <c r="F321" s="231" t="s">
        <v>49</v>
      </c>
      <c r="G321" s="223"/>
      <c r="H321" s="217"/>
      <c r="I321" s="217"/>
      <c r="J321" s="217"/>
      <c r="K321" s="217"/>
      <c r="L321" s="217"/>
      <c r="M321" s="217"/>
      <c r="N321" s="224"/>
      <c r="O321" s="231" t="s">
        <v>49</v>
      </c>
      <c r="P321" s="225"/>
      <c r="Q321" s="225"/>
      <c r="R321" s="220">
        <f t="shared" si="285"/>
        <v>0</v>
      </c>
      <c r="S321" s="220">
        <f t="shared" si="285"/>
        <v>0</v>
      </c>
      <c r="T321" s="220">
        <f t="shared" si="285"/>
        <v>0</v>
      </c>
      <c r="U321" s="220">
        <f t="shared" si="285"/>
        <v>0</v>
      </c>
      <c r="V321" s="220">
        <f t="shared" si="285"/>
        <v>0</v>
      </c>
      <c r="W321" s="220">
        <f t="shared" si="285"/>
        <v>0</v>
      </c>
      <c r="X321" s="220">
        <f t="shared" si="285"/>
        <v>0</v>
      </c>
      <c r="Y321" s="220">
        <f t="shared" si="285"/>
        <v>0</v>
      </c>
      <c r="Z321" s="220">
        <f t="shared" si="285"/>
        <v>0</v>
      </c>
      <c r="AA321" s="220">
        <f t="shared" si="285"/>
        <v>0</v>
      </c>
      <c r="AB321" s="220">
        <f t="shared" si="285"/>
        <v>0</v>
      </c>
      <c r="AC321" s="220">
        <f t="shared" si="285"/>
        <v>0</v>
      </c>
      <c r="AD321" s="220">
        <f t="shared" si="285"/>
        <v>0</v>
      </c>
      <c r="AE321" s="220"/>
      <c r="AF321" s="220">
        <f t="shared" si="286"/>
        <v>0</v>
      </c>
      <c r="AG321" s="220">
        <f t="shared" si="286"/>
        <v>0</v>
      </c>
      <c r="AH321" s="220">
        <f t="shared" si="286"/>
        <v>0</v>
      </c>
      <c r="AI321" s="220">
        <f t="shared" si="286"/>
        <v>0</v>
      </c>
      <c r="AJ321" s="220">
        <f t="shared" si="286"/>
        <v>0</v>
      </c>
      <c r="AK321" s="220">
        <f t="shared" si="286"/>
        <v>0</v>
      </c>
      <c r="AL321" s="220">
        <f t="shared" si="286"/>
        <v>0</v>
      </c>
      <c r="AM321" s="220">
        <f t="shared" si="286"/>
        <v>0</v>
      </c>
      <c r="AN321" s="220">
        <f t="shared" si="286"/>
        <v>0</v>
      </c>
      <c r="AO321" s="220">
        <f t="shared" si="286"/>
        <v>0</v>
      </c>
      <c r="AP321" s="220">
        <f t="shared" si="286"/>
        <v>0</v>
      </c>
      <c r="AQ321" s="220">
        <f t="shared" si="286"/>
        <v>0</v>
      </c>
      <c r="AR321" s="220">
        <f t="shared" si="286"/>
        <v>0</v>
      </c>
      <c r="AS321" s="220"/>
      <c r="AT321" s="220">
        <f t="shared" si="287"/>
        <v>0</v>
      </c>
      <c r="AU321" s="220">
        <f t="shared" si="287"/>
        <v>0</v>
      </c>
      <c r="AV321" s="220">
        <f t="shared" si="287"/>
        <v>0</v>
      </c>
      <c r="AW321" s="220">
        <f t="shared" si="287"/>
        <v>0</v>
      </c>
      <c r="AX321" s="220">
        <f t="shared" si="287"/>
        <v>0</v>
      </c>
      <c r="AY321" s="220">
        <f t="shared" si="287"/>
        <v>0</v>
      </c>
      <c r="AZ321" s="220">
        <f t="shared" si="287"/>
        <v>0</v>
      </c>
      <c r="BA321" s="220">
        <f t="shared" si="287"/>
        <v>0</v>
      </c>
      <c r="BB321" s="220">
        <f t="shared" si="287"/>
        <v>0</v>
      </c>
      <c r="BC321" s="220">
        <f t="shared" si="287"/>
        <v>0</v>
      </c>
      <c r="BD321" s="220">
        <f t="shared" si="287"/>
        <v>0</v>
      </c>
      <c r="BE321" s="220">
        <f t="shared" si="287"/>
        <v>0</v>
      </c>
      <c r="BF321" s="220">
        <f t="shared" si="287"/>
        <v>0</v>
      </c>
      <c r="BG321" s="220"/>
      <c r="BH321" s="220">
        <f t="shared" si="288"/>
        <v>0</v>
      </c>
      <c r="BI321" s="220">
        <f t="shared" si="288"/>
        <v>0</v>
      </c>
      <c r="BJ321" s="220">
        <f t="shared" si="288"/>
        <v>0</v>
      </c>
      <c r="BK321" s="220">
        <f t="shared" si="288"/>
        <v>0</v>
      </c>
      <c r="BL321" s="220">
        <f t="shared" si="288"/>
        <v>0</v>
      </c>
      <c r="BM321" s="220">
        <f t="shared" si="288"/>
        <v>0</v>
      </c>
      <c r="BN321" s="220">
        <f t="shared" si="288"/>
        <v>0</v>
      </c>
      <c r="BO321" s="220">
        <f t="shared" si="288"/>
        <v>0</v>
      </c>
      <c r="BP321" s="220">
        <f t="shared" si="288"/>
        <v>0</v>
      </c>
      <c r="BQ321" s="220">
        <f t="shared" si="288"/>
        <v>0</v>
      </c>
      <c r="BR321" s="220">
        <f t="shared" si="288"/>
        <v>0</v>
      </c>
      <c r="BS321" s="220">
        <f t="shared" si="288"/>
        <v>0</v>
      </c>
      <c r="BT321" s="220">
        <f t="shared" si="288"/>
        <v>0</v>
      </c>
      <c r="BU321" s="220"/>
      <c r="BV321" s="220">
        <f t="shared" si="289"/>
        <v>0</v>
      </c>
      <c r="BW321" s="220">
        <f t="shared" si="289"/>
        <v>0</v>
      </c>
      <c r="BX321" s="220">
        <f t="shared" si="289"/>
        <v>0</v>
      </c>
      <c r="BY321" s="220">
        <f t="shared" si="289"/>
        <v>0</v>
      </c>
      <c r="BZ321" s="220">
        <f t="shared" si="289"/>
        <v>0</v>
      </c>
      <c r="CA321" s="220">
        <f t="shared" si="289"/>
        <v>0</v>
      </c>
      <c r="CB321" s="220">
        <f t="shared" si="289"/>
        <v>0</v>
      </c>
      <c r="CC321" s="220">
        <f t="shared" si="289"/>
        <v>0</v>
      </c>
      <c r="CD321" s="220">
        <f t="shared" si="289"/>
        <v>0</v>
      </c>
      <c r="CE321" s="220">
        <f t="shared" si="289"/>
        <v>0</v>
      </c>
      <c r="CF321" s="220">
        <f t="shared" si="289"/>
        <v>0</v>
      </c>
      <c r="CG321" s="220">
        <f t="shared" si="289"/>
        <v>0</v>
      </c>
      <c r="CH321" s="220">
        <f t="shared" si="289"/>
        <v>0</v>
      </c>
      <c r="CI321" s="220"/>
      <c r="CJ321" s="220">
        <f t="shared" si="290"/>
        <v>0</v>
      </c>
      <c r="CK321" s="220">
        <f t="shared" si="290"/>
        <v>0</v>
      </c>
      <c r="CL321" s="220">
        <f t="shared" si="290"/>
        <v>0</v>
      </c>
      <c r="CM321" s="220">
        <f t="shared" si="290"/>
        <v>0</v>
      </c>
      <c r="CN321" s="220">
        <f t="shared" si="290"/>
        <v>0</v>
      </c>
      <c r="CO321" s="220">
        <f t="shared" si="290"/>
        <v>0</v>
      </c>
      <c r="CP321" s="220">
        <f t="shared" si="290"/>
        <v>0</v>
      </c>
      <c r="CQ321" s="220">
        <f t="shared" si="290"/>
        <v>0</v>
      </c>
      <c r="CR321" s="220">
        <f t="shared" si="290"/>
        <v>0</v>
      </c>
      <c r="CS321" s="220">
        <f t="shared" si="290"/>
        <v>0</v>
      </c>
      <c r="CT321" s="220">
        <f t="shared" si="290"/>
        <v>0</v>
      </c>
      <c r="CU321" s="220">
        <f t="shared" si="290"/>
        <v>0</v>
      </c>
      <c r="CV321" s="220">
        <f t="shared" si="290"/>
        <v>0</v>
      </c>
    </row>
    <row r="322" spans="1:100" s="94" customFormat="1" ht="14.4">
      <c r="A322" s="221"/>
      <c r="B322" s="221"/>
      <c r="C322" s="221"/>
      <c r="D322" s="221"/>
      <c r="E322" s="217"/>
      <c r="F322" s="231" t="s">
        <v>494</v>
      </c>
      <c r="G322" s="223"/>
      <c r="H322" s="217"/>
      <c r="I322" s="217"/>
      <c r="J322" s="217"/>
      <c r="K322" s="217"/>
      <c r="L322" s="217"/>
      <c r="M322" s="217"/>
      <c r="N322" s="224"/>
      <c r="O322" s="231" t="s">
        <v>494</v>
      </c>
      <c r="P322" s="225"/>
      <c r="Q322" s="225"/>
      <c r="R322" s="220">
        <f t="shared" si="285"/>
        <v>0</v>
      </c>
      <c r="S322" s="220">
        <f t="shared" si="285"/>
        <v>0</v>
      </c>
      <c r="T322" s="220">
        <f t="shared" si="285"/>
        <v>0</v>
      </c>
      <c r="U322" s="220">
        <f t="shared" si="285"/>
        <v>0</v>
      </c>
      <c r="V322" s="220">
        <f t="shared" si="285"/>
        <v>0</v>
      </c>
      <c r="W322" s="220">
        <f t="shared" si="285"/>
        <v>0</v>
      </c>
      <c r="X322" s="220">
        <f t="shared" si="285"/>
        <v>0</v>
      </c>
      <c r="Y322" s="220">
        <f t="shared" si="285"/>
        <v>0</v>
      </c>
      <c r="Z322" s="220">
        <f t="shared" si="285"/>
        <v>0</v>
      </c>
      <c r="AA322" s="220">
        <f t="shared" si="285"/>
        <v>0</v>
      </c>
      <c r="AB322" s="220">
        <f t="shared" si="285"/>
        <v>0</v>
      </c>
      <c r="AC322" s="220">
        <f t="shared" si="285"/>
        <v>0</v>
      </c>
      <c r="AD322" s="220">
        <f t="shared" si="285"/>
        <v>0</v>
      </c>
      <c r="AE322" s="220"/>
      <c r="AF322" s="220">
        <f t="shared" si="286"/>
        <v>0</v>
      </c>
      <c r="AG322" s="220">
        <f t="shared" si="286"/>
        <v>0</v>
      </c>
      <c r="AH322" s="220">
        <f t="shared" si="286"/>
        <v>0</v>
      </c>
      <c r="AI322" s="220">
        <f t="shared" si="286"/>
        <v>0</v>
      </c>
      <c r="AJ322" s="220">
        <f t="shared" si="286"/>
        <v>0</v>
      </c>
      <c r="AK322" s="220">
        <f t="shared" si="286"/>
        <v>0</v>
      </c>
      <c r="AL322" s="220">
        <f t="shared" si="286"/>
        <v>0</v>
      </c>
      <c r="AM322" s="220">
        <f t="shared" si="286"/>
        <v>0</v>
      </c>
      <c r="AN322" s="220">
        <f t="shared" si="286"/>
        <v>0</v>
      </c>
      <c r="AO322" s="220">
        <f t="shared" si="286"/>
        <v>0</v>
      </c>
      <c r="AP322" s="220">
        <f t="shared" si="286"/>
        <v>0</v>
      </c>
      <c r="AQ322" s="220">
        <f t="shared" si="286"/>
        <v>0</v>
      </c>
      <c r="AR322" s="220">
        <f t="shared" si="286"/>
        <v>0</v>
      </c>
      <c r="AS322" s="220"/>
      <c r="AT322" s="220">
        <f t="shared" si="287"/>
        <v>0</v>
      </c>
      <c r="AU322" s="220">
        <f t="shared" si="287"/>
        <v>0</v>
      </c>
      <c r="AV322" s="220">
        <f t="shared" si="287"/>
        <v>0</v>
      </c>
      <c r="AW322" s="220">
        <f t="shared" si="287"/>
        <v>0</v>
      </c>
      <c r="AX322" s="220">
        <f t="shared" si="287"/>
        <v>0</v>
      </c>
      <c r="AY322" s="220">
        <f t="shared" si="287"/>
        <v>0</v>
      </c>
      <c r="AZ322" s="220">
        <f t="shared" si="287"/>
        <v>0</v>
      </c>
      <c r="BA322" s="220">
        <f t="shared" si="287"/>
        <v>0</v>
      </c>
      <c r="BB322" s="220">
        <f t="shared" si="287"/>
        <v>0</v>
      </c>
      <c r="BC322" s="220">
        <f t="shared" si="287"/>
        <v>0</v>
      </c>
      <c r="BD322" s="220">
        <f t="shared" si="287"/>
        <v>0</v>
      </c>
      <c r="BE322" s="220">
        <f t="shared" si="287"/>
        <v>0</v>
      </c>
      <c r="BF322" s="220">
        <f t="shared" si="287"/>
        <v>0</v>
      </c>
      <c r="BG322" s="220"/>
      <c r="BH322" s="220">
        <f t="shared" si="288"/>
        <v>0</v>
      </c>
      <c r="BI322" s="220">
        <f t="shared" si="288"/>
        <v>0</v>
      </c>
      <c r="BJ322" s="220">
        <f t="shared" si="288"/>
        <v>0</v>
      </c>
      <c r="BK322" s="220">
        <f t="shared" si="288"/>
        <v>0</v>
      </c>
      <c r="BL322" s="220">
        <f t="shared" si="288"/>
        <v>0</v>
      </c>
      <c r="BM322" s="220">
        <f t="shared" si="288"/>
        <v>0</v>
      </c>
      <c r="BN322" s="220">
        <f t="shared" si="288"/>
        <v>0</v>
      </c>
      <c r="BO322" s="220">
        <f t="shared" si="288"/>
        <v>0</v>
      </c>
      <c r="BP322" s="220">
        <f t="shared" si="288"/>
        <v>0</v>
      </c>
      <c r="BQ322" s="220">
        <f t="shared" si="288"/>
        <v>0</v>
      </c>
      <c r="BR322" s="220">
        <f t="shared" si="288"/>
        <v>0</v>
      </c>
      <c r="BS322" s="220">
        <f t="shared" si="288"/>
        <v>0</v>
      </c>
      <c r="BT322" s="220">
        <f t="shared" si="288"/>
        <v>0</v>
      </c>
      <c r="BU322" s="220"/>
      <c r="BV322" s="220">
        <f t="shared" si="289"/>
        <v>0</v>
      </c>
      <c r="BW322" s="220">
        <f t="shared" si="289"/>
        <v>0</v>
      </c>
      <c r="BX322" s="220">
        <f t="shared" si="289"/>
        <v>0</v>
      </c>
      <c r="BY322" s="220">
        <f t="shared" si="289"/>
        <v>0</v>
      </c>
      <c r="BZ322" s="220">
        <f t="shared" si="289"/>
        <v>0</v>
      </c>
      <c r="CA322" s="220">
        <f t="shared" si="289"/>
        <v>0</v>
      </c>
      <c r="CB322" s="220">
        <f t="shared" si="289"/>
        <v>0</v>
      </c>
      <c r="CC322" s="220">
        <f t="shared" si="289"/>
        <v>0</v>
      </c>
      <c r="CD322" s="220">
        <f t="shared" si="289"/>
        <v>0</v>
      </c>
      <c r="CE322" s="220">
        <f t="shared" si="289"/>
        <v>0</v>
      </c>
      <c r="CF322" s="220">
        <f t="shared" si="289"/>
        <v>0</v>
      </c>
      <c r="CG322" s="220">
        <f t="shared" si="289"/>
        <v>0</v>
      </c>
      <c r="CH322" s="220">
        <f t="shared" si="289"/>
        <v>0</v>
      </c>
      <c r="CI322" s="220"/>
      <c r="CJ322" s="220">
        <f t="shared" si="290"/>
        <v>0</v>
      </c>
      <c r="CK322" s="220">
        <f t="shared" si="290"/>
        <v>0</v>
      </c>
      <c r="CL322" s="220">
        <f t="shared" si="290"/>
        <v>0</v>
      </c>
      <c r="CM322" s="220">
        <f t="shared" si="290"/>
        <v>0</v>
      </c>
      <c r="CN322" s="220">
        <f t="shared" si="290"/>
        <v>0</v>
      </c>
      <c r="CO322" s="220">
        <f t="shared" si="290"/>
        <v>0</v>
      </c>
      <c r="CP322" s="220">
        <f t="shared" si="290"/>
        <v>0</v>
      </c>
      <c r="CQ322" s="220">
        <f t="shared" si="290"/>
        <v>0</v>
      </c>
      <c r="CR322" s="220">
        <f t="shared" si="290"/>
        <v>0</v>
      </c>
      <c r="CS322" s="220">
        <f t="shared" si="290"/>
        <v>0</v>
      </c>
      <c r="CT322" s="220">
        <f t="shared" si="290"/>
        <v>0</v>
      </c>
      <c r="CU322" s="220">
        <f t="shared" si="290"/>
        <v>0</v>
      </c>
      <c r="CV322" s="220">
        <f t="shared" si="290"/>
        <v>0</v>
      </c>
    </row>
    <row r="323" spans="1:100" s="94" customFormat="1" ht="14.4">
      <c r="A323" s="221"/>
      <c r="B323" s="221"/>
      <c r="C323" s="221"/>
      <c r="D323" s="221"/>
      <c r="E323" s="217"/>
      <c r="F323" s="231" t="s">
        <v>680</v>
      </c>
      <c r="G323" s="223"/>
      <c r="H323" s="217"/>
      <c r="I323" s="217"/>
      <c r="J323" s="217"/>
      <c r="K323" s="217"/>
      <c r="L323" s="217"/>
      <c r="M323" s="217"/>
      <c r="N323" s="224"/>
      <c r="O323" s="231" t="s">
        <v>680</v>
      </c>
      <c r="P323" s="225"/>
      <c r="Q323" s="225"/>
      <c r="R323" s="220">
        <f t="shared" si="285"/>
        <v>0</v>
      </c>
      <c r="S323" s="220">
        <f t="shared" si="285"/>
        <v>0</v>
      </c>
      <c r="T323" s="220">
        <f t="shared" si="285"/>
        <v>0</v>
      </c>
      <c r="U323" s="220">
        <f t="shared" si="285"/>
        <v>0</v>
      </c>
      <c r="V323" s="220">
        <f t="shared" si="285"/>
        <v>0</v>
      </c>
      <c r="W323" s="220">
        <f t="shared" si="285"/>
        <v>0</v>
      </c>
      <c r="X323" s="220">
        <f t="shared" si="285"/>
        <v>0</v>
      </c>
      <c r="Y323" s="220">
        <f t="shared" si="285"/>
        <v>0</v>
      </c>
      <c r="Z323" s="220">
        <f t="shared" si="285"/>
        <v>0</v>
      </c>
      <c r="AA323" s="220">
        <f t="shared" si="285"/>
        <v>0</v>
      </c>
      <c r="AB323" s="220">
        <f t="shared" si="285"/>
        <v>0</v>
      </c>
      <c r="AC323" s="220">
        <f t="shared" si="285"/>
        <v>0</v>
      </c>
      <c r="AD323" s="220">
        <f t="shared" si="285"/>
        <v>0</v>
      </c>
      <c r="AE323" s="220"/>
      <c r="AF323" s="220">
        <f t="shared" si="286"/>
        <v>0</v>
      </c>
      <c r="AG323" s="220">
        <f t="shared" si="286"/>
        <v>0</v>
      </c>
      <c r="AH323" s="220">
        <f t="shared" si="286"/>
        <v>0</v>
      </c>
      <c r="AI323" s="220">
        <f t="shared" si="286"/>
        <v>0</v>
      </c>
      <c r="AJ323" s="220">
        <f t="shared" si="286"/>
        <v>0</v>
      </c>
      <c r="AK323" s="220">
        <f t="shared" si="286"/>
        <v>0</v>
      </c>
      <c r="AL323" s="220">
        <f t="shared" si="286"/>
        <v>0</v>
      </c>
      <c r="AM323" s="220">
        <f t="shared" si="286"/>
        <v>0</v>
      </c>
      <c r="AN323" s="220">
        <f t="shared" si="286"/>
        <v>0</v>
      </c>
      <c r="AO323" s="220">
        <f t="shared" si="286"/>
        <v>0</v>
      </c>
      <c r="AP323" s="220">
        <f t="shared" si="286"/>
        <v>0</v>
      </c>
      <c r="AQ323" s="220">
        <f t="shared" si="286"/>
        <v>0</v>
      </c>
      <c r="AR323" s="220">
        <f t="shared" si="286"/>
        <v>0</v>
      </c>
      <c r="AS323" s="220"/>
      <c r="AT323" s="220">
        <f t="shared" si="287"/>
        <v>0</v>
      </c>
      <c r="AU323" s="220">
        <f t="shared" si="287"/>
        <v>0</v>
      </c>
      <c r="AV323" s="220">
        <f t="shared" si="287"/>
        <v>0</v>
      </c>
      <c r="AW323" s="220">
        <f t="shared" si="287"/>
        <v>0</v>
      </c>
      <c r="AX323" s="220">
        <f t="shared" si="287"/>
        <v>0</v>
      </c>
      <c r="AY323" s="220">
        <f t="shared" si="287"/>
        <v>0</v>
      </c>
      <c r="AZ323" s="220">
        <f t="shared" si="287"/>
        <v>0</v>
      </c>
      <c r="BA323" s="220">
        <f t="shared" si="287"/>
        <v>0</v>
      </c>
      <c r="BB323" s="220">
        <f t="shared" si="287"/>
        <v>0</v>
      </c>
      <c r="BC323" s="220">
        <f t="shared" si="287"/>
        <v>0</v>
      </c>
      <c r="BD323" s="220">
        <f t="shared" si="287"/>
        <v>0</v>
      </c>
      <c r="BE323" s="220">
        <f t="shared" si="287"/>
        <v>0</v>
      </c>
      <c r="BF323" s="220">
        <f t="shared" si="287"/>
        <v>0</v>
      </c>
      <c r="BG323" s="220"/>
      <c r="BH323" s="220">
        <f t="shared" si="288"/>
        <v>0</v>
      </c>
      <c r="BI323" s="220">
        <f t="shared" si="288"/>
        <v>0</v>
      </c>
      <c r="BJ323" s="220">
        <f t="shared" si="288"/>
        <v>0</v>
      </c>
      <c r="BK323" s="220">
        <f t="shared" si="288"/>
        <v>0</v>
      </c>
      <c r="BL323" s="220">
        <f t="shared" si="288"/>
        <v>0</v>
      </c>
      <c r="BM323" s="220">
        <f t="shared" si="288"/>
        <v>0</v>
      </c>
      <c r="BN323" s="220">
        <f t="shared" si="288"/>
        <v>0</v>
      </c>
      <c r="BO323" s="220">
        <f t="shared" si="288"/>
        <v>0</v>
      </c>
      <c r="BP323" s="220">
        <f t="shared" si="288"/>
        <v>0</v>
      </c>
      <c r="BQ323" s="220">
        <f t="shared" si="288"/>
        <v>0</v>
      </c>
      <c r="BR323" s="220">
        <f t="shared" si="288"/>
        <v>0</v>
      </c>
      <c r="BS323" s="220">
        <f t="shared" si="288"/>
        <v>0</v>
      </c>
      <c r="BT323" s="220">
        <f t="shared" si="288"/>
        <v>0</v>
      </c>
      <c r="BU323" s="220"/>
      <c r="BV323" s="220">
        <f t="shared" si="289"/>
        <v>0</v>
      </c>
      <c r="BW323" s="220">
        <f t="shared" si="289"/>
        <v>0</v>
      </c>
      <c r="BX323" s="220">
        <f t="shared" si="289"/>
        <v>0</v>
      </c>
      <c r="BY323" s="220">
        <f t="shared" si="289"/>
        <v>0</v>
      </c>
      <c r="BZ323" s="220">
        <f t="shared" si="289"/>
        <v>0</v>
      </c>
      <c r="CA323" s="220">
        <f t="shared" si="289"/>
        <v>0</v>
      </c>
      <c r="CB323" s="220">
        <f t="shared" si="289"/>
        <v>0</v>
      </c>
      <c r="CC323" s="220">
        <f t="shared" si="289"/>
        <v>0</v>
      </c>
      <c r="CD323" s="220">
        <f t="shared" si="289"/>
        <v>0</v>
      </c>
      <c r="CE323" s="220">
        <f t="shared" si="289"/>
        <v>0</v>
      </c>
      <c r="CF323" s="220">
        <f t="shared" si="289"/>
        <v>0</v>
      </c>
      <c r="CG323" s="220">
        <f t="shared" si="289"/>
        <v>0</v>
      </c>
      <c r="CH323" s="220">
        <f t="shared" si="289"/>
        <v>0</v>
      </c>
      <c r="CI323" s="220"/>
      <c r="CJ323" s="220">
        <f t="shared" si="290"/>
        <v>0</v>
      </c>
      <c r="CK323" s="220">
        <f t="shared" si="290"/>
        <v>0</v>
      </c>
      <c r="CL323" s="220">
        <f t="shared" si="290"/>
        <v>0</v>
      </c>
      <c r="CM323" s="220">
        <f t="shared" si="290"/>
        <v>0</v>
      </c>
      <c r="CN323" s="220">
        <f t="shared" si="290"/>
        <v>0</v>
      </c>
      <c r="CO323" s="220">
        <f t="shared" si="290"/>
        <v>0</v>
      </c>
      <c r="CP323" s="220">
        <f t="shared" si="290"/>
        <v>0</v>
      </c>
      <c r="CQ323" s="220">
        <f t="shared" si="290"/>
        <v>0</v>
      </c>
      <c r="CR323" s="220">
        <f t="shared" si="290"/>
        <v>0</v>
      </c>
      <c r="CS323" s="220">
        <f t="shared" si="290"/>
        <v>0</v>
      </c>
      <c r="CT323" s="220">
        <f t="shared" si="290"/>
        <v>0</v>
      </c>
      <c r="CU323" s="220">
        <f t="shared" si="290"/>
        <v>0</v>
      </c>
      <c r="CV323" s="220">
        <f t="shared" si="290"/>
        <v>0</v>
      </c>
    </row>
    <row r="324" spans="1:100" s="94" customFormat="1" ht="14.4">
      <c r="A324" s="221"/>
      <c r="B324" s="221"/>
      <c r="C324" s="221"/>
      <c r="D324" s="221"/>
      <c r="E324" s="217"/>
      <c r="F324" s="231" t="s">
        <v>30</v>
      </c>
      <c r="G324" s="223"/>
      <c r="H324" s="217"/>
      <c r="I324" s="217"/>
      <c r="J324" s="217"/>
      <c r="K324" s="217"/>
      <c r="L324" s="217"/>
      <c r="M324" s="217"/>
      <c r="N324" s="224"/>
      <c r="O324" s="231" t="s">
        <v>30</v>
      </c>
      <c r="P324" s="225"/>
      <c r="Q324" s="225"/>
      <c r="R324" s="237">
        <f>SUM(R319:R323)</f>
        <v>3194578.52</v>
      </c>
      <c r="S324" s="237">
        <f t="shared" ref="S324:AD324" si="291">SUM(S319:S323)</f>
        <v>1057442.5</v>
      </c>
      <c r="T324" s="237">
        <f t="shared" si="291"/>
        <v>4741103.2599999988</v>
      </c>
      <c r="U324" s="237">
        <f t="shared" si="291"/>
        <v>956120.72</v>
      </c>
      <c r="V324" s="237">
        <f t="shared" si="291"/>
        <v>1348455.25</v>
      </c>
      <c r="W324" s="237">
        <f t="shared" si="291"/>
        <v>8834353.4299999997</v>
      </c>
      <c r="X324" s="237">
        <f t="shared" si="291"/>
        <v>4222408.26</v>
      </c>
      <c r="Y324" s="237">
        <f t="shared" si="291"/>
        <v>1065296.3599999999</v>
      </c>
      <c r="Z324" s="237">
        <f t="shared" si="291"/>
        <v>3798902.0100000016</v>
      </c>
      <c r="AA324" s="237">
        <f t="shared" si="291"/>
        <v>3285312.3799999994</v>
      </c>
      <c r="AB324" s="237">
        <f t="shared" si="291"/>
        <v>546768.50000000058</v>
      </c>
      <c r="AC324" s="237">
        <f t="shared" si="291"/>
        <v>2510070.6599999992</v>
      </c>
      <c r="AD324" s="237">
        <f t="shared" si="291"/>
        <v>35560811.849999994</v>
      </c>
      <c r="AE324" s="237"/>
      <c r="AF324" s="237">
        <f>SUM(AF319:AF323)</f>
        <v>3194578.52</v>
      </c>
      <c r="AG324" s="237">
        <f t="shared" ref="AG324:AR324" si="292">SUM(AG319:AG323)</f>
        <v>4252021.0200000005</v>
      </c>
      <c r="AH324" s="237">
        <f t="shared" si="292"/>
        <v>8993124.2799999993</v>
      </c>
      <c r="AI324" s="237">
        <f t="shared" si="292"/>
        <v>9949245</v>
      </c>
      <c r="AJ324" s="237">
        <f t="shared" si="292"/>
        <v>11297700.25</v>
      </c>
      <c r="AK324" s="237">
        <f t="shared" si="292"/>
        <v>20132053.68</v>
      </c>
      <c r="AL324" s="237">
        <f t="shared" si="292"/>
        <v>24354461.940000001</v>
      </c>
      <c r="AM324" s="237">
        <f t="shared" si="292"/>
        <v>25419758.299999997</v>
      </c>
      <c r="AN324" s="237">
        <f t="shared" si="292"/>
        <v>29218660.310000002</v>
      </c>
      <c r="AO324" s="237">
        <f t="shared" si="292"/>
        <v>32503972.690000005</v>
      </c>
      <c r="AP324" s="237">
        <f t="shared" si="292"/>
        <v>33050741.190000001</v>
      </c>
      <c r="AQ324" s="237">
        <f t="shared" si="292"/>
        <v>35560811.849999994</v>
      </c>
      <c r="AR324" s="237">
        <f t="shared" si="292"/>
        <v>18345560.258749999</v>
      </c>
      <c r="AS324" s="237"/>
      <c r="AT324" s="237">
        <f>SUM(AT319:AT323)</f>
        <v>1949435.6637733991</v>
      </c>
      <c r="AU324" s="237">
        <f t="shared" ref="AU324:BF324" si="293">SUM(AU319:AU323)</f>
        <v>515403.78359413147</v>
      </c>
      <c r="AV324" s="237">
        <f t="shared" si="293"/>
        <v>2866577.7487001964</v>
      </c>
      <c r="AW324" s="237">
        <f t="shared" si="293"/>
        <v>322495.44664865325</v>
      </c>
      <c r="AX324" s="237">
        <f t="shared" si="293"/>
        <v>676664.33037859458</v>
      </c>
      <c r="AY324" s="237">
        <f t="shared" si="293"/>
        <v>2400151.5301612336</v>
      </c>
      <c r="AZ324" s="237">
        <f t="shared" si="293"/>
        <v>2699204.223190133</v>
      </c>
      <c r="BA324" s="237">
        <f t="shared" si="293"/>
        <v>426642.81010331976</v>
      </c>
      <c r="BB324" s="237">
        <f t="shared" si="293"/>
        <v>3105637.7585334573</v>
      </c>
      <c r="BC324" s="237">
        <f t="shared" si="293"/>
        <v>2252619.8144535916</v>
      </c>
      <c r="BD324" s="237">
        <f t="shared" si="293"/>
        <v>71945.26976442193</v>
      </c>
      <c r="BE324" s="237">
        <f t="shared" si="293"/>
        <v>1481074.6235256284</v>
      </c>
      <c r="BF324" s="237">
        <f t="shared" si="293"/>
        <v>18767853.002826765</v>
      </c>
      <c r="BG324" s="237"/>
      <c r="BH324" s="237">
        <f>SUM(BH319:BH323)</f>
        <v>1949435.6637733991</v>
      </c>
      <c r="BI324" s="237">
        <f t="shared" ref="BI324:BT324" si="294">SUM(BI319:BI323)</f>
        <v>2464839.4473675303</v>
      </c>
      <c r="BJ324" s="237">
        <f t="shared" si="294"/>
        <v>5331417.1960677253</v>
      </c>
      <c r="BK324" s="237">
        <f t="shared" si="294"/>
        <v>5653912.6427163808</v>
      </c>
      <c r="BL324" s="237">
        <f t="shared" si="294"/>
        <v>6330576.9730949765</v>
      </c>
      <c r="BM324" s="237">
        <f t="shared" si="294"/>
        <v>8730728.5032562092</v>
      </c>
      <c r="BN324" s="237">
        <f t="shared" si="294"/>
        <v>11429932.726446344</v>
      </c>
      <c r="BO324" s="237">
        <f t="shared" si="294"/>
        <v>11856575.536549663</v>
      </c>
      <c r="BP324" s="237">
        <f t="shared" si="294"/>
        <v>14962213.295083119</v>
      </c>
      <c r="BQ324" s="237">
        <f t="shared" si="294"/>
        <v>17214833.109536711</v>
      </c>
      <c r="BR324" s="237">
        <f t="shared" si="294"/>
        <v>17286778.379301134</v>
      </c>
      <c r="BS324" s="237">
        <f t="shared" si="294"/>
        <v>18767853.002826765</v>
      </c>
      <c r="BT324" s="237">
        <f t="shared" si="294"/>
        <v>9382930.8312172145</v>
      </c>
      <c r="BU324" s="237"/>
      <c r="BV324" s="237">
        <f>SUM(BV319:BV323)</f>
        <v>132309.07398315036</v>
      </c>
      <c r="BW324" s="237">
        <f t="shared" ref="BW324:CH324" si="295">SUM(BW319:BW323)</f>
        <v>164439.75984424457</v>
      </c>
      <c r="BX324" s="237">
        <f t="shared" si="295"/>
        <v>239326.48837968634</v>
      </c>
      <c r="BY324" s="237">
        <f t="shared" si="295"/>
        <v>307161.09148769185</v>
      </c>
      <c r="BZ324" s="237">
        <f t="shared" si="295"/>
        <v>221925.97803091968</v>
      </c>
      <c r="CA324" s="237">
        <f t="shared" si="295"/>
        <v>5109197.1926817037</v>
      </c>
      <c r="CB324" s="237">
        <f t="shared" si="295"/>
        <v>72786.018770577764</v>
      </c>
      <c r="CC324" s="237">
        <f t="shared" si="295"/>
        <v>268332.62688566471</v>
      </c>
      <c r="CD324" s="237">
        <f t="shared" si="295"/>
        <v>119423.20845044177</v>
      </c>
      <c r="CE324" s="237">
        <f t="shared" si="295"/>
        <v>98626.692910055339</v>
      </c>
      <c r="CF324" s="237">
        <f t="shared" si="295"/>
        <v>309748.08023279795</v>
      </c>
      <c r="CG324" s="237">
        <f t="shared" si="295"/>
        <v>467927.99431633489</v>
      </c>
      <c r="CH324" s="237">
        <f t="shared" si="295"/>
        <v>7511204.2059732685</v>
      </c>
      <c r="CI324" s="237"/>
      <c r="CJ324" s="237">
        <f>SUM(CJ319:CJ323)</f>
        <v>132309.07398315036</v>
      </c>
      <c r="CK324" s="237">
        <f t="shared" ref="CK324:CV324" si="296">SUM(CK319:CK323)</f>
        <v>296748.83382739493</v>
      </c>
      <c r="CL324" s="237">
        <f t="shared" si="296"/>
        <v>536075.32220708113</v>
      </c>
      <c r="CM324" s="237">
        <f t="shared" si="296"/>
        <v>843236.4136947731</v>
      </c>
      <c r="CN324" s="237">
        <f t="shared" si="296"/>
        <v>1065162.3917256929</v>
      </c>
      <c r="CO324" s="237">
        <f t="shared" si="296"/>
        <v>6174359.5844073966</v>
      </c>
      <c r="CP324" s="237">
        <f t="shared" si="296"/>
        <v>6247145.603177974</v>
      </c>
      <c r="CQ324" s="237">
        <f t="shared" si="296"/>
        <v>6515478.2300636377</v>
      </c>
      <c r="CR324" s="237">
        <f t="shared" si="296"/>
        <v>6634901.438514079</v>
      </c>
      <c r="CS324" s="237">
        <f t="shared" si="296"/>
        <v>6733528.1314241355</v>
      </c>
      <c r="CT324" s="237">
        <f t="shared" si="296"/>
        <v>7043276.2116569337</v>
      </c>
      <c r="CU324" s="237">
        <f t="shared" si="296"/>
        <v>7511204.2059732685</v>
      </c>
      <c r="CV324" s="237">
        <f t="shared" si="296"/>
        <v>3831485.2781390743</v>
      </c>
    </row>
    <row r="325" spans="1:100" s="94" customFormat="1" ht="14.4">
      <c r="A325" s="221"/>
      <c r="B325" s="221"/>
      <c r="C325" s="221"/>
      <c r="D325" s="221"/>
      <c r="E325" s="217"/>
      <c r="F325" s="231"/>
      <c r="G325" s="223"/>
      <c r="H325" s="217"/>
      <c r="I325" s="217"/>
      <c r="J325" s="217"/>
      <c r="K325" s="217"/>
      <c r="L325" s="217"/>
      <c r="M325" s="217"/>
      <c r="N325" s="224"/>
      <c r="O325" s="231"/>
      <c r="P325" s="225"/>
      <c r="Q325" s="225"/>
      <c r="R325" s="227"/>
      <c r="S325" s="227"/>
      <c r="T325" s="227"/>
      <c r="U325" s="227"/>
      <c r="V325" s="227"/>
      <c r="W325" s="227"/>
      <c r="X325" s="227"/>
      <c r="Y325" s="227"/>
      <c r="Z325" s="227"/>
      <c r="AA325" s="227"/>
      <c r="AB325" s="227"/>
      <c r="AC325" s="227"/>
      <c r="AD325" s="227"/>
      <c r="AE325" s="227"/>
      <c r="AF325" s="227"/>
      <c r="AG325" s="227"/>
      <c r="AH325" s="227"/>
      <c r="AI325" s="227"/>
      <c r="AJ325" s="227"/>
      <c r="AK325" s="227"/>
      <c r="AL325" s="227"/>
      <c r="AM325" s="227"/>
      <c r="AN325" s="227"/>
      <c r="AO325" s="227"/>
      <c r="AP325" s="227"/>
      <c r="AQ325" s="227"/>
      <c r="AR325" s="227"/>
      <c r="AS325" s="227"/>
      <c r="AT325" s="227"/>
      <c r="AU325" s="227"/>
      <c r="AV325" s="227"/>
      <c r="AW325" s="227"/>
      <c r="AX325" s="227"/>
      <c r="AY325" s="227"/>
      <c r="AZ325" s="227"/>
      <c r="BA325" s="227"/>
      <c r="BB325" s="227"/>
      <c r="BC325" s="227"/>
      <c r="BD325" s="227"/>
      <c r="BE325" s="227"/>
      <c r="BF325" s="227"/>
      <c r="BG325" s="227"/>
      <c r="BH325" s="227"/>
      <c r="BI325" s="227"/>
      <c r="BJ325" s="227"/>
      <c r="BK325" s="227"/>
      <c r="BL325" s="227"/>
      <c r="BM325" s="227"/>
      <c r="BN325" s="227"/>
      <c r="BO325" s="227"/>
      <c r="BP325" s="227"/>
      <c r="BQ325" s="227"/>
      <c r="BR325" s="227"/>
      <c r="BS325" s="227"/>
      <c r="BT325" s="227"/>
      <c r="BU325" s="227"/>
      <c r="BV325" s="227"/>
      <c r="BW325" s="227"/>
      <c r="BX325" s="227"/>
      <c r="BY325" s="227"/>
      <c r="BZ325" s="227"/>
      <c r="CA325" s="227"/>
      <c r="CB325" s="227"/>
      <c r="CC325" s="227"/>
      <c r="CD325" s="227"/>
      <c r="CE325" s="227"/>
      <c r="CF325" s="227"/>
      <c r="CG325" s="227"/>
      <c r="CH325" s="227"/>
      <c r="CI325" s="227"/>
      <c r="CJ325" s="227"/>
      <c r="CK325" s="227"/>
      <c r="CL325" s="227"/>
      <c r="CM325" s="227"/>
      <c r="CN325" s="227"/>
      <c r="CO325" s="227"/>
      <c r="CP325" s="227"/>
      <c r="CQ325" s="227"/>
      <c r="CR325" s="227"/>
      <c r="CS325" s="227"/>
      <c r="CT325" s="227"/>
      <c r="CU325" s="227"/>
      <c r="CV325" s="227"/>
    </row>
    <row r="326" spans="1:100" s="94" customFormat="1" ht="14.4">
      <c r="A326" s="221"/>
      <c r="B326" s="221"/>
      <c r="C326" s="221"/>
      <c r="D326" s="221"/>
      <c r="E326" s="217"/>
      <c r="F326" s="217" t="s">
        <v>47</v>
      </c>
      <c r="G326" s="223"/>
      <c r="H326" s="217"/>
      <c r="I326" s="217"/>
      <c r="J326" s="217"/>
      <c r="K326" s="217"/>
      <c r="L326" s="217"/>
      <c r="M326" s="217"/>
      <c r="N326" s="224"/>
      <c r="O326" s="217" t="s">
        <v>47</v>
      </c>
      <c r="P326" s="225"/>
      <c r="Q326" s="225"/>
      <c r="R326" s="220">
        <f t="shared" ref="R326:AD326" si="297">SUMIFS(R$5:R$285,$A$5:$A$285,"Y")-R324</f>
        <v>0</v>
      </c>
      <c r="S326" s="220">
        <f t="shared" si="297"/>
        <v>0</v>
      </c>
      <c r="T326" s="220">
        <f t="shared" si="297"/>
        <v>0</v>
      </c>
      <c r="U326" s="220">
        <f t="shared" si="297"/>
        <v>0</v>
      </c>
      <c r="V326" s="220">
        <f t="shared" si="297"/>
        <v>0</v>
      </c>
      <c r="W326" s="220">
        <f t="shared" si="297"/>
        <v>0</v>
      </c>
      <c r="X326" s="220">
        <f t="shared" si="297"/>
        <v>0</v>
      </c>
      <c r="Y326" s="220">
        <f t="shared" si="297"/>
        <v>0</v>
      </c>
      <c r="Z326" s="220">
        <f t="shared" si="297"/>
        <v>0</v>
      </c>
      <c r="AA326" s="220">
        <f t="shared" si="297"/>
        <v>0</v>
      </c>
      <c r="AB326" s="220">
        <f t="shared" si="297"/>
        <v>0</v>
      </c>
      <c r="AC326" s="220">
        <f t="shared" si="297"/>
        <v>0</v>
      </c>
      <c r="AD326" s="220">
        <f t="shared" si="297"/>
        <v>0</v>
      </c>
      <c r="AE326" s="234"/>
      <c r="AF326" s="220">
        <f t="shared" ref="AF326:AR326" si="298">SUMIFS(AF$5:AF$285,$A$5:$A$285,"Y")-AF324</f>
        <v>0</v>
      </c>
      <c r="AG326" s="220">
        <f t="shared" si="298"/>
        <v>0</v>
      </c>
      <c r="AH326" s="220">
        <f t="shared" si="298"/>
        <v>0</v>
      </c>
      <c r="AI326" s="220">
        <f t="shared" si="298"/>
        <v>0</v>
      </c>
      <c r="AJ326" s="220">
        <f t="shared" si="298"/>
        <v>0</v>
      </c>
      <c r="AK326" s="220">
        <f t="shared" si="298"/>
        <v>0</v>
      </c>
      <c r="AL326" s="220">
        <f t="shared" si="298"/>
        <v>0</v>
      </c>
      <c r="AM326" s="220">
        <f t="shared" si="298"/>
        <v>0</v>
      </c>
      <c r="AN326" s="220">
        <f t="shared" si="298"/>
        <v>0</v>
      </c>
      <c r="AO326" s="220">
        <f t="shared" si="298"/>
        <v>0</v>
      </c>
      <c r="AP326" s="220">
        <f t="shared" si="298"/>
        <v>0</v>
      </c>
      <c r="AQ326" s="220">
        <f t="shared" si="298"/>
        <v>0</v>
      </c>
      <c r="AR326" s="220">
        <f t="shared" si="298"/>
        <v>0</v>
      </c>
      <c r="AS326" s="234"/>
      <c r="AT326" s="220">
        <f t="shared" ref="AT326:BF326" si="299">SUMIFS(AT$5:AT$285,$A$5:$A$285,"Y")-AT324</f>
        <v>0</v>
      </c>
      <c r="AU326" s="220">
        <f t="shared" si="299"/>
        <v>0</v>
      </c>
      <c r="AV326" s="220">
        <f t="shared" si="299"/>
        <v>0</v>
      </c>
      <c r="AW326" s="220">
        <f t="shared" si="299"/>
        <v>0</v>
      </c>
      <c r="AX326" s="220">
        <f t="shared" si="299"/>
        <v>0</v>
      </c>
      <c r="AY326" s="220">
        <f t="shared" si="299"/>
        <v>0</v>
      </c>
      <c r="AZ326" s="220">
        <f t="shared" si="299"/>
        <v>0</v>
      </c>
      <c r="BA326" s="220">
        <f t="shared" si="299"/>
        <v>0</v>
      </c>
      <c r="BB326" s="220">
        <f t="shared" si="299"/>
        <v>0</v>
      </c>
      <c r="BC326" s="220">
        <f t="shared" si="299"/>
        <v>0</v>
      </c>
      <c r="BD326" s="220">
        <f t="shared" si="299"/>
        <v>0</v>
      </c>
      <c r="BE326" s="220">
        <f t="shared" si="299"/>
        <v>0</v>
      </c>
      <c r="BF326" s="220">
        <f t="shared" si="299"/>
        <v>0</v>
      </c>
      <c r="BG326" s="234"/>
      <c r="BH326" s="220">
        <f t="shared" ref="BH326:BT326" si="300">SUMIFS(BH$5:BH$285,$A$5:$A$285,"Y")-BH324</f>
        <v>0</v>
      </c>
      <c r="BI326" s="220">
        <f t="shared" si="300"/>
        <v>0</v>
      </c>
      <c r="BJ326" s="220">
        <f t="shared" si="300"/>
        <v>0</v>
      </c>
      <c r="BK326" s="220">
        <f t="shared" si="300"/>
        <v>0</v>
      </c>
      <c r="BL326" s="220">
        <f t="shared" si="300"/>
        <v>0</v>
      </c>
      <c r="BM326" s="220">
        <f t="shared" si="300"/>
        <v>0</v>
      </c>
      <c r="BN326" s="220">
        <f t="shared" si="300"/>
        <v>0</v>
      </c>
      <c r="BO326" s="220">
        <f t="shared" si="300"/>
        <v>0</v>
      </c>
      <c r="BP326" s="220">
        <f t="shared" si="300"/>
        <v>0</v>
      </c>
      <c r="BQ326" s="220">
        <f t="shared" si="300"/>
        <v>0</v>
      </c>
      <c r="BR326" s="220">
        <f t="shared" si="300"/>
        <v>0</v>
      </c>
      <c r="BS326" s="220">
        <f t="shared" si="300"/>
        <v>0</v>
      </c>
      <c r="BT326" s="220">
        <f t="shared" si="300"/>
        <v>0</v>
      </c>
      <c r="BU326" s="234"/>
      <c r="BV326" s="220">
        <f t="shared" ref="BV326:CH326" si="301">SUMIFS(BV$5:BV$285,$A$5:$A$285,"Y")-BV324</f>
        <v>0</v>
      </c>
      <c r="BW326" s="220">
        <f t="shared" si="301"/>
        <v>0</v>
      </c>
      <c r="BX326" s="220">
        <f t="shared" si="301"/>
        <v>0</v>
      </c>
      <c r="BY326" s="220">
        <f t="shared" si="301"/>
        <v>0</v>
      </c>
      <c r="BZ326" s="220">
        <f t="shared" si="301"/>
        <v>0</v>
      </c>
      <c r="CA326" s="220">
        <f t="shared" si="301"/>
        <v>0</v>
      </c>
      <c r="CB326" s="220">
        <f t="shared" si="301"/>
        <v>0</v>
      </c>
      <c r="CC326" s="220">
        <f t="shared" si="301"/>
        <v>0</v>
      </c>
      <c r="CD326" s="220">
        <f t="shared" si="301"/>
        <v>0</v>
      </c>
      <c r="CE326" s="220">
        <f t="shared" si="301"/>
        <v>0</v>
      </c>
      <c r="CF326" s="220">
        <f t="shared" si="301"/>
        <v>0</v>
      </c>
      <c r="CG326" s="220">
        <f t="shared" si="301"/>
        <v>0</v>
      </c>
      <c r="CH326" s="220">
        <f t="shared" si="301"/>
        <v>0</v>
      </c>
      <c r="CI326" s="234"/>
      <c r="CJ326" s="220">
        <f t="shared" ref="CJ326:CV326" si="302">SUMIFS(CJ$5:CJ$285,$A$5:$A$285,"Y")-CJ324</f>
        <v>0</v>
      </c>
      <c r="CK326" s="220">
        <f t="shared" si="302"/>
        <v>0</v>
      </c>
      <c r="CL326" s="220">
        <f t="shared" si="302"/>
        <v>0</v>
      </c>
      <c r="CM326" s="220">
        <f t="shared" si="302"/>
        <v>0</v>
      </c>
      <c r="CN326" s="220">
        <f t="shared" si="302"/>
        <v>0</v>
      </c>
      <c r="CO326" s="220">
        <f t="shared" si="302"/>
        <v>0</v>
      </c>
      <c r="CP326" s="220">
        <f t="shared" si="302"/>
        <v>0</v>
      </c>
      <c r="CQ326" s="220">
        <f t="shared" si="302"/>
        <v>0</v>
      </c>
      <c r="CR326" s="220">
        <f t="shared" si="302"/>
        <v>0</v>
      </c>
      <c r="CS326" s="220">
        <f t="shared" si="302"/>
        <v>0</v>
      </c>
      <c r="CT326" s="220">
        <f t="shared" si="302"/>
        <v>0</v>
      </c>
      <c r="CU326" s="220">
        <f t="shared" si="302"/>
        <v>0</v>
      </c>
      <c r="CV326" s="220">
        <f t="shared" si="302"/>
        <v>0</v>
      </c>
    </row>
    <row r="327" spans="1:100" s="94" customFormat="1" ht="14.4">
      <c r="A327" s="95"/>
      <c r="B327" s="95"/>
      <c r="C327" s="95"/>
      <c r="D327" s="95"/>
      <c r="E327" s="104"/>
      <c r="F327" s="95"/>
      <c r="G327" s="105"/>
      <c r="H327" s="104"/>
      <c r="I327" s="104"/>
      <c r="J327" s="104"/>
      <c r="K327" s="104"/>
      <c r="L327" s="104"/>
      <c r="M327" s="104"/>
      <c r="N327" s="103"/>
      <c r="O327" s="103"/>
      <c r="P327" s="97"/>
      <c r="Q327" s="97"/>
      <c r="R327" s="102"/>
      <c r="S327" s="102"/>
      <c r="T327" s="102"/>
      <c r="U327" s="102"/>
      <c r="V327" s="102"/>
      <c r="W327" s="102"/>
      <c r="X327" s="102"/>
      <c r="Y327" s="102"/>
      <c r="Z327" s="102"/>
      <c r="AA327" s="102"/>
      <c r="AB327" s="102"/>
      <c r="AC327" s="102"/>
      <c r="AD327" s="101"/>
      <c r="AE327" s="95"/>
      <c r="AF327" s="95"/>
      <c r="AG327" s="95"/>
      <c r="AH327" s="95"/>
      <c r="AI327" s="95"/>
      <c r="AJ327" s="95"/>
      <c r="AK327" s="95"/>
      <c r="AL327" s="95"/>
      <c r="AM327" s="95"/>
      <c r="AN327" s="95"/>
      <c r="AO327" s="95"/>
      <c r="AP327" s="95"/>
      <c r="AQ327" s="95"/>
      <c r="AR327" s="95"/>
      <c r="AT327" s="102"/>
      <c r="AU327" s="102"/>
      <c r="AV327" s="102"/>
      <c r="AW327" s="102"/>
      <c r="AX327" s="102"/>
      <c r="AY327" s="102"/>
      <c r="AZ327" s="102"/>
      <c r="BA327" s="102"/>
      <c r="BB327" s="102"/>
      <c r="BC327" s="102"/>
      <c r="BD327" s="102"/>
      <c r="BE327" s="102"/>
      <c r="BF327" s="101"/>
      <c r="BG327" s="95"/>
      <c r="BH327" s="95"/>
      <c r="BI327" s="95"/>
      <c r="BJ327" s="95"/>
      <c r="BK327" s="95"/>
      <c r="BL327" s="95"/>
      <c r="BM327" s="95"/>
      <c r="BN327" s="95"/>
      <c r="BO327" s="95"/>
      <c r="BP327" s="95"/>
      <c r="BQ327" s="95"/>
      <c r="BR327" s="95"/>
      <c r="BS327" s="95"/>
      <c r="BT327" s="95"/>
      <c r="BV327" s="102"/>
      <c r="BW327" s="102"/>
      <c r="BX327" s="102"/>
      <c r="BY327" s="102"/>
      <c r="BZ327" s="102"/>
      <c r="CA327" s="102"/>
      <c r="CB327" s="102"/>
      <c r="CC327" s="102"/>
      <c r="CD327" s="102"/>
      <c r="CE327" s="102"/>
      <c r="CF327" s="102"/>
      <c r="CG327" s="102"/>
      <c r="CH327" s="101"/>
      <c r="CI327" s="95"/>
      <c r="CJ327" s="95"/>
      <c r="CK327" s="95"/>
      <c r="CL327" s="95"/>
      <c r="CM327" s="95"/>
      <c r="CN327" s="95"/>
      <c r="CO327" s="95"/>
      <c r="CP327" s="95"/>
      <c r="CQ327" s="95"/>
      <c r="CR327" s="95"/>
      <c r="CS327" s="95"/>
      <c r="CT327" s="95"/>
      <c r="CU327" s="95"/>
      <c r="CV327" s="95"/>
    </row>
    <row r="328" spans="1:100" s="94" customFormat="1" ht="14.4">
      <c r="A328" s="95"/>
      <c r="B328" s="95"/>
      <c r="C328" s="95"/>
      <c r="D328" s="95"/>
      <c r="E328" s="104"/>
      <c r="F328" s="95"/>
      <c r="G328" s="105"/>
      <c r="H328" s="104"/>
      <c r="I328" s="104"/>
      <c r="J328" s="104"/>
      <c r="K328" s="104"/>
      <c r="L328" s="104"/>
      <c r="M328" s="104"/>
      <c r="N328" s="103"/>
      <c r="O328" s="103"/>
      <c r="P328" s="97"/>
      <c r="Q328" s="97"/>
      <c r="R328" s="102"/>
      <c r="S328" s="102"/>
      <c r="T328" s="102"/>
      <c r="U328" s="102"/>
      <c r="V328" s="102"/>
      <c r="W328" s="102"/>
      <c r="X328" s="102"/>
      <c r="Y328" s="102"/>
      <c r="Z328" s="102"/>
      <c r="AA328" s="102"/>
      <c r="AB328" s="102"/>
      <c r="AC328" s="102"/>
      <c r="AD328" s="101"/>
      <c r="AE328" s="95"/>
      <c r="AF328" s="95"/>
      <c r="AG328" s="95"/>
      <c r="AH328" s="95"/>
      <c r="AI328" s="95"/>
      <c r="AJ328" s="95"/>
      <c r="AK328" s="95"/>
      <c r="AL328" s="95"/>
      <c r="AM328" s="95"/>
      <c r="AN328" s="95"/>
      <c r="AO328" s="95"/>
      <c r="AP328" s="95"/>
      <c r="AQ328" s="95"/>
      <c r="AR328" s="95"/>
      <c r="AT328" s="102"/>
      <c r="AU328" s="102"/>
      <c r="AV328" s="102"/>
      <c r="AW328" s="102"/>
      <c r="AX328" s="102"/>
      <c r="AY328" s="102"/>
      <c r="AZ328" s="102"/>
      <c r="BA328" s="102"/>
      <c r="BB328" s="102"/>
      <c r="BC328" s="102"/>
      <c r="BD328" s="102"/>
      <c r="BE328" s="102"/>
      <c r="BF328" s="101"/>
      <c r="BG328" s="95"/>
      <c r="BH328" s="95"/>
      <c r="BI328" s="95"/>
      <c r="BJ328" s="95"/>
      <c r="BK328" s="95"/>
      <c r="BL328" s="95"/>
      <c r="BM328" s="95"/>
      <c r="BN328" s="95"/>
      <c r="BO328" s="95"/>
      <c r="BP328" s="95"/>
      <c r="BQ328" s="95"/>
      <c r="BR328" s="95"/>
      <c r="BS328" s="95"/>
      <c r="BT328" s="95"/>
      <c r="BV328" s="102"/>
      <c r="BW328" s="102"/>
      <c r="BX328" s="102"/>
      <c r="BY328" s="102"/>
      <c r="BZ328" s="102"/>
      <c r="CA328" s="102"/>
      <c r="CB328" s="102"/>
      <c r="CC328" s="102"/>
      <c r="CD328" s="102"/>
      <c r="CE328" s="102"/>
      <c r="CF328" s="102"/>
      <c r="CG328" s="102"/>
      <c r="CH328" s="101"/>
      <c r="CI328" s="95"/>
      <c r="CJ328" s="95"/>
      <c r="CK328" s="95"/>
      <c r="CL328" s="95"/>
      <c r="CM328" s="95"/>
      <c r="CN328" s="95"/>
      <c r="CO328" s="95"/>
      <c r="CP328" s="95"/>
      <c r="CQ328" s="95"/>
      <c r="CR328" s="95"/>
      <c r="CS328" s="95"/>
      <c r="CT328" s="95"/>
      <c r="CU328" s="95"/>
      <c r="CV328" s="95"/>
    </row>
    <row r="329" spans="1:100" s="94" customFormat="1" ht="14.4">
      <c r="A329" s="95"/>
      <c r="B329" s="95"/>
      <c r="C329" s="95"/>
      <c r="D329" s="95"/>
      <c r="E329" s="104"/>
      <c r="F329" s="95"/>
      <c r="G329" s="105"/>
      <c r="H329" s="104"/>
      <c r="I329" s="104"/>
      <c r="J329" s="104"/>
      <c r="K329" s="104"/>
      <c r="L329" s="104"/>
      <c r="M329" s="104"/>
      <c r="N329" s="103"/>
      <c r="O329" s="103"/>
      <c r="P329" s="97"/>
      <c r="Q329" s="97"/>
      <c r="R329" s="102"/>
      <c r="S329" s="102"/>
      <c r="T329" s="102"/>
      <c r="U329" s="102"/>
      <c r="V329" s="102"/>
      <c r="W329" s="102"/>
      <c r="X329" s="102"/>
      <c r="Y329" s="102"/>
      <c r="Z329" s="102"/>
      <c r="AA329" s="102"/>
      <c r="AB329" s="102"/>
      <c r="AC329" s="102"/>
      <c r="AD329" s="101"/>
      <c r="AE329" s="95"/>
      <c r="AF329" s="95"/>
      <c r="AG329" s="95"/>
      <c r="AH329" s="95"/>
      <c r="AI329" s="95"/>
      <c r="AJ329" s="95"/>
      <c r="AK329" s="95"/>
      <c r="AL329" s="95"/>
      <c r="AM329" s="95"/>
      <c r="AN329" s="95"/>
      <c r="AO329" s="95"/>
      <c r="AP329" s="95"/>
      <c r="AQ329" s="95"/>
      <c r="AR329" s="95"/>
      <c r="AT329" s="102"/>
      <c r="AU329" s="102"/>
      <c r="AV329" s="102"/>
      <c r="AW329" s="102"/>
      <c r="AX329" s="102"/>
      <c r="AY329" s="102"/>
      <c r="AZ329" s="102"/>
      <c r="BA329" s="102"/>
      <c r="BB329" s="102"/>
      <c r="BC329" s="102"/>
      <c r="BD329" s="102"/>
      <c r="BE329" s="102"/>
      <c r="BF329" s="101"/>
      <c r="BG329" s="95"/>
      <c r="BH329" s="95"/>
      <c r="BI329" s="95"/>
      <c r="BJ329" s="95"/>
      <c r="BK329" s="95"/>
      <c r="BL329" s="95"/>
      <c r="BM329" s="95"/>
      <c r="BN329" s="95"/>
      <c r="BO329" s="95"/>
      <c r="BP329" s="95"/>
      <c r="BQ329" s="95"/>
      <c r="BR329" s="95"/>
      <c r="BS329" s="95"/>
      <c r="BT329" s="95"/>
      <c r="BV329" s="102"/>
      <c r="BW329" s="102"/>
      <c r="BX329" s="102"/>
      <c r="BY329" s="102"/>
      <c r="BZ329" s="102"/>
      <c r="CA329" s="102"/>
      <c r="CB329" s="102"/>
      <c r="CC329" s="102"/>
      <c r="CD329" s="102"/>
      <c r="CE329" s="102"/>
      <c r="CF329" s="102"/>
      <c r="CG329" s="102"/>
      <c r="CH329" s="101"/>
      <c r="CI329" s="95"/>
      <c r="CJ329" s="95"/>
      <c r="CK329" s="95"/>
      <c r="CL329" s="95"/>
      <c r="CM329" s="95"/>
      <c r="CN329" s="95"/>
      <c r="CO329" s="95"/>
      <c r="CP329" s="95"/>
      <c r="CQ329" s="95"/>
      <c r="CR329" s="95"/>
      <c r="CS329" s="95"/>
      <c r="CT329" s="95"/>
      <c r="CU329" s="95"/>
      <c r="CV329" s="95"/>
    </row>
    <row r="330" spans="1:100" s="94" customFormat="1" ht="14.4">
      <c r="A330" s="95"/>
      <c r="B330" s="95"/>
      <c r="C330" s="95"/>
      <c r="D330" s="95"/>
      <c r="E330" s="104"/>
      <c r="F330" s="95"/>
      <c r="G330" s="105"/>
      <c r="H330" s="104"/>
      <c r="I330" s="104"/>
      <c r="J330" s="104"/>
      <c r="K330" s="104"/>
      <c r="L330" s="104"/>
      <c r="M330" s="104"/>
      <c r="N330" s="103"/>
      <c r="O330" s="103"/>
      <c r="P330" s="97"/>
      <c r="Q330" s="97"/>
      <c r="R330" s="102"/>
      <c r="S330" s="102"/>
      <c r="T330" s="102"/>
      <c r="U330" s="102"/>
      <c r="V330" s="102"/>
      <c r="W330" s="102"/>
      <c r="X330" s="102"/>
      <c r="Y330" s="102"/>
      <c r="Z330" s="102"/>
      <c r="AA330" s="102"/>
      <c r="AB330" s="102"/>
      <c r="AC330" s="102"/>
      <c r="AD330" s="101"/>
      <c r="AE330" s="95"/>
      <c r="AF330" s="95"/>
      <c r="AG330" s="95"/>
      <c r="AH330" s="95"/>
      <c r="AI330" s="95"/>
      <c r="AJ330" s="95"/>
      <c r="AK330" s="95"/>
      <c r="AL330" s="95"/>
      <c r="AM330" s="95"/>
      <c r="AN330" s="95"/>
      <c r="AO330" s="95"/>
      <c r="AP330" s="95"/>
      <c r="AQ330" s="95"/>
      <c r="AR330" s="95"/>
      <c r="AT330" s="102"/>
      <c r="AU330" s="102"/>
      <c r="AV330" s="102"/>
      <c r="AW330" s="102"/>
      <c r="AX330" s="102"/>
      <c r="AY330" s="102"/>
      <c r="AZ330" s="102"/>
      <c r="BA330" s="102"/>
      <c r="BB330" s="102"/>
      <c r="BC330" s="102"/>
      <c r="BD330" s="102"/>
      <c r="BE330" s="102"/>
      <c r="BF330" s="101"/>
      <c r="BG330" s="95"/>
      <c r="BH330" s="95"/>
      <c r="BI330" s="95"/>
      <c r="BJ330" s="95"/>
      <c r="BK330" s="95"/>
      <c r="BL330" s="95"/>
      <c r="BM330" s="95"/>
      <c r="BN330" s="95"/>
      <c r="BO330" s="95"/>
      <c r="BP330" s="95"/>
      <c r="BQ330" s="95"/>
      <c r="BR330" s="95"/>
      <c r="BS330" s="95"/>
      <c r="BT330" s="95"/>
      <c r="BV330" s="102"/>
      <c r="BW330" s="102"/>
      <c r="BX330" s="102"/>
      <c r="BY330" s="102"/>
      <c r="BZ330" s="102"/>
      <c r="CA330" s="102"/>
      <c r="CB330" s="102"/>
      <c r="CC330" s="102"/>
      <c r="CD330" s="102"/>
      <c r="CE330" s="102"/>
      <c r="CF330" s="102"/>
      <c r="CG330" s="102"/>
      <c r="CH330" s="101"/>
      <c r="CI330" s="95"/>
      <c r="CJ330" s="95"/>
      <c r="CK330" s="95"/>
      <c r="CL330" s="95"/>
      <c r="CM330" s="95"/>
      <c r="CN330" s="95"/>
      <c r="CO330" s="95"/>
      <c r="CP330" s="95"/>
      <c r="CQ330" s="95"/>
      <c r="CR330" s="95"/>
      <c r="CS330" s="95"/>
      <c r="CT330" s="95"/>
      <c r="CU330" s="95"/>
      <c r="CV330" s="95"/>
    </row>
    <row r="331" spans="1:100" s="94" customFormat="1" ht="14.4">
      <c r="A331" s="95"/>
      <c r="B331" s="95"/>
      <c r="C331" s="95"/>
      <c r="D331" s="95"/>
      <c r="E331" s="104"/>
      <c r="F331" s="95"/>
      <c r="G331" s="105"/>
      <c r="H331" s="104"/>
      <c r="I331" s="104"/>
      <c r="J331" s="104"/>
      <c r="K331" s="104"/>
      <c r="L331" s="104"/>
      <c r="M331" s="104"/>
      <c r="N331" s="103"/>
      <c r="O331" s="103"/>
      <c r="P331" s="97"/>
      <c r="Q331" s="97"/>
      <c r="R331" s="102"/>
      <c r="S331" s="102"/>
      <c r="T331" s="102"/>
      <c r="U331" s="102"/>
      <c r="V331" s="102"/>
      <c r="W331" s="102"/>
      <c r="X331" s="102"/>
      <c r="Y331" s="102"/>
      <c r="Z331" s="102"/>
      <c r="AA331" s="102"/>
      <c r="AB331" s="102"/>
      <c r="AC331" s="102"/>
      <c r="AD331" s="101"/>
      <c r="AE331" s="95"/>
      <c r="AF331" s="95"/>
      <c r="AG331" s="95"/>
      <c r="AH331" s="95"/>
      <c r="AI331" s="95"/>
      <c r="AJ331" s="95"/>
      <c r="AK331" s="95"/>
      <c r="AL331" s="95"/>
      <c r="AM331" s="95"/>
      <c r="AN331" s="95"/>
      <c r="AO331" s="95"/>
      <c r="AP331" s="95"/>
      <c r="AQ331" s="95"/>
      <c r="AR331" s="95"/>
      <c r="AT331" s="102"/>
      <c r="AU331" s="102"/>
      <c r="AV331" s="102"/>
      <c r="AW331" s="102"/>
      <c r="AX331" s="102"/>
      <c r="AY331" s="102"/>
      <c r="AZ331" s="102"/>
      <c r="BA331" s="102"/>
      <c r="BB331" s="102"/>
      <c r="BC331" s="102"/>
      <c r="BD331" s="102"/>
      <c r="BE331" s="102"/>
      <c r="BF331" s="101"/>
      <c r="BG331" s="95"/>
      <c r="BH331" s="95"/>
      <c r="BI331" s="95"/>
      <c r="BJ331" s="95"/>
      <c r="BK331" s="95"/>
      <c r="BL331" s="95"/>
      <c r="BM331" s="95"/>
      <c r="BN331" s="95"/>
      <c r="BO331" s="95"/>
      <c r="BP331" s="95"/>
      <c r="BQ331" s="95"/>
      <c r="BR331" s="95"/>
      <c r="BS331" s="95"/>
      <c r="BT331" s="95"/>
      <c r="BV331" s="102"/>
      <c r="BW331" s="102"/>
      <c r="BX331" s="102"/>
      <c r="BY331" s="102"/>
      <c r="BZ331" s="102"/>
      <c r="CA331" s="102"/>
      <c r="CB331" s="102"/>
      <c r="CC331" s="102"/>
      <c r="CD331" s="102"/>
      <c r="CE331" s="102"/>
      <c r="CF331" s="102"/>
      <c r="CG331" s="102"/>
      <c r="CH331" s="101"/>
      <c r="CI331" s="95"/>
      <c r="CJ331" s="95"/>
      <c r="CK331" s="95"/>
      <c r="CL331" s="95"/>
      <c r="CM331" s="95"/>
      <c r="CN331" s="95"/>
      <c r="CO331" s="95"/>
      <c r="CP331" s="95"/>
      <c r="CQ331" s="95"/>
      <c r="CR331" s="95"/>
      <c r="CS331" s="95"/>
      <c r="CT331" s="95"/>
      <c r="CU331" s="95"/>
      <c r="CV331" s="95"/>
    </row>
    <row r="332" spans="1:100" s="94" customFormat="1" ht="14.4">
      <c r="A332" s="95"/>
      <c r="B332" s="95"/>
      <c r="C332" s="95"/>
      <c r="D332" s="95"/>
      <c r="E332" s="104"/>
      <c r="F332" s="95"/>
      <c r="G332" s="105"/>
      <c r="H332" s="104"/>
      <c r="I332" s="104"/>
      <c r="J332" s="104"/>
      <c r="K332" s="104"/>
      <c r="L332" s="104"/>
      <c r="M332" s="104"/>
      <c r="N332" s="103"/>
      <c r="O332" s="103"/>
      <c r="P332" s="97"/>
      <c r="Q332" s="97"/>
      <c r="R332" s="102"/>
      <c r="S332" s="102"/>
      <c r="T332" s="102"/>
      <c r="U332" s="102"/>
      <c r="V332" s="102"/>
      <c r="W332" s="102"/>
      <c r="X332" s="102"/>
      <c r="Y332" s="102"/>
      <c r="Z332" s="102"/>
      <c r="AA332" s="102"/>
      <c r="AB332" s="102"/>
      <c r="AC332" s="102"/>
      <c r="AD332" s="101"/>
      <c r="AE332" s="95"/>
      <c r="AF332" s="95"/>
      <c r="AG332" s="95"/>
      <c r="AH332" s="95"/>
      <c r="AI332" s="95"/>
      <c r="AJ332" s="95"/>
      <c r="AK332" s="95"/>
      <c r="AL332" s="95"/>
      <c r="AM332" s="95"/>
      <c r="AN332" s="95"/>
      <c r="AO332" s="95"/>
      <c r="AP332" s="95"/>
      <c r="AQ332" s="95"/>
      <c r="AR332" s="95"/>
      <c r="AT332" s="102"/>
      <c r="AU332" s="102"/>
      <c r="AV332" s="102"/>
      <c r="AW332" s="102"/>
      <c r="AX332" s="102"/>
      <c r="AY332" s="102"/>
      <c r="AZ332" s="102"/>
      <c r="BA332" s="102"/>
      <c r="BB332" s="102"/>
      <c r="BC332" s="102"/>
      <c r="BD332" s="102"/>
      <c r="BE332" s="102"/>
      <c r="BF332" s="101"/>
      <c r="BG332" s="95"/>
      <c r="BH332" s="95"/>
      <c r="BI332" s="95"/>
      <c r="BJ332" s="95"/>
      <c r="BK332" s="95"/>
      <c r="BL332" s="95"/>
      <c r="BM332" s="95"/>
      <c r="BN332" s="95"/>
      <c r="BO332" s="95"/>
      <c r="BP332" s="95"/>
      <c r="BQ332" s="95"/>
      <c r="BR332" s="95"/>
      <c r="BS332" s="95"/>
      <c r="BT332" s="95"/>
      <c r="BV332" s="102"/>
      <c r="BW332" s="102"/>
      <c r="BX332" s="102"/>
      <c r="BY332" s="102"/>
      <c r="BZ332" s="102"/>
      <c r="CA332" s="102"/>
      <c r="CB332" s="102"/>
      <c r="CC332" s="102"/>
      <c r="CD332" s="102"/>
      <c r="CE332" s="102"/>
      <c r="CF332" s="102"/>
      <c r="CG332" s="102"/>
      <c r="CH332" s="101"/>
      <c r="CI332" s="95"/>
      <c r="CJ332" s="95"/>
      <c r="CK332" s="95"/>
      <c r="CL332" s="95"/>
      <c r="CM332" s="95"/>
      <c r="CN332" s="95"/>
      <c r="CO332" s="95"/>
      <c r="CP332" s="95"/>
      <c r="CQ332" s="95"/>
      <c r="CR332" s="95"/>
      <c r="CS332" s="95"/>
      <c r="CT332" s="95"/>
      <c r="CU332" s="95"/>
      <c r="CV332" s="95"/>
    </row>
    <row r="333" spans="1:100" s="94" customFormat="1" ht="14.4">
      <c r="A333" s="95"/>
      <c r="B333" s="95"/>
      <c r="C333" s="95"/>
      <c r="D333" s="95"/>
      <c r="E333" s="104"/>
      <c r="F333" s="95"/>
      <c r="G333" s="105"/>
      <c r="H333" s="104"/>
      <c r="I333" s="104"/>
      <c r="J333" s="104"/>
      <c r="K333" s="104"/>
      <c r="L333" s="104"/>
      <c r="M333" s="104"/>
      <c r="N333" s="103"/>
      <c r="O333" s="103"/>
      <c r="P333" s="97"/>
      <c r="Q333" s="97"/>
      <c r="R333" s="102"/>
      <c r="S333" s="102"/>
      <c r="T333" s="102"/>
      <c r="U333" s="102"/>
      <c r="V333" s="102"/>
      <c r="W333" s="102"/>
      <c r="X333" s="102"/>
      <c r="Y333" s="102"/>
      <c r="Z333" s="102"/>
      <c r="AA333" s="102"/>
      <c r="AB333" s="102"/>
      <c r="AC333" s="102"/>
      <c r="AD333" s="101"/>
      <c r="AE333" s="95"/>
      <c r="AF333" s="95"/>
      <c r="AG333" s="95"/>
      <c r="AH333" s="95"/>
      <c r="AI333" s="95"/>
      <c r="AJ333" s="95"/>
      <c r="AK333" s="95"/>
      <c r="AL333" s="95"/>
      <c r="AM333" s="95"/>
      <c r="AN333" s="95"/>
      <c r="AO333" s="95"/>
      <c r="AP333" s="95"/>
      <c r="AQ333" s="95"/>
      <c r="AR333" s="95"/>
      <c r="AT333" s="102"/>
      <c r="AU333" s="102"/>
      <c r="AV333" s="102"/>
      <c r="AW333" s="102"/>
      <c r="AX333" s="102"/>
      <c r="AY333" s="102"/>
      <c r="AZ333" s="102"/>
      <c r="BA333" s="102"/>
      <c r="BB333" s="102"/>
      <c r="BC333" s="102"/>
      <c r="BD333" s="102"/>
      <c r="BE333" s="102"/>
      <c r="BF333" s="101"/>
      <c r="BG333" s="95"/>
      <c r="BH333" s="95"/>
      <c r="BI333" s="95"/>
      <c r="BJ333" s="95"/>
      <c r="BK333" s="95"/>
      <c r="BL333" s="95"/>
      <c r="BM333" s="95"/>
      <c r="BN333" s="95"/>
      <c r="BO333" s="95"/>
      <c r="BP333" s="95"/>
      <c r="BQ333" s="95"/>
      <c r="BR333" s="95"/>
      <c r="BS333" s="95"/>
      <c r="BT333" s="95"/>
      <c r="BV333" s="102"/>
      <c r="BW333" s="102"/>
      <c r="BX333" s="102"/>
      <c r="BY333" s="102"/>
      <c r="BZ333" s="102"/>
      <c r="CA333" s="102"/>
      <c r="CB333" s="102"/>
      <c r="CC333" s="102"/>
      <c r="CD333" s="102"/>
      <c r="CE333" s="102"/>
      <c r="CF333" s="102"/>
      <c r="CG333" s="102"/>
      <c r="CH333" s="101"/>
      <c r="CI333" s="95"/>
      <c r="CJ333" s="95"/>
      <c r="CK333" s="95"/>
      <c r="CL333" s="95"/>
      <c r="CM333" s="95"/>
      <c r="CN333" s="95"/>
      <c r="CO333" s="95"/>
      <c r="CP333" s="95"/>
      <c r="CQ333" s="95"/>
      <c r="CR333" s="95"/>
      <c r="CS333" s="95"/>
      <c r="CT333" s="95"/>
      <c r="CU333" s="95"/>
      <c r="CV333" s="95"/>
    </row>
    <row r="334" spans="1:100" s="94" customFormat="1" ht="14.4">
      <c r="A334" s="95"/>
      <c r="B334" s="95"/>
      <c r="C334" s="95"/>
      <c r="D334" s="95"/>
      <c r="E334" s="104"/>
      <c r="F334" s="95"/>
      <c r="G334" s="105"/>
      <c r="H334" s="104"/>
      <c r="I334" s="104"/>
      <c r="J334" s="104"/>
      <c r="K334" s="104"/>
      <c r="L334" s="104"/>
      <c r="M334" s="104"/>
      <c r="N334" s="103"/>
      <c r="O334" s="103"/>
      <c r="P334" s="97"/>
      <c r="Q334" s="97"/>
      <c r="R334" s="102"/>
      <c r="S334" s="102"/>
      <c r="T334" s="102"/>
      <c r="U334" s="102"/>
      <c r="V334" s="102"/>
      <c r="W334" s="102"/>
      <c r="X334" s="102"/>
      <c r="Y334" s="102"/>
      <c r="Z334" s="102"/>
      <c r="AA334" s="102"/>
      <c r="AB334" s="102"/>
      <c r="AC334" s="102"/>
      <c r="AD334" s="101"/>
      <c r="AE334" s="95"/>
      <c r="AF334" s="95"/>
      <c r="AG334" s="95"/>
      <c r="AH334" s="95"/>
      <c r="AI334" s="95"/>
      <c r="AJ334" s="95"/>
      <c r="AK334" s="95"/>
      <c r="AL334" s="95"/>
      <c r="AM334" s="95"/>
      <c r="AN334" s="95"/>
      <c r="AO334" s="95"/>
      <c r="AP334" s="95"/>
      <c r="AQ334" s="95"/>
      <c r="AR334" s="95"/>
      <c r="AT334" s="102"/>
      <c r="AU334" s="102"/>
      <c r="AV334" s="102"/>
      <c r="AW334" s="102"/>
      <c r="AX334" s="102"/>
      <c r="AY334" s="102"/>
      <c r="AZ334" s="102"/>
      <c r="BA334" s="102"/>
      <c r="BB334" s="102"/>
      <c r="BC334" s="102"/>
      <c r="BD334" s="102"/>
      <c r="BE334" s="102"/>
      <c r="BF334" s="101"/>
      <c r="BG334" s="95"/>
      <c r="BH334" s="95"/>
      <c r="BI334" s="95"/>
      <c r="BJ334" s="95"/>
      <c r="BK334" s="95"/>
      <c r="BL334" s="95"/>
      <c r="BM334" s="95"/>
      <c r="BN334" s="95"/>
      <c r="BO334" s="95"/>
      <c r="BP334" s="95"/>
      <c r="BQ334" s="95"/>
      <c r="BR334" s="95"/>
      <c r="BS334" s="95"/>
      <c r="BT334" s="95"/>
      <c r="BV334" s="102"/>
      <c r="BW334" s="102"/>
      <c r="BX334" s="102"/>
      <c r="BY334" s="102"/>
      <c r="BZ334" s="102"/>
      <c r="CA334" s="102"/>
      <c r="CB334" s="102"/>
      <c r="CC334" s="102"/>
      <c r="CD334" s="102"/>
      <c r="CE334" s="102"/>
      <c r="CF334" s="102"/>
      <c r="CG334" s="102"/>
      <c r="CH334" s="101"/>
      <c r="CI334" s="95"/>
      <c r="CJ334" s="95"/>
      <c r="CK334" s="95"/>
      <c r="CL334" s="95"/>
      <c r="CM334" s="95"/>
      <c r="CN334" s="95"/>
      <c r="CO334" s="95"/>
      <c r="CP334" s="95"/>
      <c r="CQ334" s="95"/>
      <c r="CR334" s="95"/>
      <c r="CS334" s="95"/>
      <c r="CT334" s="95"/>
      <c r="CU334" s="95"/>
      <c r="CV334" s="95"/>
    </row>
    <row r="335" spans="1:100" s="94" customFormat="1" ht="14.4">
      <c r="A335" s="95"/>
      <c r="B335" s="95"/>
      <c r="C335" s="95"/>
      <c r="D335" s="95"/>
      <c r="E335" s="104"/>
      <c r="F335" s="95"/>
      <c r="G335" s="105"/>
      <c r="H335" s="104"/>
      <c r="I335" s="104"/>
      <c r="J335" s="104"/>
      <c r="K335" s="104"/>
      <c r="L335" s="104"/>
      <c r="M335" s="104"/>
      <c r="N335" s="103"/>
      <c r="O335" s="103"/>
      <c r="P335" s="97"/>
      <c r="Q335" s="97"/>
      <c r="R335" s="102"/>
      <c r="S335" s="102"/>
      <c r="T335" s="102"/>
      <c r="U335" s="102"/>
      <c r="V335" s="102"/>
      <c r="W335" s="102"/>
      <c r="X335" s="102"/>
      <c r="Y335" s="102"/>
      <c r="Z335" s="102"/>
      <c r="AA335" s="102"/>
      <c r="AB335" s="102"/>
      <c r="AC335" s="102"/>
      <c r="AD335" s="101"/>
      <c r="AE335" s="95"/>
      <c r="AF335" s="95"/>
      <c r="AG335" s="95"/>
      <c r="AH335" s="95"/>
      <c r="AI335" s="95"/>
      <c r="AJ335" s="95"/>
      <c r="AK335" s="95"/>
      <c r="AL335" s="95"/>
      <c r="AM335" s="95"/>
      <c r="AN335" s="95"/>
      <c r="AO335" s="95"/>
      <c r="AP335" s="95"/>
      <c r="AQ335" s="95"/>
      <c r="AR335" s="95"/>
      <c r="AT335" s="102"/>
      <c r="AU335" s="102"/>
      <c r="AV335" s="102"/>
      <c r="AW335" s="102"/>
      <c r="AX335" s="102"/>
      <c r="AY335" s="102"/>
      <c r="AZ335" s="102"/>
      <c r="BA335" s="102"/>
      <c r="BB335" s="102"/>
      <c r="BC335" s="102"/>
      <c r="BD335" s="102"/>
      <c r="BE335" s="102"/>
      <c r="BF335" s="101"/>
      <c r="BG335" s="95"/>
      <c r="BH335" s="95"/>
      <c r="BI335" s="95"/>
      <c r="BJ335" s="95"/>
      <c r="BK335" s="95"/>
      <c r="BL335" s="95"/>
      <c r="BM335" s="95"/>
      <c r="BN335" s="95"/>
      <c r="BO335" s="95"/>
      <c r="BP335" s="95"/>
      <c r="BQ335" s="95"/>
      <c r="BR335" s="95"/>
      <c r="BS335" s="95"/>
      <c r="BT335" s="95"/>
      <c r="BV335" s="102"/>
      <c r="BW335" s="102"/>
      <c r="BX335" s="102"/>
      <c r="BY335" s="102"/>
      <c r="BZ335" s="102"/>
      <c r="CA335" s="102"/>
      <c r="CB335" s="102"/>
      <c r="CC335" s="102"/>
      <c r="CD335" s="102"/>
      <c r="CE335" s="102"/>
      <c r="CF335" s="102"/>
      <c r="CG335" s="102"/>
      <c r="CH335" s="101"/>
      <c r="CI335" s="95"/>
      <c r="CJ335" s="95"/>
      <c r="CK335" s="95"/>
      <c r="CL335" s="95"/>
      <c r="CM335" s="95"/>
      <c r="CN335" s="95"/>
      <c r="CO335" s="95"/>
      <c r="CP335" s="95"/>
      <c r="CQ335" s="95"/>
      <c r="CR335" s="95"/>
      <c r="CS335" s="95"/>
      <c r="CT335" s="95"/>
      <c r="CU335" s="95"/>
      <c r="CV335" s="95"/>
    </row>
    <row r="336" spans="1:100" s="94" customFormat="1" ht="14.4">
      <c r="A336" s="95"/>
      <c r="B336" s="95"/>
      <c r="C336" s="95"/>
      <c r="D336" s="95"/>
      <c r="E336" s="104"/>
      <c r="F336" s="95"/>
      <c r="G336" s="105"/>
      <c r="H336" s="104"/>
      <c r="I336" s="104"/>
      <c r="J336" s="104"/>
      <c r="K336" s="104"/>
      <c r="L336" s="104"/>
      <c r="M336" s="104"/>
      <c r="N336" s="103"/>
      <c r="O336" s="103"/>
      <c r="P336" s="97"/>
      <c r="Q336" s="97"/>
      <c r="R336" s="102"/>
      <c r="S336" s="102"/>
      <c r="T336" s="102"/>
      <c r="U336" s="102"/>
      <c r="V336" s="102"/>
      <c r="W336" s="102"/>
      <c r="X336" s="102"/>
      <c r="Y336" s="102"/>
      <c r="Z336" s="102"/>
      <c r="AA336" s="102"/>
      <c r="AB336" s="102"/>
      <c r="AC336" s="102"/>
      <c r="AD336" s="101"/>
      <c r="AE336" s="95"/>
      <c r="AF336" s="95"/>
      <c r="AG336" s="95"/>
      <c r="AH336" s="95"/>
      <c r="AI336" s="95"/>
      <c r="AJ336" s="95"/>
      <c r="AK336" s="95"/>
      <c r="AL336" s="95"/>
      <c r="AM336" s="95"/>
      <c r="AN336" s="95"/>
      <c r="AO336" s="95"/>
      <c r="AP336" s="95"/>
      <c r="AQ336" s="95"/>
      <c r="AR336" s="95"/>
      <c r="AT336" s="102"/>
      <c r="AU336" s="102"/>
      <c r="AV336" s="102"/>
      <c r="AW336" s="102"/>
      <c r="AX336" s="102"/>
      <c r="AY336" s="102"/>
      <c r="AZ336" s="102"/>
      <c r="BA336" s="102"/>
      <c r="BB336" s="102"/>
      <c r="BC336" s="102"/>
      <c r="BD336" s="102"/>
      <c r="BE336" s="102"/>
      <c r="BF336" s="101"/>
      <c r="BG336" s="95"/>
      <c r="BH336" s="95"/>
      <c r="BI336" s="95"/>
      <c r="BJ336" s="95"/>
      <c r="BK336" s="95"/>
      <c r="BL336" s="95"/>
      <c r="BM336" s="95"/>
      <c r="BN336" s="95"/>
      <c r="BO336" s="95"/>
      <c r="BP336" s="95"/>
      <c r="BQ336" s="95"/>
      <c r="BR336" s="95"/>
      <c r="BS336" s="95"/>
      <c r="BT336" s="95"/>
      <c r="BV336" s="102"/>
      <c r="BW336" s="102"/>
      <c r="BX336" s="102"/>
      <c r="BY336" s="102"/>
      <c r="BZ336" s="102"/>
      <c r="CA336" s="102"/>
      <c r="CB336" s="102"/>
      <c r="CC336" s="102"/>
      <c r="CD336" s="102"/>
      <c r="CE336" s="102"/>
      <c r="CF336" s="102"/>
      <c r="CG336" s="102"/>
      <c r="CH336" s="101"/>
      <c r="CI336" s="95"/>
      <c r="CJ336" s="95"/>
      <c r="CK336" s="95"/>
      <c r="CL336" s="95"/>
      <c r="CM336" s="95"/>
      <c r="CN336" s="95"/>
      <c r="CO336" s="95"/>
      <c r="CP336" s="95"/>
      <c r="CQ336" s="95"/>
      <c r="CR336" s="95"/>
      <c r="CS336" s="95"/>
      <c r="CT336" s="95"/>
      <c r="CU336" s="95"/>
      <c r="CV336" s="95"/>
    </row>
    <row r="337" spans="1:100" s="94" customFormat="1" ht="14.4">
      <c r="A337" s="95"/>
      <c r="B337" s="95"/>
      <c r="C337" s="95"/>
      <c r="D337" s="95"/>
      <c r="E337" s="104"/>
      <c r="F337" s="95"/>
      <c r="G337" s="105"/>
      <c r="H337" s="104"/>
      <c r="I337" s="104"/>
      <c r="J337" s="104"/>
      <c r="K337" s="104"/>
      <c r="L337" s="104"/>
      <c r="M337" s="104"/>
      <c r="N337" s="103"/>
      <c r="O337" s="103"/>
      <c r="P337" s="97"/>
      <c r="Q337" s="97"/>
      <c r="R337" s="102"/>
      <c r="S337" s="102"/>
      <c r="T337" s="102"/>
      <c r="U337" s="102"/>
      <c r="V337" s="102"/>
      <c r="W337" s="102"/>
      <c r="X337" s="102"/>
      <c r="Y337" s="102"/>
      <c r="Z337" s="102"/>
      <c r="AA337" s="102"/>
      <c r="AB337" s="102"/>
      <c r="AC337" s="102"/>
      <c r="AD337" s="101"/>
      <c r="AE337" s="95"/>
      <c r="AF337" s="95"/>
      <c r="AG337" s="95"/>
      <c r="AH337" s="95"/>
      <c r="AI337" s="95"/>
      <c r="AJ337" s="95"/>
      <c r="AK337" s="95"/>
      <c r="AL337" s="95"/>
      <c r="AM337" s="95"/>
      <c r="AN337" s="95"/>
      <c r="AO337" s="95"/>
      <c r="AP337" s="95"/>
      <c r="AQ337" s="95"/>
      <c r="AR337" s="95"/>
      <c r="AT337" s="102"/>
      <c r="AU337" s="102"/>
      <c r="AV337" s="102"/>
      <c r="AW337" s="102"/>
      <c r="AX337" s="102"/>
      <c r="AY337" s="102"/>
      <c r="AZ337" s="102"/>
      <c r="BA337" s="102"/>
      <c r="BB337" s="102"/>
      <c r="BC337" s="102"/>
      <c r="BD337" s="102"/>
      <c r="BE337" s="102"/>
      <c r="BF337" s="101"/>
      <c r="BG337" s="95"/>
      <c r="BH337" s="95"/>
      <c r="BI337" s="95"/>
      <c r="BJ337" s="95"/>
      <c r="BK337" s="95"/>
      <c r="BL337" s="95"/>
      <c r="BM337" s="95"/>
      <c r="BN337" s="95"/>
      <c r="BO337" s="95"/>
      <c r="BP337" s="95"/>
      <c r="BQ337" s="95"/>
      <c r="BR337" s="95"/>
      <c r="BS337" s="95"/>
      <c r="BT337" s="95"/>
      <c r="BV337" s="102"/>
      <c r="BW337" s="102"/>
      <c r="BX337" s="102"/>
      <c r="BY337" s="102"/>
      <c r="BZ337" s="102"/>
      <c r="CA337" s="102"/>
      <c r="CB337" s="102"/>
      <c r="CC337" s="102"/>
      <c r="CD337" s="102"/>
      <c r="CE337" s="102"/>
      <c r="CF337" s="102"/>
      <c r="CG337" s="102"/>
      <c r="CH337" s="101"/>
      <c r="CI337" s="95"/>
      <c r="CJ337" s="95"/>
      <c r="CK337" s="95"/>
      <c r="CL337" s="95"/>
      <c r="CM337" s="95"/>
      <c r="CN337" s="95"/>
      <c r="CO337" s="95"/>
      <c r="CP337" s="95"/>
      <c r="CQ337" s="95"/>
      <c r="CR337" s="95"/>
      <c r="CS337" s="95"/>
      <c r="CT337" s="95"/>
      <c r="CU337" s="95"/>
      <c r="CV337" s="95"/>
    </row>
    <row r="338" spans="1:100" s="94" customFormat="1" ht="14.4">
      <c r="A338" s="95"/>
      <c r="B338" s="95"/>
      <c r="C338" s="95"/>
      <c r="D338" s="95"/>
      <c r="E338" s="104"/>
      <c r="F338" s="95"/>
      <c r="G338" s="105"/>
      <c r="H338" s="104"/>
      <c r="I338" s="104"/>
      <c r="J338" s="104"/>
      <c r="K338" s="104"/>
      <c r="L338" s="104"/>
      <c r="M338" s="104"/>
      <c r="N338" s="103"/>
      <c r="O338" s="103"/>
      <c r="P338" s="97"/>
      <c r="Q338" s="97"/>
      <c r="R338" s="102"/>
      <c r="S338" s="102"/>
      <c r="T338" s="102"/>
      <c r="U338" s="102"/>
      <c r="V338" s="102"/>
      <c r="W338" s="102"/>
      <c r="X338" s="102"/>
      <c r="Y338" s="102"/>
      <c r="Z338" s="102"/>
      <c r="AA338" s="102"/>
      <c r="AB338" s="102"/>
      <c r="AC338" s="102"/>
      <c r="AD338" s="101"/>
      <c r="AE338" s="95"/>
      <c r="AF338" s="95"/>
      <c r="AG338" s="95"/>
      <c r="AH338" s="95"/>
      <c r="AI338" s="95"/>
      <c r="AJ338" s="95"/>
      <c r="AK338" s="95"/>
      <c r="AL338" s="95"/>
      <c r="AM338" s="95"/>
      <c r="AN338" s="95"/>
      <c r="AO338" s="95"/>
      <c r="AP338" s="95"/>
      <c r="AQ338" s="95"/>
      <c r="AR338" s="95"/>
      <c r="AT338" s="102"/>
      <c r="AU338" s="102"/>
      <c r="AV338" s="102"/>
      <c r="AW338" s="102"/>
      <c r="AX338" s="102"/>
      <c r="AY338" s="102"/>
      <c r="AZ338" s="102"/>
      <c r="BA338" s="102"/>
      <c r="BB338" s="102"/>
      <c r="BC338" s="102"/>
      <c r="BD338" s="102"/>
      <c r="BE338" s="102"/>
      <c r="BF338" s="101"/>
      <c r="BG338" s="95"/>
      <c r="BH338" s="95"/>
      <c r="BI338" s="95"/>
      <c r="BJ338" s="95"/>
      <c r="BK338" s="95"/>
      <c r="BL338" s="95"/>
      <c r="BM338" s="95"/>
      <c r="BN338" s="95"/>
      <c r="BO338" s="95"/>
      <c r="BP338" s="95"/>
      <c r="BQ338" s="95"/>
      <c r="BR338" s="95"/>
      <c r="BS338" s="95"/>
      <c r="BT338" s="95"/>
      <c r="BV338" s="102"/>
      <c r="BW338" s="102"/>
      <c r="BX338" s="102"/>
      <c r="BY338" s="102"/>
      <c r="BZ338" s="102"/>
      <c r="CA338" s="102"/>
      <c r="CB338" s="102"/>
      <c r="CC338" s="102"/>
      <c r="CD338" s="102"/>
      <c r="CE338" s="102"/>
      <c r="CF338" s="102"/>
      <c r="CG338" s="102"/>
      <c r="CH338" s="101"/>
      <c r="CI338" s="95"/>
      <c r="CJ338" s="95"/>
      <c r="CK338" s="95"/>
      <c r="CL338" s="95"/>
      <c r="CM338" s="95"/>
      <c r="CN338" s="95"/>
      <c r="CO338" s="95"/>
      <c r="CP338" s="95"/>
      <c r="CQ338" s="95"/>
      <c r="CR338" s="95"/>
      <c r="CS338" s="95"/>
      <c r="CT338" s="95"/>
      <c r="CU338" s="95"/>
      <c r="CV338" s="95"/>
    </row>
    <row r="339" spans="1:100" s="94" customFormat="1" ht="14.4">
      <c r="A339" s="95"/>
      <c r="B339" s="95"/>
      <c r="C339" s="95"/>
      <c r="D339" s="95"/>
      <c r="E339" s="104"/>
      <c r="F339" s="95"/>
      <c r="G339" s="105"/>
      <c r="H339" s="104"/>
      <c r="I339" s="104"/>
      <c r="J339" s="104"/>
      <c r="K339" s="104"/>
      <c r="L339" s="104"/>
      <c r="M339" s="104"/>
      <c r="N339" s="103"/>
      <c r="O339" s="103"/>
      <c r="P339" s="97"/>
      <c r="Q339" s="97"/>
      <c r="R339" s="102"/>
      <c r="S339" s="102"/>
      <c r="T339" s="102"/>
      <c r="U339" s="102"/>
      <c r="V339" s="102"/>
      <c r="W339" s="102"/>
      <c r="X339" s="102"/>
      <c r="Y339" s="102"/>
      <c r="Z339" s="102"/>
      <c r="AA339" s="102"/>
      <c r="AB339" s="102"/>
      <c r="AC339" s="102"/>
      <c r="AD339" s="101"/>
      <c r="AE339" s="95"/>
      <c r="AF339" s="95"/>
      <c r="AG339" s="95"/>
      <c r="AH339" s="95"/>
      <c r="AI339" s="95"/>
      <c r="AJ339" s="95"/>
      <c r="AK339" s="95"/>
      <c r="AL339" s="95"/>
      <c r="AM339" s="95"/>
      <c r="AN339" s="95"/>
      <c r="AO339" s="95"/>
      <c r="AP339" s="95"/>
      <c r="AQ339" s="95"/>
      <c r="AR339" s="95"/>
      <c r="AT339" s="102"/>
      <c r="AU339" s="102"/>
      <c r="AV339" s="102"/>
      <c r="AW339" s="102"/>
      <c r="AX339" s="102"/>
      <c r="AY339" s="102"/>
      <c r="AZ339" s="102"/>
      <c r="BA339" s="102"/>
      <c r="BB339" s="102"/>
      <c r="BC339" s="102"/>
      <c r="BD339" s="102"/>
      <c r="BE339" s="102"/>
      <c r="BF339" s="101"/>
      <c r="BG339" s="95"/>
      <c r="BH339" s="95"/>
      <c r="BI339" s="95"/>
      <c r="BJ339" s="95"/>
      <c r="BK339" s="95"/>
      <c r="BL339" s="95"/>
      <c r="BM339" s="95"/>
      <c r="BN339" s="95"/>
      <c r="BO339" s="95"/>
      <c r="BP339" s="95"/>
      <c r="BQ339" s="95"/>
      <c r="BR339" s="95"/>
      <c r="BS339" s="95"/>
      <c r="BT339" s="95"/>
      <c r="BV339" s="102"/>
      <c r="BW339" s="102"/>
      <c r="BX339" s="102"/>
      <c r="BY339" s="102"/>
      <c r="BZ339" s="102"/>
      <c r="CA339" s="102"/>
      <c r="CB339" s="102"/>
      <c r="CC339" s="102"/>
      <c r="CD339" s="102"/>
      <c r="CE339" s="102"/>
      <c r="CF339" s="102"/>
      <c r="CG339" s="102"/>
      <c r="CH339" s="101"/>
      <c r="CI339" s="95"/>
      <c r="CJ339" s="95"/>
      <c r="CK339" s="95"/>
      <c r="CL339" s="95"/>
      <c r="CM339" s="95"/>
      <c r="CN339" s="95"/>
      <c r="CO339" s="95"/>
      <c r="CP339" s="95"/>
      <c r="CQ339" s="95"/>
      <c r="CR339" s="95"/>
      <c r="CS339" s="95"/>
      <c r="CT339" s="95"/>
      <c r="CU339" s="95"/>
      <c r="CV339" s="95"/>
    </row>
    <row r="340" spans="1:100" s="94" customFormat="1" ht="14.4">
      <c r="A340" s="95"/>
      <c r="B340" s="95"/>
      <c r="C340" s="95"/>
      <c r="D340" s="95"/>
      <c r="E340" s="104"/>
      <c r="F340" s="95"/>
      <c r="G340" s="105"/>
      <c r="H340" s="104"/>
      <c r="I340" s="104"/>
      <c r="J340" s="104"/>
      <c r="K340" s="104"/>
      <c r="L340" s="104"/>
      <c r="M340" s="104"/>
      <c r="N340" s="103"/>
      <c r="O340" s="103"/>
      <c r="P340" s="97"/>
      <c r="Q340" s="97"/>
      <c r="R340" s="102"/>
      <c r="S340" s="102"/>
      <c r="T340" s="102"/>
      <c r="U340" s="102"/>
      <c r="V340" s="102"/>
      <c r="W340" s="102"/>
      <c r="X340" s="102"/>
      <c r="Y340" s="102"/>
      <c r="Z340" s="102"/>
      <c r="AA340" s="102"/>
      <c r="AB340" s="102"/>
      <c r="AC340" s="102"/>
      <c r="AD340" s="101"/>
      <c r="AE340" s="95"/>
      <c r="AF340" s="95"/>
      <c r="AG340" s="95"/>
      <c r="AH340" s="95"/>
      <c r="AI340" s="95"/>
      <c r="AJ340" s="95"/>
      <c r="AK340" s="95"/>
      <c r="AL340" s="95"/>
      <c r="AM340" s="95"/>
      <c r="AN340" s="95"/>
      <c r="AO340" s="95"/>
      <c r="AP340" s="95"/>
      <c r="AQ340" s="95"/>
      <c r="AR340" s="95"/>
      <c r="AT340" s="102"/>
      <c r="AU340" s="102"/>
      <c r="AV340" s="102"/>
      <c r="AW340" s="102"/>
      <c r="AX340" s="102"/>
      <c r="AY340" s="102"/>
      <c r="AZ340" s="102"/>
      <c r="BA340" s="102"/>
      <c r="BB340" s="102"/>
      <c r="BC340" s="102"/>
      <c r="BD340" s="102"/>
      <c r="BE340" s="102"/>
      <c r="BF340" s="101"/>
      <c r="BG340" s="95"/>
      <c r="BH340" s="95"/>
      <c r="BI340" s="95"/>
      <c r="BJ340" s="95"/>
      <c r="BK340" s="95"/>
      <c r="BL340" s="95"/>
      <c r="BM340" s="95"/>
      <c r="BN340" s="95"/>
      <c r="BO340" s="95"/>
      <c r="BP340" s="95"/>
      <c r="BQ340" s="95"/>
      <c r="BR340" s="95"/>
      <c r="BS340" s="95"/>
      <c r="BT340" s="95"/>
      <c r="BV340" s="102"/>
      <c r="BW340" s="102"/>
      <c r="BX340" s="102"/>
      <c r="BY340" s="102"/>
      <c r="BZ340" s="102"/>
      <c r="CA340" s="102"/>
      <c r="CB340" s="102"/>
      <c r="CC340" s="102"/>
      <c r="CD340" s="102"/>
      <c r="CE340" s="102"/>
      <c r="CF340" s="102"/>
      <c r="CG340" s="102"/>
      <c r="CH340" s="101"/>
      <c r="CI340" s="95"/>
      <c r="CJ340" s="95"/>
      <c r="CK340" s="95"/>
      <c r="CL340" s="95"/>
      <c r="CM340" s="95"/>
      <c r="CN340" s="95"/>
      <c r="CO340" s="95"/>
      <c r="CP340" s="95"/>
      <c r="CQ340" s="95"/>
      <c r="CR340" s="95"/>
      <c r="CS340" s="95"/>
      <c r="CT340" s="95"/>
      <c r="CU340" s="95"/>
      <c r="CV340" s="95"/>
    </row>
    <row r="341" spans="1:100" s="94" customFormat="1" ht="14.4">
      <c r="A341" s="95"/>
      <c r="B341" s="95"/>
      <c r="C341" s="95"/>
      <c r="D341" s="95"/>
      <c r="E341" s="104"/>
      <c r="F341" s="95"/>
      <c r="G341" s="105"/>
      <c r="H341" s="104"/>
      <c r="I341" s="104"/>
      <c r="J341" s="104"/>
      <c r="K341" s="104"/>
      <c r="L341" s="104"/>
      <c r="M341" s="104"/>
      <c r="N341" s="103"/>
      <c r="O341" s="103"/>
      <c r="P341" s="97"/>
      <c r="Q341" s="97"/>
      <c r="R341" s="102"/>
      <c r="S341" s="102"/>
      <c r="T341" s="102"/>
      <c r="U341" s="102"/>
      <c r="V341" s="102"/>
      <c r="W341" s="102"/>
      <c r="X341" s="102"/>
      <c r="Y341" s="102"/>
      <c r="Z341" s="102"/>
      <c r="AA341" s="102"/>
      <c r="AB341" s="102"/>
      <c r="AC341" s="102"/>
      <c r="AD341" s="101"/>
      <c r="AE341" s="95"/>
      <c r="AF341" s="95"/>
      <c r="AG341" s="95"/>
      <c r="AH341" s="95"/>
      <c r="AI341" s="95"/>
      <c r="AJ341" s="95"/>
      <c r="AK341" s="95"/>
      <c r="AL341" s="95"/>
      <c r="AM341" s="95"/>
      <c r="AN341" s="95"/>
      <c r="AO341" s="95"/>
      <c r="AP341" s="95"/>
      <c r="AQ341" s="95"/>
      <c r="AR341" s="95"/>
      <c r="AT341" s="102"/>
      <c r="AU341" s="102"/>
      <c r="AV341" s="102"/>
      <c r="AW341" s="102"/>
      <c r="AX341" s="102"/>
      <c r="AY341" s="102"/>
      <c r="AZ341" s="102"/>
      <c r="BA341" s="102"/>
      <c r="BB341" s="102"/>
      <c r="BC341" s="102"/>
      <c r="BD341" s="102"/>
      <c r="BE341" s="102"/>
      <c r="BF341" s="101"/>
      <c r="BG341" s="95"/>
      <c r="BH341" s="95"/>
      <c r="BI341" s="95"/>
      <c r="BJ341" s="95"/>
      <c r="BK341" s="95"/>
      <c r="BL341" s="95"/>
      <c r="BM341" s="95"/>
      <c r="BN341" s="95"/>
      <c r="BO341" s="95"/>
      <c r="BP341" s="95"/>
      <c r="BQ341" s="95"/>
      <c r="BR341" s="95"/>
      <c r="BS341" s="95"/>
      <c r="BT341" s="95"/>
      <c r="BV341" s="102"/>
      <c r="BW341" s="102"/>
      <c r="BX341" s="102"/>
      <c r="BY341" s="102"/>
      <c r="BZ341" s="102"/>
      <c r="CA341" s="102"/>
      <c r="CB341" s="102"/>
      <c r="CC341" s="102"/>
      <c r="CD341" s="102"/>
      <c r="CE341" s="102"/>
      <c r="CF341" s="102"/>
      <c r="CG341" s="102"/>
      <c r="CH341" s="101"/>
      <c r="CI341" s="95"/>
      <c r="CJ341" s="95"/>
      <c r="CK341" s="95"/>
      <c r="CL341" s="95"/>
      <c r="CM341" s="95"/>
      <c r="CN341" s="95"/>
      <c r="CO341" s="95"/>
      <c r="CP341" s="95"/>
      <c r="CQ341" s="95"/>
      <c r="CR341" s="95"/>
      <c r="CS341" s="95"/>
      <c r="CT341" s="95"/>
      <c r="CU341" s="95"/>
      <c r="CV341" s="95"/>
    </row>
    <row r="342" spans="1:100" s="94" customFormat="1" ht="14.4">
      <c r="A342" s="95"/>
      <c r="B342" s="95"/>
      <c r="C342" s="95"/>
      <c r="D342" s="95"/>
      <c r="E342" s="104"/>
      <c r="F342" s="95"/>
      <c r="G342" s="105"/>
      <c r="H342" s="104"/>
      <c r="I342" s="104"/>
      <c r="J342" s="104"/>
      <c r="K342" s="104"/>
      <c r="L342" s="104"/>
      <c r="M342" s="104"/>
      <c r="N342" s="103"/>
      <c r="O342" s="103"/>
      <c r="P342" s="97"/>
      <c r="Q342" s="97"/>
      <c r="R342" s="102"/>
      <c r="S342" s="102"/>
      <c r="T342" s="102"/>
      <c r="U342" s="102"/>
      <c r="V342" s="102"/>
      <c r="W342" s="102"/>
      <c r="X342" s="102"/>
      <c r="Y342" s="102"/>
      <c r="Z342" s="102"/>
      <c r="AA342" s="102"/>
      <c r="AB342" s="102"/>
      <c r="AC342" s="102"/>
      <c r="AD342" s="101"/>
      <c r="AE342" s="95"/>
      <c r="AF342" s="95"/>
      <c r="AG342" s="95"/>
      <c r="AH342" s="95"/>
      <c r="AI342" s="95"/>
      <c r="AJ342" s="95"/>
      <c r="AK342" s="95"/>
      <c r="AL342" s="95"/>
      <c r="AM342" s="95"/>
      <c r="AN342" s="95"/>
      <c r="AO342" s="95"/>
      <c r="AP342" s="95"/>
      <c r="AQ342" s="95"/>
      <c r="AR342" s="95"/>
      <c r="AT342" s="102"/>
      <c r="AU342" s="102"/>
      <c r="AV342" s="102"/>
      <c r="AW342" s="102"/>
      <c r="AX342" s="102"/>
      <c r="AY342" s="102"/>
      <c r="AZ342" s="102"/>
      <c r="BA342" s="102"/>
      <c r="BB342" s="102"/>
      <c r="BC342" s="102"/>
      <c r="BD342" s="102"/>
      <c r="BE342" s="102"/>
      <c r="BF342" s="101"/>
      <c r="BG342" s="95"/>
      <c r="BH342" s="95"/>
      <c r="BI342" s="95"/>
      <c r="BJ342" s="95"/>
      <c r="BK342" s="95"/>
      <c r="BL342" s="95"/>
      <c r="BM342" s="95"/>
      <c r="BN342" s="95"/>
      <c r="BO342" s="95"/>
      <c r="BP342" s="95"/>
      <c r="BQ342" s="95"/>
      <c r="BR342" s="95"/>
      <c r="BS342" s="95"/>
      <c r="BT342" s="95"/>
      <c r="BV342" s="102"/>
      <c r="BW342" s="102"/>
      <c r="BX342" s="102"/>
      <c r="BY342" s="102"/>
      <c r="BZ342" s="102"/>
      <c r="CA342" s="102"/>
      <c r="CB342" s="102"/>
      <c r="CC342" s="102"/>
      <c r="CD342" s="102"/>
      <c r="CE342" s="102"/>
      <c r="CF342" s="102"/>
      <c r="CG342" s="102"/>
      <c r="CH342" s="101"/>
      <c r="CI342" s="95"/>
      <c r="CJ342" s="95"/>
      <c r="CK342" s="95"/>
      <c r="CL342" s="95"/>
      <c r="CM342" s="95"/>
      <c r="CN342" s="95"/>
      <c r="CO342" s="95"/>
      <c r="CP342" s="95"/>
      <c r="CQ342" s="95"/>
      <c r="CR342" s="95"/>
      <c r="CS342" s="95"/>
      <c r="CT342" s="95"/>
      <c r="CU342" s="95"/>
      <c r="CV342" s="95"/>
    </row>
    <row r="343" spans="1:100" s="94" customFormat="1" ht="14.4">
      <c r="A343" s="95"/>
      <c r="B343" s="95"/>
      <c r="C343" s="95"/>
      <c r="D343" s="95"/>
      <c r="E343" s="104"/>
      <c r="F343" s="95"/>
      <c r="G343" s="105"/>
      <c r="H343" s="104"/>
      <c r="I343" s="104"/>
      <c r="J343" s="104"/>
      <c r="K343" s="104"/>
      <c r="L343" s="104"/>
      <c r="M343" s="104"/>
      <c r="N343" s="103"/>
      <c r="O343" s="103"/>
      <c r="P343" s="97"/>
      <c r="Q343" s="97"/>
      <c r="R343" s="102"/>
      <c r="S343" s="102"/>
      <c r="T343" s="102"/>
      <c r="U343" s="102"/>
      <c r="V343" s="102"/>
      <c r="W343" s="102"/>
      <c r="X343" s="102"/>
      <c r="Y343" s="102"/>
      <c r="Z343" s="102"/>
      <c r="AA343" s="102"/>
      <c r="AB343" s="102"/>
      <c r="AC343" s="102"/>
      <c r="AD343" s="101"/>
      <c r="AE343" s="95"/>
      <c r="AF343" s="95"/>
      <c r="AG343" s="95"/>
      <c r="AH343" s="95"/>
      <c r="AI343" s="95"/>
      <c r="AJ343" s="95"/>
      <c r="AK343" s="95"/>
      <c r="AL343" s="95"/>
      <c r="AM343" s="95"/>
      <c r="AN343" s="95"/>
      <c r="AO343" s="95"/>
      <c r="AP343" s="95"/>
      <c r="AQ343" s="95"/>
      <c r="AR343" s="95"/>
      <c r="AT343" s="102"/>
      <c r="AU343" s="102"/>
      <c r="AV343" s="102"/>
      <c r="AW343" s="102"/>
      <c r="AX343" s="102"/>
      <c r="AY343" s="102"/>
      <c r="AZ343" s="102"/>
      <c r="BA343" s="102"/>
      <c r="BB343" s="102"/>
      <c r="BC343" s="102"/>
      <c r="BD343" s="102"/>
      <c r="BE343" s="102"/>
      <c r="BF343" s="101"/>
      <c r="BG343" s="95"/>
      <c r="BH343" s="95"/>
      <c r="BI343" s="95"/>
      <c r="BJ343" s="95"/>
      <c r="BK343" s="95"/>
      <c r="BL343" s="95"/>
      <c r="BM343" s="95"/>
      <c r="BN343" s="95"/>
      <c r="BO343" s="95"/>
      <c r="BP343" s="95"/>
      <c r="BQ343" s="95"/>
      <c r="BR343" s="95"/>
      <c r="BS343" s="95"/>
      <c r="BT343" s="95"/>
      <c r="BV343" s="102"/>
      <c r="BW343" s="102"/>
      <c r="BX343" s="102"/>
      <c r="BY343" s="102"/>
      <c r="BZ343" s="102"/>
      <c r="CA343" s="102"/>
      <c r="CB343" s="102"/>
      <c r="CC343" s="102"/>
      <c r="CD343" s="102"/>
      <c r="CE343" s="102"/>
      <c r="CF343" s="102"/>
      <c r="CG343" s="102"/>
      <c r="CH343" s="101"/>
      <c r="CI343" s="95"/>
      <c r="CJ343" s="95"/>
      <c r="CK343" s="95"/>
      <c r="CL343" s="95"/>
      <c r="CM343" s="95"/>
      <c r="CN343" s="95"/>
      <c r="CO343" s="95"/>
      <c r="CP343" s="95"/>
      <c r="CQ343" s="95"/>
      <c r="CR343" s="95"/>
      <c r="CS343" s="95"/>
      <c r="CT343" s="95"/>
      <c r="CU343" s="95"/>
      <c r="CV343" s="95"/>
    </row>
    <row r="344" spans="1:100" s="94" customFormat="1" ht="14.4">
      <c r="A344" s="95"/>
      <c r="B344" s="95"/>
      <c r="C344" s="95"/>
      <c r="D344" s="95"/>
      <c r="E344" s="104"/>
      <c r="F344" s="95"/>
      <c r="G344" s="105"/>
      <c r="H344" s="104"/>
      <c r="I344" s="104"/>
      <c r="J344" s="104"/>
      <c r="K344" s="104"/>
      <c r="L344" s="104"/>
      <c r="M344" s="104"/>
      <c r="N344" s="103"/>
      <c r="O344" s="103"/>
      <c r="P344" s="97"/>
      <c r="Q344" s="97"/>
      <c r="R344" s="102"/>
      <c r="S344" s="102"/>
      <c r="T344" s="102"/>
      <c r="U344" s="102"/>
      <c r="V344" s="102"/>
      <c r="W344" s="102"/>
      <c r="X344" s="102"/>
      <c r="Y344" s="102"/>
      <c r="Z344" s="102"/>
      <c r="AA344" s="102"/>
      <c r="AB344" s="102"/>
      <c r="AC344" s="102"/>
      <c r="AD344" s="101"/>
      <c r="AE344" s="95"/>
      <c r="AF344" s="95"/>
      <c r="AG344" s="95"/>
      <c r="AH344" s="95"/>
      <c r="AI344" s="95"/>
      <c r="AJ344" s="95"/>
      <c r="AK344" s="95"/>
      <c r="AL344" s="95"/>
      <c r="AM344" s="95"/>
      <c r="AN344" s="95"/>
      <c r="AO344" s="95"/>
      <c r="AP344" s="95"/>
      <c r="AQ344" s="95"/>
      <c r="AR344" s="95"/>
      <c r="AT344" s="102"/>
      <c r="AU344" s="102"/>
      <c r="AV344" s="102"/>
      <c r="AW344" s="102"/>
      <c r="AX344" s="102"/>
      <c r="AY344" s="102"/>
      <c r="AZ344" s="102"/>
      <c r="BA344" s="102"/>
      <c r="BB344" s="102"/>
      <c r="BC344" s="102"/>
      <c r="BD344" s="102"/>
      <c r="BE344" s="102"/>
      <c r="BF344" s="101"/>
      <c r="BG344" s="95"/>
      <c r="BH344" s="95"/>
      <c r="BI344" s="95"/>
      <c r="BJ344" s="95"/>
      <c r="BK344" s="95"/>
      <c r="BL344" s="95"/>
      <c r="BM344" s="95"/>
      <c r="BN344" s="95"/>
      <c r="BO344" s="95"/>
      <c r="BP344" s="95"/>
      <c r="BQ344" s="95"/>
      <c r="BR344" s="95"/>
      <c r="BS344" s="95"/>
      <c r="BT344" s="95"/>
      <c r="BV344" s="102"/>
      <c r="BW344" s="102"/>
      <c r="BX344" s="102"/>
      <c r="BY344" s="102"/>
      <c r="BZ344" s="102"/>
      <c r="CA344" s="102"/>
      <c r="CB344" s="102"/>
      <c r="CC344" s="102"/>
      <c r="CD344" s="102"/>
      <c r="CE344" s="102"/>
      <c r="CF344" s="102"/>
      <c r="CG344" s="102"/>
      <c r="CH344" s="101"/>
      <c r="CI344" s="95"/>
      <c r="CJ344" s="95"/>
      <c r="CK344" s="95"/>
      <c r="CL344" s="95"/>
      <c r="CM344" s="95"/>
      <c r="CN344" s="95"/>
      <c r="CO344" s="95"/>
      <c r="CP344" s="95"/>
      <c r="CQ344" s="95"/>
      <c r="CR344" s="95"/>
      <c r="CS344" s="95"/>
      <c r="CT344" s="95"/>
      <c r="CU344" s="95"/>
      <c r="CV344" s="95"/>
    </row>
    <row r="345" spans="1:100" s="94" customFormat="1" ht="14.4">
      <c r="A345" s="95"/>
      <c r="B345" s="95"/>
      <c r="C345" s="95"/>
      <c r="D345" s="95"/>
      <c r="E345" s="104"/>
      <c r="F345" s="95"/>
      <c r="G345" s="105"/>
      <c r="H345" s="104"/>
      <c r="I345" s="104"/>
      <c r="J345" s="104"/>
      <c r="K345" s="104"/>
      <c r="L345" s="104"/>
      <c r="M345" s="104"/>
      <c r="N345" s="103"/>
      <c r="O345" s="103"/>
      <c r="P345" s="97"/>
      <c r="Q345" s="97"/>
      <c r="R345" s="102"/>
      <c r="S345" s="102"/>
      <c r="T345" s="102"/>
      <c r="U345" s="102"/>
      <c r="V345" s="102"/>
      <c r="W345" s="102"/>
      <c r="X345" s="102"/>
      <c r="Y345" s="102"/>
      <c r="Z345" s="102"/>
      <c r="AA345" s="102"/>
      <c r="AB345" s="102"/>
      <c r="AC345" s="102"/>
      <c r="AD345" s="101"/>
      <c r="AE345" s="95"/>
      <c r="AF345" s="95"/>
      <c r="AG345" s="95"/>
      <c r="AH345" s="95"/>
      <c r="AI345" s="95"/>
      <c r="AJ345" s="95"/>
      <c r="AK345" s="95"/>
      <c r="AL345" s="95"/>
      <c r="AM345" s="95"/>
      <c r="AN345" s="95"/>
      <c r="AO345" s="95"/>
      <c r="AP345" s="95"/>
      <c r="AQ345" s="95"/>
      <c r="AR345" s="95"/>
      <c r="AT345" s="102"/>
      <c r="AU345" s="102"/>
      <c r="AV345" s="102"/>
      <c r="AW345" s="102"/>
      <c r="AX345" s="102"/>
      <c r="AY345" s="102"/>
      <c r="AZ345" s="102"/>
      <c r="BA345" s="102"/>
      <c r="BB345" s="102"/>
      <c r="BC345" s="102"/>
      <c r="BD345" s="102"/>
      <c r="BE345" s="102"/>
      <c r="BF345" s="101"/>
      <c r="BG345" s="95"/>
      <c r="BH345" s="95"/>
      <c r="BI345" s="95"/>
      <c r="BJ345" s="95"/>
      <c r="BK345" s="95"/>
      <c r="BL345" s="95"/>
      <c r="BM345" s="95"/>
      <c r="BN345" s="95"/>
      <c r="BO345" s="95"/>
      <c r="BP345" s="95"/>
      <c r="BQ345" s="95"/>
      <c r="BR345" s="95"/>
      <c r="BS345" s="95"/>
      <c r="BT345" s="95"/>
      <c r="BV345" s="102"/>
      <c r="BW345" s="102"/>
      <c r="BX345" s="102"/>
      <c r="BY345" s="102"/>
      <c r="BZ345" s="102"/>
      <c r="CA345" s="102"/>
      <c r="CB345" s="102"/>
      <c r="CC345" s="102"/>
      <c r="CD345" s="102"/>
      <c r="CE345" s="102"/>
      <c r="CF345" s="102"/>
      <c r="CG345" s="102"/>
      <c r="CH345" s="101"/>
      <c r="CI345" s="95"/>
      <c r="CJ345" s="95"/>
      <c r="CK345" s="95"/>
      <c r="CL345" s="95"/>
      <c r="CM345" s="95"/>
      <c r="CN345" s="95"/>
      <c r="CO345" s="95"/>
      <c r="CP345" s="95"/>
      <c r="CQ345" s="95"/>
      <c r="CR345" s="95"/>
      <c r="CS345" s="95"/>
      <c r="CT345" s="95"/>
      <c r="CU345" s="95"/>
      <c r="CV345" s="95"/>
    </row>
    <row r="346" spans="1:100" s="94" customFormat="1" ht="14.4">
      <c r="A346" s="95"/>
      <c r="B346" s="95"/>
      <c r="C346" s="95"/>
      <c r="D346" s="95"/>
      <c r="E346" s="104"/>
      <c r="F346" s="95"/>
      <c r="G346" s="105"/>
      <c r="H346" s="104"/>
      <c r="I346" s="104"/>
      <c r="J346" s="104"/>
      <c r="K346" s="104"/>
      <c r="L346" s="104"/>
      <c r="M346" s="104"/>
      <c r="N346" s="103"/>
      <c r="O346" s="103"/>
      <c r="P346" s="97"/>
      <c r="Q346" s="97"/>
      <c r="R346" s="102"/>
      <c r="S346" s="102"/>
      <c r="T346" s="102"/>
      <c r="U346" s="102"/>
      <c r="V346" s="102"/>
      <c r="W346" s="102"/>
      <c r="X346" s="102"/>
      <c r="Y346" s="102"/>
      <c r="Z346" s="102"/>
      <c r="AA346" s="102"/>
      <c r="AB346" s="102"/>
      <c r="AC346" s="102"/>
      <c r="AD346" s="101"/>
      <c r="AE346" s="95"/>
      <c r="AF346" s="95"/>
      <c r="AG346" s="95"/>
      <c r="AH346" s="95"/>
      <c r="AI346" s="95"/>
      <c r="AJ346" s="95"/>
      <c r="AK346" s="95"/>
      <c r="AL346" s="95"/>
      <c r="AM346" s="95"/>
      <c r="AN346" s="95"/>
      <c r="AO346" s="95"/>
      <c r="AP346" s="95"/>
      <c r="AQ346" s="95"/>
      <c r="AR346" s="95"/>
      <c r="AT346" s="102"/>
      <c r="AU346" s="102"/>
      <c r="AV346" s="102"/>
      <c r="AW346" s="102"/>
      <c r="AX346" s="102"/>
      <c r="AY346" s="102"/>
      <c r="AZ346" s="102"/>
      <c r="BA346" s="102"/>
      <c r="BB346" s="102"/>
      <c r="BC346" s="102"/>
      <c r="BD346" s="102"/>
      <c r="BE346" s="102"/>
      <c r="BF346" s="101"/>
      <c r="BG346" s="95"/>
      <c r="BH346" s="95"/>
      <c r="BI346" s="95"/>
      <c r="BJ346" s="95"/>
      <c r="BK346" s="95"/>
      <c r="BL346" s="95"/>
      <c r="BM346" s="95"/>
      <c r="BN346" s="95"/>
      <c r="BO346" s="95"/>
      <c r="BP346" s="95"/>
      <c r="BQ346" s="95"/>
      <c r="BR346" s="95"/>
      <c r="BS346" s="95"/>
      <c r="BT346" s="95"/>
      <c r="BV346" s="102"/>
      <c r="BW346" s="102"/>
      <c r="BX346" s="102"/>
      <c r="BY346" s="102"/>
      <c r="BZ346" s="102"/>
      <c r="CA346" s="102"/>
      <c r="CB346" s="102"/>
      <c r="CC346" s="102"/>
      <c r="CD346" s="102"/>
      <c r="CE346" s="102"/>
      <c r="CF346" s="102"/>
      <c r="CG346" s="102"/>
      <c r="CH346" s="101"/>
      <c r="CI346" s="95"/>
      <c r="CJ346" s="95"/>
      <c r="CK346" s="95"/>
      <c r="CL346" s="95"/>
      <c r="CM346" s="95"/>
      <c r="CN346" s="95"/>
      <c r="CO346" s="95"/>
      <c r="CP346" s="95"/>
      <c r="CQ346" s="95"/>
      <c r="CR346" s="95"/>
      <c r="CS346" s="95"/>
      <c r="CT346" s="95"/>
      <c r="CU346" s="95"/>
      <c r="CV346" s="95"/>
    </row>
    <row r="347" spans="1:100" s="94" customFormat="1" ht="14.4">
      <c r="A347" s="95"/>
      <c r="B347" s="95"/>
      <c r="C347" s="95"/>
      <c r="D347" s="95"/>
      <c r="E347" s="104"/>
      <c r="F347" s="95"/>
      <c r="G347" s="105"/>
      <c r="H347" s="104"/>
      <c r="I347" s="104"/>
      <c r="J347" s="104"/>
      <c r="K347" s="104"/>
      <c r="L347" s="104"/>
      <c r="M347" s="104"/>
      <c r="N347" s="103"/>
      <c r="O347" s="103"/>
      <c r="P347" s="97"/>
      <c r="Q347" s="97"/>
      <c r="R347" s="102"/>
      <c r="S347" s="102"/>
      <c r="T347" s="102"/>
      <c r="U347" s="102"/>
      <c r="V347" s="102"/>
      <c r="W347" s="102"/>
      <c r="X347" s="102"/>
      <c r="Y347" s="102"/>
      <c r="Z347" s="102"/>
      <c r="AA347" s="102"/>
      <c r="AB347" s="102"/>
      <c r="AC347" s="102"/>
      <c r="AD347" s="101"/>
      <c r="AE347" s="95"/>
      <c r="AF347" s="95"/>
      <c r="AG347" s="95"/>
      <c r="AH347" s="95"/>
      <c r="AI347" s="95"/>
      <c r="AJ347" s="95"/>
      <c r="AK347" s="95"/>
      <c r="AL347" s="95"/>
      <c r="AM347" s="95"/>
      <c r="AN347" s="95"/>
      <c r="AO347" s="95"/>
      <c r="AP347" s="95"/>
      <c r="AQ347" s="95"/>
      <c r="AR347" s="95"/>
      <c r="AT347" s="102"/>
      <c r="AU347" s="102"/>
      <c r="AV347" s="102"/>
      <c r="AW347" s="102"/>
      <c r="AX347" s="102"/>
      <c r="AY347" s="102"/>
      <c r="AZ347" s="102"/>
      <c r="BA347" s="102"/>
      <c r="BB347" s="102"/>
      <c r="BC347" s="102"/>
      <c r="BD347" s="102"/>
      <c r="BE347" s="102"/>
      <c r="BF347" s="101"/>
      <c r="BG347" s="95"/>
      <c r="BH347" s="95"/>
      <c r="BI347" s="95"/>
      <c r="BJ347" s="95"/>
      <c r="BK347" s="95"/>
      <c r="BL347" s="95"/>
      <c r="BM347" s="95"/>
      <c r="BN347" s="95"/>
      <c r="BO347" s="95"/>
      <c r="BP347" s="95"/>
      <c r="BQ347" s="95"/>
      <c r="BR347" s="95"/>
      <c r="BS347" s="95"/>
      <c r="BT347" s="95"/>
      <c r="BV347" s="102"/>
      <c r="BW347" s="102"/>
      <c r="BX347" s="102"/>
      <c r="BY347" s="102"/>
      <c r="BZ347" s="102"/>
      <c r="CA347" s="102"/>
      <c r="CB347" s="102"/>
      <c r="CC347" s="102"/>
      <c r="CD347" s="102"/>
      <c r="CE347" s="102"/>
      <c r="CF347" s="102"/>
      <c r="CG347" s="102"/>
      <c r="CH347" s="101"/>
      <c r="CI347" s="95"/>
      <c r="CJ347" s="95"/>
      <c r="CK347" s="95"/>
      <c r="CL347" s="95"/>
      <c r="CM347" s="95"/>
      <c r="CN347" s="95"/>
      <c r="CO347" s="95"/>
      <c r="CP347" s="95"/>
      <c r="CQ347" s="95"/>
      <c r="CR347" s="95"/>
      <c r="CS347" s="95"/>
      <c r="CT347" s="95"/>
      <c r="CU347" s="95"/>
      <c r="CV347" s="95"/>
    </row>
    <row r="348" spans="1:100" s="94" customFormat="1" ht="14.4">
      <c r="A348" s="95"/>
      <c r="B348" s="95"/>
      <c r="C348" s="95"/>
      <c r="D348" s="95"/>
      <c r="E348" s="104"/>
      <c r="F348" s="95"/>
      <c r="G348" s="105"/>
      <c r="H348" s="104"/>
      <c r="I348" s="104"/>
      <c r="J348" s="104"/>
      <c r="K348" s="104"/>
      <c r="L348" s="104"/>
      <c r="M348" s="104"/>
      <c r="N348" s="103"/>
      <c r="O348" s="103"/>
      <c r="P348" s="97"/>
      <c r="Q348" s="97"/>
      <c r="R348" s="102"/>
      <c r="S348" s="102"/>
      <c r="T348" s="102"/>
      <c r="U348" s="102"/>
      <c r="V348" s="102"/>
      <c r="W348" s="102"/>
      <c r="X348" s="102"/>
      <c r="Y348" s="102"/>
      <c r="Z348" s="102"/>
      <c r="AA348" s="102"/>
      <c r="AB348" s="102"/>
      <c r="AC348" s="102"/>
      <c r="AD348" s="101"/>
      <c r="AE348" s="95"/>
      <c r="AF348" s="95"/>
      <c r="AG348" s="95"/>
      <c r="AH348" s="95"/>
      <c r="AI348" s="95"/>
      <c r="AJ348" s="95"/>
      <c r="AK348" s="95"/>
      <c r="AL348" s="95"/>
      <c r="AM348" s="95"/>
      <c r="AN348" s="95"/>
      <c r="AO348" s="95"/>
      <c r="AP348" s="95"/>
      <c r="AQ348" s="95"/>
      <c r="AR348" s="95"/>
      <c r="AT348" s="102"/>
      <c r="AU348" s="102"/>
      <c r="AV348" s="102"/>
      <c r="AW348" s="102"/>
      <c r="AX348" s="102"/>
      <c r="AY348" s="102"/>
      <c r="AZ348" s="102"/>
      <c r="BA348" s="102"/>
      <c r="BB348" s="102"/>
      <c r="BC348" s="102"/>
      <c r="BD348" s="102"/>
      <c r="BE348" s="102"/>
      <c r="BF348" s="101"/>
      <c r="BG348" s="95"/>
      <c r="BH348" s="95"/>
      <c r="BI348" s="95"/>
      <c r="BJ348" s="95"/>
      <c r="BK348" s="95"/>
      <c r="BL348" s="95"/>
      <c r="BM348" s="95"/>
      <c r="BN348" s="95"/>
      <c r="BO348" s="95"/>
      <c r="BP348" s="95"/>
      <c r="BQ348" s="95"/>
      <c r="BR348" s="95"/>
      <c r="BS348" s="95"/>
      <c r="BT348" s="95"/>
      <c r="BV348" s="102"/>
      <c r="BW348" s="102"/>
      <c r="BX348" s="102"/>
      <c r="BY348" s="102"/>
      <c r="BZ348" s="102"/>
      <c r="CA348" s="102"/>
      <c r="CB348" s="102"/>
      <c r="CC348" s="102"/>
      <c r="CD348" s="102"/>
      <c r="CE348" s="102"/>
      <c r="CF348" s="102"/>
      <c r="CG348" s="102"/>
      <c r="CH348" s="101"/>
      <c r="CI348" s="95"/>
      <c r="CJ348" s="95"/>
      <c r="CK348" s="95"/>
      <c r="CL348" s="95"/>
      <c r="CM348" s="95"/>
      <c r="CN348" s="95"/>
      <c r="CO348" s="95"/>
      <c r="CP348" s="95"/>
      <c r="CQ348" s="95"/>
      <c r="CR348" s="95"/>
      <c r="CS348" s="95"/>
      <c r="CT348" s="95"/>
      <c r="CU348" s="95"/>
      <c r="CV348" s="95"/>
    </row>
    <row r="349" spans="1:100" s="94" customFormat="1" ht="14.4">
      <c r="A349" s="95"/>
      <c r="B349" s="95"/>
      <c r="C349" s="95"/>
      <c r="D349" s="95"/>
      <c r="E349" s="104"/>
      <c r="F349" s="95"/>
      <c r="G349" s="105"/>
      <c r="H349" s="104"/>
      <c r="I349" s="104"/>
      <c r="J349" s="104"/>
      <c r="K349" s="104"/>
      <c r="L349" s="104"/>
      <c r="M349" s="104"/>
      <c r="N349" s="103"/>
      <c r="O349" s="103"/>
      <c r="P349" s="97"/>
      <c r="Q349" s="97"/>
      <c r="R349" s="102"/>
      <c r="S349" s="102"/>
      <c r="T349" s="102"/>
      <c r="U349" s="102"/>
      <c r="V349" s="102"/>
      <c r="W349" s="102"/>
      <c r="X349" s="102"/>
      <c r="Y349" s="102"/>
      <c r="Z349" s="102"/>
      <c r="AA349" s="102"/>
      <c r="AB349" s="102"/>
      <c r="AC349" s="102"/>
      <c r="AD349" s="101"/>
      <c r="AE349" s="95"/>
      <c r="AF349" s="95"/>
      <c r="AG349" s="95"/>
      <c r="AH349" s="95"/>
      <c r="AI349" s="95"/>
      <c r="AJ349" s="95"/>
      <c r="AK349" s="95"/>
      <c r="AL349" s="95"/>
      <c r="AM349" s="95"/>
      <c r="AN349" s="95"/>
      <c r="AO349" s="95"/>
      <c r="AP349" s="95"/>
      <c r="AQ349" s="95"/>
      <c r="AR349" s="95"/>
      <c r="AT349" s="102"/>
      <c r="AU349" s="102"/>
      <c r="AV349" s="102"/>
      <c r="AW349" s="102"/>
      <c r="AX349" s="102"/>
      <c r="AY349" s="102"/>
      <c r="AZ349" s="102"/>
      <c r="BA349" s="102"/>
      <c r="BB349" s="102"/>
      <c r="BC349" s="102"/>
      <c r="BD349" s="102"/>
      <c r="BE349" s="102"/>
      <c r="BF349" s="101"/>
      <c r="BG349" s="95"/>
      <c r="BH349" s="95"/>
      <c r="BI349" s="95"/>
      <c r="BJ349" s="95"/>
      <c r="BK349" s="95"/>
      <c r="BL349" s="95"/>
      <c r="BM349" s="95"/>
      <c r="BN349" s="95"/>
      <c r="BO349" s="95"/>
      <c r="BP349" s="95"/>
      <c r="BQ349" s="95"/>
      <c r="BR349" s="95"/>
      <c r="BS349" s="95"/>
      <c r="BT349" s="95"/>
      <c r="BV349" s="102"/>
      <c r="BW349" s="102"/>
      <c r="BX349" s="102"/>
      <c r="BY349" s="102"/>
      <c r="BZ349" s="102"/>
      <c r="CA349" s="102"/>
      <c r="CB349" s="102"/>
      <c r="CC349" s="102"/>
      <c r="CD349" s="102"/>
      <c r="CE349" s="102"/>
      <c r="CF349" s="102"/>
      <c r="CG349" s="102"/>
      <c r="CH349" s="101"/>
      <c r="CI349" s="95"/>
      <c r="CJ349" s="95"/>
      <c r="CK349" s="95"/>
      <c r="CL349" s="95"/>
      <c r="CM349" s="95"/>
      <c r="CN349" s="95"/>
      <c r="CO349" s="95"/>
      <c r="CP349" s="95"/>
      <c r="CQ349" s="95"/>
      <c r="CR349" s="95"/>
      <c r="CS349" s="95"/>
      <c r="CT349" s="95"/>
      <c r="CU349" s="95"/>
      <c r="CV349" s="95"/>
    </row>
    <row r="350" spans="1:100" s="94" customFormat="1" ht="14.4">
      <c r="A350" s="95"/>
      <c r="B350" s="95"/>
      <c r="C350" s="95"/>
      <c r="D350" s="95"/>
      <c r="E350" s="104"/>
      <c r="F350" s="95"/>
      <c r="G350" s="105"/>
      <c r="H350" s="104"/>
      <c r="I350" s="104"/>
      <c r="J350" s="104"/>
      <c r="K350" s="104"/>
      <c r="L350" s="104"/>
      <c r="M350" s="104"/>
      <c r="N350" s="103"/>
      <c r="O350" s="103"/>
      <c r="P350" s="97"/>
      <c r="Q350" s="97"/>
      <c r="R350" s="102"/>
      <c r="S350" s="102"/>
      <c r="T350" s="102"/>
      <c r="U350" s="102"/>
      <c r="V350" s="102"/>
      <c r="W350" s="102"/>
      <c r="X350" s="102"/>
      <c r="Y350" s="102"/>
      <c r="Z350" s="102"/>
      <c r="AA350" s="102"/>
      <c r="AB350" s="102"/>
      <c r="AC350" s="102"/>
      <c r="AD350" s="101"/>
      <c r="AE350" s="95"/>
      <c r="AF350" s="95"/>
      <c r="AG350" s="95"/>
      <c r="AH350" s="95"/>
      <c r="AI350" s="95"/>
      <c r="AJ350" s="95"/>
      <c r="AK350" s="95"/>
      <c r="AL350" s="95"/>
      <c r="AM350" s="95"/>
      <c r="AN350" s="95"/>
      <c r="AO350" s="95"/>
      <c r="AP350" s="95"/>
      <c r="AQ350" s="95"/>
      <c r="AR350" s="95"/>
      <c r="AT350" s="102"/>
      <c r="AU350" s="102"/>
      <c r="AV350" s="102"/>
      <c r="AW350" s="102"/>
      <c r="AX350" s="102"/>
      <c r="AY350" s="102"/>
      <c r="AZ350" s="102"/>
      <c r="BA350" s="102"/>
      <c r="BB350" s="102"/>
      <c r="BC350" s="102"/>
      <c r="BD350" s="102"/>
      <c r="BE350" s="102"/>
      <c r="BF350" s="101"/>
      <c r="BG350" s="95"/>
      <c r="BH350" s="95"/>
      <c r="BI350" s="95"/>
      <c r="BJ350" s="95"/>
      <c r="BK350" s="95"/>
      <c r="BL350" s="95"/>
      <c r="BM350" s="95"/>
      <c r="BN350" s="95"/>
      <c r="BO350" s="95"/>
      <c r="BP350" s="95"/>
      <c r="BQ350" s="95"/>
      <c r="BR350" s="95"/>
      <c r="BS350" s="95"/>
      <c r="BT350" s="95"/>
      <c r="BV350" s="102"/>
      <c r="BW350" s="102"/>
      <c r="BX350" s="102"/>
      <c r="BY350" s="102"/>
      <c r="BZ350" s="102"/>
      <c r="CA350" s="102"/>
      <c r="CB350" s="102"/>
      <c r="CC350" s="102"/>
      <c r="CD350" s="102"/>
      <c r="CE350" s="102"/>
      <c r="CF350" s="102"/>
      <c r="CG350" s="102"/>
      <c r="CH350" s="101"/>
      <c r="CI350" s="95"/>
      <c r="CJ350" s="95"/>
      <c r="CK350" s="95"/>
      <c r="CL350" s="95"/>
      <c r="CM350" s="95"/>
      <c r="CN350" s="95"/>
      <c r="CO350" s="95"/>
      <c r="CP350" s="95"/>
      <c r="CQ350" s="95"/>
      <c r="CR350" s="95"/>
      <c r="CS350" s="95"/>
      <c r="CT350" s="95"/>
      <c r="CU350" s="95"/>
      <c r="CV350" s="95"/>
    </row>
    <row r="351" spans="1:100" s="94" customFormat="1" ht="14.4">
      <c r="A351" s="95"/>
      <c r="B351" s="95"/>
      <c r="C351" s="95"/>
      <c r="D351" s="95"/>
      <c r="E351" s="104"/>
      <c r="F351" s="95"/>
      <c r="G351" s="105"/>
      <c r="H351" s="104"/>
      <c r="I351" s="104"/>
      <c r="J351" s="104"/>
      <c r="K351" s="104"/>
      <c r="L351" s="104"/>
      <c r="M351" s="104"/>
      <c r="N351" s="103"/>
      <c r="O351" s="103"/>
      <c r="P351" s="97"/>
      <c r="Q351" s="97"/>
      <c r="R351" s="102"/>
      <c r="S351" s="102"/>
      <c r="T351" s="102"/>
      <c r="U351" s="102"/>
      <c r="V351" s="102"/>
      <c r="W351" s="102"/>
      <c r="X351" s="102"/>
      <c r="Y351" s="102"/>
      <c r="Z351" s="102"/>
      <c r="AA351" s="102"/>
      <c r="AB351" s="102"/>
      <c r="AC351" s="102"/>
      <c r="AD351" s="101"/>
      <c r="AE351" s="95"/>
      <c r="AF351" s="95"/>
      <c r="AG351" s="95"/>
      <c r="AH351" s="95"/>
      <c r="AI351" s="95"/>
      <c r="AJ351" s="95"/>
      <c r="AK351" s="95"/>
      <c r="AL351" s="95"/>
      <c r="AM351" s="95"/>
      <c r="AN351" s="95"/>
      <c r="AO351" s="95"/>
      <c r="AP351" s="95"/>
      <c r="AQ351" s="95"/>
      <c r="AR351" s="95"/>
      <c r="AT351" s="102"/>
      <c r="AU351" s="102"/>
      <c r="AV351" s="102"/>
      <c r="AW351" s="102"/>
      <c r="AX351" s="102"/>
      <c r="AY351" s="102"/>
      <c r="AZ351" s="102"/>
      <c r="BA351" s="102"/>
      <c r="BB351" s="102"/>
      <c r="BC351" s="102"/>
      <c r="BD351" s="102"/>
      <c r="BE351" s="102"/>
      <c r="BF351" s="101"/>
      <c r="BG351" s="95"/>
      <c r="BH351" s="95"/>
      <c r="BI351" s="95"/>
      <c r="BJ351" s="95"/>
      <c r="BK351" s="95"/>
      <c r="BL351" s="95"/>
      <c r="BM351" s="95"/>
      <c r="BN351" s="95"/>
      <c r="BO351" s="95"/>
      <c r="BP351" s="95"/>
      <c r="BQ351" s="95"/>
      <c r="BR351" s="95"/>
      <c r="BS351" s="95"/>
      <c r="BT351" s="95"/>
      <c r="BV351" s="102"/>
      <c r="BW351" s="102"/>
      <c r="BX351" s="102"/>
      <c r="BY351" s="102"/>
      <c r="BZ351" s="102"/>
      <c r="CA351" s="102"/>
      <c r="CB351" s="102"/>
      <c r="CC351" s="102"/>
      <c r="CD351" s="102"/>
      <c r="CE351" s="102"/>
      <c r="CF351" s="102"/>
      <c r="CG351" s="102"/>
      <c r="CH351" s="101"/>
      <c r="CI351" s="95"/>
      <c r="CJ351" s="95"/>
      <c r="CK351" s="95"/>
      <c r="CL351" s="95"/>
      <c r="CM351" s="95"/>
      <c r="CN351" s="95"/>
      <c r="CO351" s="95"/>
      <c r="CP351" s="95"/>
      <c r="CQ351" s="95"/>
      <c r="CR351" s="95"/>
      <c r="CS351" s="95"/>
      <c r="CT351" s="95"/>
      <c r="CU351" s="95"/>
      <c r="CV351" s="95"/>
    </row>
    <row r="352" spans="1:100" s="94" customFormat="1" ht="14.4">
      <c r="A352" s="95"/>
      <c r="B352" s="95"/>
      <c r="C352" s="95"/>
      <c r="D352" s="95"/>
      <c r="E352" s="104"/>
      <c r="F352" s="95"/>
      <c r="G352" s="105"/>
      <c r="H352" s="104"/>
      <c r="I352" s="104"/>
      <c r="J352" s="104"/>
      <c r="K352" s="104"/>
      <c r="L352" s="104"/>
      <c r="M352" s="104"/>
      <c r="N352" s="103"/>
      <c r="O352" s="103"/>
      <c r="P352" s="97"/>
      <c r="Q352" s="97"/>
      <c r="R352" s="102"/>
      <c r="S352" s="102"/>
      <c r="T352" s="102"/>
      <c r="U352" s="102"/>
      <c r="V352" s="102"/>
      <c r="W352" s="102"/>
      <c r="X352" s="102"/>
      <c r="Y352" s="102"/>
      <c r="Z352" s="102"/>
      <c r="AA352" s="102"/>
      <c r="AB352" s="102"/>
      <c r="AC352" s="102"/>
      <c r="AD352" s="101"/>
      <c r="AE352" s="95"/>
      <c r="AF352" s="95"/>
      <c r="AG352" s="95"/>
      <c r="AH352" s="95"/>
      <c r="AI352" s="95"/>
      <c r="AJ352" s="95"/>
      <c r="AK352" s="95"/>
      <c r="AL352" s="95"/>
      <c r="AM352" s="95"/>
      <c r="AN352" s="95"/>
      <c r="AO352" s="95"/>
      <c r="AP352" s="95"/>
      <c r="AQ352" s="95"/>
      <c r="AR352" s="95"/>
      <c r="AT352" s="102"/>
      <c r="AU352" s="102"/>
      <c r="AV352" s="102"/>
      <c r="AW352" s="102"/>
      <c r="AX352" s="102"/>
      <c r="AY352" s="102"/>
      <c r="AZ352" s="102"/>
      <c r="BA352" s="102"/>
      <c r="BB352" s="102"/>
      <c r="BC352" s="102"/>
      <c r="BD352" s="102"/>
      <c r="BE352" s="102"/>
      <c r="BF352" s="101"/>
      <c r="BG352" s="95"/>
      <c r="BH352" s="95"/>
      <c r="BI352" s="95"/>
      <c r="BJ352" s="95"/>
      <c r="BK352" s="95"/>
      <c r="BL352" s="95"/>
      <c r="BM352" s="95"/>
      <c r="BN352" s="95"/>
      <c r="BO352" s="95"/>
      <c r="BP352" s="95"/>
      <c r="BQ352" s="95"/>
      <c r="BR352" s="95"/>
      <c r="BS352" s="95"/>
      <c r="BT352" s="95"/>
      <c r="BV352" s="102"/>
      <c r="BW352" s="102"/>
      <c r="BX352" s="102"/>
      <c r="BY352" s="102"/>
      <c r="BZ352" s="102"/>
      <c r="CA352" s="102"/>
      <c r="CB352" s="102"/>
      <c r="CC352" s="102"/>
      <c r="CD352" s="102"/>
      <c r="CE352" s="102"/>
      <c r="CF352" s="102"/>
      <c r="CG352" s="102"/>
      <c r="CH352" s="101"/>
      <c r="CI352" s="95"/>
      <c r="CJ352" s="95"/>
      <c r="CK352" s="95"/>
      <c r="CL352" s="95"/>
      <c r="CM352" s="95"/>
      <c r="CN352" s="95"/>
      <c r="CO352" s="95"/>
      <c r="CP352" s="95"/>
      <c r="CQ352" s="95"/>
      <c r="CR352" s="95"/>
      <c r="CS352" s="95"/>
      <c r="CT352" s="95"/>
      <c r="CU352" s="95"/>
      <c r="CV352" s="95"/>
    </row>
    <row r="353" spans="1:100" s="94" customFormat="1" ht="14.4">
      <c r="A353" s="95"/>
      <c r="B353" s="95"/>
      <c r="C353" s="95"/>
      <c r="D353" s="95"/>
      <c r="E353" s="104"/>
      <c r="F353" s="95"/>
      <c r="G353" s="105"/>
      <c r="H353" s="104"/>
      <c r="I353" s="104"/>
      <c r="J353" s="104"/>
      <c r="K353" s="104"/>
      <c r="L353" s="104"/>
      <c r="M353" s="104"/>
      <c r="N353" s="103"/>
      <c r="O353" s="103"/>
      <c r="P353" s="97"/>
      <c r="Q353" s="97"/>
      <c r="R353" s="102"/>
      <c r="S353" s="102"/>
      <c r="T353" s="102"/>
      <c r="U353" s="102"/>
      <c r="V353" s="102"/>
      <c r="W353" s="102"/>
      <c r="X353" s="102"/>
      <c r="Y353" s="102"/>
      <c r="Z353" s="102"/>
      <c r="AA353" s="102"/>
      <c r="AB353" s="102"/>
      <c r="AC353" s="102"/>
      <c r="AD353" s="101"/>
      <c r="AE353" s="95"/>
      <c r="AF353" s="95"/>
      <c r="AG353" s="95"/>
      <c r="AH353" s="95"/>
      <c r="AI353" s="95"/>
      <c r="AJ353" s="95"/>
      <c r="AK353" s="95"/>
      <c r="AL353" s="95"/>
      <c r="AM353" s="95"/>
      <c r="AN353" s="95"/>
      <c r="AO353" s="95"/>
      <c r="AP353" s="95"/>
      <c r="AQ353" s="95"/>
      <c r="AR353" s="95"/>
      <c r="AT353" s="102"/>
      <c r="AU353" s="102"/>
      <c r="AV353" s="102"/>
      <c r="AW353" s="102"/>
      <c r="AX353" s="102"/>
      <c r="AY353" s="102"/>
      <c r="AZ353" s="102"/>
      <c r="BA353" s="102"/>
      <c r="BB353" s="102"/>
      <c r="BC353" s="102"/>
      <c r="BD353" s="102"/>
      <c r="BE353" s="102"/>
      <c r="BF353" s="101"/>
      <c r="BG353" s="95"/>
      <c r="BH353" s="95"/>
      <c r="BI353" s="95"/>
      <c r="BJ353" s="95"/>
      <c r="BK353" s="95"/>
      <c r="BL353" s="95"/>
      <c r="BM353" s="95"/>
      <c r="BN353" s="95"/>
      <c r="BO353" s="95"/>
      <c r="BP353" s="95"/>
      <c r="BQ353" s="95"/>
      <c r="BR353" s="95"/>
      <c r="BS353" s="95"/>
      <c r="BT353" s="95"/>
      <c r="BV353" s="102"/>
      <c r="BW353" s="102"/>
      <c r="BX353" s="102"/>
      <c r="BY353" s="102"/>
      <c r="BZ353" s="102"/>
      <c r="CA353" s="102"/>
      <c r="CB353" s="102"/>
      <c r="CC353" s="102"/>
      <c r="CD353" s="102"/>
      <c r="CE353" s="102"/>
      <c r="CF353" s="102"/>
      <c r="CG353" s="102"/>
      <c r="CH353" s="101"/>
      <c r="CI353" s="95"/>
      <c r="CJ353" s="95"/>
      <c r="CK353" s="95"/>
      <c r="CL353" s="95"/>
      <c r="CM353" s="95"/>
      <c r="CN353" s="95"/>
      <c r="CO353" s="95"/>
      <c r="CP353" s="95"/>
      <c r="CQ353" s="95"/>
      <c r="CR353" s="95"/>
      <c r="CS353" s="95"/>
      <c r="CT353" s="95"/>
      <c r="CU353" s="95"/>
      <c r="CV353" s="95"/>
    </row>
    <row r="354" spans="1:100" s="94" customFormat="1" ht="14.4">
      <c r="A354" s="95"/>
      <c r="B354" s="95"/>
      <c r="C354" s="95"/>
      <c r="D354" s="95"/>
      <c r="E354" s="104"/>
      <c r="F354" s="95"/>
      <c r="G354" s="105"/>
      <c r="H354" s="104"/>
      <c r="I354" s="104"/>
      <c r="J354" s="104"/>
      <c r="K354" s="104"/>
      <c r="L354" s="104"/>
      <c r="M354" s="104"/>
      <c r="N354" s="103"/>
      <c r="O354" s="103"/>
      <c r="P354" s="97"/>
      <c r="Q354" s="97"/>
      <c r="R354" s="102"/>
      <c r="S354" s="102"/>
      <c r="T354" s="102"/>
      <c r="U354" s="102"/>
      <c r="V354" s="102"/>
      <c r="W354" s="102"/>
      <c r="X354" s="102"/>
      <c r="Y354" s="102"/>
      <c r="Z354" s="102"/>
      <c r="AA354" s="102"/>
      <c r="AB354" s="102"/>
      <c r="AC354" s="102"/>
      <c r="AD354" s="101"/>
      <c r="AE354" s="95"/>
      <c r="AF354" s="95"/>
      <c r="AG354" s="95"/>
      <c r="AH354" s="95"/>
      <c r="AI354" s="95"/>
      <c r="AJ354" s="95"/>
      <c r="AK354" s="95"/>
      <c r="AL354" s="95"/>
      <c r="AM354" s="95"/>
      <c r="AN354" s="95"/>
      <c r="AO354" s="95"/>
      <c r="AP354" s="95"/>
      <c r="AQ354" s="95"/>
      <c r="AR354" s="95"/>
      <c r="AT354" s="102"/>
      <c r="AU354" s="102"/>
      <c r="AV354" s="102"/>
      <c r="AW354" s="102"/>
      <c r="AX354" s="102"/>
      <c r="AY354" s="102"/>
      <c r="AZ354" s="102"/>
      <c r="BA354" s="102"/>
      <c r="BB354" s="102"/>
      <c r="BC354" s="102"/>
      <c r="BD354" s="102"/>
      <c r="BE354" s="102"/>
      <c r="BF354" s="101"/>
      <c r="BG354" s="95"/>
      <c r="BH354" s="95"/>
      <c r="BI354" s="95"/>
      <c r="BJ354" s="95"/>
      <c r="BK354" s="95"/>
      <c r="BL354" s="95"/>
      <c r="BM354" s="95"/>
      <c r="BN354" s="95"/>
      <c r="BO354" s="95"/>
      <c r="BP354" s="95"/>
      <c r="BQ354" s="95"/>
      <c r="BR354" s="95"/>
      <c r="BS354" s="95"/>
      <c r="BT354" s="95"/>
      <c r="BV354" s="102"/>
      <c r="BW354" s="102"/>
      <c r="BX354" s="102"/>
      <c r="BY354" s="102"/>
      <c r="BZ354" s="102"/>
      <c r="CA354" s="102"/>
      <c r="CB354" s="102"/>
      <c r="CC354" s="102"/>
      <c r="CD354" s="102"/>
      <c r="CE354" s="102"/>
      <c r="CF354" s="102"/>
      <c r="CG354" s="102"/>
      <c r="CH354" s="101"/>
      <c r="CI354" s="95"/>
      <c r="CJ354" s="95"/>
      <c r="CK354" s="95"/>
      <c r="CL354" s="95"/>
      <c r="CM354" s="95"/>
      <c r="CN354" s="95"/>
      <c r="CO354" s="95"/>
      <c r="CP354" s="95"/>
      <c r="CQ354" s="95"/>
      <c r="CR354" s="95"/>
      <c r="CS354" s="95"/>
      <c r="CT354" s="95"/>
      <c r="CU354" s="95"/>
      <c r="CV354" s="95"/>
    </row>
    <row r="355" spans="1:100" s="94" customFormat="1" ht="14.4">
      <c r="A355" s="95"/>
      <c r="B355" s="95"/>
      <c r="C355" s="95"/>
      <c r="D355" s="95"/>
      <c r="E355" s="104"/>
      <c r="F355" s="95"/>
      <c r="G355" s="105"/>
      <c r="H355" s="104"/>
      <c r="I355" s="104"/>
      <c r="J355" s="104"/>
      <c r="K355" s="104"/>
      <c r="L355" s="104"/>
      <c r="M355" s="104"/>
      <c r="N355" s="103"/>
      <c r="O355" s="103"/>
      <c r="P355" s="97"/>
      <c r="Q355" s="97"/>
      <c r="R355" s="102"/>
      <c r="S355" s="102"/>
      <c r="T355" s="102"/>
      <c r="U355" s="102"/>
      <c r="V355" s="102"/>
      <c r="W355" s="102"/>
      <c r="X355" s="102"/>
      <c r="Y355" s="102"/>
      <c r="Z355" s="102"/>
      <c r="AA355" s="102"/>
      <c r="AB355" s="102"/>
      <c r="AC355" s="102"/>
      <c r="AD355" s="101"/>
      <c r="AE355" s="95"/>
      <c r="AF355" s="95"/>
      <c r="AG355" s="95"/>
      <c r="AH355" s="95"/>
      <c r="AI355" s="95"/>
      <c r="AJ355" s="95"/>
      <c r="AK355" s="95"/>
      <c r="AL355" s="95"/>
      <c r="AM355" s="95"/>
      <c r="AN355" s="95"/>
      <c r="AO355" s="95"/>
      <c r="AP355" s="95"/>
      <c r="AQ355" s="95"/>
      <c r="AR355" s="95"/>
      <c r="AT355" s="102"/>
      <c r="AU355" s="102"/>
      <c r="AV355" s="102"/>
      <c r="AW355" s="102"/>
      <c r="AX355" s="102"/>
      <c r="AY355" s="102"/>
      <c r="AZ355" s="102"/>
      <c r="BA355" s="102"/>
      <c r="BB355" s="102"/>
      <c r="BC355" s="102"/>
      <c r="BD355" s="102"/>
      <c r="BE355" s="102"/>
      <c r="BF355" s="101"/>
      <c r="BG355" s="95"/>
      <c r="BH355" s="95"/>
      <c r="BI355" s="95"/>
      <c r="BJ355" s="95"/>
      <c r="BK355" s="95"/>
      <c r="BL355" s="95"/>
      <c r="BM355" s="95"/>
      <c r="BN355" s="95"/>
      <c r="BO355" s="95"/>
      <c r="BP355" s="95"/>
      <c r="BQ355" s="95"/>
      <c r="BR355" s="95"/>
      <c r="BS355" s="95"/>
      <c r="BT355" s="95"/>
      <c r="BV355" s="102"/>
      <c r="BW355" s="102"/>
      <c r="BX355" s="102"/>
      <c r="BY355" s="102"/>
      <c r="BZ355" s="102"/>
      <c r="CA355" s="102"/>
      <c r="CB355" s="102"/>
      <c r="CC355" s="102"/>
      <c r="CD355" s="102"/>
      <c r="CE355" s="102"/>
      <c r="CF355" s="102"/>
      <c r="CG355" s="102"/>
      <c r="CH355" s="101"/>
      <c r="CI355" s="95"/>
      <c r="CJ355" s="95"/>
      <c r="CK355" s="95"/>
      <c r="CL355" s="95"/>
      <c r="CM355" s="95"/>
      <c r="CN355" s="95"/>
      <c r="CO355" s="95"/>
      <c r="CP355" s="95"/>
      <c r="CQ355" s="95"/>
      <c r="CR355" s="95"/>
      <c r="CS355" s="95"/>
      <c r="CT355" s="95"/>
      <c r="CU355" s="95"/>
      <c r="CV355" s="95"/>
    </row>
    <row r="356" spans="1:100" s="94" customFormat="1" ht="14.4">
      <c r="A356" s="95"/>
      <c r="B356" s="95"/>
      <c r="C356" s="95"/>
      <c r="D356" s="95"/>
      <c r="E356" s="104"/>
      <c r="F356" s="95"/>
      <c r="G356" s="105"/>
      <c r="H356" s="104"/>
      <c r="I356" s="104"/>
      <c r="J356" s="104"/>
      <c r="K356" s="104"/>
      <c r="L356" s="104"/>
      <c r="M356" s="104"/>
      <c r="N356" s="103"/>
      <c r="O356" s="103"/>
      <c r="P356" s="97"/>
      <c r="Q356" s="97"/>
      <c r="R356" s="102"/>
      <c r="S356" s="102"/>
      <c r="T356" s="102"/>
      <c r="U356" s="102"/>
      <c r="V356" s="102"/>
      <c r="W356" s="102"/>
      <c r="X356" s="102"/>
      <c r="Y356" s="102"/>
      <c r="Z356" s="102"/>
      <c r="AA356" s="102"/>
      <c r="AB356" s="102"/>
      <c r="AC356" s="102"/>
      <c r="AD356" s="101"/>
      <c r="AE356" s="95"/>
      <c r="AF356" s="95"/>
      <c r="AG356" s="95"/>
      <c r="AH356" s="95"/>
      <c r="AI356" s="95"/>
      <c r="AJ356" s="95"/>
      <c r="AK356" s="95"/>
      <c r="AL356" s="95"/>
      <c r="AM356" s="95"/>
      <c r="AN356" s="95"/>
      <c r="AO356" s="95"/>
      <c r="AP356" s="95"/>
      <c r="AQ356" s="95"/>
      <c r="AR356" s="95"/>
      <c r="AT356" s="102"/>
      <c r="AU356" s="102"/>
      <c r="AV356" s="102"/>
      <c r="AW356" s="102"/>
      <c r="AX356" s="102"/>
      <c r="AY356" s="102"/>
      <c r="AZ356" s="102"/>
      <c r="BA356" s="102"/>
      <c r="BB356" s="102"/>
      <c r="BC356" s="102"/>
      <c r="BD356" s="102"/>
      <c r="BE356" s="102"/>
      <c r="BF356" s="101"/>
      <c r="BG356" s="95"/>
      <c r="BH356" s="95"/>
      <c r="BI356" s="95"/>
      <c r="BJ356" s="95"/>
      <c r="BK356" s="95"/>
      <c r="BL356" s="95"/>
      <c r="BM356" s="95"/>
      <c r="BN356" s="95"/>
      <c r="BO356" s="95"/>
      <c r="BP356" s="95"/>
      <c r="BQ356" s="95"/>
      <c r="BR356" s="95"/>
      <c r="BS356" s="95"/>
      <c r="BT356" s="95"/>
      <c r="BV356" s="102"/>
      <c r="BW356" s="102"/>
      <c r="BX356" s="102"/>
      <c r="BY356" s="102"/>
      <c r="BZ356" s="102"/>
      <c r="CA356" s="102"/>
      <c r="CB356" s="102"/>
      <c r="CC356" s="102"/>
      <c r="CD356" s="102"/>
      <c r="CE356" s="102"/>
      <c r="CF356" s="102"/>
      <c r="CG356" s="102"/>
      <c r="CH356" s="101"/>
      <c r="CI356" s="95"/>
      <c r="CJ356" s="95"/>
      <c r="CK356" s="95"/>
      <c r="CL356" s="95"/>
      <c r="CM356" s="95"/>
      <c r="CN356" s="95"/>
      <c r="CO356" s="95"/>
      <c r="CP356" s="95"/>
      <c r="CQ356" s="95"/>
      <c r="CR356" s="95"/>
      <c r="CS356" s="95"/>
      <c r="CT356" s="95"/>
      <c r="CU356" s="95"/>
      <c r="CV356" s="95"/>
    </row>
    <row r="357" spans="1:100" s="94" customFormat="1" ht="14.4">
      <c r="A357" s="95"/>
      <c r="B357" s="95"/>
      <c r="C357" s="95"/>
      <c r="D357" s="95"/>
      <c r="E357" s="104"/>
      <c r="F357" s="95"/>
      <c r="G357" s="105"/>
      <c r="H357" s="104"/>
      <c r="I357" s="104"/>
      <c r="J357" s="104"/>
      <c r="K357" s="104"/>
      <c r="L357" s="104"/>
      <c r="M357" s="104"/>
      <c r="N357" s="103"/>
      <c r="O357" s="103"/>
      <c r="P357" s="97"/>
      <c r="Q357" s="97"/>
      <c r="R357" s="102"/>
      <c r="S357" s="102"/>
      <c r="T357" s="102"/>
      <c r="U357" s="102"/>
      <c r="V357" s="102"/>
      <c r="W357" s="102"/>
      <c r="X357" s="102"/>
      <c r="Y357" s="102"/>
      <c r="Z357" s="102"/>
      <c r="AA357" s="102"/>
      <c r="AB357" s="102"/>
      <c r="AC357" s="102"/>
      <c r="AD357" s="101"/>
      <c r="AE357" s="95"/>
      <c r="AF357" s="95"/>
      <c r="AG357" s="95"/>
      <c r="AH357" s="95"/>
      <c r="AI357" s="95"/>
      <c r="AJ357" s="95"/>
      <c r="AK357" s="95"/>
      <c r="AL357" s="95"/>
      <c r="AM357" s="95"/>
      <c r="AN357" s="95"/>
      <c r="AO357" s="95"/>
      <c r="AP357" s="95"/>
      <c r="AQ357" s="95"/>
      <c r="AR357" s="95"/>
      <c r="AT357" s="102"/>
      <c r="AU357" s="102"/>
      <c r="AV357" s="102"/>
      <c r="AW357" s="102"/>
      <c r="AX357" s="102"/>
      <c r="AY357" s="102"/>
      <c r="AZ357" s="102"/>
      <c r="BA357" s="102"/>
      <c r="BB357" s="102"/>
      <c r="BC357" s="102"/>
      <c r="BD357" s="102"/>
      <c r="BE357" s="102"/>
      <c r="BF357" s="101"/>
      <c r="BG357" s="95"/>
      <c r="BH357" s="95"/>
      <c r="BI357" s="95"/>
      <c r="BJ357" s="95"/>
      <c r="BK357" s="95"/>
      <c r="BL357" s="95"/>
      <c r="BM357" s="95"/>
      <c r="BN357" s="95"/>
      <c r="BO357" s="95"/>
      <c r="BP357" s="95"/>
      <c r="BQ357" s="95"/>
      <c r="BR357" s="95"/>
      <c r="BS357" s="95"/>
      <c r="BT357" s="95"/>
      <c r="BV357" s="102"/>
      <c r="BW357" s="102"/>
      <c r="BX357" s="102"/>
      <c r="BY357" s="102"/>
      <c r="BZ357" s="102"/>
      <c r="CA357" s="102"/>
      <c r="CB357" s="102"/>
      <c r="CC357" s="102"/>
      <c r="CD357" s="102"/>
      <c r="CE357" s="102"/>
      <c r="CF357" s="102"/>
      <c r="CG357" s="102"/>
      <c r="CH357" s="101"/>
      <c r="CI357" s="95"/>
      <c r="CJ357" s="95"/>
      <c r="CK357" s="95"/>
      <c r="CL357" s="95"/>
      <c r="CM357" s="95"/>
      <c r="CN357" s="95"/>
      <c r="CO357" s="95"/>
      <c r="CP357" s="95"/>
      <c r="CQ357" s="95"/>
      <c r="CR357" s="95"/>
      <c r="CS357" s="95"/>
      <c r="CT357" s="95"/>
      <c r="CU357" s="95"/>
      <c r="CV357" s="95"/>
    </row>
    <row r="358" spans="1:100" s="94" customFormat="1" ht="14.4">
      <c r="A358" s="95"/>
      <c r="B358" s="95"/>
      <c r="C358" s="95"/>
      <c r="D358" s="95"/>
      <c r="E358" s="104"/>
      <c r="F358" s="95"/>
      <c r="G358" s="105"/>
      <c r="H358" s="104"/>
      <c r="I358" s="104"/>
      <c r="J358" s="104"/>
      <c r="K358" s="104"/>
      <c r="L358" s="104"/>
      <c r="M358" s="104"/>
      <c r="N358" s="103"/>
      <c r="O358" s="103"/>
      <c r="P358" s="97"/>
      <c r="Q358" s="97"/>
      <c r="R358" s="102"/>
      <c r="S358" s="102"/>
      <c r="T358" s="102"/>
      <c r="U358" s="102"/>
      <c r="V358" s="102"/>
      <c r="W358" s="102"/>
      <c r="X358" s="102"/>
      <c r="Y358" s="102"/>
      <c r="Z358" s="102"/>
      <c r="AA358" s="102"/>
      <c r="AB358" s="102"/>
      <c r="AC358" s="102"/>
      <c r="AD358" s="101"/>
      <c r="AE358" s="95"/>
      <c r="AF358" s="95"/>
      <c r="AG358" s="95"/>
      <c r="AH358" s="95"/>
      <c r="AI358" s="95"/>
      <c r="AJ358" s="95"/>
      <c r="AK358" s="95"/>
      <c r="AL358" s="95"/>
      <c r="AM358" s="95"/>
      <c r="AN358" s="95"/>
      <c r="AO358" s="95"/>
      <c r="AP358" s="95"/>
      <c r="AQ358" s="95"/>
      <c r="AR358" s="95"/>
      <c r="AT358" s="102"/>
      <c r="AU358" s="102"/>
      <c r="AV358" s="102"/>
      <c r="AW358" s="102"/>
      <c r="AX358" s="102"/>
      <c r="AY358" s="102"/>
      <c r="AZ358" s="102"/>
      <c r="BA358" s="102"/>
      <c r="BB358" s="102"/>
      <c r="BC358" s="102"/>
      <c r="BD358" s="102"/>
      <c r="BE358" s="102"/>
      <c r="BF358" s="101"/>
      <c r="BG358" s="95"/>
      <c r="BH358" s="95"/>
      <c r="BI358" s="95"/>
      <c r="BJ358" s="95"/>
      <c r="BK358" s="95"/>
      <c r="BL358" s="95"/>
      <c r="BM358" s="95"/>
      <c r="BN358" s="95"/>
      <c r="BO358" s="95"/>
      <c r="BP358" s="95"/>
      <c r="BQ358" s="95"/>
      <c r="BR358" s="95"/>
      <c r="BS358" s="95"/>
      <c r="BT358" s="95"/>
      <c r="BV358" s="102"/>
      <c r="BW358" s="102"/>
      <c r="BX358" s="102"/>
      <c r="BY358" s="102"/>
      <c r="BZ358" s="102"/>
      <c r="CA358" s="102"/>
      <c r="CB358" s="102"/>
      <c r="CC358" s="102"/>
      <c r="CD358" s="102"/>
      <c r="CE358" s="102"/>
      <c r="CF358" s="102"/>
      <c r="CG358" s="102"/>
      <c r="CH358" s="101"/>
      <c r="CI358" s="95"/>
      <c r="CJ358" s="95"/>
      <c r="CK358" s="95"/>
      <c r="CL358" s="95"/>
      <c r="CM358" s="95"/>
      <c r="CN358" s="95"/>
      <c r="CO358" s="95"/>
      <c r="CP358" s="95"/>
      <c r="CQ358" s="95"/>
      <c r="CR358" s="95"/>
      <c r="CS358" s="95"/>
      <c r="CT358" s="95"/>
      <c r="CU358" s="95"/>
      <c r="CV358" s="95"/>
    </row>
    <row r="359" spans="1:100" s="94" customFormat="1" ht="14.4">
      <c r="A359" s="95"/>
      <c r="B359" s="95"/>
      <c r="C359" s="95"/>
      <c r="D359" s="95"/>
      <c r="E359" s="104"/>
      <c r="F359" s="95"/>
      <c r="G359" s="105"/>
      <c r="H359" s="104"/>
      <c r="I359" s="104"/>
      <c r="J359" s="104"/>
      <c r="K359" s="104"/>
      <c r="L359" s="104"/>
      <c r="M359" s="104"/>
      <c r="N359" s="103"/>
      <c r="O359" s="103"/>
      <c r="P359" s="97"/>
      <c r="Q359" s="97"/>
      <c r="R359" s="102"/>
      <c r="S359" s="102"/>
      <c r="T359" s="102"/>
      <c r="U359" s="102"/>
      <c r="V359" s="102"/>
      <c r="W359" s="102"/>
      <c r="X359" s="102"/>
      <c r="Y359" s="102"/>
      <c r="Z359" s="102"/>
      <c r="AA359" s="102"/>
      <c r="AB359" s="102"/>
      <c r="AC359" s="102"/>
      <c r="AD359" s="101"/>
      <c r="AE359" s="95"/>
      <c r="AF359" s="95"/>
      <c r="AG359" s="95"/>
      <c r="AH359" s="95"/>
      <c r="AI359" s="95"/>
      <c r="AJ359" s="95"/>
      <c r="AK359" s="95"/>
      <c r="AL359" s="95"/>
      <c r="AM359" s="95"/>
      <c r="AN359" s="95"/>
      <c r="AO359" s="95"/>
      <c r="AP359" s="95"/>
      <c r="AQ359" s="95"/>
      <c r="AR359" s="95"/>
      <c r="AT359" s="102"/>
      <c r="AU359" s="102"/>
      <c r="AV359" s="102"/>
      <c r="AW359" s="102"/>
      <c r="AX359" s="102"/>
      <c r="AY359" s="102"/>
      <c r="AZ359" s="102"/>
      <c r="BA359" s="102"/>
      <c r="BB359" s="102"/>
      <c r="BC359" s="102"/>
      <c r="BD359" s="102"/>
      <c r="BE359" s="102"/>
      <c r="BF359" s="101"/>
      <c r="BG359" s="95"/>
      <c r="BH359" s="95"/>
      <c r="BI359" s="95"/>
      <c r="BJ359" s="95"/>
      <c r="BK359" s="95"/>
      <c r="BL359" s="95"/>
      <c r="BM359" s="95"/>
      <c r="BN359" s="95"/>
      <c r="BO359" s="95"/>
      <c r="BP359" s="95"/>
      <c r="BQ359" s="95"/>
      <c r="BR359" s="95"/>
      <c r="BS359" s="95"/>
      <c r="BT359" s="95"/>
      <c r="BV359" s="102"/>
      <c r="BW359" s="102"/>
      <c r="BX359" s="102"/>
      <c r="BY359" s="102"/>
      <c r="BZ359" s="102"/>
      <c r="CA359" s="102"/>
      <c r="CB359" s="102"/>
      <c r="CC359" s="102"/>
      <c r="CD359" s="102"/>
      <c r="CE359" s="102"/>
      <c r="CF359" s="102"/>
      <c r="CG359" s="102"/>
      <c r="CH359" s="101"/>
      <c r="CI359" s="95"/>
      <c r="CJ359" s="95"/>
      <c r="CK359" s="95"/>
      <c r="CL359" s="95"/>
      <c r="CM359" s="95"/>
      <c r="CN359" s="95"/>
      <c r="CO359" s="95"/>
      <c r="CP359" s="95"/>
      <c r="CQ359" s="95"/>
      <c r="CR359" s="95"/>
      <c r="CS359" s="95"/>
      <c r="CT359" s="95"/>
      <c r="CU359" s="95"/>
      <c r="CV359" s="95"/>
    </row>
    <row r="360" spans="1:100" s="94" customFormat="1" ht="14.4">
      <c r="A360" s="95"/>
      <c r="B360" s="95"/>
      <c r="C360" s="95"/>
      <c r="D360" s="95"/>
      <c r="E360" s="104"/>
      <c r="F360" s="95"/>
      <c r="G360" s="105"/>
      <c r="H360" s="104"/>
      <c r="I360" s="104"/>
      <c r="J360" s="104"/>
      <c r="K360" s="104"/>
      <c r="L360" s="104"/>
      <c r="M360" s="104"/>
      <c r="N360" s="103"/>
      <c r="O360" s="103"/>
      <c r="P360" s="97"/>
      <c r="Q360" s="97"/>
      <c r="R360" s="102"/>
      <c r="S360" s="102"/>
      <c r="T360" s="102"/>
      <c r="U360" s="102"/>
      <c r="V360" s="102"/>
      <c r="W360" s="102"/>
      <c r="X360" s="102"/>
      <c r="Y360" s="102"/>
      <c r="Z360" s="102"/>
      <c r="AA360" s="102"/>
      <c r="AB360" s="102"/>
      <c r="AC360" s="102"/>
      <c r="AD360" s="101"/>
      <c r="AE360" s="95"/>
      <c r="AF360" s="95"/>
      <c r="AG360" s="95"/>
      <c r="AH360" s="95"/>
      <c r="AI360" s="95"/>
      <c r="AJ360" s="95"/>
      <c r="AK360" s="95"/>
      <c r="AL360" s="95"/>
      <c r="AM360" s="95"/>
      <c r="AN360" s="95"/>
      <c r="AO360" s="95"/>
      <c r="AP360" s="95"/>
      <c r="AQ360" s="95"/>
      <c r="AR360" s="95"/>
      <c r="AT360" s="102"/>
      <c r="AU360" s="102"/>
      <c r="AV360" s="102"/>
      <c r="AW360" s="102"/>
      <c r="AX360" s="102"/>
      <c r="AY360" s="102"/>
      <c r="AZ360" s="102"/>
      <c r="BA360" s="102"/>
      <c r="BB360" s="102"/>
      <c r="BC360" s="102"/>
      <c r="BD360" s="102"/>
      <c r="BE360" s="102"/>
      <c r="BF360" s="101"/>
      <c r="BG360" s="95"/>
      <c r="BH360" s="95"/>
      <c r="BI360" s="95"/>
      <c r="BJ360" s="95"/>
      <c r="BK360" s="95"/>
      <c r="BL360" s="95"/>
      <c r="BM360" s="95"/>
      <c r="BN360" s="95"/>
      <c r="BO360" s="95"/>
      <c r="BP360" s="95"/>
      <c r="BQ360" s="95"/>
      <c r="BR360" s="95"/>
      <c r="BS360" s="95"/>
      <c r="BT360" s="95"/>
      <c r="BV360" s="102"/>
      <c r="BW360" s="102"/>
      <c r="BX360" s="102"/>
      <c r="BY360" s="102"/>
      <c r="BZ360" s="102"/>
      <c r="CA360" s="102"/>
      <c r="CB360" s="102"/>
      <c r="CC360" s="102"/>
      <c r="CD360" s="102"/>
      <c r="CE360" s="102"/>
      <c r="CF360" s="102"/>
      <c r="CG360" s="102"/>
      <c r="CH360" s="101"/>
      <c r="CI360" s="95"/>
      <c r="CJ360" s="95"/>
      <c r="CK360" s="95"/>
      <c r="CL360" s="95"/>
      <c r="CM360" s="95"/>
      <c r="CN360" s="95"/>
      <c r="CO360" s="95"/>
      <c r="CP360" s="95"/>
      <c r="CQ360" s="95"/>
      <c r="CR360" s="95"/>
      <c r="CS360" s="95"/>
      <c r="CT360" s="95"/>
      <c r="CU360" s="95"/>
      <c r="CV360" s="95"/>
    </row>
    <row r="361" spans="1:100" s="94" customFormat="1" ht="14.4">
      <c r="A361" s="95"/>
      <c r="B361" s="95"/>
      <c r="C361" s="95"/>
      <c r="D361" s="95"/>
      <c r="E361" s="104"/>
      <c r="F361" s="95"/>
      <c r="G361" s="105"/>
      <c r="H361" s="104"/>
      <c r="I361" s="104"/>
      <c r="J361" s="104"/>
      <c r="K361" s="104"/>
      <c r="L361" s="104"/>
      <c r="M361" s="104"/>
      <c r="N361" s="103"/>
      <c r="O361" s="103"/>
      <c r="P361" s="97"/>
      <c r="Q361" s="97"/>
      <c r="R361" s="102"/>
      <c r="S361" s="102"/>
      <c r="T361" s="102"/>
      <c r="U361" s="102"/>
      <c r="V361" s="102"/>
      <c r="W361" s="102"/>
      <c r="X361" s="102"/>
      <c r="Y361" s="102"/>
      <c r="Z361" s="102"/>
      <c r="AA361" s="102"/>
      <c r="AB361" s="102"/>
      <c r="AC361" s="102"/>
      <c r="AD361" s="101"/>
      <c r="AE361" s="95"/>
      <c r="AF361" s="95"/>
      <c r="AG361" s="95"/>
      <c r="AH361" s="95"/>
      <c r="AI361" s="95"/>
      <c r="AJ361" s="95"/>
      <c r="AK361" s="95"/>
      <c r="AL361" s="95"/>
      <c r="AM361" s="95"/>
      <c r="AN361" s="95"/>
      <c r="AO361" s="95"/>
      <c r="AP361" s="95"/>
      <c r="AQ361" s="95"/>
      <c r="AR361" s="95"/>
      <c r="AT361" s="102"/>
      <c r="AU361" s="102"/>
      <c r="AV361" s="102"/>
      <c r="AW361" s="102"/>
      <c r="AX361" s="102"/>
      <c r="AY361" s="102"/>
      <c r="AZ361" s="102"/>
      <c r="BA361" s="102"/>
      <c r="BB361" s="102"/>
      <c r="BC361" s="102"/>
      <c r="BD361" s="102"/>
      <c r="BE361" s="102"/>
      <c r="BF361" s="101"/>
      <c r="BG361" s="95"/>
      <c r="BH361" s="95"/>
      <c r="BI361" s="95"/>
      <c r="BJ361" s="95"/>
      <c r="BK361" s="95"/>
      <c r="BL361" s="95"/>
      <c r="BM361" s="95"/>
      <c r="BN361" s="95"/>
      <c r="BO361" s="95"/>
      <c r="BP361" s="95"/>
      <c r="BQ361" s="95"/>
      <c r="BR361" s="95"/>
      <c r="BS361" s="95"/>
      <c r="BT361" s="95"/>
      <c r="BV361" s="102"/>
      <c r="BW361" s="102"/>
      <c r="BX361" s="102"/>
      <c r="BY361" s="102"/>
      <c r="BZ361" s="102"/>
      <c r="CA361" s="102"/>
      <c r="CB361" s="102"/>
      <c r="CC361" s="102"/>
      <c r="CD361" s="102"/>
      <c r="CE361" s="102"/>
      <c r="CF361" s="102"/>
      <c r="CG361" s="102"/>
      <c r="CH361" s="101"/>
      <c r="CI361" s="95"/>
      <c r="CJ361" s="95"/>
      <c r="CK361" s="95"/>
      <c r="CL361" s="95"/>
      <c r="CM361" s="95"/>
      <c r="CN361" s="95"/>
      <c r="CO361" s="95"/>
      <c r="CP361" s="95"/>
      <c r="CQ361" s="95"/>
      <c r="CR361" s="95"/>
      <c r="CS361" s="95"/>
      <c r="CT361" s="95"/>
      <c r="CU361" s="95"/>
      <c r="CV361" s="95"/>
    </row>
    <row r="362" spans="1:100" s="94" customFormat="1" ht="14.4">
      <c r="A362" s="95"/>
      <c r="B362" s="95"/>
      <c r="C362" s="95"/>
      <c r="D362" s="95"/>
      <c r="E362" s="104"/>
      <c r="F362" s="95"/>
      <c r="G362" s="105"/>
      <c r="H362" s="104"/>
      <c r="I362" s="104"/>
      <c r="J362" s="104"/>
      <c r="K362" s="104"/>
      <c r="L362" s="104"/>
      <c r="M362" s="104"/>
      <c r="N362" s="103"/>
      <c r="O362" s="103"/>
      <c r="P362" s="97"/>
      <c r="Q362" s="97"/>
      <c r="R362" s="102"/>
      <c r="S362" s="102"/>
      <c r="T362" s="102"/>
      <c r="U362" s="102"/>
      <c r="V362" s="102"/>
      <c r="W362" s="102"/>
      <c r="X362" s="102"/>
      <c r="Y362" s="102"/>
      <c r="Z362" s="102"/>
      <c r="AA362" s="102"/>
      <c r="AB362" s="102"/>
      <c r="AC362" s="102"/>
      <c r="AD362" s="101"/>
      <c r="AE362" s="95"/>
      <c r="AF362" s="95"/>
      <c r="AG362" s="95"/>
      <c r="AH362" s="95"/>
      <c r="AI362" s="95"/>
      <c r="AJ362" s="95"/>
      <c r="AK362" s="95"/>
      <c r="AL362" s="95"/>
      <c r="AM362" s="95"/>
      <c r="AN362" s="95"/>
      <c r="AO362" s="95"/>
      <c r="AP362" s="95"/>
      <c r="AQ362" s="95"/>
      <c r="AR362" s="95"/>
      <c r="AT362" s="102"/>
      <c r="AU362" s="102"/>
      <c r="AV362" s="102"/>
      <c r="AW362" s="102"/>
      <c r="AX362" s="102"/>
      <c r="AY362" s="102"/>
      <c r="AZ362" s="102"/>
      <c r="BA362" s="102"/>
      <c r="BB362" s="102"/>
      <c r="BC362" s="102"/>
      <c r="BD362" s="102"/>
      <c r="BE362" s="102"/>
      <c r="BF362" s="101"/>
      <c r="BG362" s="95"/>
      <c r="BH362" s="95"/>
      <c r="BI362" s="95"/>
      <c r="BJ362" s="95"/>
      <c r="BK362" s="95"/>
      <c r="BL362" s="95"/>
      <c r="BM362" s="95"/>
      <c r="BN362" s="95"/>
      <c r="BO362" s="95"/>
      <c r="BP362" s="95"/>
      <c r="BQ362" s="95"/>
      <c r="BR362" s="95"/>
      <c r="BS362" s="95"/>
      <c r="BT362" s="95"/>
      <c r="BV362" s="102"/>
      <c r="BW362" s="102"/>
      <c r="BX362" s="102"/>
      <c r="BY362" s="102"/>
      <c r="BZ362" s="102"/>
      <c r="CA362" s="102"/>
      <c r="CB362" s="102"/>
      <c r="CC362" s="102"/>
      <c r="CD362" s="102"/>
      <c r="CE362" s="102"/>
      <c r="CF362" s="102"/>
      <c r="CG362" s="102"/>
      <c r="CH362" s="101"/>
      <c r="CI362" s="95"/>
      <c r="CJ362" s="95"/>
      <c r="CK362" s="95"/>
      <c r="CL362" s="95"/>
      <c r="CM362" s="95"/>
      <c r="CN362" s="95"/>
      <c r="CO362" s="95"/>
      <c r="CP362" s="95"/>
      <c r="CQ362" s="95"/>
      <c r="CR362" s="95"/>
      <c r="CS362" s="95"/>
      <c r="CT362" s="95"/>
      <c r="CU362" s="95"/>
      <c r="CV362" s="95"/>
    </row>
    <row r="363" spans="1:100" s="94" customFormat="1" ht="14.4">
      <c r="A363" s="95"/>
      <c r="B363" s="95"/>
      <c r="C363" s="95"/>
      <c r="D363" s="95"/>
      <c r="E363" s="104"/>
      <c r="F363" s="95"/>
      <c r="G363" s="105"/>
      <c r="H363" s="104"/>
      <c r="I363" s="104"/>
      <c r="J363" s="104"/>
      <c r="K363" s="104"/>
      <c r="L363" s="104"/>
      <c r="M363" s="104"/>
      <c r="N363" s="103"/>
      <c r="O363" s="103"/>
      <c r="P363" s="97"/>
      <c r="Q363" s="97"/>
      <c r="R363" s="102"/>
      <c r="S363" s="102"/>
      <c r="T363" s="102"/>
      <c r="U363" s="102"/>
      <c r="V363" s="102"/>
      <c r="W363" s="102"/>
      <c r="X363" s="102"/>
      <c r="Y363" s="102"/>
      <c r="Z363" s="102"/>
      <c r="AA363" s="102"/>
      <c r="AB363" s="102"/>
      <c r="AC363" s="102"/>
      <c r="AD363" s="101"/>
      <c r="AE363" s="95"/>
      <c r="AF363" s="95"/>
      <c r="AG363" s="95"/>
      <c r="AH363" s="95"/>
      <c r="AI363" s="95"/>
      <c r="AJ363" s="95"/>
      <c r="AK363" s="95"/>
      <c r="AL363" s="95"/>
      <c r="AM363" s="95"/>
      <c r="AN363" s="95"/>
      <c r="AO363" s="95"/>
      <c r="AP363" s="95"/>
      <c r="AQ363" s="95"/>
      <c r="AR363" s="95"/>
      <c r="AT363" s="102"/>
      <c r="AU363" s="102"/>
      <c r="AV363" s="102"/>
      <c r="AW363" s="102"/>
      <c r="AX363" s="102"/>
      <c r="AY363" s="102"/>
      <c r="AZ363" s="102"/>
      <c r="BA363" s="102"/>
      <c r="BB363" s="102"/>
      <c r="BC363" s="102"/>
      <c r="BD363" s="102"/>
      <c r="BE363" s="102"/>
      <c r="BF363" s="101"/>
      <c r="BG363" s="95"/>
      <c r="BH363" s="95"/>
      <c r="BI363" s="95"/>
      <c r="BJ363" s="95"/>
      <c r="BK363" s="95"/>
      <c r="BL363" s="95"/>
      <c r="BM363" s="95"/>
      <c r="BN363" s="95"/>
      <c r="BO363" s="95"/>
      <c r="BP363" s="95"/>
      <c r="BQ363" s="95"/>
      <c r="BR363" s="95"/>
      <c r="BS363" s="95"/>
      <c r="BT363" s="95"/>
      <c r="BV363" s="102"/>
      <c r="BW363" s="102"/>
      <c r="BX363" s="102"/>
      <c r="BY363" s="102"/>
      <c r="BZ363" s="102"/>
      <c r="CA363" s="102"/>
      <c r="CB363" s="102"/>
      <c r="CC363" s="102"/>
      <c r="CD363" s="102"/>
      <c r="CE363" s="102"/>
      <c r="CF363" s="102"/>
      <c r="CG363" s="102"/>
      <c r="CH363" s="101"/>
      <c r="CI363" s="95"/>
      <c r="CJ363" s="95"/>
      <c r="CK363" s="95"/>
      <c r="CL363" s="95"/>
      <c r="CM363" s="95"/>
      <c r="CN363" s="95"/>
      <c r="CO363" s="95"/>
      <c r="CP363" s="95"/>
      <c r="CQ363" s="95"/>
      <c r="CR363" s="95"/>
      <c r="CS363" s="95"/>
      <c r="CT363" s="95"/>
      <c r="CU363" s="95"/>
      <c r="CV363" s="95"/>
    </row>
    <row r="364" spans="1:100" s="94" customFormat="1" ht="14.4">
      <c r="A364" s="95"/>
      <c r="B364" s="95"/>
      <c r="C364" s="95"/>
      <c r="D364" s="95"/>
      <c r="E364" s="104"/>
      <c r="F364" s="95"/>
      <c r="G364" s="105"/>
      <c r="H364" s="104"/>
      <c r="I364" s="104"/>
      <c r="J364" s="104"/>
      <c r="K364" s="104"/>
      <c r="L364" s="104"/>
      <c r="M364" s="104"/>
      <c r="N364" s="103"/>
      <c r="O364" s="103"/>
      <c r="P364" s="97"/>
      <c r="Q364" s="97"/>
      <c r="R364" s="102"/>
      <c r="S364" s="102"/>
      <c r="T364" s="102"/>
      <c r="U364" s="102"/>
      <c r="V364" s="102"/>
      <c r="W364" s="102"/>
      <c r="X364" s="102"/>
      <c r="Y364" s="102"/>
      <c r="Z364" s="102"/>
      <c r="AA364" s="102"/>
      <c r="AB364" s="102"/>
      <c r="AC364" s="102"/>
      <c r="AD364" s="101"/>
      <c r="AE364" s="95"/>
      <c r="AF364" s="95"/>
      <c r="AG364" s="95"/>
      <c r="AH364" s="95"/>
      <c r="AI364" s="95"/>
      <c r="AJ364" s="95"/>
      <c r="AK364" s="95"/>
      <c r="AL364" s="95"/>
      <c r="AM364" s="95"/>
      <c r="AN364" s="95"/>
      <c r="AO364" s="95"/>
      <c r="AP364" s="95"/>
      <c r="AQ364" s="95"/>
      <c r="AR364" s="95"/>
      <c r="AT364" s="102"/>
      <c r="AU364" s="102"/>
      <c r="AV364" s="102"/>
      <c r="AW364" s="102"/>
      <c r="AX364" s="102"/>
      <c r="AY364" s="102"/>
      <c r="AZ364" s="102"/>
      <c r="BA364" s="102"/>
      <c r="BB364" s="102"/>
      <c r="BC364" s="102"/>
      <c r="BD364" s="102"/>
      <c r="BE364" s="102"/>
      <c r="BF364" s="101"/>
      <c r="BG364" s="95"/>
      <c r="BH364" s="95"/>
      <c r="BI364" s="95"/>
      <c r="BJ364" s="95"/>
      <c r="BK364" s="95"/>
      <c r="BL364" s="95"/>
      <c r="BM364" s="95"/>
      <c r="BN364" s="95"/>
      <c r="BO364" s="95"/>
      <c r="BP364" s="95"/>
      <c r="BQ364" s="95"/>
      <c r="BR364" s="95"/>
      <c r="BS364" s="95"/>
      <c r="BT364" s="95"/>
      <c r="BV364" s="102"/>
      <c r="BW364" s="102"/>
      <c r="BX364" s="102"/>
      <c r="BY364" s="102"/>
      <c r="BZ364" s="102"/>
      <c r="CA364" s="102"/>
      <c r="CB364" s="102"/>
      <c r="CC364" s="102"/>
      <c r="CD364" s="102"/>
      <c r="CE364" s="102"/>
      <c r="CF364" s="102"/>
      <c r="CG364" s="102"/>
      <c r="CH364" s="101"/>
      <c r="CI364" s="95"/>
      <c r="CJ364" s="95"/>
      <c r="CK364" s="95"/>
      <c r="CL364" s="95"/>
      <c r="CM364" s="95"/>
      <c r="CN364" s="95"/>
      <c r="CO364" s="95"/>
      <c r="CP364" s="95"/>
      <c r="CQ364" s="95"/>
      <c r="CR364" s="95"/>
      <c r="CS364" s="95"/>
      <c r="CT364" s="95"/>
      <c r="CU364" s="95"/>
      <c r="CV364" s="95"/>
    </row>
    <row r="365" spans="1:100" s="94" customFormat="1" ht="14.4">
      <c r="A365" s="95"/>
      <c r="B365" s="95"/>
      <c r="C365" s="95"/>
      <c r="D365" s="95"/>
      <c r="E365" s="104"/>
      <c r="F365" s="95"/>
      <c r="G365" s="105"/>
      <c r="H365" s="104"/>
      <c r="I365" s="104"/>
      <c r="J365" s="104"/>
      <c r="K365" s="104"/>
      <c r="L365" s="104"/>
      <c r="M365" s="104"/>
      <c r="N365" s="103"/>
      <c r="O365" s="103"/>
      <c r="P365" s="97"/>
      <c r="Q365" s="97"/>
      <c r="R365" s="102"/>
      <c r="S365" s="102"/>
      <c r="T365" s="102"/>
      <c r="U365" s="102"/>
      <c r="V365" s="102"/>
      <c r="W365" s="102"/>
      <c r="X365" s="102"/>
      <c r="Y365" s="102"/>
      <c r="Z365" s="102"/>
      <c r="AA365" s="102"/>
      <c r="AB365" s="102"/>
      <c r="AC365" s="102"/>
      <c r="AD365" s="101"/>
      <c r="AE365" s="95"/>
      <c r="AF365" s="95"/>
      <c r="AG365" s="95"/>
      <c r="AH365" s="95"/>
      <c r="AI365" s="95"/>
      <c r="AJ365" s="95"/>
      <c r="AK365" s="95"/>
      <c r="AL365" s="95"/>
      <c r="AM365" s="95"/>
      <c r="AN365" s="95"/>
      <c r="AO365" s="95"/>
      <c r="AP365" s="95"/>
      <c r="AQ365" s="95"/>
      <c r="AR365" s="95"/>
      <c r="AT365" s="102"/>
      <c r="AU365" s="102"/>
      <c r="AV365" s="102"/>
      <c r="AW365" s="102"/>
      <c r="AX365" s="102"/>
      <c r="AY365" s="102"/>
      <c r="AZ365" s="102"/>
      <c r="BA365" s="102"/>
      <c r="BB365" s="102"/>
      <c r="BC365" s="102"/>
      <c r="BD365" s="102"/>
      <c r="BE365" s="102"/>
      <c r="BF365" s="101"/>
      <c r="BG365" s="95"/>
      <c r="BH365" s="95"/>
      <c r="BI365" s="95"/>
      <c r="BJ365" s="95"/>
      <c r="BK365" s="95"/>
      <c r="BL365" s="95"/>
      <c r="BM365" s="95"/>
      <c r="BN365" s="95"/>
      <c r="BO365" s="95"/>
      <c r="BP365" s="95"/>
      <c r="BQ365" s="95"/>
      <c r="BR365" s="95"/>
      <c r="BS365" s="95"/>
      <c r="BT365" s="95"/>
      <c r="BV365" s="102"/>
      <c r="BW365" s="102"/>
      <c r="BX365" s="102"/>
      <c r="BY365" s="102"/>
      <c r="BZ365" s="102"/>
      <c r="CA365" s="102"/>
      <c r="CB365" s="102"/>
      <c r="CC365" s="102"/>
      <c r="CD365" s="102"/>
      <c r="CE365" s="102"/>
      <c r="CF365" s="102"/>
      <c r="CG365" s="102"/>
      <c r="CH365" s="101"/>
      <c r="CI365" s="95"/>
      <c r="CJ365" s="95"/>
      <c r="CK365" s="95"/>
      <c r="CL365" s="95"/>
      <c r="CM365" s="95"/>
      <c r="CN365" s="95"/>
      <c r="CO365" s="95"/>
      <c r="CP365" s="95"/>
      <c r="CQ365" s="95"/>
      <c r="CR365" s="95"/>
      <c r="CS365" s="95"/>
      <c r="CT365" s="95"/>
      <c r="CU365" s="95"/>
      <c r="CV365" s="95"/>
    </row>
    <row r="366" spans="1:100" s="94" customFormat="1" ht="14.4">
      <c r="A366" s="95"/>
      <c r="B366" s="95"/>
      <c r="C366" s="95"/>
      <c r="D366" s="95"/>
      <c r="E366" s="104"/>
      <c r="F366" s="95"/>
      <c r="G366" s="105"/>
      <c r="H366" s="104"/>
      <c r="I366" s="104"/>
      <c r="J366" s="104"/>
      <c r="K366" s="104"/>
      <c r="L366" s="104"/>
      <c r="M366" s="104"/>
      <c r="N366" s="103"/>
      <c r="O366" s="103"/>
      <c r="P366" s="97"/>
      <c r="Q366" s="97"/>
      <c r="R366" s="102"/>
      <c r="S366" s="102"/>
      <c r="T366" s="102"/>
      <c r="U366" s="102"/>
      <c r="V366" s="102"/>
      <c r="W366" s="102"/>
      <c r="X366" s="102"/>
      <c r="Y366" s="102"/>
      <c r="Z366" s="102"/>
      <c r="AA366" s="102"/>
      <c r="AB366" s="102"/>
      <c r="AC366" s="102"/>
      <c r="AD366" s="101"/>
      <c r="AE366" s="95"/>
      <c r="AF366" s="95"/>
      <c r="AG366" s="95"/>
      <c r="AH366" s="95"/>
      <c r="AI366" s="95"/>
      <c r="AJ366" s="95"/>
      <c r="AK366" s="95"/>
      <c r="AL366" s="95"/>
      <c r="AM366" s="95"/>
      <c r="AN366" s="95"/>
      <c r="AO366" s="95"/>
      <c r="AP366" s="95"/>
      <c r="AQ366" s="95"/>
      <c r="AR366" s="95"/>
      <c r="AT366" s="102"/>
      <c r="AU366" s="102"/>
      <c r="AV366" s="102"/>
      <c r="AW366" s="102"/>
      <c r="AX366" s="102"/>
      <c r="AY366" s="102"/>
      <c r="AZ366" s="102"/>
      <c r="BA366" s="102"/>
      <c r="BB366" s="102"/>
      <c r="BC366" s="102"/>
      <c r="BD366" s="102"/>
      <c r="BE366" s="102"/>
      <c r="BF366" s="101"/>
      <c r="BG366" s="95"/>
      <c r="BH366" s="95"/>
      <c r="BI366" s="95"/>
      <c r="BJ366" s="95"/>
      <c r="BK366" s="95"/>
      <c r="BL366" s="95"/>
      <c r="BM366" s="95"/>
      <c r="BN366" s="95"/>
      <c r="BO366" s="95"/>
      <c r="BP366" s="95"/>
      <c r="BQ366" s="95"/>
      <c r="BR366" s="95"/>
      <c r="BS366" s="95"/>
      <c r="BT366" s="95"/>
      <c r="BV366" s="102"/>
      <c r="BW366" s="102"/>
      <c r="BX366" s="102"/>
      <c r="BY366" s="102"/>
      <c r="BZ366" s="102"/>
      <c r="CA366" s="102"/>
      <c r="CB366" s="102"/>
      <c r="CC366" s="102"/>
      <c r="CD366" s="102"/>
      <c r="CE366" s="102"/>
      <c r="CF366" s="102"/>
      <c r="CG366" s="102"/>
      <c r="CH366" s="101"/>
      <c r="CI366" s="95"/>
      <c r="CJ366" s="95"/>
      <c r="CK366" s="95"/>
      <c r="CL366" s="95"/>
      <c r="CM366" s="95"/>
      <c r="CN366" s="95"/>
      <c r="CO366" s="95"/>
      <c r="CP366" s="95"/>
      <c r="CQ366" s="95"/>
      <c r="CR366" s="95"/>
      <c r="CS366" s="95"/>
      <c r="CT366" s="95"/>
      <c r="CU366" s="95"/>
      <c r="CV366" s="95"/>
    </row>
    <row r="367" spans="1:100" s="94" customFormat="1" ht="14.4">
      <c r="A367" s="95"/>
      <c r="B367" s="95"/>
      <c r="C367" s="95"/>
      <c r="D367" s="95"/>
      <c r="E367" s="104"/>
      <c r="F367" s="95"/>
      <c r="G367" s="105"/>
      <c r="H367" s="104"/>
      <c r="I367" s="104"/>
      <c r="J367" s="104"/>
      <c r="K367" s="104"/>
      <c r="L367" s="104"/>
      <c r="M367" s="104"/>
      <c r="N367" s="103"/>
      <c r="O367" s="103"/>
      <c r="P367" s="97"/>
      <c r="Q367" s="97"/>
      <c r="R367" s="102"/>
      <c r="S367" s="102"/>
      <c r="T367" s="102"/>
      <c r="U367" s="102"/>
      <c r="V367" s="102"/>
      <c r="W367" s="102"/>
      <c r="X367" s="102"/>
      <c r="Y367" s="102"/>
      <c r="Z367" s="102"/>
      <c r="AA367" s="102"/>
      <c r="AB367" s="102"/>
      <c r="AC367" s="102"/>
      <c r="AD367" s="101"/>
      <c r="AE367" s="95"/>
      <c r="AF367" s="95"/>
      <c r="AG367" s="95"/>
      <c r="AH367" s="95"/>
      <c r="AI367" s="95"/>
      <c r="AJ367" s="95"/>
      <c r="AK367" s="95"/>
      <c r="AL367" s="95"/>
      <c r="AM367" s="95"/>
      <c r="AN367" s="95"/>
      <c r="AO367" s="95"/>
      <c r="AP367" s="95"/>
      <c r="AQ367" s="95"/>
      <c r="AR367" s="95"/>
      <c r="AT367" s="102"/>
      <c r="AU367" s="102"/>
      <c r="AV367" s="102"/>
      <c r="AW367" s="102"/>
      <c r="AX367" s="102"/>
      <c r="AY367" s="102"/>
      <c r="AZ367" s="102"/>
      <c r="BA367" s="102"/>
      <c r="BB367" s="102"/>
      <c r="BC367" s="102"/>
      <c r="BD367" s="102"/>
      <c r="BE367" s="102"/>
      <c r="BF367" s="101"/>
      <c r="BG367" s="95"/>
      <c r="BH367" s="95"/>
      <c r="BI367" s="95"/>
      <c r="BJ367" s="95"/>
      <c r="BK367" s="95"/>
      <c r="BL367" s="95"/>
      <c r="BM367" s="95"/>
      <c r="BN367" s="95"/>
      <c r="BO367" s="95"/>
      <c r="BP367" s="95"/>
      <c r="BQ367" s="95"/>
      <c r="BR367" s="95"/>
      <c r="BS367" s="95"/>
      <c r="BT367" s="95"/>
      <c r="BV367" s="102"/>
      <c r="BW367" s="102"/>
      <c r="BX367" s="102"/>
      <c r="BY367" s="102"/>
      <c r="BZ367" s="102"/>
      <c r="CA367" s="102"/>
      <c r="CB367" s="102"/>
      <c r="CC367" s="102"/>
      <c r="CD367" s="102"/>
      <c r="CE367" s="102"/>
      <c r="CF367" s="102"/>
      <c r="CG367" s="102"/>
      <c r="CH367" s="101"/>
      <c r="CI367" s="95"/>
      <c r="CJ367" s="95"/>
      <c r="CK367" s="95"/>
      <c r="CL367" s="95"/>
      <c r="CM367" s="95"/>
      <c r="CN367" s="95"/>
      <c r="CO367" s="95"/>
      <c r="CP367" s="95"/>
      <c r="CQ367" s="95"/>
      <c r="CR367" s="95"/>
      <c r="CS367" s="95"/>
      <c r="CT367" s="95"/>
      <c r="CU367" s="95"/>
      <c r="CV367" s="95"/>
    </row>
    <row r="368" spans="1:100" s="94" customFormat="1" ht="14.4">
      <c r="A368" s="95"/>
      <c r="B368" s="95"/>
      <c r="C368" s="95"/>
      <c r="D368" s="95"/>
      <c r="E368" s="104"/>
      <c r="F368" s="95"/>
      <c r="G368" s="105"/>
      <c r="H368" s="104"/>
      <c r="I368" s="104"/>
      <c r="J368" s="104"/>
      <c r="K368" s="104"/>
      <c r="L368" s="104"/>
      <c r="M368" s="104"/>
      <c r="N368" s="103"/>
      <c r="O368" s="103"/>
      <c r="P368" s="97"/>
      <c r="Q368" s="97"/>
      <c r="R368" s="102"/>
      <c r="S368" s="102"/>
      <c r="T368" s="102"/>
      <c r="U368" s="102"/>
      <c r="V368" s="102"/>
      <c r="W368" s="102"/>
      <c r="X368" s="102"/>
      <c r="Y368" s="102"/>
      <c r="Z368" s="102"/>
      <c r="AA368" s="102"/>
      <c r="AB368" s="102"/>
      <c r="AC368" s="102"/>
      <c r="AD368" s="101"/>
      <c r="AE368" s="95"/>
      <c r="AF368" s="95"/>
      <c r="AG368" s="95"/>
      <c r="AH368" s="95"/>
      <c r="AI368" s="95"/>
      <c r="AJ368" s="95"/>
      <c r="AK368" s="95"/>
      <c r="AL368" s="95"/>
      <c r="AM368" s="95"/>
      <c r="AN368" s="95"/>
      <c r="AO368" s="95"/>
      <c r="AP368" s="95"/>
      <c r="AQ368" s="95"/>
      <c r="AR368" s="95"/>
      <c r="AT368" s="102"/>
      <c r="AU368" s="102"/>
      <c r="AV368" s="102"/>
      <c r="AW368" s="102"/>
      <c r="AX368" s="102"/>
      <c r="AY368" s="102"/>
      <c r="AZ368" s="102"/>
      <c r="BA368" s="102"/>
      <c r="BB368" s="102"/>
      <c r="BC368" s="102"/>
      <c r="BD368" s="102"/>
      <c r="BE368" s="102"/>
      <c r="BF368" s="101"/>
      <c r="BG368" s="95"/>
      <c r="BH368" s="95"/>
      <c r="BI368" s="95"/>
      <c r="BJ368" s="95"/>
      <c r="BK368" s="95"/>
      <c r="BL368" s="95"/>
      <c r="BM368" s="95"/>
      <c r="BN368" s="95"/>
      <c r="BO368" s="95"/>
      <c r="BP368" s="95"/>
      <c r="BQ368" s="95"/>
      <c r="BR368" s="95"/>
      <c r="BS368" s="95"/>
      <c r="BT368" s="95"/>
      <c r="BV368" s="102"/>
      <c r="BW368" s="102"/>
      <c r="BX368" s="102"/>
      <c r="BY368" s="102"/>
      <c r="BZ368" s="102"/>
      <c r="CA368" s="102"/>
      <c r="CB368" s="102"/>
      <c r="CC368" s="102"/>
      <c r="CD368" s="102"/>
      <c r="CE368" s="102"/>
      <c r="CF368" s="102"/>
      <c r="CG368" s="102"/>
      <c r="CH368" s="101"/>
      <c r="CI368" s="95"/>
      <c r="CJ368" s="95"/>
      <c r="CK368" s="95"/>
      <c r="CL368" s="95"/>
      <c r="CM368" s="95"/>
      <c r="CN368" s="95"/>
      <c r="CO368" s="95"/>
      <c r="CP368" s="95"/>
      <c r="CQ368" s="95"/>
      <c r="CR368" s="95"/>
      <c r="CS368" s="95"/>
      <c r="CT368" s="95"/>
      <c r="CU368" s="95"/>
      <c r="CV368" s="95"/>
    </row>
    <row r="369" spans="1:100" s="94" customFormat="1" ht="14.4">
      <c r="A369" s="95"/>
      <c r="B369" s="95"/>
      <c r="C369" s="95"/>
      <c r="D369" s="95"/>
      <c r="E369" s="104"/>
      <c r="F369" s="95"/>
      <c r="G369" s="105"/>
      <c r="H369" s="104"/>
      <c r="I369" s="104"/>
      <c r="J369" s="104"/>
      <c r="K369" s="104"/>
      <c r="L369" s="104"/>
      <c r="M369" s="104"/>
      <c r="N369" s="103"/>
      <c r="O369" s="103"/>
      <c r="P369" s="97"/>
      <c r="Q369" s="97"/>
      <c r="R369" s="102"/>
      <c r="S369" s="102"/>
      <c r="T369" s="102"/>
      <c r="U369" s="102"/>
      <c r="V369" s="102"/>
      <c r="W369" s="102"/>
      <c r="X369" s="102"/>
      <c r="Y369" s="102"/>
      <c r="Z369" s="102"/>
      <c r="AA369" s="102"/>
      <c r="AB369" s="102"/>
      <c r="AC369" s="102"/>
      <c r="AD369" s="101"/>
      <c r="AE369" s="95"/>
      <c r="AF369" s="95"/>
      <c r="AG369" s="95"/>
      <c r="AH369" s="95"/>
      <c r="AI369" s="95"/>
      <c r="AJ369" s="95"/>
      <c r="AK369" s="95"/>
      <c r="AL369" s="95"/>
      <c r="AM369" s="95"/>
      <c r="AN369" s="95"/>
      <c r="AO369" s="95"/>
      <c r="AP369" s="95"/>
      <c r="AQ369" s="95"/>
      <c r="AR369" s="95"/>
      <c r="AT369" s="102"/>
      <c r="AU369" s="102"/>
      <c r="AV369" s="102"/>
      <c r="AW369" s="102"/>
      <c r="AX369" s="102"/>
      <c r="AY369" s="102"/>
      <c r="AZ369" s="102"/>
      <c r="BA369" s="102"/>
      <c r="BB369" s="102"/>
      <c r="BC369" s="102"/>
      <c r="BD369" s="102"/>
      <c r="BE369" s="102"/>
      <c r="BF369" s="101"/>
      <c r="BG369" s="95"/>
      <c r="BH369" s="95"/>
      <c r="BI369" s="95"/>
      <c r="BJ369" s="95"/>
      <c r="BK369" s="95"/>
      <c r="BL369" s="95"/>
      <c r="BM369" s="95"/>
      <c r="BN369" s="95"/>
      <c r="BO369" s="95"/>
      <c r="BP369" s="95"/>
      <c r="BQ369" s="95"/>
      <c r="BR369" s="95"/>
      <c r="BS369" s="95"/>
      <c r="BT369" s="95"/>
      <c r="BV369" s="102"/>
      <c r="BW369" s="102"/>
      <c r="BX369" s="102"/>
      <c r="BY369" s="102"/>
      <c r="BZ369" s="102"/>
      <c r="CA369" s="102"/>
      <c r="CB369" s="102"/>
      <c r="CC369" s="102"/>
      <c r="CD369" s="102"/>
      <c r="CE369" s="102"/>
      <c r="CF369" s="102"/>
      <c r="CG369" s="102"/>
      <c r="CH369" s="101"/>
      <c r="CI369" s="95"/>
      <c r="CJ369" s="95"/>
      <c r="CK369" s="95"/>
      <c r="CL369" s="95"/>
      <c r="CM369" s="95"/>
      <c r="CN369" s="95"/>
      <c r="CO369" s="95"/>
      <c r="CP369" s="95"/>
      <c r="CQ369" s="95"/>
      <c r="CR369" s="95"/>
      <c r="CS369" s="95"/>
      <c r="CT369" s="95"/>
      <c r="CU369" s="95"/>
      <c r="CV369" s="95"/>
    </row>
    <row r="370" spans="1:100" s="94" customFormat="1" ht="14.4">
      <c r="A370" s="95"/>
      <c r="B370" s="95"/>
      <c r="C370" s="95"/>
      <c r="D370" s="95"/>
      <c r="E370" s="104"/>
      <c r="F370" s="95"/>
      <c r="G370" s="105"/>
      <c r="H370" s="104"/>
      <c r="I370" s="104"/>
      <c r="J370" s="104"/>
      <c r="K370" s="104"/>
      <c r="L370" s="104"/>
      <c r="M370" s="104"/>
      <c r="N370" s="103"/>
      <c r="O370" s="103"/>
      <c r="P370" s="97"/>
      <c r="Q370" s="97"/>
      <c r="R370" s="102"/>
      <c r="S370" s="102"/>
      <c r="T370" s="102"/>
      <c r="U370" s="102"/>
      <c r="V370" s="102"/>
      <c r="W370" s="102"/>
      <c r="X370" s="102"/>
      <c r="Y370" s="102"/>
      <c r="Z370" s="102"/>
      <c r="AA370" s="102"/>
      <c r="AB370" s="102"/>
      <c r="AC370" s="102"/>
      <c r="AD370" s="101"/>
      <c r="AE370" s="95"/>
      <c r="AF370" s="95"/>
      <c r="AG370" s="95"/>
      <c r="AH370" s="95"/>
      <c r="AI370" s="95"/>
      <c r="AJ370" s="95"/>
      <c r="AK370" s="95"/>
      <c r="AL370" s="95"/>
      <c r="AM370" s="95"/>
      <c r="AN370" s="95"/>
      <c r="AO370" s="95"/>
      <c r="AP370" s="95"/>
      <c r="AQ370" s="95"/>
      <c r="AR370" s="95"/>
      <c r="AT370" s="102"/>
      <c r="AU370" s="102"/>
      <c r="AV370" s="102"/>
      <c r="AW370" s="102"/>
      <c r="AX370" s="102"/>
      <c r="AY370" s="102"/>
      <c r="AZ370" s="102"/>
      <c r="BA370" s="102"/>
      <c r="BB370" s="102"/>
      <c r="BC370" s="102"/>
      <c r="BD370" s="102"/>
      <c r="BE370" s="102"/>
      <c r="BF370" s="101"/>
      <c r="BG370" s="95"/>
      <c r="BH370" s="95"/>
      <c r="BI370" s="95"/>
      <c r="BJ370" s="95"/>
      <c r="BK370" s="95"/>
      <c r="BL370" s="95"/>
      <c r="BM370" s="95"/>
      <c r="BN370" s="95"/>
      <c r="BO370" s="95"/>
      <c r="BP370" s="95"/>
      <c r="BQ370" s="95"/>
      <c r="BR370" s="95"/>
      <c r="BS370" s="95"/>
      <c r="BT370" s="95"/>
      <c r="BV370" s="102"/>
      <c r="BW370" s="102"/>
      <c r="BX370" s="102"/>
      <c r="BY370" s="102"/>
      <c r="BZ370" s="102"/>
      <c r="CA370" s="102"/>
      <c r="CB370" s="102"/>
      <c r="CC370" s="102"/>
      <c r="CD370" s="102"/>
      <c r="CE370" s="102"/>
      <c r="CF370" s="102"/>
      <c r="CG370" s="102"/>
      <c r="CH370" s="101"/>
      <c r="CI370" s="95"/>
      <c r="CJ370" s="95"/>
      <c r="CK370" s="95"/>
      <c r="CL370" s="95"/>
      <c r="CM370" s="95"/>
      <c r="CN370" s="95"/>
      <c r="CO370" s="95"/>
      <c r="CP370" s="95"/>
      <c r="CQ370" s="95"/>
      <c r="CR370" s="95"/>
      <c r="CS370" s="95"/>
      <c r="CT370" s="95"/>
      <c r="CU370" s="95"/>
      <c r="CV370" s="95"/>
    </row>
    <row r="371" spans="1:100" s="94" customFormat="1" ht="14.4">
      <c r="A371" s="95"/>
      <c r="B371" s="95"/>
      <c r="C371" s="95"/>
      <c r="D371" s="95"/>
      <c r="E371" s="104"/>
      <c r="F371" s="95"/>
      <c r="G371" s="105"/>
      <c r="H371" s="104"/>
      <c r="I371" s="104"/>
      <c r="J371" s="104"/>
      <c r="K371" s="104"/>
      <c r="L371" s="104"/>
      <c r="M371" s="104"/>
      <c r="N371" s="103"/>
      <c r="O371" s="103"/>
      <c r="P371" s="97"/>
      <c r="Q371" s="97"/>
      <c r="R371" s="102"/>
      <c r="S371" s="102"/>
      <c r="T371" s="102"/>
      <c r="U371" s="102"/>
      <c r="V371" s="102"/>
      <c r="W371" s="102"/>
      <c r="X371" s="102"/>
      <c r="Y371" s="102"/>
      <c r="Z371" s="102"/>
      <c r="AA371" s="102"/>
      <c r="AB371" s="102"/>
      <c r="AC371" s="102"/>
      <c r="AD371" s="101"/>
      <c r="AE371" s="95"/>
      <c r="AF371" s="95"/>
      <c r="AG371" s="95"/>
      <c r="AH371" s="95"/>
      <c r="AI371" s="95"/>
      <c r="AJ371" s="95"/>
      <c r="AK371" s="95"/>
      <c r="AL371" s="95"/>
      <c r="AM371" s="95"/>
      <c r="AN371" s="95"/>
      <c r="AO371" s="95"/>
      <c r="AP371" s="95"/>
      <c r="AQ371" s="95"/>
      <c r="AR371" s="95"/>
      <c r="AT371" s="102"/>
      <c r="AU371" s="102"/>
      <c r="AV371" s="102"/>
      <c r="AW371" s="102"/>
      <c r="AX371" s="102"/>
      <c r="AY371" s="102"/>
      <c r="AZ371" s="102"/>
      <c r="BA371" s="102"/>
      <c r="BB371" s="102"/>
      <c r="BC371" s="102"/>
      <c r="BD371" s="102"/>
      <c r="BE371" s="102"/>
      <c r="BF371" s="101"/>
      <c r="BG371" s="95"/>
      <c r="BH371" s="95"/>
      <c r="BI371" s="95"/>
      <c r="BJ371" s="95"/>
      <c r="BK371" s="95"/>
      <c r="BL371" s="95"/>
      <c r="BM371" s="95"/>
      <c r="BN371" s="95"/>
      <c r="BO371" s="95"/>
      <c r="BP371" s="95"/>
      <c r="BQ371" s="95"/>
      <c r="BR371" s="95"/>
      <c r="BS371" s="95"/>
      <c r="BT371" s="95"/>
      <c r="BV371" s="102"/>
      <c r="BW371" s="102"/>
      <c r="BX371" s="102"/>
      <c r="BY371" s="102"/>
      <c r="BZ371" s="102"/>
      <c r="CA371" s="102"/>
      <c r="CB371" s="102"/>
      <c r="CC371" s="102"/>
      <c r="CD371" s="102"/>
      <c r="CE371" s="102"/>
      <c r="CF371" s="102"/>
      <c r="CG371" s="102"/>
      <c r="CH371" s="101"/>
      <c r="CI371" s="95"/>
      <c r="CJ371" s="95"/>
      <c r="CK371" s="95"/>
      <c r="CL371" s="95"/>
      <c r="CM371" s="95"/>
      <c r="CN371" s="95"/>
      <c r="CO371" s="95"/>
      <c r="CP371" s="95"/>
      <c r="CQ371" s="95"/>
      <c r="CR371" s="95"/>
      <c r="CS371" s="95"/>
      <c r="CT371" s="95"/>
      <c r="CU371" s="95"/>
      <c r="CV371" s="95"/>
    </row>
    <row r="372" spans="1:100" s="94" customFormat="1" ht="14.4">
      <c r="A372" s="95"/>
      <c r="B372" s="95"/>
      <c r="C372" s="95"/>
      <c r="D372" s="95"/>
      <c r="E372" s="104"/>
      <c r="F372" s="95"/>
      <c r="G372" s="105"/>
      <c r="H372" s="104"/>
      <c r="I372" s="104"/>
      <c r="J372" s="104"/>
      <c r="K372" s="104"/>
      <c r="L372" s="104"/>
      <c r="M372" s="104"/>
      <c r="N372" s="103"/>
      <c r="O372" s="103"/>
      <c r="P372" s="97"/>
      <c r="Q372" s="97"/>
      <c r="R372" s="102"/>
      <c r="S372" s="102"/>
      <c r="T372" s="102"/>
      <c r="U372" s="102"/>
      <c r="V372" s="102"/>
      <c r="W372" s="102"/>
      <c r="X372" s="102"/>
      <c r="Y372" s="102"/>
      <c r="Z372" s="102"/>
      <c r="AA372" s="102"/>
      <c r="AB372" s="102"/>
      <c r="AC372" s="102"/>
      <c r="AD372" s="101"/>
      <c r="AE372" s="95"/>
      <c r="AF372" s="95"/>
      <c r="AG372" s="95"/>
      <c r="AH372" s="95"/>
      <c r="AI372" s="95"/>
      <c r="AJ372" s="95"/>
      <c r="AK372" s="95"/>
      <c r="AL372" s="95"/>
      <c r="AM372" s="95"/>
      <c r="AN372" s="95"/>
      <c r="AO372" s="95"/>
      <c r="AP372" s="95"/>
      <c r="AQ372" s="95"/>
      <c r="AR372" s="95"/>
      <c r="AT372" s="102"/>
      <c r="AU372" s="102"/>
      <c r="AV372" s="102"/>
      <c r="AW372" s="102"/>
      <c r="AX372" s="102"/>
      <c r="AY372" s="102"/>
      <c r="AZ372" s="102"/>
      <c r="BA372" s="102"/>
      <c r="BB372" s="102"/>
      <c r="BC372" s="102"/>
      <c r="BD372" s="102"/>
      <c r="BE372" s="102"/>
      <c r="BF372" s="101"/>
      <c r="BG372" s="95"/>
      <c r="BH372" s="95"/>
      <c r="BI372" s="95"/>
      <c r="BJ372" s="95"/>
      <c r="BK372" s="95"/>
      <c r="BL372" s="95"/>
      <c r="BM372" s="95"/>
      <c r="BN372" s="95"/>
      <c r="BO372" s="95"/>
      <c r="BP372" s="95"/>
      <c r="BQ372" s="95"/>
      <c r="BR372" s="95"/>
      <c r="BS372" s="95"/>
      <c r="BT372" s="95"/>
      <c r="BV372" s="102"/>
      <c r="BW372" s="102"/>
      <c r="BX372" s="102"/>
      <c r="BY372" s="102"/>
      <c r="BZ372" s="102"/>
      <c r="CA372" s="102"/>
      <c r="CB372" s="102"/>
      <c r="CC372" s="102"/>
      <c r="CD372" s="102"/>
      <c r="CE372" s="102"/>
      <c r="CF372" s="102"/>
      <c r="CG372" s="102"/>
      <c r="CH372" s="101"/>
      <c r="CI372" s="95"/>
      <c r="CJ372" s="95"/>
      <c r="CK372" s="95"/>
      <c r="CL372" s="95"/>
      <c r="CM372" s="95"/>
      <c r="CN372" s="95"/>
      <c r="CO372" s="95"/>
      <c r="CP372" s="95"/>
      <c r="CQ372" s="95"/>
      <c r="CR372" s="95"/>
      <c r="CS372" s="95"/>
      <c r="CT372" s="95"/>
      <c r="CU372" s="95"/>
      <c r="CV372" s="95"/>
    </row>
    <row r="373" spans="1:100" s="94" customFormat="1" ht="14.4">
      <c r="A373" s="95"/>
      <c r="B373" s="95"/>
      <c r="C373" s="95"/>
      <c r="D373" s="95"/>
      <c r="E373" s="104"/>
      <c r="F373" s="95"/>
      <c r="G373" s="105"/>
      <c r="H373" s="104"/>
      <c r="I373" s="104"/>
      <c r="J373" s="104"/>
      <c r="K373" s="104"/>
      <c r="L373" s="104"/>
      <c r="M373" s="104"/>
      <c r="N373" s="103"/>
      <c r="O373" s="103"/>
      <c r="P373" s="97"/>
      <c r="Q373" s="97"/>
      <c r="R373" s="102"/>
      <c r="S373" s="102"/>
      <c r="T373" s="102"/>
      <c r="U373" s="102"/>
      <c r="V373" s="102"/>
      <c r="W373" s="102"/>
      <c r="X373" s="102"/>
      <c r="Y373" s="102"/>
      <c r="Z373" s="102"/>
      <c r="AA373" s="102"/>
      <c r="AB373" s="102"/>
      <c r="AC373" s="102"/>
      <c r="AD373" s="101"/>
      <c r="AE373" s="95"/>
      <c r="AF373" s="95"/>
      <c r="AG373" s="95"/>
      <c r="AH373" s="95"/>
      <c r="AI373" s="95"/>
      <c r="AJ373" s="95"/>
      <c r="AK373" s="95"/>
      <c r="AL373" s="95"/>
      <c r="AM373" s="95"/>
      <c r="AN373" s="95"/>
      <c r="AO373" s="95"/>
      <c r="AP373" s="95"/>
      <c r="AQ373" s="95"/>
      <c r="AR373" s="95"/>
      <c r="AT373" s="102"/>
      <c r="AU373" s="102"/>
      <c r="AV373" s="102"/>
      <c r="AW373" s="102"/>
      <c r="AX373" s="102"/>
      <c r="AY373" s="102"/>
      <c r="AZ373" s="102"/>
      <c r="BA373" s="102"/>
      <c r="BB373" s="102"/>
      <c r="BC373" s="102"/>
      <c r="BD373" s="102"/>
      <c r="BE373" s="102"/>
      <c r="BF373" s="101"/>
      <c r="BG373" s="95"/>
      <c r="BH373" s="95"/>
      <c r="BI373" s="95"/>
      <c r="BJ373" s="95"/>
      <c r="BK373" s="95"/>
      <c r="BL373" s="95"/>
      <c r="BM373" s="95"/>
      <c r="BN373" s="95"/>
      <c r="BO373" s="95"/>
      <c r="BP373" s="95"/>
      <c r="BQ373" s="95"/>
      <c r="BR373" s="95"/>
      <c r="BS373" s="95"/>
      <c r="BT373" s="95"/>
      <c r="BV373" s="102"/>
      <c r="BW373" s="102"/>
      <c r="BX373" s="102"/>
      <c r="BY373" s="102"/>
      <c r="BZ373" s="102"/>
      <c r="CA373" s="102"/>
      <c r="CB373" s="102"/>
      <c r="CC373" s="102"/>
      <c r="CD373" s="102"/>
      <c r="CE373" s="102"/>
      <c r="CF373" s="102"/>
      <c r="CG373" s="102"/>
      <c r="CH373" s="101"/>
      <c r="CI373" s="95"/>
      <c r="CJ373" s="95"/>
      <c r="CK373" s="95"/>
      <c r="CL373" s="95"/>
      <c r="CM373" s="95"/>
      <c r="CN373" s="95"/>
      <c r="CO373" s="95"/>
      <c r="CP373" s="95"/>
      <c r="CQ373" s="95"/>
      <c r="CR373" s="95"/>
      <c r="CS373" s="95"/>
      <c r="CT373" s="95"/>
      <c r="CU373" s="95"/>
      <c r="CV373" s="95"/>
    </row>
    <row r="374" spans="1:100" s="94" customFormat="1" ht="14.4">
      <c r="A374" s="95"/>
      <c r="B374" s="95"/>
      <c r="C374" s="95"/>
      <c r="D374" s="95"/>
      <c r="E374" s="104"/>
      <c r="F374" s="95"/>
      <c r="G374" s="105"/>
      <c r="H374" s="104"/>
      <c r="I374" s="104"/>
      <c r="J374" s="104"/>
      <c r="K374" s="104"/>
      <c r="L374" s="104"/>
      <c r="M374" s="104"/>
      <c r="N374" s="103"/>
      <c r="O374" s="103"/>
      <c r="P374" s="97"/>
      <c r="Q374" s="97"/>
      <c r="R374" s="102"/>
      <c r="S374" s="102"/>
      <c r="T374" s="102"/>
      <c r="U374" s="102"/>
      <c r="V374" s="102"/>
      <c r="W374" s="102"/>
      <c r="X374" s="102"/>
      <c r="Y374" s="102"/>
      <c r="Z374" s="102"/>
      <c r="AA374" s="102"/>
      <c r="AB374" s="102"/>
      <c r="AC374" s="102"/>
      <c r="AD374" s="101"/>
      <c r="AE374" s="95"/>
      <c r="AF374" s="95"/>
      <c r="AG374" s="95"/>
      <c r="AH374" s="95"/>
      <c r="AI374" s="95"/>
      <c r="AJ374" s="95"/>
      <c r="AK374" s="95"/>
      <c r="AL374" s="95"/>
      <c r="AM374" s="95"/>
      <c r="AN374" s="95"/>
      <c r="AO374" s="95"/>
      <c r="AP374" s="95"/>
      <c r="AQ374" s="95"/>
      <c r="AR374" s="95"/>
      <c r="AT374" s="102"/>
      <c r="AU374" s="102"/>
      <c r="AV374" s="102"/>
      <c r="AW374" s="102"/>
      <c r="AX374" s="102"/>
      <c r="AY374" s="102"/>
      <c r="AZ374" s="102"/>
      <c r="BA374" s="102"/>
      <c r="BB374" s="102"/>
      <c r="BC374" s="102"/>
      <c r="BD374" s="102"/>
      <c r="BE374" s="102"/>
      <c r="BF374" s="101"/>
      <c r="BG374" s="95"/>
      <c r="BH374" s="95"/>
      <c r="BI374" s="95"/>
      <c r="BJ374" s="95"/>
      <c r="BK374" s="95"/>
      <c r="BL374" s="95"/>
      <c r="BM374" s="95"/>
      <c r="BN374" s="95"/>
      <c r="BO374" s="95"/>
      <c r="BP374" s="95"/>
      <c r="BQ374" s="95"/>
      <c r="BR374" s="95"/>
      <c r="BS374" s="95"/>
      <c r="BT374" s="95"/>
      <c r="BV374" s="102"/>
      <c r="BW374" s="102"/>
      <c r="BX374" s="102"/>
      <c r="BY374" s="102"/>
      <c r="BZ374" s="102"/>
      <c r="CA374" s="102"/>
      <c r="CB374" s="102"/>
      <c r="CC374" s="102"/>
      <c r="CD374" s="102"/>
      <c r="CE374" s="102"/>
      <c r="CF374" s="102"/>
      <c r="CG374" s="102"/>
      <c r="CH374" s="101"/>
      <c r="CI374" s="95"/>
      <c r="CJ374" s="95"/>
      <c r="CK374" s="95"/>
      <c r="CL374" s="95"/>
      <c r="CM374" s="95"/>
      <c r="CN374" s="95"/>
      <c r="CO374" s="95"/>
      <c r="CP374" s="95"/>
      <c r="CQ374" s="95"/>
      <c r="CR374" s="95"/>
      <c r="CS374" s="95"/>
      <c r="CT374" s="95"/>
      <c r="CU374" s="95"/>
      <c r="CV374" s="95"/>
    </row>
    <row r="375" spans="1:100" s="94" customFormat="1" ht="14.4">
      <c r="A375" s="95"/>
      <c r="B375" s="95"/>
      <c r="C375" s="95"/>
      <c r="D375" s="95"/>
      <c r="E375" s="104"/>
      <c r="F375" s="95"/>
      <c r="G375" s="105"/>
      <c r="H375" s="104"/>
      <c r="I375" s="104"/>
      <c r="J375" s="104"/>
      <c r="K375" s="104"/>
      <c r="L375" s="104"/>
      <c r="M375" s="104"/>
      <c r="N375" s="103"/>
      <c r="O375" s="103"/>
      <c r="P375" s="97"/>
      <c r="Q375" s="97"/>
      <c r="R375" s="102"/>
      <c r="S375" s="102"/>
      <c r="T375" s="102"/>
      <c r="U375" s="102"/>
      <c r="V375" s="102"/>
      <c r="W375" s="102"/>
      <c r="X375" s="102"/>
      <c r="Y375" s="102"/>
      <c r="Z375" s="102"/>
      <c r="AA375" s="102"/>
      <c r="AB375" s="102"/>
      <c r="AC375" s="102"/>
      <c r="AD375" s="101"/>
      <c r="AE375" s="95"/>
      <c r="AF375" s="95"/>
      <c r="AG375" s="95"/>
      <c r="AH375" s="95"/>
      <c r="AI375" s="95"/>
      <c r="AJ375" s="95"/>
      <c r="AK375" s="95"/>
      <c r="AL375" s="95"/>
      <c r="AM375" s="95"/>
      <c r="AN375" s="95"/>
      <c r="AO375" s="95"/>
      <c r="AP375" s="95"/>
      <c r="AQ375" s="95"/>
      <c r="AR375" s="95"/>
      <c r="AT375" s="102"/>
      <c r="AU375" s="102"/>
      <c r="AV375" s="102"/>
      <c r="AW375" s="102"/>
      <c r="AX375" s="102"/>
      <c r="AY375" s="102"/>
      <c r="AZ375" s="102"/>
      <c r="BA375" s="102"/>
      <c r="BB375" s="102"/>
      <c r="BC375" s="102"/>
      <c r="BD375" s="102"/>
      <c r="BE375" s="102"/>
      <c r="BF375" s="101"/>
      <c r="BG375" s="95"/>
      <c r="BH375" s="95"/>
      <c r="BI375" s="95"/>
      <c r="BJ375" s="95"/>
      <c r="BK375" s="95"/>
      <c r="BL375" s="95"/>
      <c r="BM375" s="95"/>
      <c r="BN375" s="95"/>
      <c r="BO375" s="95"/>
      <c r="BP375" s="95"/>
      <c r="BQ375" s="95"/>
      <c r="BR375" s="95"/>
      <c r="BS375" s="95"/>
      <c r="BT375" s="95"/>
      <c r="BV375" s="102"/>
      <c r="BW375" s="102"/>
      <c r="BX375" s="102"/>
      <c r="BY375" s="102"/>
      <c r="BZ375" s="102"/>
      <c r="CA375" s="102"/>
      <c r="CB375" s="102"/>
      <c r="CC375" s="102"/>
      <c r="CD375" s="102"/>
      <c r="CE375" s="102"/>
      <c r="CF375" s="102"/>
      <c r="CG375" s="102"/>
      <c r="CH375" s="101"/>
      <c r="CI375" s="95"/>
      <c r="CJ375" s="95"/>
      <c r="CK375" s="95"/>
      <c r="CL375" s="95"/>
      <c r="CM375" s="95"/>
      <c r="CN375" s="95"/>
      <c r="CO375" s="95"/>
      <c r="CP375" s="95"/>
      <c r="CQ375" s="95"/>
      <c r="CR375" s="95"/>
      <c r="CS375" s="95"/>
      <c r="CT375" s="95"/>
      <c r="CU375" s="95"/>
      <c r="CV375" s="95"/>
    </row>
    <row r="376" spans="1:100" s="94" customFormat="1" ht="14.4">
      <c r="A376" s="95"/>
      <c r="B376" s="95"/>
      <c r="C376" s="95"/>
      <c r="D376" s="95"/>
      <c r="E376" s="104"/>
      <c r="F376" s="95"/>
      <c r="G376" s="105"/>
      <c r="H376" s="104"/>
      <c r="I376" s="104"/>
      <c r="J376" s="104"/>
      <c r="K376" s="104"/>
      <c r="L376" s="104"/>
      <c r="M376" s="104"/>
      <c r="N376" s="103"/>
      <c r="O376" s="103"/>
      <c r="P376" s="97"/>
      <c r="Q376" s="97"/>
      <c r="R376" s="102"/>
      <c r="S376" s="102"/>
      <c r="T376" s="102"/>
      <c r="U376" s="102"/>
      <c r="V376" s="102"/>
      <c r="W376" s="102"/>
      <c r="X376" s="102"/>
      <c r="Y376" s="102"/>
      <c r="Z376" s="102"/>
      <c r="AA376" s="102"/>
      <c r="AB376" s="102"/>
      <c r="AC376" s="102"/>
      <c r="AD376" s="101"/>
      <c r="AE376" s="95"/>
      <c r="AF376" s="95"/>
      <c r="AG376" s="95"/>
      <c r="AH376" s="95"/>
      <c r="AI376" s="95"/>
      <c r="AJ376" s="95"/>
      <c r="AK376" s="95"/>
      <c r="AL376" s="95"/>
      <c r="AM376" s="95"/>
      <c r="AN376" s="95"/>
      <c r="AO376" s="95"/>
      <c r="AP376" s="95"/>
      <c r="AQ376" s="95"/>
      <c r="AR376" s="95"/>
      <c r="AT376" s="102"/>
      <c r="AU376" s="102"/>
      <c r="AV376" s="102"/>
      <c r="AW376" s="102"/>
      <c r="AX376" s="102"/>
      <c r="AY376" s="102"/>
      <c r="AZ376" s="102"/>
      <c r="BA376" s="102"/>
      <c r="BB376" s="102"/>
      <c r="BC376" s="102"/>
      <c r="BD376" s="102"/>
      <c r="BE376" s="102"/>
      <c r="BF376" s="101"/>
      <c r="BG376" s="95"/>
      <c r="BH376" s="95"/>
      <c r="BI376" s="95"/>
      <c r="BJ376" s="95"/>
      <c r="BK376" s="95"/>
      <c r="BL376" s="95"/>
      <c r="BM376" s="95"/>
      <c r="BN376" s="95"/>
      <c r="BO376" s="95"/>
      <c r="BP376" s="95"/>
      <c r="BQ376" s="95"/>
      <c r="BR376" s="95"/>
      <c r="BS376" s="95"/>
      <c r="BT376" s="95"/>
      <c r="BV376" s="102"/>
      <c r="BW376" s="102"/>
      <c r="BX376" s="102"/>
      <c r="BY376" s="102"/>
      <c r="BZ376" s="102"/>
      <c r="CA376" s="102"/>
      <c r="CB376" s="102"/>
      <c r="CC376" s="102"/>
      <c r="CD376" s="102"/>
      <c r="CE376" s="102"/>
      <c r="CF376" s="102"/>
      <c r="CG376" s="102"/>
      <c r="CH376" s="101"/>
      <c r="CI376" s="95"/>
      <c r="CJ376" s="95"/>
      <c r="CK376" s="95"/>
      <c r="CL376" s="95"/>
      <c r="CM376" s="95"/>
      <c r="CN376" s="95"/>
      <c r="CO376" s="95"/>
      <c r="CP376" s="95"/>
      <c r="CQ376" s="95"/>
      <c r="CR376" s="95"/>
      <c r="CS376" s="95"/>
      <c r="CT376" s="95"/>
      <c r="CU376" s="95"/>
      <c r="CV376" s="95"/>
    </row>
    <row r="377" spans="1:100" s="94" customFormat="1" ht="14.4">
      <c r="A377" s="95"/>
      <c r="B377" s="95"/>
      <c r="C377" s="95"/>
      <c r="D377" s="95"/>
      <c r="E377" s="104"/>
      <c r="F377" s="95"/>
      <c r="G377" s="105"/>
      <c r="H377" s="104"/>
      <c r="I377" s="104"/>
      <c r="J377" s="104"/>
      <c r="K377" s="104"/>
      <c r="L377" s="104"/>
      <c r="M377" s="104"/>
      <c r="N377" s="103"/>
      <c r="O377" s="103"/>
      <c r="P377" s="97"/>
      <c r="Q377" s="97"/>
      <c r="R377" s="102"/>
      <c r="S377" s="102"/>
      <c r="T377" s="102"/>
      <c r="U377" s="102"/>
      <c r="V377" s="102"/>
      <c r="W377" s="102"/>
      <c r="X377" s="102"/>
      <c r="Y377" s="102"/>
      <c r="Z377" s="102"/>
      <c r="AA377" s="102"/>
      <c r="AB377" s="102"/>
      <c r="AC377" s="102"/>
      <c r="AD377" s="101"/>
      <c r="AE377" s="95"/>
      <c r="AF377" s="95"/>
      <c r="AG377" s="95"/>
      <c r="AH377" s="95"/>
      <c r="AI377" s="95"/>
      <c r="AJ377" s="95"/>
      <c r="AK377" s="95"/>
      <c r="AL377" s="95"/>
      <c r="AM377" s="95"/>
      <c r="AN377" s="95"/>
      <c r="AO377" s="95"/>
      <c r="AP377" s="95"/>
      <c r="AQ377" s="95"/>
      <c r="AR377" s="95"/>
      <c r="AT377" s="102"/>
      <c r="AU377" s="102"/>
      <c r="AV377" s="102"/>
      <c r="AW377" s="102"/>
      <c r="AX377" s="102"/>
      <c r="AY377" s="102"/>
      <c r="AZ377" s="102"/>
      <c r="BA377" s="102"/>
      <c r="BB377" s="102"/>
      <c r="BC377" s="102"/>
      <c r="BD377" s="102"/>
      <c r="BE377" s="102"/>
      <c r="BF377" s="101"/>
      <c r="BG377" s="95"/>
      <c r="BH377" s="95"/>
      <c r="BI377" s="95"/>
      <c r="BJ377" s="95"/>
      <c r="BK377" s="95"/>
      <c r="BL377" s="95"/>
      <c r="BM377" s="95"/>
      <c r="BN377" s="95"/>
      <c r="BO377" s="95"/>
      <c r="BP377" s="95"/>
      <c r="BQ377" s="95"/>
      <c r="BR377" s="95"/>
      <c r="BS377" s="95"/>
      <c r="BT377" s="95"/>
      <c r="BV377" s="102"/>
      <c r="BW377" s="102"/>
      <c r="BX377" s="102"/>
      <c r="BY377" s="102"/>
      <c r="BZ377" s="102"/>
      <c r="CA377" s="102"/>
      <c r="CB377" s="102"/>
      <c r="CC377" s="102"/>
      <c r="CD377" s="102"/>
      <c r="CE377" s="102"/>
      <c r="CF377" s="102"/>
      <c r="CG377" s="102"/>
      <c r="CH377" s="101"/>
      <c r="CI377" s="95"/>
      <c r="CJ377" s="95"/>
      <c r="CK377" s="95"/>
      <c r="CL377" s="95"/>
      <c r="CM377" s="95"/>
      <c r="CN377" s="95"/>
      <c r="CO377" s="95"/>
      <c r="CP377" s="95"/>
      <c r="CQ377" s="95"/>
      <c r="CR377" s="95"/>
      <c r="CS377" s="95"/>
      <c r="CT377" s="95"/>
      <c r="CU377" s="95"/>
      <c r="CV377" s="95"/>
    </row>
    <row r="378" spans="1:100" s="94" customFormat="1" ht="14.4">
      <c r="A378" s="95"/>
      <c r="B378" s="95"/>
      <c r="C378" s="95"/>
      <c r="D378" s="95"/>
      <c r="E378" s="104"/>
      <c r="F378" s="95"/>
      <c r="G378" s="105"/>
      <c r="H378" s="104"/>
      <c r="I378" s="104"/>
      <c r="J378" s="104"/>
      <c r="K378" s="104"/>
      <c r="L378" s="104"/>
      <c r="M378" s="104"/>
      <c r="N378" s="103"/>
      <c r="O378" s="103"/>
      <c r="P378" s="97"/>
      <c r="Q378" s="97"/>
      <c r="R378" s="102"/>
      <c r="S378" s="102"/>
      <c r="T378" s="102"/>
      <c r="U378" s="102"/>
      <c r="V378" s="102"/>
      <c r="W378" s="102"/>
      <c r="X378" s="102"/>
      <c r="Y378" s="102"/>
      <c r="Z378" s="102"/>
      <c r="AA378" s="102"/>
      <c r="AB378" s="102"/>
      <c r="AC378" s="102"/>
      <c r="AD378" s="101"/>
      <c r="AE378" s="95"/>
      <c r="AF378" s="95"/>
      <c r="AG378" s="95"/>
      <c r="AH378" s="95"/>
      <c r="AI378" s="95"/>
      <c r="AJ378" s="95"/>
      <c r="AK378" s="95"/>
      <c r="AL378" s="95"/>
      <c r="AM378" s="95"/>
      <c r="AN378" s="95"/>
      <c r="AO378" s="95"/>
      <c r="AP378" s="95"/>
      <c r="AQ378" s="95"/>
      <c r="AR378" s="95"/>
      <c r="AT378" s="102"/>
      <c r="AU378" s="102"/>
      <c r="AV378" s="102"/>
      <c r="AW378" s="102"/>
      <c r="AX378" s="102"/>
      <c r="AY378" s="102"/>
      <c r="AZ378" s="102"/>
      <c r="BA378" s="102"/>
      <c r="BB378" s="102"/>
      <c r="BC378" s="102"/>
      <c r="BD378" s="102"/>
      <c r="BE378" s="102"/>
      <c r="BF378" s="101"/>
      <c r="BG378" s="95"/>
      <c r="BH378" s="95"/>
      <c r="BI378" s="95"/>
      <c r="BJ378" s="95"/>
      <c r="BK378" s="95"/>
      <c r="BL378" s="95"/>
      <c r="BM378" s="95"/>
      <c r="BN378" s="95"/>
      <c r="BO378" s="95"/>
      <c r="BP378" s="95"/>
      <c r="BQ378" s="95"/>
      <c r="BR378" s="95"/>
      <c r="BS378" s="95"/>
      <c r="BT378" s="95"/>
      <c r="BV378" s="102"/>
      <c r="BW378" s="102"/>
      <c r="BX378" s="102"/>
      <c r="BY378" s="102"/>
      <c r="BZ378" s="102"/>
      <c r="CA378" s="102"/>
      <c r="CB378" s="102"/>
      <c r="CC378" s="102"/>
      <c r="CD378" s="102"/>
      <c r="CE378" s="102"/>
      <c r="CF378" s="102"/>
      <c r="CG378" s="102"/>
      <c r="CH378" s="101"/>
      <c r="CI378" s="95"/>
      <c r="CJ378" s="95"/>
      <c r="CK378" s="95"/>
      <c r="CL378" s="95"/>
      <c r="CM378" s="95"/>
      <c r="CN378" s="95"/>
      <c r="CO378" s="95"/>
      <c r="CP378" s="95"/>
      <c r="CQ378" s="95"/>
      <c r="CR378" s="95"/>
      <c r="CS378" s="95"/>
      <c r="CT378" s="95"/>
      <c r="CU378" s="95"/>
      <c r="CV378" s="95"/>
    </row>
    <row r="379" spans="1:100" s="94" customFormat="1" ht="14.4">
      <c r="A379" s="95"/>
      <c r="B379" s="95"/>
      <c r="C379" s="95"/>
      <c r="D379" s="95"/>
      <c r="E379" s="104"/>
      <c r="F379" s="95"/>
      <c r="G379" s="105"/>
      <c r="H379" s="104"/>
      <c r="I379" s="104"/>
      <c r="J379" s="104"/>
      <c r="K379" s="104"/>
      <c r="L379" s="104"/>
      <c r="M379" s="104"/>
      <c r="N379" s="103"/>
      <c r="O379" s="103"/>
      <c r="P379" s="97"/>
      <c r="Q379" s="97"/>
      <c r="R379" s="102"/>
      <c r="S379" s="102"/>
      <c r="T379" s="102"/>
      <c r="U379" s="102"/>
      <c r="V379" s="102"/>
      <c r="W379" s="102"/>
      <c r="X379" s="102"/>
      <c r="Y379" s="102"/>
      <c r="Z379" s="102"/>
      <c r="AA379" s="102"/>
      <c r="AB379" s="102"/>
      <c r="AC379" s="102"/>
      <c r="AD379" s="101"/>
      <c r="AE379" s="95"/>
      <c r="AF379" s="95"/>
      <c r="AG379" s="95"/>
      <c r="AH379" s="95"/>
      <c r="AI379" s="95"/>
      <c r="AJ379" s="95"/>
      <c r="AK379" s="95"/>
      <c r="AL379" s="95"/>
      <c r="AM379" s="95"/>
      <c r="AN379" s="95"/>
      <c r="AO379" s="95"/>
      <c r="AP379" s="95"/>
      <c r="AQ379" s="95"/>
      <c r="AR379" s="95"/>
      <c r="AT379" s="102"/>
      <c r="AU379" s="102"/>
      <c r="AV379" s="102"/>
      <c r="AW379" s="102"/>
      <c r="AX379" s="102"/>
      <c r="AY379" s="102"/>
      <c r="AZ379" s="102"/>
      <c r="BA379" s="102"/>
      <c r="BB379" s="102"/>
      <c r="BC379" s="102"/>
      <c r="BD379" s="102"/>
      <c r="BE379" s="102"/>
      <c r="BF379" s="101"/>
      <c r="BG379" s="95"/>
      <c r="BH379" s="95"/>
      <c r="BI379" s="95"/>
      <c r="BJ379" s="95"/>
      <c r="BK379" s="95"/>
      <c r="BL379" s="95"/>
      <c r="BM379" s="95"/>
      <c r="BN379" s="95"/>
      <c r="BO379" s="95"/>
      <c r="BP379" s="95"/>
      <c r="BQ379" s="95"/>
      <c r="BR379" s="95"/>
      <c r="BS379" s="95"/>
      <c r="BT379" s="95"/>
      <c r="BV379" s="102"/>
      <c r="BW379" s="102"/>
      <c r="BX379" s="102"/>
      <c r="BY379" s="102"/>
      <c r="BZ379" s="102"/>
      <c r="CA379" s="102"/>
      <c r="CB379" s="102"/>
      <c r="CC379" s="102"/>
      <c r="CD379" s="102"/>
      <c r="CE379" s="102"/>
      <c r="CF379" s="102"/>
      <c r="CG379" s="102"/>
      <c r="CH379" s="101"/>
      <c r="CI379" s="95"/>
      <c r="CJ379" s="95"/>
      <c r="CK379" s="95"/>
      <c r="CL379" s="95"/>
      <c r="CM379" s="95"/>
      <c r="CN379" s="95"/>
      <c r="CO379" s="95"/>
      <c r="CP379" s="95"/>
      <c r="CQ379" s="95"/>
      <c r="CR379" s="95"/>
      <c r="CS379" s="95"/>
      <c r="CT379" s="95"/>
      <c r="CU379" s="95"/>
      <c r="CV379" s="95"/>
    </row>
    <row r="380" spans="1:100" s="94" customFormat="1" ht="14.4">
      <c r="A380" s="95"/>
      <c r="B380" s="95"/>
      <c r="C380" s="95"/>
      <c r="D380" s="95"/>
      <c r="E380" s="104"/>
      <c r="F380" s="95"/>
      <c r="G380" s="105"/>
      <c r="H380" s="104"/>
      <c r="I380" s="104"/>
      <c r="J380" s="104"/>
      <c r="K380" s="104"/>
      <c r="L380" s="104"/>
      <c r="M380" s="104"/>
      <c r="N380" s="103"/>
      <c r="O380" s="103"/>
      <c r="P380" s="97"/>
      <c r="Q380" s="97"/>
      <c r="R380" s="102"/>
      <c r="S380" s="102"/>
      <c r="T380" s="102"/>
      <c r="U380" s="102"/>
      <c r="V380" s="102"/>
      <c r="W380" s="102"/>
      <c r="X380" s="102"/>
      <c r="Y380" s="102"/>
      <c r="Z380" s="102"/>
      <c r="AA380" s="102"/>
      <c r="AB380" s="102"/>
      <c r="AC380" s="102"/>
      <c r="AD380" s="101"/>
      <c r="AE380" s="95"/>
      <c r="AF380" s="95"/>
      <c r="AG380" s="95"/>
      <c r="AH380" s="95"/>
      <c r="AI380" s="95"/>
      <c r="AJ380" s="95"/>
      <c r="AK380" s="95"/>
      <c r="AL380" s="95"/>
      <c r="AM380" s="95"/>
      <c r="AN380" s="95"/>
      <c r="AO380" s="95"/>
      <c r="AP380" s="95"/>
      <c r="AQ380" s="95"/>
      <c r="AR380" s="95"/>
      <c r="AT380" s="102"/>
      <c r="AU380" s="102"/>
      <c r="AV380" s="102"/>
      <c r="AW380" s="102"/>
      <c r="AX380" s="102"/>
      <c r="AY380" s="102"/>
      <c r="AZ380" s="102"/>
      <c r="BA380" s="102"/>
      <c r="BB380" s="102"/>
      <c r="BC380" s="102"/>
      <c r="BD380" s="102"/>
      <c r="BE380" s="102"/>
      <c r="BF380" s="101"/>
      <c r="BG380" s="95"/>
      <c r="BH380" s="95"/>
      <c r="BI380" s="95"/>
      <c r="BJ380" s="95"/>
      <c r="BK380" s="95"/>
      <c r="BL380" s="95"/>
      <c r="BM380" s="95"/>
      <c r="BN380" s="95"/>
      <c r="BO380" s="95"/>
      <c r="BP380" s="95"/>
      <c r="BQ380" s="95"/>
      <c r="BR380" s="95"/>
      <c r="BS380" s="95"/>
      <c r="BT380" s="95"/>
      <c r="BV380" s="102"/>
      <c r="BW380" s="102"/>
      <c r="BX380" s="102"/>
      <c r="BY380" s="102"/>
      <c r="BZ380" s="102"/>
      <c r="CA380" s="102"/>
      <c r="CB380" s="102"/>
      <c r="CC380" s="102"/>
      <c r="CD380" s="102"/>
      <c r="CE380" s="102"/>
      <c r="CF380" s="102"/>
      <c r="CG380" s="102"/>
      <c r="CH380" s="101"/>
      <c r="CI380" s="95"/>
      <c r="CJ380" s="95"/>
      <c r="CK380" s="95"/>
      <c r="CL380" s="95"/>
      <c r="CM380" s="95"/>
      <c r="CN380" s="95"/>
      <c r="CO380" s="95"/>
      <c r="CP380" s="95"/>
      <c r="CQ380" s="95"/>
      <c r="CR380" s="95"/>
      <c r="CS380" s="95"/>
      <c r="CT380" s="95"/>
      <c r="CU380" s="95"/>
      <c r="CV380" s="95"/>
    </row>
    <row r="381" spans="1:100" s="94" customFormat="1" ht="14.4">
      <c r="A381" s="95"/>
      <c r="B381" s="95"/>
      <c r="C381" s="95"/>
      <c r="D381" s="95"/>
      <c r="E381" s="104"/>
      <c r="F381" s="95"/>
      <c r="G381" s="105"/>
      <c r="H381" s="104"/>
      <c r="I381" s="104"/>
      <c r="J381" s="104"/>
      <c r="K381" s="104"/>
      <c r="L381" s="104"/>
      <c r="M381" s="104"/>
      <c r="N381" s="103"/>
      <c r="O381" s="103"/>
      <c r="P381" s="97"/>
      <c r="Q381" s="97"/>
      <c r="R381" s="102"/>
      <c r="S381" s="102"/>
      <c r="T381" s="102"/>
      <c r="U381" s="102"/>
      <c r="V381" s="102"/>
      <c r="W381" s="102"/>
      <c r="X381" s="102"/>
      <c r="Y381" s="102"/>
      <c r="Z381" s="102"/>
      <c r="AA381" s="102"/>
      <c r="AB381" s="102"/>
      <c r="AC381" s="102"/>
      <c r="AD381" s="101"/>
      <c r="AE381" s="95"/>
      <c r="AF381" s="95"/>
      <c r="AG381" s="95"/>
      <c r="AH381" s="95"/>
      <c r="AI381" s="95"/>
      <c r="AJ381" s="95"/>
      <c r="AK381" s="95"/>
      <c r="AL381" s="95"/>
      <c r="AM381" s="95"/>
      <c r="AN381" s="95"/>
      <c r="AO381" s="95"/>
      <c r="AP381" s="95"/>
      <c r="AQ381" s="95"/>
      <c r="AR381" s="95"/>
      <c r="AT381" s="102"/>
      <c r="AU381" s="102"/>
      <c r="AV381" s="102"/>
      <c r="AW381" s="102"/>
      <c r="AX381" s="102"/>
      <c r="AY381" s="102"/>
      <c r="AZ381" s="102"/>
      <c r="BA381" s="102"/>
      <c r="BB381" s="102"/>
      <c r="BC381" s="102"/>
      <c r="BD381" s="102"/>
      <c r="BE381" s="102"/>
      <c r="BF381" s="101"/>
      <c r="BG381" s="95"/>
      <c r="BH381" s="95"/>
      <c r="BI381" s="95"/>
      <c r="BJ381" s="95"/>
      <c r="BK381" s="95"/>
      <c r="BL381" s="95"/>
      <c r="BM381" s="95"/>
      <c r="BN381" s="95"/>
      <c r="BO381" s="95"/>
      <c r="BP381" s="95"/>
      <c r="BQ381" s="95"/>
      <c r="BR381" s="95"/>
      <c r="BS381" s="95"/>
      <c r="BT381" s="95"/>
      <c r="BV381" s="102"/>
      <c r="BW381" s="102"/>
      <c r="BX381" s="102"/>
      <c r="BY381" s="102"/>
      <c r="BZ381" s="102"/>
      <c r="CA381" s="102"/>
      <c r="CB381" s="102"/>
      <c r="CC381" s="102"/>
      <c r="CD381" s="102"/>
      <c r="CE381" s="102"/>
      <c r="CF381" s="102"/>
      <c r="CG381" s="102"/>
      <c r="CH381" s="101"/>
      <c r="CI381" s="95"/>
      <c r="CJ381" s="95"/>
      <c r="CK381" s="95"/>
      <c r="CL381" s="95"/>
      <c r="CM381" s="95"/>
      <c r="CN381" s="95"/>
      <c r="CO381" s="95"/>
      <c r="CP381" s="95"/>
      <c r="CQ381" s="95"/>
      <c r="CR381" s="95"/>
      <c r="CS381" s="95"/>
      <c r="CT381" s="95"/>
      <c r="CU381" s="95"/>
      <c r="CV381" s="95"/>
    </row>
    <row r="382" spans="1:100" s="94" customFormat="1" ht="14.4">
      <c r="A382" s="95"/>
      <c r="B382" s="95"/>
      <c r="C382" s="95"/>
      <c r="D382" s="95"/>
      <c r="E382" s="104"/>
      <c r="F382" s="95"/>
      <c r="G382" s="105"/>
      <c r="H382" s="104"/>
      <c r="I382" s="104"/>
      <c r="J382" s="104"/>
      <c r="K382" s="104"/>
      <c r="L382" s="104"/>
      <c r="M382" s="104"/>
      <c r="N382" s="103"/>
      <c r="O382" s="103"/>
      <c r="P382" s="97"/>
      <c r="Q382" s="97"/>
      <c r="R382" s="102"/>
      <c r="S382" s="102"/>
      <c r="T382" s="102"/>
      <c r="U382" s="102"/>
      <c r="V382" s="102"/>
      <c r="W382" s="102"/>
      <c r="X382" s="102"/>
      <c r="Y382" s="102"/>
      <c r="Z382" s="102"/>
      <c r="AA382" s="102"/>
      <c r="AB382" s="102"/>
      <c r="AC382" s="102"/>
      <c r="AD382" s="101"/>
      <c r="AE382" s="95"/>
      <c r="AF382" s="95"/>
      <c r="AG382" s="95"/>
      <c r="AH382" s="95"/>
      <c r="AI382" s="95"/>
      <c r="AJ382" s="95"/>
      <c r="AK382" s="95"/>
      <c r="AL382" s="95"/>
      <c r="AM382" s="95"/>
      <c r="AN382" s="95"/>
      <c r="AO382" s="95"/>
      <c r="AP382" s="95"/>
      <c r="AQ382" s="95"/>
      <c r="AR382" s="95"/>
      <c r="AT382" s="102"/>
      <c r="AU382" s="102"/>
      <c r="AV382" s="102"/>
      <c r="AW382" s="102"/>
      <c r="AX382" s="102"/>
      <c r="AY382" s="102"/>
      <c r="AZ382" s="102"/>
      <c r="BA382" s="102"/>
      <c r="BB382" s="102"/>
      <c r="BC382" s="102"/>
      <c r="BD382" s="102"/>
      <c r="BE382" s="102"/>
      <c r="BF382" s="101"/>
      <c r="BG382" s="95"/>
      <c r="BH382" s="95"/>
      <c r="BI382" s="95"/>
      <c r="BJ382" s="95"/>
      <c r="BK382" s="95"/>
      <c r="BL382" s="95"/>
      <c r="BM382" s="95"/>
      <c r="BN382" s="95"/>
      <c r="BO382" s="95"/>
      <c r="BP382" s="95"/>
      <c r="BQ382" s="95"/>
      <c r="BR382" s="95"/>
      <c r="BS382" s="95"/>
      <c r="BT382" s="95"/>
      <c r="BV382" s="102"/>
      <c r="BW382" s="102"/>
      <c r="BX382" s="102"/>
      <c r="BY382" s="102"/>
      <c r="BZ382" s="102"/>
      <c r="CA382" s="102"/>
      <c r="CB382" s="102"/>
      <c r="CC382" s="102"/>
      <c r="CD382" s="102"/>
      <c r="CE382" s="102"/>
      <c r="CF382" s="102"/>
      <c r="CG382" s="102"/>
      <c r="CH382" s="101"/>
      <c r="CI382" s="95"/>
      <c r="CJ382" s="95"/>
      <c r="CK382" s="95"/>
      <c r="CL382" s="95"/>
      <c r="CM382" s="95"/>
      <c r="CN382" s="95"/>
      <c r="CO382" s="95"/>
      <c r="CP382" s="95"/>
      <c r="CQ382" s="95"/>
      <c r="CR382" s="95"/>
      <c r="CS382" s="95"/>
      <c r="CT382" s="95"/>
      <c r="CU382" s="95"/>
      <c r="CV382" s="95"/>
    </row>
    <row r="383" spans="1:100" s="94" customFormat="1" ht="14.4">
      <c r="A383" s="95"/>
      <c r="B383" s="95"/>
      <c r="C383" s="95"/>
      <c r="D383" s="95"/>
      <c r="E383" s="104"/>
      <c r="F383" s="95"/>
      <c r="G383" s="105"/>
      <c r="H383" s="104"/>
      <c r="I383" s="104"/>
      <c r="J383" s="104"/>
      <c r="K383" s="104"/>
      <c r="L383" s="104"/>
      <c r="M383" s="104"/>
      <c r="N383" s="103"/>
      <c r="O383" s="103"/>
      <c r="P383" s="97"/>
      <c r="Q383" s="97"/>
      <c r="R383" s="102"/>
      <c r="S383" s="102"/>
      <c r="T383" s="102"/>
      <c r="U383" s="102"/>
      <c r="V383" s="102"/>
      <c r="W383" s="102"/>
      <c r="X383" s="102"/>
      <c r="Y383" s="102"/>
      <c r="Z383" s="102"/>
      <c r="AA383" s="102"/>
      <c r="AB383" s="102"/>
      <c r="AC383" s="102"/>
      <c r="AD383" s="101"/>
      <c r="AE383" s="95"/>
      <c r="AF383" s="95"/>
      <c r="AG383" s="95"/>
      <c r="AH383" s="95"/>
      <c r="AI383" s="95"/>
      <c r="AJ383" s="95"/>
      <c r="AK383" s="95"/>
      <c r="AL383" s="95"/>
      <c r="AM383" s="95"/>
      <c r="AN383" s="95"/>
      <c r="AO383" s="95"/>
      <c r="AP383" s="95"/>
      <c r="AQ383" s="95"/>
      <c r="AR383" s="95"/>
      <c r="AT383" s="102"/>
      <c r="AU383" s="102"/>
      <c r="AV383" s="102"/>
      <c r="AW383" s="102"/>
      <c r="AX383" s="102"/>
      <c r="AY383" s="102"/>
      <c r="AZ383" s="102"/>
      <c r="BA383" s="102"/>
      <c r="BB383" s="102"/>
      <c r="BC383" s="102"/>
      <c r="BD383" s="102"/>
      <c r="BE383" s="102"/>
      <c r="BF383" s="101"/>
      <c r="BG383" s="95"/>
      <c r="BH383" s="95"/>
      <c r="BI383" s="95"/>
      <c r="BJ383" s="95"/>
      <c r="BK383" s="95"/>
      <c r="BL383" s="95"/>
      <c r="BM383" s="95"/>
      <c r="BN383" s="95"/>
      <c r="BO383" s="95"/>
      <c r="BP383" s="95"/>
      <c r="BQ383" s="95"/>
      <c r="BR383" s="95"/>
      <c r="BS383" s="95"/>
      <c r="BT383" s="95"/>
      <c r="BV383" s="102"/>
      <c r="BW383" s="102"/>
      <c r="BX383" s="102"/>
      <c r="BY383" s="102"/>
      <c r="BZ383" s="102"/>
      <c r="CA383" s="102"/>
      <c r="CB383" s="102"/>
      <c r="CC383" s="102"/>
      <c r="CD383" s="102"/>
      <c r="CE383" s="102"/>
      <c r="CF383" s="102"/>
      <c r="CG383" s="102"/>
      <c r="CH383" s="101"/>
      <c r="CI383" s="95"/>
      <c r="CJ383" s="95"/>
      <c r="CK383" s="95"/>
      <c r="CL383" s="95"/>
      <c r="CM383" s="95"/>
      <c r="CN383" s="95"/>
      <c r="CO383" s="95"/>
      <c r="CP383" s="95"/>
      <c r="CQ383" s="95"/>
      <c r="CR383" s="95"/>
      <c r="CS383" s="95"/>
      <c r="CT383" s="95"/>
      <c r="CU383" s="95"/>
      <c r="CV383" s="95"/>
    </row>
    <row r="384" spans="1:100" s="94" customFormat="1" ht="14.4">
      <c r="A384" s="95"/>
      <c r="B384" s="95"/>
      <c r="C384" s="95"/>
      <c r="D384" s="95"/>
      <c r="E384" s="104"/>
      <c r="F384" s="95"/>
      <c r="G384" s="105"/>
      <c r="H384" s="104"/>
      <c r="I384" s="104"/>
      <c r="J384" s="104"/>
      <c r="K384" s="104"/>
      <c r="L384" s="104"/>
      <c r="M384" s="104"/>
      <c r="N384" s="103"/>
      <c r="O384" s="103"/>
      <c r="P384" s="97"/>
      <c r="Q384" s="97"/>
      <c r="R384" s="102"/>
      <c r="S384" s="102"/>
      <c r="T384" s="102"/>
      <c r="U384" s="102"/>
      <c r="V384" s="102"/>
      <c r="W384" s="102"/>
      <c r="X384" s="102"/>
      <c r="Y384" s="102"/>
      <c r="Z384" s="102"/>
      <c r="AA384" s="102"/>
      <c r="AB384" s="102"/>
      <c r="AC384" s="102"/>
      <c r="AD384" s="101"/>
      <c r="AE384" s="95"/>
      <c r="AF384" s="95"/>
      <c r="AG384" s="95"/>
      <c r="AH384" s="95"/>
      <c r="AI384" s="95"/>
      <c r="AJ384" s="95"/>
      <c r="AK384" s="95"/>
      <c r="AL384" s="95"/>
      <c r="AM384" s="95"/>
      <c r="AN384" s="95"/>
      <c r="AO384" s="95"/>
      <c r="AP384" s="95"/>
      <c r="AQ384" s="95"/>
      <c r="AR384" s="95"/>
      <c r="AT384" s="102"/>
      <c r="AU384" s="102"/>
      <c r="AV384" s="102"/>
      <c r="AW384" s="102"/>
      <c r="AX384" s="102"/>
      <c r="AY384" s="102"/>
      <c r="AZ384" s="102"/>
      <c r="BA384" s="102"/>
      <c r="BB384" s="102"/>
      <c r="BC384" s="102"/>
      <c r="BD384" s="102"/>
      <c r="BE384" s="102"/>
      <c r="BF384" s="101"/>
      <c r="BG384" s="95"/>
      <c r="BH384" s="95"/>
      <c r="BI384" s="95"/>
      <c r="BJ384" s="95"/>
      <c r="BK384" s="95"/>
      <c r="BL384" s="95"/>
      <c r="BM384" s="95"/>
      <c r="BN384" s="95"/>
      <c r="BO384" s="95"/>
      <c r="BP384" s="95"/>
      <c r="BQ384" s="95"/>
      <c r="BR384" s="95"/>
      <c r="BS384" s="95"/>
      <c r="BT384" s="95"/>
      <c r="BV384" s="102"/>
      <c r="BW384" s="102"/>
      <c r="BX384" s="102"/>
      <c r="BY384" s="102"/>
      <c r="BZ384" s="102"/>
      <c r="CA384" s="102"/>
      <c r="CB384" s="102"/>
      <c r="CC384" s="102"/>
      <c r="CD384" s="102"/>
      <c r="CE384" s="102"/>
      <c r="CF384" s="102"/>
      <c r="CG384" s="102"/>
      <c r="CH384" s="101"/>
      <c r="CI384" s="95"/>
      <c r="CJ384" s="95"/>
      <c r="CK384" s="95"/>
      <c r="CL384" s="95"/>
      <c r="CM384" s="95"/>
      <c r="CN384" s="95"/>
      <c r="CO384" s="95"/>
      <c r="CP384" s="95"/>
      <c r="CQ384" s="95"/>
      <c r="CR384" s="95"/>
      <c r="CS384" s="95"/>
      <c r="CT384" s="95"/>
      <c r="CU384" s="95"/>
      <c r="CV384" s="95"/>
    </row>
    <row r="385" spans="1:100" s="94" customFormat="1" ht="14.4">
      <c r="A385" s="95"/>
      <c r="B385" s="95"/>
      <c r="C385" s="95"/>
      <c r="D385" s="95"/>
      <c r="E385" s="104"/>
      <c r="F385" s="95"/>
      <c r="G385" s="105"/>
      <c r="H385" s="104"/>
      <c r="I385" s="104"/>
      <c r="J385" s="104"/>
      <c r="K385" s="104"/>
      <c r="L385" s="96"/>
      <c r="M385" s="104"/>
      <c r="N385" s="103"/>
      <c r="O385" s="103"/>
      <c r="P385" s="97"/>
      <c r="Q385" s="97"/>
      <c r="R385" s="102"/>
      <c r="S385" s="102"/>
      <c r="T385" s="102"/>
      <c r="U385" s="102"/>
      <c r="V385" s="102"/>
      <c r="W385" s="102"/>
      <c r="X385" s="102"/>
      <c r="Y385" s="102"/>
      <c r="Z385" s="102"/>
      <c r="AA385" s="102"/>
      <c r="AB385" s="102"/>
      <c r="AC385" s="102"/>
      <c r="AD385" s="101"/>
      <c r="AE385" s="95"/>
      <c r="AF385" s="95"/>
      <c r="AG385" s="95"/>
      <c r="AH385" s="95"/>
      <c r="AI385" s="95"/>
      <c r="AJ385" s="95"/>
      <c r="AK385" s="95"/>
      <c r="AL385" s="95"/>
      <c r="AM385" s="95"/>
      <c r="AN385" s="95"/>
      <c r="AO385" s="95"/>
      <c r="AP385" s="95"/>
      <c r="AQ385" s="95"/>
      <c r="AR385" s="95"/>
      <c r="AT385" s="102"/>
      <c r="AU385" s="102"/>
      <c r="AV385" s="102"/>
      <c r="AW385" s="102"/>
      <c r="AX385" s="102"/>
      <c r="AY385" s="102"/>
      <c r="AZ385" s="102"/>
      <c r="BA385" s="102"/>
      <c r="BB385" s="102"/>
      <c r="BC385" s="102"/>
      <c r="BD385" s="102"/>
      <c r="BE385" s="102"/>
      <c r="BF385" s="101"/>
      <c r="BG385" s="95"/>
      <c r="BH385" s="95"/>
      <c r="BI385" s="95"/>
      <c r="BJ385" s="95"/>
      <c r="BK385" s="95"/>
      <c r="BL385" s="95"/>
      <c r="BM385" s="95"/>
      <c r="BN385" s="95"/>
      <c r="BO385" s="95"/>
      <c r="BP385" s="95"/>
      <c r="BQ385" s="95"/>
      <c r="BR385" s="95"/>
      <c r="BS385" s="95"/>
      <c r="BT385" s="95"/>
      <c r="BV385" s="102"/>
      <c r="BW385" s="102"/>
      <c r="BX385" s="102"/>
      <c r="BY385" s="102"/>
      <c r="BZ385" s="102"/>
      <c r="CA385" s="102"/>
      <c r="CB385" s="102"/>
      <c r="CC385" s="102"/>
      <c r="CD385" s="102"/>
      <c r="CE385" s="102"/>
      <c r="CF385" s="102"/>
      <c r="CG385" s="102"/>
      <c r="CH385" s="101"/>
      <c r="CI385" s="95"/>
      <c r="CJ385" s="95"/>
      <c r="CK385" s="95"/>
      <c r="CL385" s="95"/>
      <c r="CM385" s="95"/>
      <c r="CN385" s="95"/>
      <c r="CO385" s="95"/>
      <c r="CP385" s="95"/>
      <c r="CQ385" s="95"/>
      <c r="CR385" s="95"/>
      <c r="CS385" s="95"/>
      <c r="CT385" s="95"/>
      <c r="CU385" s="95"/>
      <c r="CV385" s="95"/>
    </row>
    <row r="386" spans="1:100" s="94" customFormat="1" ht="14.4">
      <c r="A386" s="95"/>
      <c r="B386" s="95"/>
      <c r="C386" s="95"/>
      <c r="D386" s="95"/>
      <c r="E386" s="95"/>
      <c r="F386" s="95"/>
      <c r="G386" s="99"/>
      <c r="H386" s="96"/>
      <c r="I386" s="100"/>
      <c r="J386" s="96"/>
      <c r="K386" s="96"/>
      <c r="L386" s="96"/>
      <c r="M386" s="96"/>
      <c r="N386" s="98"/>
      <c r="O386" s="98"/>
      <c r="P386" s="97"/>
      <c r="Q386" s="97"/>
      <c r="R386" s="95"/>
      <c r="S386" s="95"/>
      <c r="T386" s="95"/>
      <c r="U386" s="95"/>
      <c r="V386" s="95"/>
      <c r="W386" s="95"/>
      <c r="X386" s="95"/>
      <c r="Y386" s="95"/>
      <c r="Z386" s="95"/>
      <c r="AA386" s="95"/>
      <c r="AB386" s="95"/>
      <c r="AC386" s="95"/>
      <c r="AD386" s="95"/>
      <c r="AE386" s="95"/>
      <c r="AF386" s="95"/>
      <c r="AG386" s="95"/>
      <c r="AH386" s="95"/>
      <c r="AI386" s="95"/>
      <c r="AJ386" s="95"/>
      <c r="AK386" s="95"/>
      <c r="AL386" s="95"/>
      <c r="AM386" s="95"/>
      <c r="AN386" s="95"/>
      <c r="AO386" s="95"/>
      <c r="AP386" s="95"/>
      <c r="AQ386" s="95"/>
      <c r="AR386" s="95"/>
      <c r="AT386" s="95"/>
      <c r="AU386" s="95"/>
      <c r="AV386" s="95"/>
      <c r="AW386" s="95"/>
      <c r="AX386" s="95"/>
      <c r="AY386" s="95"/>
      <c r="AZ386" s="95"/>
      <c r="BA386" s="95"/>
      <c r="BB386" s="95"/>
      <c r="BC386" s="95"/>
      <c r="BD386" s="95"/>
      <c r="BE386" s="95"/>
      <c r="BF386" s="95"/>
      <c r="BG386" s="95"/>
      <c r="BH386" s="95"/>
      <c r="BI386" s="95"/>
      <c r="BJ386" s="95"/>
      <c r="BK386" s="95"/>
      <c r="BL386" s="95"/>
      <c r="BM386" s="95"/>
      <c r="BN386" s="95"/>
      <c r="BO386" s="95"/>
      <c r="BP386" s="95"/>
      <c r="BQ386" s="95"/>
      <c r="BR386" s="95"/>
      <c r="BS386" s="95"/>
      <c r="BT386" s="95"/>
      <c r="BV386" s="95"/>
      <c r="BW386" s="95"/>
      <c r="BX386" s="95"/>
      <c r="BY386" s="95"/>
      <c r="BZ386" s="95"/>
      <c r="CA386" s="95"/>
      <c r="CB386" s="95"/>
      <c r="CC386" s="95"/>
      <c r="CD386" s="95"/>
      <c r="CE386" s="95"/>
      <c r="CF386" s="95"/>
      <c r="CG386" s="95"/>
      <c r="CH386" s="95"/>
      <c r="CI386" s="95"/>
      <c r="CJ386" s="95"/>
      <c r="CK386" s="95"/>
      <c r="CL386" s="95"/>
      <c r="CM386" s="95"/>
      <c r="CN386" s="95"/>
      <c r="CO386" s="95"/>
      <c r="CP386" s="95"/>
      <c r="CQ386" s="95"/>
      <c r="CR386" s="95"/>
      <c r="CS386" s="95"/>
      <c r="CT386" s="95"/>
      <c r="CU386" s="95"/>
      <c r="CV386" s="95"/>
    </row>
    <row r="387" spans="1:100" s="94" customFormat="1" ht="14.4">
      <c r="A387" s="95"/>
      <c r="B387" s="95"/>
      <c r="C387" s="95"/>
      <c r="D387" s="95"/>
      <c r="E387" s="95"/>
      <c r="F387" s="95"/>
      <c r="G387" s="99"/>
      <c r="H387" s="96"/>
      <c r="I387" s="100"/>
      <c r="J387" s="96"/>
      <c r="K387" s="96"/>
      <c r="L387" s="96"/>
      <c r="M387" s="96"/>
      <c r="N387" s="98"/>
      <c r="O387" s="98"/>
      <c r="P387" s="97"/>
      <c r="Q387" s="97"/>
      <c r="R387" s="95"/>
      <c r="S387" s="95"/>
      <c r="T387" s="95"/>
      <c r="U387" s="95"/>
      <c r="V387" s="95"/>
      <c r="W387" s="95"/>
      <c r="X387" s="95"/>
      <c r="Y387" s="95"/>
      <c r="Z387" s="95"/>
      <c r="AA387" s="95"/>
      <c r="AB387" s="95"/>
      <c r="AC387" s="95"/>
      <c r="AD387" s="95"/>
      <c r="AE387" s="95"/>
      <c r="AF387" s="95"/>
      <c r="AG387" s="95"/>
      <c r="AH387" s="95"/>
      <c r="AI387" s="95"/>
      <c r="AJ387" s="95"/>
      <c r="AK387" s="95"/>
      <c r="AL387" s="95"/>
      <c r="AM387" s="95"/>
      <c r="AN387" s="95"/>
      <c r="AO387" s="95"/>
      <c r="AP387" s="95"/>
      <c r="AQ387" s="95"/>
      <c r="AR387" s="95"/>
      <c r="AT387" s="95"/>
      <c r="AU387" s="95"/>
      <c r="AV387" s="95"/>
      <c r="AW387" s="95"/>
      <c r="AX387" s="95"/>
      <c r="AY387" s="95"/>
      <c r="AZ387" s="95"/>
      <c r="BA387" s="95"/>
      <c r="BB387" s="95"/>
      <c r="BC387" s="95"/>
      <c r="BD387" s="95"/>
      <c r="BE387" s="95"/>
      <c r="BF387" s="95"/>
      <c r="BG387" s="95"/>
      <c r="BH387" s="95"/>
      <c r="BI387" s="95"/>
      <c r="BJ387" s="95"/>
      <c r="BK387" s="95"/>
      <c r="BL387" s="95"/>
      <c r="BM387" s="95"/>
      <c r="BN387" s="95"/>
      <c r="BO387" s="95"/>
      <c r="BP387" s="95"/>
      <c r="BQ387" s="95"/>
      <c r="BR387" s="95"/>
      <c r="BS387" s="95"/>
      <c r="BT387" s="95"/>
      <c r="BV387" s="95"/>
      <c r="BW387" s="95"/>
      <c r="BX387" s="95"/>
      <c r="BY387" s="95"/>
      <c r="BZ387" s="95"/>
      <c r="CA387" s="95"/>
      <c r="CB387" s="95"/>
      <c r="CC387" s="95"/>
      <c r="CD387" s="95"/>
      <c r="CE387" s="95"/>
      <c r="CF387" s="95"/>
      <c r="CG387" s="95"/>
      <c r="CH387" s="95"/>
      <c r="CI387" s="95"/>
      <c r="CJ387" s="95"/>
      <c r="CK387" s="95"/>
      <c r="CL387" s="95"/>
      <c r="CM387" s="95"/>
      <c r="CN387" s="95"/>
      <c r="CO387" s="95"/>
      <c r="CP387" s="95"/>
      <c r="CQ387" s="95"/>
      <c r="CR387" s="95"/>
      <c r="CS387" s="95"/>
      <c r="CT387" s="95"/>
      <c r="CU387" s="95"/>
      <c r="CV387" s="95"/>
    </row>
    <row r="388" spans="1:100" s="94" customFormat="1" ht="14.4">
      <c r="A388" s="95"/>
      <c r="B388" s="95"/>
      <c r="C388" s="95"/>
      <c r="D388" s="95"/>
      <c r="E388" s="95"/>
      <c r="F388" s="95"/>
      <c r="G388" s="99"/>
      <c r="H388" s="96"/>
      <c r="I388" s="100"/>
      <c r="J388" s="96"/>
      <c r="K388" s="96"/>
      <c r="L388" s="96"/>
      <c r="M388" s="96"/>
      <c r="N388" s="98"/>
      <c r="O388" s="98"/>
      <c r="P388" s="97"/>
      <c r="Q388" s="97"/>
      <c r="R388" s="95"/>
      <c r="S388" s="95"/>
      <c r="T388" s="95"/>
      <c r="U388" s="95"/>
      <c r="V388" s="95"/>
      <c r="W388" s="95"/>
      <c r="X388" s="95"/>
      <c r="Y388" s="95"/>
      <c r="Z388" s="95"/>
      <c r="AA388" s="95"/>
      <c r="AB388" s="95"/>
      <c r="AC388" s="95"/>
      <c r="AD388" s="95"/>
      <c r="AE388" s="95"/>
      <c r="AF388" s="95"/>
      <c r="AG388" s="95"/>
      <c r="AH388" s="95"/>
      <c r="AI388" s="95"/>
      <c r="AJ388" s="95"/>
      <c r="AK388" s="95"/>
      <c r="AL388" s="95"/>
      <c r="AM388" s="95"/>
      <c r="AN388" s="95"/>
      <c r="AO388" s="95"/>
      <c r="AP388" s="95"/>
      <c r="AQ388" s="95"/>
      <c r="AR388" s="95"/>
      <c r="AT388" s="95"/>
      <c r="AU388" s="95"/>
      <c r="AV388" s="95"/>
      <c r="AW388" s="95"/>
      <c r="AX388" s="95"/>
      <c r="AY388" s="95"/>
      <c r="AZ388" s="95"/>
      <c r="BA388" s="95"/>
      <c r="BB388" s="95"/>
      <c r="BC388" s="95"/>
      <c r="BD388" s="95"/>
      <c r="BE388" s="95"/>
      <c r="BF388" s="95"/>
      <c r="BG388" s="95"/>
      <c r="BH388" s="95"/>
      <c r="BI388" s="95"/>
      <c r="BJ388" s="95"/>
      <c r="BK388" s="95"/>
      <c r="BL388" s="95"/>
      <c r="BM388" s="95"/>
      <c r="BN388" s="95"/>
      <c r="BO388" s="95"/>
      <c r="BP388" s="95"/>
      <c r="BQ388" s="95"/>
      <c r="BR388" s="95"/>
      <c r="BS388" s="95"/>
      <c r="BT388" s="95"/>
      <c r="BV388" s="95"/>
      <c r="BW388" s="95"/>
      <c r="BX388" s="95"/>
      <c r="BY388" s="95"/>
      <c r="BZ388" s="95"/>
      <c r="CA388" s="95"/>
      <c r="CB388" s="95"/>
      <c r="CC388" s="95"/>
      <c r="CD388" s="95"/>
      <c r="CE388" s="95"/>
      <c r="CF388" s="95"/>
      <c r="CG388" s="95"/>
      <c r="CH388" s="95"/>
      <c r="CI388" s="95"/>
      <c r="CJ388" s="95"/>
      <c r="CK388" s="95"/>
      <c r="CL388" s="95"/>
      <c r="CM388" s="95"/>
      <c r="CN388" s="95"/>
      <c r="CO388" s="95"/>
      <c r="CP388" s="95"/>
      <c r="CQ388" s="95"/>
      <c r="CR388" s="95"/>
      <c r="CS388" s="95"/>
      <c r="CT388" s="95"/>
      <c r="CU388" s="95"/>
      <c r="CV388" s="95"/>
    </row>
    <row r="389" spans="1:100" s="94" customFormat="1" ht="14.4">
      <c r="A389" s="95"/>
      <c r="B389" s="95"/>
      <c r="C389" s="95"/>
      <c r="D389" s="95"/>
      <c r="E389" s="95"/>
      <c r="F389" s="95"/>
      <c r="G389" s="99"/>
      <c r="H389" s="96"/>
      <c r="I389" s="100"/>
      <c r="J389" s="96"/>
      <c r="K389" s="96"/>
      <c r="L389" s="96"/>
      <c r="M389" s="96"/>
      <c r="N389" s="98"/>
      <c r="O389" s="98"/>
      <c r="P389" s="97"/>
      <c r="Q389" s="97"/>
      <c r="R389" s="95"/>
      <c r="S389" s="95"/>
      <c r="T389" s="95"/>
      <c r="U389" s="95"/>
      <c r="V389" s="95"/>
      <c r="W389" s="95"/>
      <c r="X389" s="95"/>
      <c r="Y389" s="95"/>
      <c r="Z389" s="95"/>
      <c r="AA389" s="95"/>
      <c r="AB389" s="95"/>
      <c r="AC389" s="95"/>
      <c r="AD389" s="95"/>
      <c r="AE389" s="95"/>
      <c r="AF389" s="95"/>
      <c r="AG389" s="95"/>
      <c r="AH389" s="95"/>
      <c r="AI389" s="95"/>
      <c r="AJ389" s="95"/>
      <c r="AK389" s="95"/>
      <c r="AL389" s="95"/>
      <c r="AM389" s="95"/>
      <c r="AN389" s="95"/>
      <c r="AO389" s="95"/>
      <c r="AP389" s="95"/>
      <c r="AQ389" s="95"/>
      <c r="AR389" s="95"/>
      <c r="AT389" s="95"/>
      <c r="AU389" s="95"/>
      <c r="AV389" s="95"/>
      <c r="AW389" s="95"/>
      <c r="AX389" s="95"/>
      <c r="AY389" s="95"/>
      <c r="AZ389" s="95"/>
      <c r="BA389" s="95"/>
      <c r="BB389" s="95"/>
      <c r="BC389" s="95"/>
      <c r="BD389" s="95"/>
      <c r="BE389" s="95"/>
      <c r="BF389" s="95"/>
      <c r="BG389" s="95"/>
      <c r="BH389" s="95"/>
      <c r="BI389" s="95"/>
      <c r="BJ389" s="95"/>
      <c r="BK389" s="95"/>
      <c r="BL389" s="95"/>
      <c r="BM389" s="95"/>
      <c r="BN389" s="95"/>
      <c r="BO389" s="95"/>
      <c r="BP389" s="95"/>
      <c r="BQ389" s="95"/>
      <c r="BR389" s="95"/>
      <c r="BS389" s="95"/>
      <c r="BT389" s="95"/>
      <c r="BV389" s="95"/>
      <c r="BW389" s="95"/>
      <c r="BX389" s="95"/>
      <c r="BY389" s="95"/>
      <c r="BZ389" s="95"/>
      <c r="CA389" s="95"/>
      <c r="CB389" s="95"/>
      <c r="CC389" s="95"/>
      <c r="CD389" s="95"/>
      <c r="CE389" s="95"/>
      <c r="CF389" s="95"/>
      <c r="CG389" s="95"/>
      <c r="CH389" s="95"/>
      <c r="CI389" s="95"/>
      <c r="CJ389" s="95"/>
      <c r="CK389" s="95"/>
      <c r="CL389" s="95"/>
      <c r="CM389" s="95"/>
      <c r="CN389" s="95"/>
      <c r="CO389" s="95"/>
      <c r="CP389" s="95"/>
      <c r="CQ389" s="95"/>
      <c r="CR389" s="95"/>
      <c r="CS389" s="95"/>
      <c r="CT389" s="95"/>
      <c r="CU389" s="95"/>
      <c r="CV389" s="95"/>
    </row>
    <row r="390" spans="1:100" s="94" customFormat="1" ht="14.4">
      <c r="A390" s="95"/>
      <c r="B390" s="95"/>
      <c r="C390" s="95"/>
      <c r="D390" s="95"/>
      <c r="E390" s="95"/>
      <c r="F390" s="95"/>
      <c r="G390" s="99"/>
      <c r="H390" s="96"/>
      <c r="I390" s="100"/>
      <c r="J390" s="96"/>
      <c r="K390" s="96"/>
      <c r="L390" s="96"/>
      <c r="M390" s="96"/>
      <c r="N390" s="98"/>
      <c r="O390" s="98"/>
      <c r="P390" s="97"/>
      <c r="Q390" s="97"/>
      <c r="R390" s="95"/>
      <c r="S390" s="95"/>
      <c r="T390" s="95"/>
      <c r="U390" s="95"/>
      <c r="V390" s="95"/>
      <c r="W390" s="95"/>
      <c r="X390" s="95"/>
      <c r="Y390" s="95"/>
      <c r="Z390" s="95"/>
      <c r="AA390" s="95"/>
      <c r="AB390" s="95"/>
      <c r="AC390" s="95"/>
      <c r="AD390" s="95"/>
      <c r="AE390" s="95"/>
      <c r="AF390" s="95"/>
      <c r="AG390" s="95"/>
      <c r="AH390" s="95"/>
      <c r="AI390" s="95"/>
      <c r="AJ390" s="95"/>
      <c r="AK390" s="95"/>
      <c r="AL390" s="95"/>
      <c r="AM390" s="95"/>
      <c r="AN390" s="95"/>
      <c r="AO390" s="95"/>
      <c r="AP390" s="95"/>
      <c r="AQ390" s="95"/>
      <c r="AR390" s="95"/>
      <c r="AT390" s="95"/>
      <c r="AU390" s="95"/>
      <c r="AV390" s="95"/>
      <c r="AW390" s="95"/>
      <c r="AX390" s="95"/>
      <c r="AY390" s="95"/>
      <c r="AZ390" s="95"/>
      <c r="BA390" s="95"/>
      <c r="BB390" s="95"/>
      <c r="BC390" s="95"/>
      <c r="BD390" s="95"/>
      <c r="BE390" s="95"/>
      <c r="BF390" s="95"/>
      <c r="BG390" s="95"/>
      <c r="BH390" s="95"/>
      <c r="BI390" s="95"/>
      <c r="BJ390" s="95"/>
      <c r="BK390" s="95"/>
      <c r="BL390" s="95"/>
      <c r="BM390" s="95"/>
      <c r="BN390" s="95"/>
      <c r="BO390" s="95"/>
      <c r="BP390" s="95"/>
      <c r="BQ390" s="95"/>
      <c r="BR390" s="95"/>
      <c r="BS390" s="95"/>
      <c r="BT390" s="95"/>
      <c r="BV390" s="95"/>
      <c r="BW390" s="95"/>
      <c r="BX390" s="95"/>
      <c r="BY390" s="95"/>
      <c r="BZ390" s="95"/>
      <c r="CA390" s="95"/>
      <c r="CB390" s="95"/>
      <c r="CC390" s="95"/>
      <c r="CD390" s="95"/>
      <c r="CE390" s="95"/>
      <c r="CF390" s="95"/>
      <c r="CG390" s="95"/>
      <c r="CH390" s="95"/>
      <c r="CI390" s="95"/>
      <c r="CJ390" s="95"/>
      <c r="CK390" s="95"/>
      <c r="CL390" s="95"/>
      <c r="CM390" s="95"/>
      <c r="CN390" s="95"/>
      <c r="CO390" s="95"/>
      <c r="CP390" s="95"/>
      <c r="CQ390" s="95"/>
      <c r="CR390" s="95"/>
      <c r="CS390" s="95"/>
      <c r="CT390" s="95"/>
      <c r="CU390" s="95"/>
      <c r="CV390" s="95"/>
    </row>
    <row r="391" spans="1:100" s="94" customFormat="1" ht="14.4">
      <c r="A391" s="95"/>
      <c r="B391" s="95"/>
      <c r="C391" s="95"/>
      <c r="D391" s="95"/>
      <c r="E391" s="95"/>
      <c r="F391" s="95"/>
      <c r="G391" s="99"/>
      <c r="H391" s="96"/>
      <c r="I391" s="100"/>
      <c r="J391" s="96"/>
      <c r="K391" s="96"/>
      <c r="L391" s="96"/>
      <c r="M391" s="96"/>
      <c r="N391" s="98"/>
      <c r="O391" s="98"/>
      <c r="P391" s="97"/>
      <c r="Q391" s="97"/>
      <c r="R391" s="95"/>
      <c r="S391" s="95"/>
      <c r="T391" s="95"/>
      <c r="U391" s="95"/>
      <c r="V391" s="95"/>
      <c r="W391" s="95"/>
      <c r="X391" s="95"/>
      <c r="Y391" s="95"/>
      <c r="Z391" s="95"/>
      <c r="AA391" s="95"/>
      <c r="AB391" s="95"/>
      <c r="AC391" s="95"/>
      <c r="AD391" s="95"/>
      <c r="AE391" s="95"/>
      <c r="AF391" s="95"/>
      <c r="AG391" s="95"/>
      <c r="AH391" s="95"/>
      <c r="AI391" s="95"/>
      <c r="AJ391" s="95"/>
      <c r="AK391" s="95"/>
      <c r="AL391" s="95"/>
      <c r="AM391" s="95"/>
      <c r="AN391" s="95"/>
      <c r="AO391" s="95"/>
      <c r="AP391" s="95"/>
      <c r="AQ391" s="95"/>
      <c r="AR391" s="95"/>
      <c r="AT391" s="95"/>
      <c r="AU391" s="95"/>
      <c r="AV391" s="95"/>
      <c r="AW391" s="95"/>
      <c r="AX391" s="95"/>
      <c r="AY391" s="95"/>
      <c r="AZ391" s="95"/>
      <c r="BA391" s="95"/>
      <c r="BB391" s="95"/>
      <c r="BC391" s="95"/>
      <c r="BD391" s="95"/>
      <c r="BE391" s="95"/>
      <c r="BF391" s="95"/>
      <c r="BG391" s="95"/>
      <c r="BH391" s="95"/>
      <c r="BI391" s="95"/>
      <c r="BJ391" s="95"/>
      <c r="BK391" s="95"/>
      <c r="BL391" s="95"/>
      <c r="BM391" s="95"/>
      <c r="BN391" s="95"/>
      <c r="BO391" s="95"/>
      <c r="BP391" s="95"/>
      <c r="BQ391" s="95"/>
      <c r="BR391" s="95"/>
      <c r="BS391" s="95"/>
      <c r="BT391" s="95"/>
      <c r="BV391" s="95"/>
      <c r="BW391" s="95"/>
      <c r="BX391" s="95"/>
      <c r="BY391" s="95"/>
      <c r="BZ391" s="95"/>
      <c r="CA391" s="95"/>
      <c r="CB391" s="95"/>
      <c r="CC391" s="95"/>
      <c r="CD391" s="95"/>
      <c r="CE391" s="95"/>
      <c r="CF391" s="95"/>
      <c r="CG391" s="95"/>
      <c r="CH391" s="95"/>
      <c r="CI391" s="95"/>
      <c r="CJ391" s="95"/>
      <c r="CK391" s="95"/>
      <c r="CL391" s="95"/>
      <c r="CM391" s="95"/>
      <c r="CN391" s="95"/>
      <c r="CO391" s="95"/>
      <c r="CP391" s="95"/>
      <c r="CQ391" s="95"/>
      <c r="CR391" s="95"/>
      <c r="CS391" s="95"/>
      <c r="CT391" s="95"/>
      <c r="CU391" s="95"/>
      <c r="CV391" s="95"/>
    </row>
    <row r="392" spans="1:100" s="94" customFormat="1" ht="14.4">
      <c r="A392" s="95"/>
      <c r="B392" s="95"/>
      <c r="C392" s="95"/>
      <c r="D392" s="95"/>
      <c r="E392" s="95"/>
      <c r="F392" s="95"/>
      <c r="G392" s="99"/>
      <c r="H392" s="96"/>
      <c r="I392" s="100"/>
      <c r="J392" s="96"/>
      <c r="K392" s="96"/>
      <c r="L392" s="96"/>
      <c r="M392" s="96"/>
      <c r="N392" s="98"/>
      <c r="O392" s="98"/>
      <c r="P392" s="97"/>
      <c r="Q392" s="97"/>
      <c r="R392" s="95"/>
      <c r="S392" s="95"/>
      <c r="T392" s="95"/>
      <c r="U392" s="95"/>
      <c r="V392" s="95"/>
      <c r="W392" s="95"/>
      <c r="X392" s="95"/>
      <c r="Y392" s="95"/>
      <c r="Z392" s="95"/>
      <c r="AA392" s="95"/>
      <c r="AB392" s="95"/>
      <c r="AC392" s="95"/>
      <c r="AD392" s="95"/>
      <c r="AE392" s="95"/>
      <c r="AF392" s="95"/>
      <c r="AG392" s="95"/>
      <c r="AH392" s="95"/>
      <c r="AI392" s="95"/>
      <c r="AJ392" s="95"/>
      <c r="AK392" s="95"/>
      <c r="AL392" s="95"/>
      <c r="AM392" s="95"/>
      <c r="AN392" s="95"/>
      <c r="AO392" s="95"/>
      <c r="AP392" s="95"/>
      <c r="AQ392" s="95"/>
      <c r="AR392" s="95"/>
      <c r="AT392" s="95"/>
      <c r="AU392" s="95"/>
      <c r="AV392" s="95"/>
      <c r="AW392" s="95"/>
      <c r="AX392" s="95"/>
      <c r="AY392" s="95"/>
      <c r="AZ392" s="95"/>
      <c r="BA392" s="95"/>
      <c r="BB392" s="95"/>
      <c r="BC392" s="95"/>
      <c r="BD392" s="95"/>
      <c r="BE392" s="95"/>
      <c r="BF392" s="95"/>
      <c r="BG392" s="95"/>
      <c r="BH392" s="95"/>
      <c r="BI392" s="95"/>
      <c r="BJ392" s="95"/>
      <c r="BK392" s="95"/>
      <c r="BL392" s="95"/>
      <c r="BM392" s="95"/>
      <c r="BN392" s="95"/>
      <c r="BO392" s="95"/>
      <c r="BP392" s="95"/>
      <c r="BQ392" s="95"/>
      <c r="BR392" s="95"/>
      <c r="BS392" s="95"/>
      <c r="BT392" s="95"/>
      <c r="BV392" s="95"/>
      <c r="BW392" s="95"/>
      <c r="BX392" s="95"/>
      <c r="BY392" s="95"/>
      <c r="BZ392" s="95"/>
      <c r="CA392" s="95"/>
      <c r="CB392" s="95"/>
      <c r="CC392" s="95"/>
      <c r="CD392" s="95"/>
      <c r="CE392" s="95"/>
      <c r="CF392" s="95"/>
      <c r="CG392" s="95"/>
      <c r="CH392" s="95"/>
      <c r="CI392" s="95"/>
      <c r="CJ392" s="95"/>
      <c r="CK392" s="95"/>
      <c r="CL392" s="95"/>
      <c r="CM392" s="95"/>
      <c r="CN392" s="95"/>
      <c r="CO392" s="95"/>
      <c r="CP392" s="95"/>
      <c r="CQ392" s="95"/>
      <c r="CR392" s="95"/>
      <c r="CS392" s="95"/>
      <c r="CT392" s="95"/>
      <c r="CU392" s="95"/>
      <c r="CV392" s="95"/>
    </row>
    <row r="393" spans="1:100" s="94" customFormat="1" ht="14.4">
      <c r="A393" s="95"/>
      <c r="B393" s="95"/>
      <c r="C393" s="95"/>
      <c r="D393" s="95"/>
      <c r="E393" s="95"/>
      <c r="F393" s="95"/>
      <c r="G393" s="99"/>
      <c r="H393" s="96"/>
      <c r="I393" s="100"/>
      <c r="J393" s="96"/>
      <c r="K393" s="96"/>
      <c r="L393" s="96"/>
      <c r="M393" s="96"/>
      <c r="N393" s="98"/>
      <c r="O393" s="98"/>
      <c r="P393" s="97"/>
      <c r="Q393" s="97"/>
      <c r="R393" s="95"/>
      <c r="S393" s="95"/>
      <c r="T393" s="95"/>
      <c r="U393" s="95"/>
      <c r="V393" s="95"/>
      <c r="W393" s="95"/>
      <c r="X393" s="95"/>
      <c r="Y393" s="95"/>
      <c r="Z393" s="95"/>
      <c r="AA393" s="95"/>
      <c r="AB393" s="95"/>
      <c r="AC393" s="95"/>
      <c r="AD393" s="95"/>
      <c r="AE393" s="95"/>
      <c r="AF393" s="95"/>
      <c r="AG393" s="95"/>
      <c r="AH393" s="95"/>
      <c r="AI393" s="95"/>
      <c r="AJ393" s="95"/>
      <c r="AK393" s="95"/>
      <c r="AL393" s="95"/>
      <c r="AM393" s="95"/>
      <c r="AN393" s="95"/>
      <c r="AO393" s="95"/>
      <c r="AP393" s="95"/>
      <c r="AQ393" s="95"/>
      <c r="AR393" s="95"/>
      <c r="AT393" s="95"/>
      <c r="AU393" s="95"/>
      <c r="AV393" s="95"/>
      <c r="AW393" s="95"/>
      <c r="AX393" s="95"/>
      <c r="AY393" s="95"/>
      <c r="AZ393" s="95"/>
      <c r="BA393" s="95"/>
      <c r="BB393" s="95"/>
      <c r="BC393" s="95"/>
      <c r="BD393" s="95"/>
      <c r="BE393" s="95"/>
      <c r="BF393" s="95"/>
      <c r="BG393" s="95"/>
      <c r="BH393" s="95"/>
      <c r="BI393" s="95"/>
      <c r="BJ393" s="95"/>
      <c r="BK393" s="95"/>
      <c r="BL393" s="95"/>
      <c r="BM393" s="95"/>
      <c r="BN393" s="95"/>
      <c r="BO393" s="95"/>
      <c r="BP393" s="95"/>
      <c r="BQ393" s="95"/>
      <c r="BR393" s="95"/>
      <c r="BS393" s="95"/>
      <c r="BT393" s="95"/>
      <c r="BV393" s="95"/>
      <c r="BW393" s="95"/>
      <c r="BX393" s="95"/>
      <c r="BY393" s="95"/>
      <c r="BZ393" s="95"/>
      <c r="CA393" s="95"/>
      <c r="CB393" s="95"/>
      <c r="CC393" s="95"/>
      <c r="CD393" s="95"/>
      <c r="CE393" s="95"/>
      <c r="CF393" s="95"/>
      <c r="CG393" s="95"/>
      <c r="CH393" s="95"/>
      <c r="CI393" s="95"/>
      <c r="CJ393" s="95"/>
      <c r="CK393" s="95"/>
      <c r="CL393" s="95"/>
      <c r="CM393" s="95"/>
      <c r="CN393" s="95"/>
      <c r="CO393" s="95"/>
      <c r="CP393" s="95"/>
      <c r="CQ393" s="95"/>
      <c r="CR393" s="95"/>
      <c r="CS393" s="95"/>
      <c r="CT393" s="95"/>
      <c r="CU393" s="95"/>
      <c r="CV393" s="95"/>
    </row>
    <row r="394" spans="1:100" s="94" customFormat="1" ht="14.4">
      <c r="A394" s="95"/>
      <c r="B394" s="95"/>
      <c r="C394" s="95"/>
      <c r="D394" s="95"/>
      <c r="E394" s="95"/>
      <c r="F394" s="95"/>
      <c r="G394" s="99"/>
      <c r="H394" s="96"/>
      <c r="I394" s="100"/>
      <c r="J394" s="96"/>
      <c r="K394" s="96"/>
      <c r="L394" s="96"/>
      <c r="M394" s="96"/>
      <c r="N394" s="98"/>
      <c r="O394" s="98"/>
      <c r="P394" s="97"/>
      <c r="Q394" s="97"/>
      <c r="R394" s="95"/>
      <c r="S394" s="95"/>
      <c r="T394" s="95"/>
      <c r="U394" s="95"/>
      <c r="V394" s="95"/>
      <c r="W394" s="95"/>
      <c r="X394" s="95"/>
      <c r="Y394" s="95"/>
      <c r="Z394" s="95"/>
      <c r="AA394" s="95"/>
      <c r="AB394" s="95"/>
      <c r="AC394" s="95"/>
      <c r="AD394" s="95"/>
      <c r="AE394" s="95"/>
      <c r="AF394" s="95"/>
      <c r="AG394" s="95"/>
      <c r="AH394" s="95"/>
      <c r="AI394" s="95"/>
      <c r="AJ394" s="95"/>
      <c r="AK394" s="95"/>
      <c r="AL394" s="95"/>
      <c r="AM394" s="95"/>
      <c r="AN394" s="95"/>
      <c r="AO394" s="95"/>
      <c r="AP394" s="95"/>
      <c r="AQ394" s="95"/>
      <c r="AR394" s="95"/>
      <c r="AT394" s="95"/>
      <c r="AU394" s="95"/>
      <c r="AV394" s="95"/>
      <c r="AW394" s="95"/>
      <c r="AX394" s="95"/>
      <c r="AY394" s="95"/>
      <c r="AZ394" s="95"/>
      <c r="BA394" s="95"/>
      <c r="BB394" s="95"/>
      <c r="BC394" s="95"/>
      <c r="BD394" s="95"/>
      <c r="BE394" s="95"/>
      <c r="BF394" s="95"/>
      <c r="BG394" s="95"/>
      <c r="BH394" s="95"/>
      <c r="BI394" s="95"/>
      <c r="BJ394" s="95"/>
      <c r="BK394" s="95"/>
      <c r="BL394" s="95"/>
      <c r="BM394" s="95"/>
      <c r="BN394" s="95"/>
      <c r="BO394" s="95"/>
      <c r="BP394" s="95"/>
      <c r="BQ394" s="95"/>
      <c r="BR394" s="95"/>
      <c r="BS394" s="95"/>
      <c r="BT394" s="95"/>
      <c r="BV394" s="95"/>
      <c r="BW394" s="95"/>
      <c r="BX394" s="95"/>
      <c r="BY394" s="95"/>
      <c r="BZ394" s="95"/>
      <c r="CA394" s="95"/>
      <c r="CB394" s="95"/>
      <c r="CC394" s="95"/>
      <c r="CD394" s="95"/>
      <c r="CE394" s="95"/>
      <c r="CF394" s="95"/>
      <c r="CG394" s="95"/>
      <c r="CH394" s="95"/>
      <c r="CI394" s="95"/>
      <c r="CJ394" s="95"/>
      <c r="CK394" s="95"/>
      <c r="CL394" s="95"/>
      <c r="CM394" s="95"/>
      <c r="CN394" s="95"/>
      <c r="CO394" s="95"/>
      <c r="CP394" s="95"/>
      <c r="CQ394" s="95"/>
      <c r="CR394" s="95"/>
      <c r="CS394" s="95"/>
      <c r="CT394" s="95"/>
      <c r="CU394" s="95"/>
      <c r="CV394" s="95"/>
    </row>
    <row r="395" spans="1:100" s="94" customFormat="1" ht="14.4">
      <c r="A395" s="95"/>
      <c r="B395" s="95"/>
      <c r="C395" s="95"/>
      <c r="D395" s="95"/>
      <c r="E395" s="95"/>
      <c r="F395" s="95"/>
      <c r="G395" s="99"/>
      <c r="H395" s="96"/>
      <c r="I395" s="100"/>
      <c r="J395" s="96"/>
      <c r="K395" s="96"/>
      <c r="L395" s="96"/>
      <c r="M395" s="96"/>
      <c r="N395" s="98"/>
      <c r="O395" s="98"/>
      <c r="P395" s="97"/>
      <c r="Q395" s="97"/>
      <c r="R395" s="95"/>
      <c r="S395" s="95"/>
      <c r="T395" s="95"/>
      <c r="U395" s="95"/>
      <c r="V395" s="95"/>
      <c r="W395" s="95"/>
      <c r="X395" s="95"/>
      <c r="Y395" s="95"/>
      <c r="Z395" s="95"/>
      <c r="AA395" s="95"/>
      <c r="AB395" s="95"/>
      <c r="AC395" s="95"/>
      <c r="AD395" s="95"/>
      <c r="AE395" s="95"/>
      <c r="AF395" s="95"/>
      <c r="AG395" s="95"/>
      <c r="AH395" s="95"/>
      <c r="AI395" s="95"/>
      <c r="AJ395" s="95"/>
      <c r="AK395" s="95"/>
      <c r="AL395" s="95"/>
      <c r="AM395" s="95"/>
      <c r="AN395" s="95"/>
      <c r="AO395" s="95"/>
      <c r="AP395" s="95"/>
      <c r="AQ395" s="95"/>
      <c r="AR395" s="95"/>
      <c r="AT395" s="95"/>
      <c r="AU395" s="95"/>
      <c r="AV395" s="95"/>
      <c r="AW395" s="95"/>
      <c r="AX395" s="95"/>
      <c r="AY395" s="95"/>
      <c r="AZ395" s="95"/>
      <c r="BA395" s="95"/>
      <c r="BB395" s="95"/>
      <c r="BC395" s="95"/>
      <c r="BD395" s="95"/>
      <c r="BE395" s="95"/>
      <c r="BF395" s="95"/>
      <c r="BG395" s="95"/>
      <c r="BH395" s="95"/>
      <c r="BI395" s="95"/>
      <c r="BJ395" s="95"/>
      <c r="BK395" s="95"/>
      <c r="BL395" s="95"/>
      <c r="BM395" s="95"/>
      <c r="BN395" s="95"/>
      <c r="BO395" s="95"/>
      <c r="BP395" s="95"/>
      <c r="BQ395" s="95"/>
      <c r="BR395" s="95"/>
      <c r="BS395" s="95"/>
      <c r="BT395" s="95"/>
      <c r="BV395" s="95"/>
      <c r="BW395" s="95"/>
      <c r="BX395" s="95"/>
      <c r="BY395" s="95"/>
      <c r="BZ395" s="95"/>
      <c r="CA395" s="95"/>
      <c r="CB395" s="95"/>
      <c r="CC395" s="95"/>
      <c r="CD395" s="95"/>
      <c r="CE395" s="95"/>
      <c r="CF395" s="95"/>
      <c r="CG395" s="95"/>
      <c r="CH395" s="95"/>
      <c r="CI395" s="95"/>
      <c r="CJ395" s="95"/>
      <c r="CK395" s="95"/>
      <c r="CL395" s="95"/>
      <c r="CM395" s="95"/>
      <c r="CN395" s="95"/>
      <c r="CO395" s="95"/>
      <c r="CP395" s="95"/>
      <c r="CQ395" s="95"/>
      <c r="CR395" s="95"/>
      <c r="CS395" s="95"/>
      <c r="CT395" s="95"/>
      <c r="CU395" s="95"/>
      <c r="CV395" s="95"/>
    </row>
    <row r="396" spans="1:100" s="94" customFormat="1" ht="14.4">
      <c r="A396" s="95"/>
      <c r="B396" s="95"/>
      <c r="C396" s="95"/>
      <c r="D396" s="95"/>
      <c r="E396" s="95"/>
      <c r="F396" s="95"/>
      <c r="G396" s="99"/>
      <c r="H396" s="96"/>
      <c r="I396" s="100"/>
      <c r="J396" s="96"/>
      <c r="K396" s="96"/>
      <c r="L396" s="96"/>
      <c r="M396" s="96"/>
      <c r="N396" s="98"/>
      <c r="O396" s="98"/>
      <c r="P396" s="97"/>
      <c r="Q396" s="97"/>
      <c r="R396" s="95"/>
      <c r="S396" s="95"/>
      <c r="T396" s="95"/>
      <c r="U396" s="95"/>
      <c r="V396" s="95"/>
      <c r="W396" s="95"/>
      <c r="X396" s="95"/>
      <c r="Y396" s="95"/>
      <c r="Z396" s="95"/>
      <c r="AA396" s="95"/>
      <c r="AB396" s="95"/>
      <c r="AC396" s="95"/>
      <c r="AD396" s="95"/>
      <c r="AE396" s="95"/>
      <c r="AF396" s="95"/>
      <c r="AG396" s="95"/>
      <c r="AH396" s="95"/>
      <c r="AI396" s="95"/>
      <c r="AJ396" s="95"/>
      <c r="AK396" s="95"/>
      <c r="AL396" s="95"/>
      <c r="AM396" s="95"/>
      <c r="AN396" s="95"/>
      <c r="AO396" s="95"/>
      <c r="AP396" s="95"/>
      <c r="AQ396" s="95"/>
      <c r="AR396" s="95"/>
      <c r="AT396" s="95"/>
      <c r="AU396" s="95"/>
      <c r="AV396" s="95"/>
      <c r="AW396" s="95"/>
      <c r="AX396" s="95"/>
      <c r="AY396" s="95"/>
      <c r="AZ396" s="95"/>
      <c r="BA396" s="95"/>
      <c r="BB396" s="95"/>
      <c r="BC396" s="95"/>
      <c r="BD396" s="95"/>
      <c r="BE396" s="95"/>
      <c r="BF396" s="95"/>
      <c r="BG396" s="95"/>
      <c r="BH396" s="95"/>
      <c r="BI396" s="95"/>
      <c r="BJ396" s="95"/>
      <c r="BK396" s="95"/>
      <c r="BL396" s="95"/>
      <c r="BM396" s="95"/>
      <c r="BN396" s="95"/>
      <c r="BO396" s="95"/>
      <c r="BP396" s="95"/>
      <c r="BQ396" s="95"/>
      <c r="BR396" s="95"/>
      <c r="BS396" s="95"/>
      <c r="BT396" s="95"/>
      <c r="BV396" s="95"/>
      <c r="BW396" s="95"/>
      <c r="BX396" s="95"/>
      <c r="BY396" s="95"/>
      <c r="BZ396" s="95"/>
      <c r="CA396" s="95"/>
      <c r="CB396" s="95"/>
      <c r="CC396" s="95"/>
      <c r="CD396" s="95"/>
      <c r="CE396" s="95"/>
      <c r="CF396" s="95"/>
      <c r="CG396" s="95"/>
      <c r="CH396" s="95"/>
      <c r="CI396" s="95"/>
      <c r="CJ396" s="95"/>
      <c r="CK396" s="95"/>
      <c r="CL396" s="95"/>
      <c r="CM396" s="95"/>
      <c r="CN396" s="95"/>
      <c r="CO396" s="95"/>
      <c r="CP396" s="95"/>
      <c r="CQ396" s="95"/>
      <c r="CR396" s="95"/>
      <c r="CS396" s="95"/>
      <c r="CT396" s="95"/>
      <c r="CU396" s="95"/>
      <c r="CV396" s="95"/>
    </row>
    <row r="397" spans="1:100" s="94" customFormat="1" ht="14.4">
      <c r="A397" s="95"/>
      <c r="B397" s="95"/>
      <c r="C397" s="95"/>
      <c r="D397" s="95"/>
      <c r="E397" s="95"/>
      <c r="F397" s="95"/>
      <c r="G397" s="99"/>
      <c r="H397" s="96"/>
      <c r="I397" s="100"/>
      <c r="J397" s="96"/>
      <c r="K397" s="96"/>
      <c r="L397" s="96"/>
      <c r="M397" s="96"/>
      <c r="N397" s="98"/>
      <c r="O397" s="98"/>
      <c r="P397" s="97"/>
      <c r="Q397" s="97"/>
      <c r="R397" s="95"/>
      <c r="S397" s="95"/>
      <c r="T397" s="95"/>
      <c r="U397" s="95"/>
      <c r="V397" s="95"/>
      <c r="W397" s="95"/>
      <c r="X397" s="95"/>
      <c r="Y397" s="95"/>
      <c r="Z397" s="95"/>
      <c r="AA397" s="95"/>
      <c r="AB397" s="95"/>
      <c r="AC397" s="95"/>
      <c r="AD397" s="95"/>
      <c r="AE397" s="95"/>
      <c r="AF397" s="95"/>
      <c r="AG397" s="95"/>
      <c r="AH397" s="95"/>
      <c r="AI397" s="95"/>
      <c r="AJ397" s="95"/>
      <c r="AK397" s="95"/>
      <c r="AL397" s="95"/>
      <c r="AM397" s="95"/>
      <c r="AN397" s="95"/>
      <c r="AO397" s="95"/>
      <c r="AP397" s="95"/>
      <c r="AQ397" s="95"/>
      <c r="AR397" s="95"/>
      <c r="AT397" s="95"/>
      <c r="AU397" s="95"/>
      <c r="AV397" s="95"/>
      <c r="AW397" s="95"/>
      <c r="AX397" s="95"/>
      <c r="AY397" s="95"/>
      <c r="AZ397" s="95"/>
      <c r="BA397" s="95"/>
      <c r="BB397" s="95"/>
      <c r="BC397" s="95"/>
      <c r="BD397" s="95"/>
      <c r="BE397" s="95"/>
      <c r="BF397" s="95"/>
      <c r="BG397" s="95"/>
      <c r="BH397" s="95"/>
      <c r="BI397" s="95"/>
      <c r="BJ397" s="95"/>
      <c r="BK397" s="95"/>
      <c r="BL397" s="95"/>
      <c r="BM397" s="95"/>
      <c r="BN397" s="95"/>
      <c r="BO397" s="95"/>
      <c r="BP397" s="95"/>
      <c r="BQ397" s="95"/>
      <c r="BR397" s="95"/>
      <c r="BS397" s="95"/>
      <c r="BT397" s="95"/>
      <c r="BV397" s="95"/>
      <c r="BW397" s="95"/>
      <c r="BX397" s="95"/>
      <c r="BY397" s="95"/>
      <c r="BZ397" s="95"/>
      <c r="CA397" s="95"/>
      <c r="CB397" s="95"/>
      <c r="CC397" s="95"/>
      <c r="CD397" s="95"/>
      <c r="CE397" s="95"/>
      <c r="CF397" s="95"/>
      <c r="CG397" s="95"/>
      <c r="CH397" s="95"/>
      <c r="CI397" s="95"/>
      <c r="CJ397" s="95"/>
      <c r="CK397" s="95"/>
      <c r="CL397" s="95"/>
      <c r="CM397" s="95"/>
      <c r="CN397" s="95"/>
      <c r="CO397" s="95"/>
      <c r="CP397" s="95"/>
      <c r="CQ397" s="95"/>
      <c r="CR397" s="95"/>
      <c r="CS397" s="95"/>
      <c r="CT397" s="95"/>
      <c r="CU397" s="95"/>
      <c r="CV397" s="95"/>
    </row>
    <row r="398" spans="1:100" s="94" customFormat="1" ht="14.4">
      <c r="A398" s="95"/>
      <c r="B398" s="95"/>
      <c r="C398" s="95"/>
      <c r="D398" s="95"/>
      <c r="E398" s="95"/>
      <c r="F398" s="95"/>
      <c r="G398" s="99"/>
      <c r="H398" s="96"/>
      <c r="I398" s="100"/>
      <c r="J398" s="96"/>
      <c r="K398" s="96"/>
      <c r="L398" s="96"/>
      <c r="M398" s="96"/>
      <c r="N398" s="98"/>
      <c r="O398" s="98"/>
      <c r="P398" s="97"/>
      <c r="Q398" s="97"/>
      <c r="R398" s="95"/>
      <c r="S398" s="95"/>
      <c r="T398" s="95"/>
      <c r="U398" s="95"/>
      <c r="V398" s="95"/>
      <c r="W398" s="95"/>
      <c r="X398" s="95"/>
      <c r="Y398" s="95"/>
      <c r="Z398" s="95"/>
      <c r="AA398" s="95"/>
      <c r="AB398" s="95"/>
      <c r="AC398" s="95"/>
      <c r="AD398" s="95"/>
      <c r="AE398" s="95"/>
      <c r="AF398" s="95"/>
      <c r="AG398" s="95"/>
      <c r="AH398" s="95"/>
      <c r="AI398" s="95"/>
      <c r="AJ398" s="95"/>
      <c r="AK398" s="95"/>
      <c r="AL398" s="95"/>
      <c r="AM398" s="95"/>
      <c r="AN398" s="95"/>
      <c r="AO398" s="95"/>
      <c r="AP398" s="95"/>
      <c r="AQ398" s="95"/>
      <c r="AR398" s="95"/>
      <c r="AT398" s="95"/>
      <c r="AU398" s="95"/>
      <c r="AV398" s="95"/>
      <c r="AW398" s="95"/>
      <c r="AX398" s="95"/>
      <c r="AY398" s="95"/>
      <c r="AZ398" s="95"/>
      <c r="BA398" s="95"/>
      <c r="BB398" s="95"/>
      <c r="BC398" s="95"/>
      <c r="BD398" s="95"/>
      <c r="BE398" s="95"/>
      <c r="BF398" s="95"/>
      <c r="BG398" s="95"/>
      <c r="BH398" s="95"/>
      <c r="BI398" s="95"/>
      <c r="BJ398" s="95"/>
      <c r="BK398" s="95"/>
      <c r="BL398" s="95"/>
      <c r="BM398" s="95"/>
      <c r="BN398" s="95"/>
      <c r="BO398" s="95"/>
      <c r="BP398" s="95"/>
      <c r="BQ398" s="95"/>
      <c r="BR398" s="95"/>
      <c r="BS398" s="95"/>
      <c r="BT398" s="95"/>
      <c r="BV398" s="95"/>
      <c r="BW398" s="95"/>
      <c r="BX398" s="95"/>
      <c r="BY398" s="95"/>
      <c r="BZ398" s="95"/>
      <c r="CA398" s="95"/>
      <c r="CB398" s="95"/>
      <c r="CC398" s="95"/>
      <c r="CD398" s="95"/>
      <c r="CE398" s="95"/>
      <c r="CF398" s="95"/>
      <c r="CG398" s="95"/>
      <c r="CH398" s="95"/>
      <c r="CI398" s="95"/>
      <c r="CJ398" s="95"/>
      <c r="CK398" s="95"/>
      <c r="CL398" s="95"/>
      <c r="CM398" s="95"/>
      <c r="CN398" s="95"/>
      <c r="CO398" s="95"/>
      <c r="CP398" s="95"/>
      <c r="CQ398" s="95"/>
      <c r="CR398" s="95"/>
      <c r="CS398" s="95"/>
      <c r="CT398" s="95"/>
      <c r="CU398" s="95"/>
      <c r="CV398" s="95"/>
    </row>
    <row r="399" spans="1:100" s="94" customFormat="1" ht="14.4">
      <c r="A399" s="95"/>
      <c r="B399" s="95"/>
      <c r="C399" s="95"/>
      <c r="D399" s="95"/>
      <c r="E399" s="95"/>
      <c r="F399" s="95"/>
      <c r="G399" s="99"/>
      <c r="H399" s="96"/>
      <c r="I399" s="100"/>
      <c r="J399" s="96"/>
      <c r="K399" s="96"/>
      <c r="L399" s="96"/>
      <c r="M399" s="96"/>
      <c r="N399" s="98"/>
      <c r="O399" s="98"/>
      <c r="P399" s="97"/>
      <c r="Q399" s="97"/>
      <c r="R399" s="95"/>
      <c r="S399" s="95"/>
      <c r="T399" s="95"/>
      <c r="U399" s="95"/>
      <c r="V399" s="95"/>
      <c r="W399" s="95"/>
      <c r="X399" s="95"/>
      <c r="Y399" s="95"/>
      <c r="Z399" s="95"/>
      <c r="AA399" s="95"/>
      <c r="AB399" s="95"/>
      <c r="AC399" s="95"/>
      <c r="AD399" s="95"/>
      <c r="AE399" s="95"/>
      <c r="AF399" s="95"/>
      <c r="AG399" s="95"/>
      <c r="AH399" s="95"/>
      <c r="AI399" s="95"/>
      <c r="AJ399" s="95"/>
      <c r="AK399" s="95"/>
      <c r="AL399" s="95"/>
      <c r="AM399" s="95"/>
      <c r="AN399" s="95"/>
      <c r="AO399" s="95"/>
      <c r="AP399" s="95"/>
      <c r="AQ399" s="95"/>
      <c r="AR399" s="95"/>
      <c r="AT399" s="95"/>
      <c r="AU399" s="95"/>
      <c r="AV399" s="95"/>
      <c r="AW399" s="95"/>
      <c r="AX399" s="95"/>
      <c r="AY399" s="95"/>
      <c r="AZ399" s="95"/>
      <c r="BA399" s="95"/>
      <c r="BB399" s="95"/>
      <c r="BC399" s="95"/>
      <c r="BD399" s="95"/>
      <c r="BE399" s="95"/>
      <c r="BF399" s="95"/>
      <c r="BG399" s="95"/>
      <c r="BH399" s="95"/>
      <c r="BI399" s="95"/>
      <c r="BJ399" s="95"/>
      <c r="BK399" s="95"/>
      <c r="BL399" s="95"/>
      <c r="BM399" s="95"/>
      <c r="BN399" s="95"/>
      <c r="BO399" s="95"/>
      <c r="BP399" s="95"/>
      <c r="BQ399" s="95"/>
      <c r="BR399" s="95"/>
      <c r="BS399" s="95"/>
      <c r="BT399" s="95"/>
      <c r="BV399" s="95"/>
      <c r="BW399" s="95"/>
      <c r="BX399" s="95"/>
      <c r="BY399" s="95"/>
      <c r="BZ399" s="95"/>
      <c r="CA399" s="95"/>
      <c r="CB399" s="95"/>
      <c r="CC399" s="95"/>
      <c r="CD399" s="95"/>
      <c r="CE399" s="95"/>
      <c r="CF399" s="95"/>
      <c r="CG399" s="95"/>
      <c r="CH399" s="95"/>
      <c r="CI399" s="95"/>
      <c r="CJ399" s="95"/>
      <c r="CK399" s="95"/>
      <c r="CL399" s="95"/>
      <c r="CM399" s="95"/>
      <c r="CN399" s="95"/>
      <c r="CO399" s="95"/>
      <c r="CP399" s="95"/>
      <c r="CQ399" s="95"/>
      <c r="CR399" s="95"/>
      <c r="CS399" s="95"/>
      <c r="CT399" s="95"/>
      <c r="CU399" s="95"/>
      <c r="CV399" s="95"/>
    </row>
    <row r="400" spans="1:100" s="94" customFormat="1" ht="14.4">
      <c r="A400" s="95"/>
      <c r="B400" s="95"/>
      <c r="C400" s="95"/>
      <c r="D400" s="95"/>
      <c r="E400" s="95"/>
      <c r="F400" s="95"/>
      <c r="G400" s="99"/>
      <c r="H400" s="96"/>
      <c r="I400" s="100"/>
      <c r="J400" s="96"/>
      <c r="K400" s="96"/>
      <c r="L400" s="96"/>
      <c r="M400" s="96"/>
      <c r="N400" s="98"/>
      <c r="O400" s="98"/>
      <c r="P400" s="97"/>
      <c r="Q400" s="97"/>
      <c r="R400" s="95"/>
      <c r="S400" s="95"/>
      <c r="T400" s="95"/>
      <c r="U400" s="95"/>
      <c r="V400" s="95"/>
      <c r="W400" s="95"/>
      <c r="X400" s="95"/>
      <c r="Y400" s="95"/>
      <c r="Z400" s="95"/>
      <c r="AA400" s="95"/>
      <c r="AB400" s="95"/>
      <c r="AC400" s="95"/>
      <c r="AD400" s="95"/>
      <c r="AE400" s="95"/>
      <c r="AF400" s="95"/>
      <c r="AG400" s="95"/>
      <c r="AH400" s="95"/>
      <c r="AI400" s="95"/>
      <c r="AJ400" s="95"/>
      <c r="AK400" s="95"/>
      <c r="AL400" s="95"/>
      <c r="AM400" s="95"/>
      <c r="AN400" s="95"/>
      <c r="AO400" s="95"/>
      <c r="AP400" s="95"/>
      <c r="AQ400" s="95"/>
      <c r="AR400" s="95"/>
      <c r="AT400" s="95"/>
      <c r="AU400" s="95"/>
      <c r="AV400" s="95"/>
      <c r="AW400" s="95"/>
      <c r="AX400" s="95"/>
      <c r="AY400" s="95"/>
      <c r="AZ400" s="95"/>
      <c r="BA400" s="95"/>
      <c r="BB400" s="95"/>
      <c r="BC400" s="95"/>
      <c r="BD400" s="95"/>
      <c r="BE400" s="95"/>
      <c r="BF400" s="95"/>
      <c r="BG400" s="95"/>
      <c r="BH400" s="95"/>
      <c r="BI400" s="95"/>
      <c r="BJ400" s="95"/>
      <c r="BK400" s="95"/>
      <c r="BL400" s="95"/>
      <c r="BM400" s="95"/>
      <c r="BN400" s="95"/>
      <c r="BO400" s="95"/>
      <c r="BP400" s="95"/>
      <c r="BQ400" s="95"/>
      <c r="BR400" s="95"/>
      <c r="BS400" s="95"/>
      <c r="BT400" s="95"/>
      <c r="BV400" s="95"/>
      <c r="BW400" s="95"/>
      <c r="BX400" s="95"/>
      <c r="BY400" s="95"/>
      <c r="BZ400" s="95"/>
      <c r="CA400" s="95"/>
      <c r="CB400" s="95"/>
      <c r="CC400" s="95"/>
      <c r="CD400" s="95"/>
      <c r="CE400" s="95"/>
      <c r="CF400" s="95"/>
      <c r="CG400" s="95"/>
      <c r="CH400" s="95"/>
      <c r="CI400" s="95"/>
      <c r="CJ400" s="95"/>
      <c r="CK400" s="95"/>
      <c r="CL400" s="95"/>
      <c r="CM400" s="95"/>
      <c r="CN400" s="95"/>
      <c r="CO400" s="95"/>
      <c r="CP400" s="95"/>
      <c r="CQ400" s="95"/>
      <c r="CR400" s="95"/>
      <c r="CS400" s="95"/>
      <c r="CT400" s="95"/>
      <c r="CU400" s="95"/>
      <c r="CV400" s="95"/>
    </row>
    <row r="401" spans="1:100" s="94" customFormat="1" ht="14.4">
      <c r="A401" s="95"/>
      <c r="B401" s="95"/>
      <c r="C401" s="95"/>
      <c r="D401" s="95"/>
      <c r="E401" s="95"/>
      <c r="F401" s="95"/>
      <c r="G401" s="99"/>
      <c r="H401" s="96"/>
      <c r="I401" s="100"/>
      <c r="J401" s="96"/>
      <c r="K401" s="96"/>
      <c r="L401" s="96"/>
      <c r="M401" s="96"/>
      <c r="N401" s="98"/>
      <c r="O401" s="98"/>
      <c r="P401" s="97"/>
      <c r="Q401" s="97"/>
      <c r="R401" s="95"/>
      <c r="S401" s="95"/>
      <c r="T401" s="95"/>
      <c r="U401" s="95"/>
      <c r="V401" s="95"/>
      <c r="W401" s="95"/>
      <c r="X401" s="95"/>
      <c r="Y401" s="95"/>
      <c r="Z401" s="95"/>
      <c r="AA401" s="95"/>
      <c r="AB401" s="95"/>
      <c r="AC401" s="95"/>
      <c r="AD401" s="95"/>
      <c r="AE401" s="95"/>
      <c r="AF401" s="95"/>
      <c r="AG401" s="95"/>
      <c r="AH401" s="95"/>
      <c r="AI401" s="95"/>
      <c r="AJ401" s="95"/>
      <c r="AK401" s="95"/>
      <c r="AL401" s="95"/>
      <c r="AM401" s="95"/>
      <c r="AN401" s="95"/>
      <c r="AO401" s="95"/>
      <c r="AP401" s="95"/>
      <c r="AQ401" s="95"/>
      <c r="AR401" s="95"/>
      <c r="AT401" s="95"/>
      <c r="AU401" s="95"/>
      <c r="AV401" s="95"/>
      <c r="AW401" s="95"/>
      <c r="AX401" s="95"/>
      <c r="AY401" s="95"/>
      <c r="AZ401" s="95"/>
      <c r="BA401" s="95"/>
      <c r="BB401" s="95"/>
      <c r="BC401" s="95"/>
      <c r="BD401" s="95"/>
      <c r="BE401" s="95"/>
      <c r="BF401" s="95"/>
      <c r="BG401" s="95"/>
      <c r="BH401" s="95"/>
      <c r="BI401" s="95"/>
      <c r="BJ401" s="95"/>
      <c r="BK401" s="95"/>
      <c r="BL401" s="95"/>
      <c r="BM401" s="95"/>
      <c r="BN401" s="95"/>
      <c r="BO401" s="95"/>
      <c r="BP401" s="95"/>
      <c r="BQ401" s="95"/>
      <c r="BR401" s="95"/>
      <c r="BS401" s="95"/>
      <c r="BT401" s="95"/>
      <c r="BV401" s="95"/>
      <c r="BW401" s="95"/>
      <c r="BX401" s="95"/>
      <c r="BY401" s="95"/>
      <c r="BZ401" s="95"/>
      <c r="CA401" s="95"/>
      <c r="CB401" s="95"/>
      <c r="CC401" s="95"/>
      <c r="CD401" s="95"/>
      <c r="CE401" s="95"/>
      <c r="CF401" s="95"/>
      <c r="CG401" s="95"/>
      <c r="CH401" s="95"/>
      <c r="CI401" s="95"/>
      <c r="CJ401" s="95"/>
      <c r="CK401" s="95"/>
      <c r="CL401" s="95"/>
      <c r="CM401" s="95"/>
      <c r="CN401" s="95"/>
      <c r="CO401" s="95"/>
      <c r="CP401" s="95"/>
      <c r="CQ401" s="95"/>
      <c r="CR401" s="95"/>
      <c r="CS401" s="95"/>
      <c r="CT401" s="95"/>
      <c r="CU401" s="95"/>
      <c r="CV401" s="95"/>
    </row>
    <row r="402" spans="1:100" s="94" customFormat="1" ht="14.4">
      <c r="A402" s="95"/>
      <c r="B402" s="95"/>
      <c r="C402" s="95"/>
      <c r="D402" s="95"/>
      <c r="E402" s="95"/>
      <c r="F402" s="95"/>
      <c r="G402" s="99"/>
      <c r="H402" s="96"/>
      <c r="I402" s="100"/>
      <c r="J402" s="96"/>
      <c r="K402" s="96"/>
      <c r="L402" s="96"/>
      <c r="M402" s="96"/>
      <c r="N402" s="98"/>
      <c r="O402" s="98"/>
      <c r="P402" s="97"/>
      <c r="Q402" s="97"/>
      <c r="R402" s="95"/>
      <c r="S402" s="95"/>
      <c r="T402" s="95"/>
      <c r="U402" s="95"/>
      <c r="V402" s="95"/>
      <c r="W402" s="95"/>
      <c r="X402" s="95"/>
      <c r="Y402" s="95"/>
      <c r="Z402" s="95"/>
      <c r="AA402" s="95"/>
      <c r="AB402" s="95"/>
      <c r="AC402" s="95"/>
      <c r="AD402" s="95"/>
      <c r="AE402" s="95"/>
      <c r="AF402" s="95"/>
      <c r="AG402" s="95"/>
      <c r="AH402" s="95"/>
      <c r="AI402" s="95"/>
      <c r="AJ402" s="95"/>
      <c r="AK402" s="95"/>
      <c r="AL402" s="95"/>
      <c r="AM402" s="95"/>
      <c r="AN402" s="95"/>
      <c r="AO402" s="95"/>
      <c r="AP402" s="95"/>
      <c r="AQ402" s="95"/>
      <c r="AR402" s="95"/>
      <c r="AT402" s="95"/>
      <c r="AU402" s="95"/>
      <c r="AV402" s="95"/>
      <c r="AW402" s="95"/>
      <c r="AX402" s="95"/>
      <c r="AY402" s="95"/>
      <c r="AZ402" s="95"/>
      <c r="BA402" s="95"/>
      <c r="BB402" s="95"/>
      <c r="BC402" s="95"/>
      <c r="BD402" s="95"/>
      <c r="BE402" s="95"/>
      <c r="BF402" s="95"/>
      <c r="BG402" s="95"/>
      <c r="BH402" s="95"/>
      <c r="BI402" s="95"/>
      <c r="BJ402" s="95"/>
      <c r="BK402" s="95"/>
      <c r="BL402" s="95"/>
      <c r="BM402" s="95"/>
      <c r="BN402" s="95"/>
      <c r="BO402" s="95"/>
      <c r="BP402" s="95"/>
      <c r="BQ402" s="95"/>
      <c r="BR402" s="95"/>
      <c r="BS402" s="95"/>
      <c r="BT402" s="95"/>
      <c r="BV402" s="95"/>
      <c r="BW402" s="95"/>
      <c r="BX402" s="95"/>
      <c r="BY402" s="95"/>
      <c r="BZ402" s="95"/>
      <c r="CA402" s="95"/>
      <c r="CB402" s="95"/>
      <c r="CC402" s="95"/>
      <c r="CD402" s="95"/>
      <c r="CE402" s="95"/>
      <c r="CF402" s="95"/>
      <c r="CG402" s="95"/>
      <c r="CH402" s="95"/>
      <c r="CI402" s="95"/>
      <c r="CJ402" s="95"/>
      <c r="CK402" s="95"/>
      <c r="CL402" s="95"/>
      <c r="CM402" s="95"/>
      <c r="CN402" s="95"/>
      <c r="CO402" s="95"/>
      <c r="CP402" s="95"/>
      <c r="CQ402" s="95"/>
      <c r="CR402" s="95"/>
      <c r="CS402" s="95"/>
      <c r="CT402" s="95"/>
      <c r="CU402" s="95"/>
      <c r="CV402" s="95"/>
    </row>
    <row r="403" spans="1:100" s="94" customFormat="1" ht="14.4">
      <c r="A403" s="95"/>
      <c r="B403" s="95"/>
      <c r="C403" s="95"/>
      <c r="D403" s="95"/>
      <c r="E403" s="95"/>
      <c r="F403" s="95"/>
      <c r="G403" s="99"/>
      <c r="H403" s="96"/>
      <c r="I403" s="100"/>
      <c r="J403" s="96"/>
      <c r="K403" s="96"/>
      <c r="L403" s="96"/>
      <c r="M403" s="96"/>
      <c r="N403" s="98"/>
      <c r="O403" s="98"/>
      <c r="P403" s="97"/>
      <c r="Q403" s="97"/>
      <c r="R403" s="95"/>
      <c r="S403" s="95"/>
      <c r="T403" s="95"/>
      <c r="U403" s="95"/>
      <c r="V403" s="95"/>
      <c r="W403" s="95"/>
      <c r="X403" s="95"/>
      <c r="Y403" s="95"/>
      <c r="Z403" s="95"/>
      <c r="AA403" s="95"/>
      <c r="AB403" s="95"/>
      <c r="AC403" s="95"/>
      <c r="AD403" s="95"/>
      <c r="AE403" s="95"/>
      <c r="AF403" s="95"/>
      <c r="AG403" s="95"/>
      <c r="AH403" s="95"/>
      <c r="AI403" s="95"/>
      <c r="AJ403" s="95"/>
      <c r="AK403" s="95"/>
      <c r="AL403" s="95"/>
      <c r="AM403" s="95"/>
      <c r="AN403" s="95"/>
      <c r="AO403" s="95"/>
      <c r="AP403" s="95"/>
      <c r="AQ403" s="95"/>
      <c r="AR403" s="95"/>
      <c r="AT403" s="95"/>
      <c r="AU403" s="95"/>
      <c r="AV403" s="95"/>
      <c r="AW403" s="95"/>
      <c r="AX403" s="95"/>
      <c r="AY403" s="95"/>
      <c r="AZ403" s="95"/>
      <c r="BA403" s="95"/>
      <c r="BB403" s="95"/>
      <c r="BC403" s="95"/>
      <c r="BD403" s="95"/>
      <c r="BE403" s="95"/>
      <c r="BF403" s="95"/>
      <c r="BG403" s="95"/>
      <c r="BH403" s="95"/>
      <c r="BI403" s="95"/>
      <c r="BJ403" s="95"/>
      <c r="BK403" s="95"/>
      <c r="BL403" s="95"/>
      <c r="BM403" s="95"/>
      <c r="BN403" s="95"/>
      <c r="BO403" s="95"/>
      <c r="BP403" s="95"/>
      <c r="BQ403" s="95"/>
      <c r="BR403" s="95"/>
      <c r="BS403" s="95"/>
      <c r="BT403" s="95"/>
      <c r="BV403" s="95"/>
      <c r="BW403" s="95"/>
      <c r="BX403" s="95"/>
      <c r="BY403" s="95"/>
      <c r="BZ403" s="95"/>
      <c r="CA403" s="95"/>
      <c r="CB403" s="95"/>
      <c r="CC403" s="95"/>
      <c r="CD403" s="95"/>
      <c r="CE403" s="95"/>
      <c r="CF403" s="95"/>
      <c r="CG403" s="95"/>
      <c r="CH403" s="95"/>
      <c r="CI403" s="95"/>
      <c r="CJ403" s="95"/>
      <c r="CK403" s="95"/>
      <c r="CL403" s="95"/>
      <c r="CM403" s="95"/>
      <c r="CN403" s="95"/>
      <c r="CO403" s="95"/>
      <c r="CP403" s="95"/>
      <c r="CQ403" s="95"/>
      <c r="CR403" s="95"/>
      <c r="CS403" s="95"/>
      <c r="CT403" s="95"/>
      <c r="CU403" s="95"/>
      <c r="CV403" s="95"/>
    </row>
    <row r="404" spans="1:100" s="94" customFormat="1" ht="14.4">
      <c r="A404" s="95"/>
      <c r="B404" s="95"/>
      <c r="C404" s="95"/>
      <c r="D404" s="95"/>
      <c r="E404" s="95"/>
      <c r="F404" s="95"/>
      <c r="G404" s="99"/>
      <c r="H404" s="96"/>
      <c r="I404" s="100"/>
      <c r="J404" s="96"/>
      <c r="K404" s="96"/>
      <c r="L404" s="96"/>
      <c r="M404" s="96"/>
      <c r="N404" s="98"/>
      <c r="O404" s="98"/>
      <c r="P404" s="97"/>
      <c r="Q404" s="97"/>
      <c r="R404" s="95"/>
      <c r="S404" s="95"/>
      <c r="T404" s="95"/>
      <c r="U404" s="95"/>
      <c r="V404" s="95"/>
      <c r="W404" s="95"/>
      <c r="X404" s="95"/>
      <c r="Y404" s="95"/>
      <c r="Z404" s="95"/>
      <c r="AA404" s="95"/>
      <c r="AB404" s="95"/>
      <c r="AC404" s="95"/>
      <c r="AD404" s="95"/>
      <c r="AE404" s="95"/>
      <c r="AF404" s="95"/>
      <c r="AG404" s="95"/>
      <c r="AH404" s="95"/>
      <c r="AI404" s="95"/>
      <c r="AJ404" s="95"/>
      <c r="AK404" s="95"/>
      <c r="AL404" s="95"/>
      <c r="AM404" s="95"/>
      <c r="AN404" s="95"/>
      <c r="AO404" s="95"/>
      <c r="AP404" s="95"/>
      <c r="AQ404" s="95"/>
      <c r="AR404" s="95"/>
      <c r="AT404" s="95"/>
      <c r="AU404" s="95"/>
      <c r="AV404" s="95"/>
      <c r="AW404" s="95"/>
      <c r="AX404" s="95"/>
      <c r="AY404" s="95"/>
      <c r="AZ404" s="95"/>
      <c r="BA404" s="95"/>
      <c r="BB404" s="95"/>
      <c r="BC404" s="95"/>
      <c r="BD404" s="95"/>
      <c r="BE404" s="95"/>
      <c r="BF404" s="95"/>
      <c r="BG404" s="95"/>
      <c r="BH404" s="95"/>
      <c r="BI404" s="95"/>
      <c r="BJ404" s="95"/>
      <c r="BK404" s="95"/>
      <c r="BL404" s="95"/>
      <c r="BM404" s="95"/>
      <c r="BN404" s="95"/>
      <c r="BO404" s="95"/>
      <c r="BP404" s="95"/>
      <c r="BQ404" s="95"/>
      <c r="BR404" s="95"/>
      <c r="BS404" s="95"/>
      <c r="BT404" s="95"/>
      <c r="BV404" s="95"/>
      <c r="BW404" s="95"/>
      <c r="BX404" s="95"/>
      <c r="BY404" s="95"/>
      <c r="BZ404" s="95"/>
      <c r="CA404" s="95"/>
      <c r="CB404" s="95"/>
      <c r="CC404" s="95"/>
      <c r="CD404" s="95"/>
      <c r="CE404" s="95"/>
      <c r="CF404" s="95"/>
      <c r="CG404" s="95"/>
      <c r="CH404" s="95"/>
      <c r="CI404" s="95"/>
      <c r="CJ404" s="95"/>
      <c r="CK404" s="95"/>
      <c r="CL404" s="95"/>
      <c r="CM404" s="95"/>
      <c r="CN404" s="95"/>
      <c r="CO404" s="95"/>
      <c r="CP404" s="95"/>
      <c r="CQ404" s="95"/>
      <c r="CR404" s="95"/>
      <c r="CS404" s="95"/>
      <c r="CT404" s="95"/>
      <c r="CU404" s="95"/>
      <c r="CV404" s="95"/>
    </row>
    <row r="405" spans="1:100" s="94" customFormat="1" ht="14.4">
      <c r="A405" s="95"/>
      <c r="B405" s="95"/>
      <c r="C405" s="95"/>
      <c r="D405" s="95"/>
      <c r="E405" s="95"/>
      <c r="F405" s="95"/>
      <c r="G405" s="99"/>
      <c r="H405" s="96"/>
      <c r="I405" s="100"/>
      <c r="J405" s="96"/>
      <c r="K405" s="96"/>
      <c r="L405" s="96"/>
      <c r="M405" s="96"/>
      <c r="N405" s="98"/>
      <c r="O405" s="98"/>
      <c r="P405" s="97"/>
      <c r="Q405" s="97"/>
      <c r="R405" s="95"/>
      <c r="S405" s="95"/>
      <c r="T405" s="95"/>
      <c r="U405" s="95"/>
      <c r="V405" s="95"/>
      <c r="W405" s="95"/>
      <c r="X405" s="95"/>
      <c r="Y405" s="95"/>
      <c r="Z405" s="95"/>
      <c r="AA405" s="95"/>
      <c r="AB405" s="95"/>
      <c r="AC405" s="95"/>
      <c r="AD405" s="95"/>
      <c r="AE405" s="95"/>
      <c r="AF405" s="95"/>
      <c r="AG405" s="95"/>
      <c r="AH405" s="95"/>
      <c r="AI405" s="95"/>
      <c r="AJ405" s="95"/>
      <c r="AK405" s="95"/>
      <c r="AL405" s="95"/>
      <c r="AM405" s="95"/>
      <c r="AN405" s="95"/>
      <c r="AO405" s="95"/>
      <c r="AP405" s="95"/>
      <c r="AQ405" s="95"/>
      <c r="AR405" s="95"/>
      <c r="AT405" s="95"/>
      <c r="AU405" s="95"/>
      <c r="AV405" s="95"/>
      <c r="AW405" s="95"/>
      <c r="AX405" s="95"/>
      <c r="AY405" s="95"/>
      <c r="AZ405" s="95"/>
      <c r="BA405" s="95"/>
      <c r="BB405" s="95"/>
      <c r="BC405" s="95"/>
      <c r="BD405" s="95"/>
      <c r="BE405" s="95"/>
      <c r="BF405" s="95"/>
      <c r="BG405" s="95"/>
      <c r="BH405" s="95"/>
      <c r="BI405" s="95"/>
      <c r="BJ405" s="95"/>
      <c r="BK405" s="95"/>
      <c r="BL405" s="95"/>
      <c r="BM405" s="95"/>
      <c r="BN405" s="95"/>
      <c r="BO405" s="95"/>
      <c r="BP405" s="95"/>
      <c r="BQ405" s="95"/>
      <c r="BR405" s="95"/>
      <c r="BS405" s="95"/>
      <c r="BT405" s="95"/>
      <c r="BV405" s="95"/>
      <c r="BW405" s="95"/>
      <c r="BX405" s="95"/>
      <c r="BY405" s="95"/>
      <c r="BZ405" s="95"/>
      <c r="CA405" s="95"/>
      <c r="CB405" s="95"/>
      <c r="CC405" s="95"/>
      <c r="CD405" s="95"/>
      <c r="CE405" s="95"/>
      <c r="CF405" s="95"/>
      <c r="CG405" s="95"/>
      <c r="CH405" s="95"/>
      <c r="CI405" s="95"/>
      <c r="CJ405" s="95"/>
      <c r="CK405" s="95"/>
      <c r="CL405" s="95"/>
      <c r="CM405" s="95"/>
      <c r="CN405" s="95"/>
      <c r="CO405" s="95"/>
      <c r="CP405" s="95"/>
      <c r="CQ405" s="95"/>
      <c r="CR405" s="95"/>
      <c r="CS405" s="95"/>
      <c r="CT405" s="95"/>
      <c r="CU405" s="95"/>
      <c r="CV405" s="95"/>
    </row>
    <row r="406" spans="1:100" s="94" customFormat="1" ht="14.4">
      <c r="A406" s="95"/>
      <c r="B406" s="95"/>
      <c r="C406" s="95"/>
      <c r="D406" s="95"/>
      <c r="E406" s="95"/>
      <c r="F406" s="95"/>
      <c r="G406" s="99"/>
      <c r="H406" s="96"/>
      <c r="I406" s="100"/>
      <c r="J406" s="96"/>
      <c r="K406" s="96"/>
      <c r="L406" s="96"/>
      <c r="M406" s="96"/>
      <c r="N406" s="98"/>
      <c r="O406" s="98"/>
      <c r="P406" s="97"/>
      <c r="Q406" s="97"/>
      <c r="R406" s="95"/>
      <c r="S406" s="95"/>
      <c r="T406" s="95"/>
      <c r="U406" s="95"/>
      <c r="V406" s="95"/>
      <c r="W406" s="95"/>
      <c r="X406" s="95"/>
      <c r="Y406" s="95"/>
      <c r="Z406" s="95"/>
      <c r="AA406" s="95"/>
      <c r="AB406" s="95"/>
      <c r="AC406" s="95"/>
      <c r="AD406" s="95"/>
      <c r="AE406" s="95"/>
      <c r="AF406" s="95"/>
      <c r="AG406" s="95"/>
      <c r="AH406" s="95"/>
      <c r="AI406" s="95"/>
      <c r="AJ406" s="95"/>
      <c r="AK406" s="95"/>
      <c r="AL406" s="95"/>
      <c r="AM406" s="95"/>
      <c r="AN406" s="95"/>
      <c r="AO406" s="95"/>
      <c r="AP406" s="95"/>
      <c r="AQ406" s="95"/>
      <c r="AR406" s="95"/>
      <c r="AT406" s="95"/>
      <c r="AU406" s="95"/>
      <c r="AV406" s="95"/>
      <c r="AW406" s="95"/>
      <c r="AX406" s="95"/>
      <c r="AY406" s="95"/>
      <c r="AZ406" s="95"/>
      <c r="BA406" s="95"/>
      <c r="BB406" s="95"/>
      <c r="BC406" s="95"/>
      <c r="BD406" s="95"/>
      <c r="BE406" s="95"/>
      <c r="BF406" s="95"/>
      <c r="BG406" s="95"/>
      <c r="BH406" s="95"/>
      <c r="BI406" s="95"/>
      <c r="BJ406" s="95"/>
      <c r="BK406" s="95"/>
      <c r="BL406" s="95"/>
      <c r="BM406" s="95"/>
      <c r="BN406" s="95"/>
      <c r="BO406" s="95"/>
      <c r="BP406" s="95"/>
      <c r="BQ406" s="95"/>
      <c r="BR406" s="95"/>
      <c r="BS406" s="95"/>
      <c r="BT406" s="95"/>
      <c r="BV406" s="95"/>
      <c r="BW406" s="95"/>
      <c r="BX406" s="95"/>
      <c r="BY406" s="95"/>
      <c r="BZ406" s="95"/>
      <c r="CA406" s="95"/>
      <c r="CB406" s="95"/>
      <c r="CC406" s="95"/>
      <c r="CD406" s="95"/>
      <c r="CE406" s="95"/>
      <c r="CF406" s="95"/>
      <c r="CG406" s="95"/>
      <c r="CH406" s="95"/>
      <c r="CI406" s="95"/>
      <c r="CJ406" s="95"/>
      <c r="CK406" s="95"/>
      <c r="CL406" s="95"/>
      <c r="CM406" s="95"/>
      <c r="CN406" s="95"/>
      <c r="CO406" s="95"/>
      <c r="CP406" s="95"/>
      <c r="CQ406" s="95"/>
      <c r="CR406" s="95"/>
      <c r="CS406" s="95"/>
      <c r="CT406" s="95"/>
      <c r="CU406" s="95"/>
      <c r="CV406" s="95"/>
    </row>
    <row r="407" spans="1:100" s="94" customFormat="1" ht="14.4">
      <c r="A407" s="95"/>
      <c r="B407" s="95"/>
      <c r="C407" s="95"/>
      <c r="D407" s="95"/>
      <c r="E407" s="95"/>
      <c r="F407" s="95"/>
      <c r="G407" s="99"/>
      <c r="H407" s="96"/>
      <c r="I407" s="100"/>
      <c r="J407" s="96"/>
      <c r="K407" s="96"/>
      <c r="L407" s="96"/>
      <c r="M407" s="96"/>
      <c r="N407" s="98"/>
      <c r="O407" s="98"/>
      <c r="P407" s="97"/>
      <c r="Q407" s="97"/>
      <c r="R407" s="95"/>
      <c r="S407" s="95"/>
      <c r="T407" s="95"/>
      <c r="U407" s="95"/>
      <c r="V407" s="95"/>
      <c r="W407" s="95"/>
      <c r="X407" s="95"/>
      <c r="Y407" s="95"/>
      <c r="Z407" s="95"/>
      <c r="AA407" s="95"/>
      <c r="AB407" s="95"/>
      <c r="AC407" s="95"/>
      <c r="AD407" s="95"/>
      <c r="AE407" s="95"/>
      <c r="AF407" s="95"/>
      <c r="AG407" s="95"/>
      <c r="AH407" s="95"/>
      <c r="AI407" s="95"/>
      <c r="AJ407" s="95"/>
      <c r="AK407" s="95"/>
      <c r="AL407" s="95"/>
      <c r="AM407" s="95"/>
      <c r="AN407" s="95"/>
      <c r="AO407" s="95"/>
      <c r="AP407" s="95"/>
      <c r="AQ407" s="95"/>
      <c r="AR407" s="95"/>
      <c r="AT407" s="95"/>
      <c r="AU407" s="95"/>
      <c r="AV407" s="95"/>
      <c r="AW407" s="95"/>
      <c r="AX407" s="95"/>
      <c r="AY407" s="95"/>
      <c r="AZ407" s="95"/>
      <c r="BA407" s="95"/>
      <c r="BB407" s="95"/>
      <c r="BC407" s="95"/>
      <c r="BD407" s="95"/>
      <c r="BE407" s="95"/>
      <c r="BF407" s="95"/>
      <c r="BG407" s="95"/>
      <c r="BH407" s="95"/>
      <c r="BI407" s="95"/>
      <c r="BJ407" s="95"/>
      <c r="BK407" s="95"/>
      <c r="BL407" s="95"/>
      <c r="BM407" s="95"/>
      <c r="BN407" s="95"/>
      <c r="BO407" s="95"/>
      <c r="BP407" s="95"/>
      <c r="BQ407" s="95"/>
      <c r="BR407" s="95"/>
      <c r="BS407" s="95"/>
      <c r="BT407" s="95"/>
      <c r="BV407" s="95"/>
      <c r="BW407" s="95"/>
      <c r="BX407" s="95"/>
      <c r="BY407" s="95"/>
      <c r="BZ407" s="95"/>
      <c r="CA407" s="95"/>
      <c r="CB407" s="95"/>
      <c r="CC407" s="95"/>
      <c r="CD407" s="95"/>
      <c r="CE407" s="95"/>
      <c r="CF407" s="95"/>
      <c r="CG407" s="95"/>
      <c r="CH407" s="95"/>
      <c r="CI407" s="95"/>
      <c r="CJ407" s="95"/>
      <c r="CK407" s="95"/>
      <c r="CL407" s="95"/>
      <c r="CM407" s="95"/>
      <c r="CN407" s="95"/>
      <c r="CO407" s="95"/>
      <c r="CP407" s="95"/>
      <c r="CQ407" s="95"/>
      <c r="CR407" s="95"/>
      <c r="CS407" s="95"/>
      <c r="CT407" s="95"/>
      <c r="CU407" s="95"/>
      <c r="CV407" s="95"/>
    </row>
    <row r="408" spans="1:100" s="94" customFormat="1" ht="14.4">
      <c r="A408" s="95"/>
      <c r="B408" s="95"/>
      <c r="C408" s="95"/>
      <c r="D408" s="95"/>
      <c r="E408" s="95"/>
      <c r="F408" s="95"/>
      <c r="G408" s="99"/>
      <c r="H408" s="96"/>
      <c r="I408" s="100"/>
      <c r="J408" s="96"/>
      <c r="K408" s="96"/>
      <c r="L408" s="96"/>
      <c r="M408" s="96"/>
      <c r="N408" s="98"/>
      <c r="O408" s="98"/>
      <c r="P408" s="97"/>
      <c r="Q408" s="97"/>
      <c r="R408" s="95"/>
      <c r="S408" s="95"/>
      <c r="T408" s="95"/>
      <c r="U408" s="95"/>
      <c r="V408" s="95"/>
      <c r="W408" s="95"/>
      <c r="X408" s="95"/>
      <c r="Y408" s="95"/>
      <c r="Z408" s="95"/>
      <c r="AA408" s="95"/>
      <c r="AB408" s="95"/>
      <c r="AC408" s="95"/>
      <c r="AD408" s="95"/>
      <c r="AE408" s="95"/>
      <c r="AF408" s="95"/>
      <c r="AG408" s="95"/>
      <c r="AH408" s="95"/>
      <c r="AI408" s="95"/>
      <c r="AJ408" s="95"/>
      <c r="AK408" s="95"/>
      <c r="AL408" s="95"/>
      <c r="AM408" s="95"/>
      <c r="AN408" s="95"/>
      <c r="AO408" s="95"/>
      <c r="AP408" s="95"/>
      <c r="AQ408" s="95"/>
      <c r="AR408" s="95"/>
      <c r="AT408" s="95"/>
      <c r="AU408" s="95"/>
      <c r="AV408" s="95"/>
      <c r="AW408" s="95"/>
      <c r="AX408" s="95"/>
      <c r="AY408" s="95"/>
      <c r="AZ408" s="95"/>
      <c r="BA408" s="95"/>
      <c r="BB408" s="95"/>
      <c r="BC408" s="95"/>
      <c r="BD408" s="95"/>
      <c r="BE408" s="95"/>
      <c r="BF408" s="95"/>
      <c r="BG408" s="95"/>
      <c r="BH408" s="95"/>
      <c r="BI408" s="95"/>
      <c r="BJ408" s="95"/>
      <c r="BK408" s="95"/>
      <c r="BL408" s="95"/>
      <c r="BM408" s="95"/>
      <c r="BN408" s="95"/>
      <c r="BO408" s="95"/>
      <c r="BP408" s="95"/>
      <c r="BQ408" s="95"/>
      <c r="BR408" s="95"/>
      <c r="BS408" s="95"/>
      <c r="BT408" s="95"/>
      <c r="BV408" s="95"/>
      <c r="BW408" s="95"/>
      <c r="BX408" s="95"/>
      <c r="BY408" s="95"/>
      <c r="BZ408" s="95"/>
      <c r="CA408" s="95"/>
      <c r="CB408" s="95"/>
      <c r="CC408" s="95"/>
      <c r="CD408" s="95"/>
      <c r="CE408" s="95"/>
      <c r="CF408" s="95"/>
      <c r="CG408" s="95"/>
      <c r="CH408" s="95"/>
      <c r="CI408" s="95"/>
      <c r="CJ408" s="95"/>
      <c r="CK408" s="95"/>
      <c r="CL408" s="95"/>
      <c r="CM408" s="95"/>
      <c r="CN408" s="95"/>
      <c r="CO408" s="95"/>
      <c r="CP408" s="95"/>
      <c r="CQ408" s="95"/>
      <c r="CR408" s="95"/>
      <c r="CS408" s="95"/>
      <c r="CT408" s="95"/>
      <c r="CU408" s="95"/>
      <c r="CV408" s="95"/>
    </row>
    <row r="409" spans="1:100" s="94" customFormat="1" ht="14.4">
      <c r="A409" s="95"/>
      <c r="B409" s="95"/>
      <c r="C409" s="95"/>
      <c r="D409" s="95"/>
      <c r="E409" s="95"/>
      <c r="F409" s="95"/>
      <c r="G409" s="99"/>
      <c r="H409" s="96"/>
      <c r="I409" s="100"/>
      <c r="J409" s="96"/>
      <c r="K409" s="96"/>
      <c r="L409" s="96"/>
      <c r="M409" s="96"/>
      <c r="N409" s="98"/>
      <c r="O409" s="98"/>
      <c r="P409" s="97"/>
      <c r="Q409" s="97"/>
      <c r="R409" s="95"/>
      <c r="S409" s="95"/>
      <c r="T409" s="95"/>
      <c r="U409" s="95"/>
      <c r="V409" s="95"/>
      <c r="W409" s="95"/>
      <c r="X409" s="95"/>
      <c r="Y409" s="95"/>
      <c r="Z409" s="95"/>
      <c r="AA409" s="95"/>
      <c r="AB409" s="95"/>
      <c r="AC409" s="95"/>
      <c r="AD409" s="95"/>
      <c r="AE409" s="95"/>
      <c r="AF409" s="95"/>
      <c r="AG409" s="95"/>
      <c r="AH409" s="95"/>
      <c r="AI409" s="95"/>
      <c r="AJ409" s="95"/>
      <c r="AK409" s="95"/>
      <c r="AL409" s="95"/>
      <c r="AM409" s="95"/>
      <c r="AN409" s="95"/>
      <c r="AO409" s="95"/>
      <c r="AP409" s="95"/>
      <c r="AQ409" s="95"/>
      <c r="AR409" s="95"/>
      <c r="AT409" s="95"/>
      <c r="AU409" s="95"/>
      <c r="AV409" s="95"/>
      <c r="AW409" s="95"/>
      <c r="AX409" s="95"/>
      <c r="AY409" s="95"/>
      <c r="AZ409" s="95"/>
      <c r="BA409" s="95"/>
      <c r="BB409" s="95"/>
      <c r="BC409" s="95"/>
      <c r="BD409" s="95"/>
      <c r="BE409" s="95"/>
      <c r="BF409" s="95"/>
      <c r="BG409" s="95"/>
      <c r="BH409" s="95"/>
      <c r="BI409" s="95"/>
      <c r="BJ409" s="95"/>
      <c r="BK409" s="95"/>
      <c r="BL409" s="95"/>
      <c r="BM409" s="95"/>
      <c r="BN409" s="95"/>
      <c r="BO409" s="95"/>
      <c r="BP409" s="95"/>
      <c r="BQ409" s="95"/>
      <c r="BR409" s="95"/>
      <c r="BS409" s="95"/>
      <c r="BT409" s="95"/>
      <c r="BV409" s="95"/>
      <c r="BW409" s="95"/>
      <c r="BX409" s="95"/>
      <c r="BY409" s="95"/>
      <c r="BZ409" s="95"/>
      <c r="CA409" s="95"/>
      <c r="CB409" s="95"/>
      <c r="CC409" s="95"/>
      <c r="CD409" s="95"/>
      <c r="CE409" s="95"/>
      <c r="CF409" s="95"/>
      <c r="CG409" s="95"/>
      <c r="CH409" s="95"/>
      <c r="CI409" s="95"/>
      <c r="CJ409" s="95"/>
      <c r="CK409" s="95"/>
      <c r="CL409" s="95"/>
      <c r="CM409" s="95"/>
      <c r="CN409" s="95"/>
      <c r="CO409" s="95"/>
      <c r="CP409" s="95"/>
      <c r="CQ409" s="95"/>
      <c r="CR409" s="95"/>
      <c r="CS409" s="95"/>
      <c r="CT409" s="95"/>
      <c r="CU409" s="95"/>
      <c r="CV409" s="95"/>
    </row>
    <row r="410" spans="1:100" s="94" customFormat="1" ht="14.4">
      <c r="A410" s="95"/>
      <c r="B410" s="95"/>
      <c r="C410" s="95"/>
      <c r="D410" s="95"/>
      <c r="E410" s="95"/>
      <c r="F410" s="95"/>
      <c r="G410" s="99"/>
      <c r="H410" s="96"/>
      <c r="I410" s="100"/>
      <c r="J410" s="96"/>
      <c r="K410" s="96"/>
      <c r="L410" s="96"/>
      <c r="M410" s="96"/>
      <c r="N410" s="98"/>
      <c r="O410" s="98"/>
      <c r="P410" s="97"/>
      <c r="Q410" s="97"/>
      <c r="R410" s="95"/>
      <c r="S410" s="95"/>
      <c r="T410" s="95"/>
      <c r="U410" s="95"/>
      <c r="V410" s="95"/>
      <c r="W410" s="95"/>
      <c r="X410" s="95"/>
      <c r="Y410" s="95"/>
      <c r="Z410" s="95"/>
      <c r="AA410" s="95"/>
      <c r="AB410" s="95"/>
      <c r="AC410" s="95"/>
      <c r="AD410" s="95"/>
      <c r="AE410" s="95"/>
      <c r="AF410" s="95"/>
      <c r="AG410" s="95"/>
      <c r="AH410" s="95"/>
      <c r="AI410" s="95"/>
      <c r="AJ410" s="95"/>
      <c r="AK410" s="95"/>
      <c r="AL410" s="95"/>
      <c r="AM410" s="95"/>
      <c r="AN410" s="95"/>
      <c r="AO410" s="95"/>
      <c r="AP410" s="95"/>
      <c r="AQ410" s="95"/>
      <c r="AR410" s="95"/>
      <c r="AT410" s="95"/>
      <c r="AU410" s="95"/>
      <c r="AV410" s="95"/>
      <c r="AW410" s="95"/>
      <c r="AX410" s="95"/>
      <c r="AY410" s="95"/>
      <c r="AZ410" s="95"/>
      <c r="BA410" s="95"/>
      <c r="BB410" s="95"/>
      <c r="BC410" s="95"/>
      <c r="BD410" s="95"/>
      <c r="BE410" s="95"/>
      <c r="BF410" s="95"/>
      <c r="BG410" s="95"/>
      <c r="BH410" s="95"/>
      <c r="BI410" s="95"/>
      <c r="BJ410" s="95"/>
      <c r="BK410" s="95"/>
      <c r="BL410" s="95"/>
      <c r="BM410" s="95"/>
      <c r="BN410" s="95"/>
      <c r="BO410" s="95"/>
      <c r="BP410" s="95"/>
      <c r="BQ410" s="95"/>
      <c r="BR410" s="95"/>
      <c r="BS410" s="95"/>
      <c r="BT410" s="95"/>
      <c r="BV410" s="95"/>
      <c r="BW410" s="95"/>
      <c r="BX410" s="95"/>
      <c r="BY410" s="95"/>
      <c r="BZ410" s="95"/>
      <c r="CA410" s="95"/>
      <c r="CB410" s="95"/>
      <c r="CC410" s="95"/>
      <c r="CD410" s="95"/>
      <c r="CE410" s="95"/>
      <c r="CF410" s="95"/>
      <c r="CG410" s="95"/>
      <c r="CH410" s="95"/>
      <c r="CI410" s="95"/>
      <c r="CJ410" s="95"/>
      <c r="CK410" s="95"/>
      <c r="CL410" s="95"/>
      <c r="CM410" s="95"/>
      <c r="CN410" s="95"/>
      <c r="CO410" s="95"/>
      <c r="CP410" s="95"/>
      <c r="CQ410" s="95"/>
      <c r="CR410" s="95"/>
      <c r="CS410" s="95"/>
      <c r="CT410" s="95"/>
      <c r="CU410" s="95"/>
      <c r="CV410" s="95"/>
    </row>
    <row r="411" spans="1:100" s="94" customFormat="1" ht="14.4">
      <c r="A411" s="95"/>
      <c r="B411" s="95"/>
      <c r="C411" s="95"/>
      <c r="D411" s="95"/>
      <c r="E411" s="95"/>
      <c r="F411" s="95"/>
      <c r="G411" s="99"/>
      <c r="H411" s="96"/>
      <c r="I411" s="100"/>
      <c r="J411" s="96"/>
      <c r="K411" s="96"/>
      <c r="L411" s="96"/>
      <c r="M411" s="96"/>
      <c r="N411" s="98"/>
      <c r="O411" s="98"/>
      <c r="P411" s="97"/>
      <c r="Q411" s="97"/>
      <c r="R411" s="95"/>
      <c r="S411" s="95"/>
      <c r="T411" s="95"/>
      <c r="U411" s="95"/>
      <c r="V411" s="95"/>
      <c r="W411" s="95"/>
      <c r="X411" s="95"/>
      <c r="Y411" s="95"/>
      <c r="Z411" s="95"/>
      <c r="AA411" s="95"/>
      <c r="AB411" s="95"/>
      <c r="AC411" s="95"/>
      <c r="AD411" s="95"/>
      <c r="AE411" s="95"/>
      <c r="AF411" s="95"/>
      <c r="AG411" s="95"/>
      <c r="AH411" s="95"/>
      <c r="AI411" s="95"/>
      <c r="AJ411" s="95"/>
      <c r="AK411" s="95"/>
      <c r="AL411" s="95"/>
      <c r="AM411" s="95"/>
      <c r="AN411" s="95"/>
      <c r="AO411" s="95"/>
      <c r="AP411" s="95"/>
      <c r="AQ411" s="95"/>
      <c r="AR411" s="95"/>
      <c r="AT411" s="95"/>
      <c r="AU411" s="95"/>
      <c r="AV411" s="95"/>
      <c r="AW411" s="95"/>
      <c r="AX411" s="95"/>
      <c r="AY411" s="95"/>
      <c r="AZ411" s="95"/>
      <c r="BA411" s="95"/>
      <c r="BB411" s="95"/>
      <c r="BC411" s="95"/>
      <c r="BD411" s="95"/>
      <c r="BE411" s="95"/>
      <c r="BF411" s="95"/>
      <c r="BG411" s="95"/>
      <c r="BH411" s="95"/>
      <c r="BI411" s="95"/>
      <c r="BJ411" s="95"/>
      <c r="BK411" s="95"/>
      <c r="BL411" s="95"/>
      <c r="BM411" s="95"/>
      <c r="BN411" s="95"/>
      <c r="BO411" s="95"/>
      <c r="BP411" s="95"/>
      <c r="BQ411" s="95"/>
      <c r="BR411" s="95"/>
      <c r="BS411" s="95"/>
      <c r="BT411" s="95"/>
      <c r="BV411" s="95"/>
      <c r="BW411" s="95"/>
      <c r="BX411" s="95"/>
      <c r="BY411" s="95"/>
      <c r="BZ411" s="95"/>
      <c r="CA411" s="95"/>
      <c r="CB411" s="95"/>
      <c r="CC411" s="95"/>
      <c r="CD411" s="95"/>
      <c r="CE411" s="95"/>
      <c r="CF411" s="95"/>
      <c r="CG411" s="95"/>
      <c r="CH411" s="95"/>
      <c r="CI411" s="95"/>
      <c r="CJ411" s="95"/>
      <c r="CK411" s="95"/>
      <c r="CL411" s="95"/>
      <c r="CM411" s="95"/>
      <c r="CN411" s="95"/>
      <c r="CO411" s="95"/>
      <c r="CP411" s="95"/>
      <c r="CQ411" s="95"/>
      <c r="CR411" s="95"/>
      <c r="CS411" s="95"/>
      <c r="CT411" s="95"/>
      <c r="CU411" s="95"/>
      <c r="CV411" s="95"/>
    </row>
    <row r="412" spans="1:100" s="94" customFormat="1" ht="14.4">
      <c r="A412" s="95"/>
      <c r="B412" s="95"/>
      <c r="C412" s="95"/>
      <c r="D412" s="95"/>
      <c r="E412" s="95"/>
      <c r="F412" s="95"/>
      <c r="G412" s="99"/>
      <c r="H412" s="96"/>
      <c r="I412" s="100"/>
      <c r="J412" s="96"/>
      <c r="K412" s="96"/>
      <c r="L412" s="96"/>
      <c r="M412" s="96"/>
      <c r="N412" s="98"/>
      <c r="O412" s="98"/>
      <c r="P412" s="97"/>
      <c r="Q412" s="97"/>
      <c r="R412" s="95"/>
      <c r="S412" s="95"/>
      <c r="T412" s="95"/>
      <c r="U412" s="95"/>
      <c r="V412" s="95"/>
      <c r="W412" s="95"/>
      <c r="X412" s="95"/>
      <c r="Y412" s="95"/>
      <c r="Z412" s="95"/>
      <c r="AA412" s="95"/>
      <c r="AB412" s="95"/>
      <c r="AC412" s="95"/>
      <c r="AD412" s="95"/>
      <c r="AE412" s="95"/>
      <c r="AF412" s="95"/>
      <c r="AG412" s="95"/>
      <c r="AH412" s="95"/>
      <c r="AI412" s="95"/>
      <c r="AJ412" s="95"/>
      <c r="AK412" s="95"/>
      <c r="AL412" s="95"/>
      <c r="AM412" s="95"/>
      <c r="AN412" s="95"/>
      <c r="AO412" s="95"/>
      <c r="AP412" s="95"/>
      <c r="AQ412" s="95"/>
      <c r="AR412" s="95"/>
      <c r="AT412" s="95"/>
      <c r="AU412" s="95"/>
      <c r="AV412" s="95"/>
      <c r="AW412" s="95"/>
      <c r="AX412" s="95"/>
      <c r="AY412" s="95"/>
      <c r="AZ412" s="95"/>
      <c r="BA412" s="95"/>
      <c r="BB412" s="95"/>
      <c r="BC412" s="95"/>
      <c r="BD412" s="95"/>
      <c r="BE412" s="95"/>
      <c r="BF412" s="95"/>
      <c r="BG412" s="95"/>
      <c r="BH412" s="95"/>
      <c r="BI412" s="95"/>
      <c r="BJ412" s="95"/>
      <c r="BK412" s="95"/>
      <c r="BL412" s="95"/>
      <c r="BM412" s="95"/>
      <c r="BN412" s="95"/>
      <c r="BO412" s="95"/>
      <c r="BP412" s="95"/>
      <c r="BQ412" s="95"/>
      <c r="BR412" s="95"/>
      <c r="BS412" s="95"/>
      <c r="BT412" s="95"/>
      <c r="BV412" s="95"/>
      <c r="BW412" s="95"/>
      <c r="BX412" s="95"/>
      <c r="BY412" s="95"/>
      <c r="BZ412" s="95"/>
      <c r="CA412" s="95"/>
      <c r="CB412" s="95"/>
      <c r="CC412" s="95"/>
      <c r="CD412" s="95"/>
      <c r="CE412" s="95"/>
      <c r="CF412" s="95"/>
      <c r="CG412" s="95"/>
      <c r="CH412" s="95"/>
      <c r="CI412" s="95"/>
      <c r="CJ412" s="95"/>
      <c r="CK412" s="95"/>
      <c r="CL412" s="95"/>
      <c r="CM412" s="95"/>
      <c r="CN412" s="95"/>
      <c r="CO412" s="95"/>
      <c r="CP412" s="95"/>
      <c r="CQ412" s="95"/>
      <c r="CR412" s="95"/>
      <c r="CS412" s="95"/>
      <c r="CT412" s="95"/>
      <c r="CU412" s="95"/>
      <c r="CV412" s="95"/>
    </row>
    <row r="413" spans="1:100" s="94" customFormat="1" ht="14.4">
      <c r="A413" s="95"/>
      <c r="B413" s="95"/>
      <c r="C413" s="95"/>
      <c r="D413" s="95"/>
      <c r="E413" s="95"/>
      <c r="F413" s="95"/>
      <c r="G413" s="99"/>
      <c r="H413" s="96"/>
      <c r="I413" s="100"/>
      <c r="J413" s="96"/>
      <c r="K413" s="96"/>
      <c r="L413" s="96"/>
      <c r="M413" s="96"/>
      <c r="N413" s="98"/>
      <c r="O413" s="98"/>
      <c r="P413" s="97"/>
      <c r="Q413" s="97"/>
      <c r="R413" s="95"/>
      <c r="S413" s="95"/>
      <c r="T413" s="95"/>
      <c r="U413" s="95"/>
      <c r="V413" s="95"/>
      <c r="W413" s="95"/>
      <c r="X413" s="95"/>
      <c r="Y413" s="95"/>
      <c r="Z413" s="95"/>
      <c r="AA413" s="95"/>
      <c r="AB413" s="95"/>
      <c r="AC413" s="95"/>
      <c r="AD413" s="95"/>
      <c r="AE413" s="95"/>
      <c r="AF413" s="95"/>
      <c r="AG413" s="95"/>
      <c r="AH413" s="95"/>
      <c r="AI413" s="95"/>
      <c r="AJ413" s="95"/>
      <c r="AK413" s="95"/>
      <c r="AL413" s="95"/>
      <c r="AM413" s="95"/>
      <c r="AN413" s="95"/>
      <c r="AO413" s="95"/>
      <c r="AP413" s="95"/>
      <c r="AQ413" s="95"/>
      <c r="AR413" s="95"/>
      <c r="AT413" s="95"/>
      <c r="AU413" s="95"/>
      <c r="AV413" s="95"/>
      <c r="AW413" s="95"/>
      <c r="AX413" s="95"/>
      <c r="AY413" s="95"/>
      <c r="AZ413" s="95"/>
      <c r="BA413" s="95"/>
      <c r="BB413" s="95"/>
      <c r="BC413" s="95"/>
      <c r="BD413" s="95"/>
      <c r="BE413" s="95"/>
      <c r="BF413" s="95"/>
      <c r="BG413" s="95"/>
      <c r="BH413" s="95"/>
      <c r="BI413" s="95"/>
      <c r="BJ413" s="95"/>
      <c r="BK413" s="95"/>
      <c r="BL413" s="95"/>
      <c r="BM413" s="95"/>
      <c r="BN413" s="95"/>
      <c r="BO413" s="95"/>
      <c r="BP413" s="95"/>
      <c r="BQ413" s="95"/>
      <c r="BR413" s="95"/>
      <c r="BS413" s="95"/>
      <c r="BT413" s="95"/>
      <c r="BV413" s="95"/>
      <c r="BW413" s="95"/>
      <c r="BX413" s="95"/>
      <c r="BY413" s="95"/>
      <c r="BZ413" s="95"/>
      <c r="CA413" s="95"/>
      <c r="CB413" s="95"/>
      <c r="CC413" s="95"/>
      <c r="CD413" s="95"/>
      <c r="CE413" s="95"/>
      <c r="CF413" s="95"/>
      <c r="CG413" s="95"/>
      <c r="CH413" s="95"/>
      <c r="CI413" s="95"/>
      <c r="CJ413" s="95"/>
      <c r="CK413" s="95"/>
      <c r="CL413" s="95"/>
      <c r="CM413" s="95"/>
      <c r="CN413" s="95"/>
      <c r="CO413" s="95"/>
      <c r="CP413" s="95"/>
      <c r="CQ413" s="95"/>
      <c r="CR413" s="95"/>
      <c r="CS413" s="95"/>
      <c r="CT413" s="95"/>
      <c r="CU413" s="95"/>
      <c r="CV413" s="95"/>
    </row>
    <row r="414" spans="1:100" s="94" customFormat="1" ht="14.4">
      <c r="A414" s="95"/>
      <c r="B414" s="95"/>
      <c r="C414" s="95"/>
      <c r="D414" s="95"/>
      <c r="E414" s="95"/>
      <c r="F414" s="95"/>
      <c r="G414" s="99"/>
      <c r="H414" s="96"/>
      <c r="I414" s="100"/>
      <c r="J414" s="96"/>
      <c r="K414" s="96"/>
      <c r="L414" s="96"/>
      <c r="M414" s="96"/>
      <c r="N414" s="98"/>
      <c r="O414" s="98"/>
      <c r="P414" s="97"/>
      <c r="Q414" s="97"/>
      <c r="R414" s="95"/>
      <c r="S414" s="95"/>
      <c r="T414" s="95"/>
      <c r="U414" s="95"/>
      <c r="V414" s="95"/>
      <c r="W414" s="95"/>
      <c r="X414" s="95"/>
      <c r="Y414" s="95"/>
      <c r="Z414" s="95"/>
      <c r="AA414" s="95"/>
      <c r="AB414" s="95"/>
      <c r="AC414" s="95"/>
      <c r="AD414" s="95"/>
      <c r="AE414" s="95"/>
      <c r="AF414" s="95"/>
      <c r="AG414" s="95"/>
      <c r="AH414" s="95"/>
      <c r="AI414" s="95"/>
      <c r="AJ414" s="95"/>
      <c r="AK414" s="95"/>
      <c r="AL414" s="95"/>
      <c r="AM414" s="95"/>
      <c r="AN414" s="95"/>
      <c r="AO414" s="95"/>
      <c r="AP414" s="95"/>
      <c r="AQ414" s="95"/>
      <c r="AR414" s="95"/>
      <c r="AT414" s="95"/>
      <c r="AU414" s="95"/>
      <c r="AV414" s="95"/>
      <c r="AW414" s="95"/>
      <c r="AX414" s="95"/>
      <c r="AY414" s="95"/>
      <c r="AZ414" s="95"/>
      <c r="BA414" s="95"/>
      <c r="BB414" s="95"/>
      <c r="BC414" s="95"/>
      <c r="BD414" s="95"/>
      <c r="BE414" s="95"/>
      <c r="BF414" s="95"/>
      <c r="BG414" s="95"/>
      <c r="BH414" s="95"/>
      <c r="BI414" s="95"/>
      <c r="BJ414" s="95"/>
      <c r="BK414" s="95"/>
      <c r="BL414" s="95"/>
      <c r="BM414" s="95"/>
      <c r="BN414" s="95"/>
      <c r="BO414" s="95"/>
      <c r="BP414" s="95"/>
      <c r="BQ414" s="95"/>
      <c r="BR414" s="95"/>
      <c r="BS414" s="95"/>
      <c r="BT414" s="95"/>
      <c r="BV414" s="95"/>
      <c r="BW414" s="95"/>
      <c r="BX414" s="95"/>
      <c r="BY414" s="95"/>
      <c r="BZ414" s="95"/>
      <c r="CA414" s="95"/>
      <c r="CB414" s="95"/>
      <c r="CC414" s="95"/>
      <c r="CD414" s="95"/>
      <c r="CE414" s="95"/>
      <c r="CF414" s="95"/>
      <c r="CG414" s="95"/>
      <c r="CH414" s="95"/>
      <c r="CI414" s="95"/>
      <c r="CJ414" s="95"/>
      <c r="CK414" s="95"/>
      <c r="CL414" s="95"/>
      <c r="CM414" s="95"/>
      <c r="CN414" s="95"/>
      <c r="CO414" s="95"/>
      <c r="CP414" s="95"/>
      <c r="CQ414" s="95"/>
      <c r="CR414" s="95"/>
      <c r="CS414" s="95"/>
      <c r="CT414" s="95"/>
      <c r="CU414" s="95"/>
      <c r="CV414" s="95"/>
    </row>
    <row r="415" spans="1:100" s="94" customFormat="1" ht="14.4">
      <c r="A415" s="95"/>
      <c r="B415" s="95"/>
      <c r="C415" s="95"/>
      <c r="D415" s="95"/>
      <c r="E415" s="95"/>
      <c r="F415" s="95"/>
      <c r="G415" s="99"/>
      <c r="H415" s="96"/>
      <c r="I415" s="100"/>
      <c r="J415" s="96"/>
      <c r="K415" s="96"/>
      <c r="L415" s="96"/>
      <c r="M415" s="96"/>
      <c r="N415" s="98"/>
      <c r="O415" s="98"/>
      <c r="P415" s="97"/>
      <c r="Q415" s="97"/>
      <c r="R415" s="95"/>
      <c r="S415" s="95"/>
      <c r="T415" s="95"/>
      <c r="U415" s="95"/>
      <c r="V415" s="95"/>
      <c r="W415" s="95"/>
      <c r="X415" s="95"/>
      <c r="Y415" s="95"/>
      <c r="Z415" s="95"/>
      <c r="AA415" s="95"/>
      <c r="AB415" s="95"/>
      <c r="AC415" s="95"/>
      <c r="AD415" s="95"/>
      <c r="AE415" s="95"/>
      <c r="AF415" s="95"/>
      <c r="AG415" s="95"/>
      <c r="AH415" s="95"/>
      <c r="AI415" s="95"/>
      <c r="AJ415" s="95"/>
      <c r="AK415" s="95"/>
      <c r="AL415" s="95"/>
      <c r="AM415" s="95"/>
      <c r="AN415" s="95"/>
      <c r="AO415" s="95"/>
      <c r="AP415" s="95"/>
      <c r="AQ415" s="95"/>
      <c r="AR415" s="95"/>
      <c r="AT415" s="95"/>
      <c r="AU415" s="95"/>
      <c r="AV415" s="95"/>
      <c r="AW415" s="95"/>
      <c r="AX415" s="95"/>
      <c r="AY415" s="95"/>
      <c r="AZ415" s="95"/>
      <c r="BA415" s="95"/>
      <c r="BB415" s="95"/>
      <c r="BC415" s="95"/>
      <c r="BD415" s="95"/>
      <c r="BE415" s="95"/>
      <c r="BF415" s="95"/>
      <c r="BG415" s="95"/>
      <c r="BH415" s="95"/>
      <c r="BI415" s="95"/>
      <c r="BJ415" s="95"/>
      <c r="BK415" s="95"/>
      <c r="BL415" s="95"/>
      <c r="BM415" s="95"/>
      <c r="BN415" s="95"/>
      <c r="BO415" s="95"/>
      <c r="BP415" s="95"/>
      <c r="BQ415" s="95"/>
      <c r="BR415" s="95"/>
      <c r="BS415" s="95"/>
      <c r="BT415" s="95"/>
      <c r="BV415" s="95"/>
      <c r="BW415" s="95"/>
      <c r="BX415" s="95"/>
      <c r="BY415" s="95"/>
      <c r="BZ415" s="95"/>
      <c r="CA415" s="95"/>
      <c r="CB415" s="95"/>
      <c r="CC415" s="95"/>
      <c r="CD415" s="95"/>
      <c r="CE415" s="95"/>
      <c r="CF415" s="95"/>
      <c r="CG415" s="95"/>
      <c r="CH415" s="95"/>
      <c r="CI415" s="95"/>
      <c r="CJ415" s="95"/>
      <c r="CK415" s="95"/>
      <c r="CL415" s="95"/>
      <c r="CM415" s="95"/>
      <c r="CN415" s="95"/>
      <c r="CO415" s="95"/>
      <c r="CP415" s="95"/>
      <c r="CQ415" s="95"/>
      <c r="CR415" s="95"/>
      <c r="CS415" s="95"/>
      <c r="CT415" s="95"/>
      <c r="CU415" s="95"/>
      <c r="CV415" s="95"/>
    </row>
    <row r="416" spans="1:100" s="94" customFormat="1" ht="14.4">
      <c r="A416" s="95"/>
      <c r="B416" s="95"/>
      <c r="C416" s="95"/>
      <c r="D416" s="95"/>
      <c r="E416" s="95"/>
      <c r="F416" s="95"/>
      <c r="G416" s="99"/>
      <c r="H416" s="96"/>
      <c r="I416" s="100"/>
      <c r="J416" s="96"/>
      <c r="K416" s="96"/>
      <c r="L416" s="96"/>
      <c r="M416" s="96"/>
      <c r="N416" s="98"/>
      <c r="O416" s="98"/>
      <c r="P416" s="97"/>
      <c r="Q416" s="97"/>
      <c r="R416" s="95"/>
      <c r="S416" s="95"/>
      <c r="T416" s="95"/>
      <c r="U416" s="95"/>
      <c r="V416" s="95"/>
      <c r="W416" s="95"/>
      <c r="X416" s="95"/>
      <c r="Y416" s="95"/>
      <c r="Z416" s="95"/>
      <c r="AA416" s="95"/>
      <c r="AB416" s="95"/>
      <c r="AC416" s="95"/>
      <c r="AD416" s="95"/>
      <c r="AE416" s="95"/>
      <c r="AF416" s="95"/>
      <c r="AG416" s="95"/>
      <c r="AH416" s="95"/>
      <c r="AI416" s="95"/>
      <c r="AJ416" s="95"/>
      <c r="AK416" s="95"/>
      <c r="AL416" s="95"/>
      <c r="AM416" s="95"/>
      <c r="AN416" s="95"/>
      <c r="AO416" s="95"/>
      <c r="AP416" s="95"/>
      <c r="AQ416" s="95"/>
      <c r="AR416" s="95"/>
      <c r="AT416" s="95"/>
      <c r="AU416" s="95"/>
      <c r="AV416" s="95"/>
      <c r="AW416" s="95"/>
      <c r="AX416" s="95"/>
      <c r="AY416" s="95"/>
      <c r="AZ416" s="95"/>
      <c r="BA416" s="95"/>
      <c r="BB416" s="95"/>
      <c r="BC416" s="95"/>
      <c r="BD416" s="95"/>
      <c r="BE416" s="95"/>
      <c r="BF416" s="95"/>
      <c r="BG416" s="95"/>
      <c r="BH416" s="95"/>
      <c r="BI416" s="95"/>
      <c r="BJ416" s="95"/>
      <c r="BK416" s="95"/>
      <c r="BL416" s="95"/>
      <c r="BM416" s="95"/>
      <c r="BN416" s="95"/>
      <c r="BO416" s="95"/>
      <c r="BP416" s="95"/>
      <c r="BQ416" s="95"/>
      <c r="BR416" s="95"/>
      <c r="BS416" s="95"/>
      <c r="BT416" s="95"/>
      <c r="BV416" s="95"/>
      <c r="BW416" s="95"/>
      <c r="BX416" s="95"/>
      <c r="BY416" s="95"/>
      <c r="BZ416" s="95"/>
      <c r="CA416" s="95"/>
      <c r="CB416" s="95"/>
      <c r="CC416" s="95"/>
      <c r="CD416" s="95"/>
      <c r="CE416" s="95"/>
      <c r="CF416" s="95"/>
      <c r="CG416" s="95"/>
      <c r="CH416" s="95"/>
      <c r="CI416" s="95"/>
      <c r="CJ416" s="95"/>
      <c r="CK416" s="95"/>
      <c r="CL416" s="95"/>
      <c r="CM416" s="95"/>
      <c r="CN416" s="95"/>
      <c r="CO416" s="95"/>
      <c r="CP416" s="95"/>
      <c r="CQ416" s="95"/>
      <c r="CR416" s="95"/>
      <c r="CS416" s="95"/>
      <c r="CT416" s="95"/>
      <c r="CU416" s="95"/>
      <c r="CV416" s="95"/>
    </row>
    <row r="417" spans="1:100" s="94" customFormat="1" ht="14.4">
      <c r="A417" s="95"/>
      <c r="B417" s="95"/>
      <c r="C417" s="95"/>
      <c r="D417" s="95"/>
      <c r="E417" s="95"/>
      <c r="F417" s="95"/>
      <c r="G417" s="99"/>
      <c r="H417" s="96"/>
      <c r="I417" s="100"/>
      <c r="J417" s="96"/>
      <c r="K417" s="96"/>
      <c r="L417" s="96"/>
      <c r="M417" s="96"/>
      <c r="N417" s="98"/>
      <c r="O417" s="98"/>
      <c r="P417" s="97"/>
      <c r="Q417" s="97"/>
      <c r="R417" s="95"/>
      <c r="S417" s="95"/>
      <c r="T417" s="95"/>
      <c r="U417" s="95"/>
      <c r="V417" s="95"/>
      <c r="W417" s="95"/>
      <c r="X417" s="95"/>
      <c r="Y417" s="95"/>
      <c r="Z417" s="95"/>
      <c r="AA417" s="95"/>
      <c r="AB417" s="95"/>
      <c r="AC417" s="95"/>
      <c r="AD417" s="95"/>
      <c r="AE417" s="95"/>
      <c r="AF417" s="95"/>
      <c r="AG417" s="95"/>
      <c r="AH417" s="95"/>
      <c r="AI417" s="95"/>
      <c r="AJ417" s="95"/>
      <c r="AK417" s="95"/>
      <c r="AL417" s="95"/>
      <c r="AM417" s="95"/>
      <c r="AN417" s="95"/>
      <c r="AO417" s="95"/>
      <c r="AP417" s="95"/>
      <c r="AQ417" s="95"/>
      <c r="AR417" s="95"/>
      <c r="AT417" s="95"/>
      <c r="AU417" s="95"/>
      <c r="AV417" s="95"/>
      <c r="AW417" s="95"/>
      <c r="AX417" s="95"/>
      <c r="AY417" s="95"/>
      <c r="AZ417" s="95"/>
      <c r="BA417" s="95"/>
      <c r="BB417" s="95"/>
      <c r="BC417" s="95"/>
      <c r="BD417" s="95"/>
      <c r="BE417" s="95"/>
      <c r="BF417" s="95"/>
      <c r="BG417" s="95"/>
      <c r="BH417" s="95"/>
      <c r="BI417" s="95"/>
      <c r="BJ417" s="95"/>
      <c r="BK417" s="95"/>
      <c r="BL417" s="95"/>
      <c r="BM417" s="95"/>
      <c r="BN417" s="95"/>
      <c r="BO417" s="95"/>
      <c r="BP417" s="95"/>
      <c r="BQ417" s="95"/>
      <c r="BR417" s="95"/>
      <c r="BS417" s="95"/>
      <c r="BT417" s="95"/>
      <c r="BV417" s="95"/>
      <c r="BW417" s="95"/>
      <c r="BX417" s="95"/>
      <c r="BY417" s="95"/>
      <c r="BZ417" s="95"/>
      <c r="CA417" s="95"/>
      <c r="CB417" s="95"/>
      <c r="CC417" s="95"/>
      <c r="CD417" s="95"/>
      <c r="CE417" s="95"/>
      <c r="CF417" s="95"/>
      <c r="CG417" s="95"/>
      <c r="CH417" s="95"/>
      <c r="CI417" s="95"/>
      <c r="CJ417" s="95"/>
      <c r="CK417" s="95"/>
      <c r="CL417" s="95"/>
      <c r="CM417" s="95"/>
      <c r="CN417" s="95"/>
      <c r="CO417" s="95"/>
      <c r="CP417" s="95"/>
      <c r="CQ417" s="95"/>
      <c r="CR417" s="95"/>
      <c r="CS417" s="95"/>
      <c r="CT417" s="95"/>
      <c r="CU417" s="95"/>
      <c r="CV417" s="95"/>
    </row>
    <row r="418" spans="1:100" s="94" customFormat="1" ht="14.4">
      <c r="A418" s="95"/>
      <c r="B418" s="95"/>
      <c r="C418" s="95"/>
      <c r="D418" s="95"/>
      <c r="E418" s="95"/>
      <c r="F418" s="95"/>
      <c r="G418" s="99"/>
      <c r="H418" s="96"/>
      <c r="I418" s="100"/>
      <c r="J418" s="96"/>
      <c r="K418" s="96"/>
      <c r="L418" s="96"/>
      <c r="M418" s="96"/>
      <c r="N418" s="98"/>
      <c r="O418" s="98"/>
      <c r="P418" s="97"/>
      <c r="Q418" s="97"/>
      <c r="R418" s="95"/>
      <c r="S418" s="95"/>
      <c r="T418" s="95"/>
      <c r="U418" s="95"/>
      <c r="V418" s="95"/>
      <c r="W418" s="95"/>
      <c r="X418" s="95"/>
      <c r="Y418" s="95"/>
      <c r="Z418" s="95"/>
      <c r="AA418" s="95"/>
      <c r="AB418" s="95"/>
      <c r="AC418" s="95"/>
      <c r="AD418" s="95"/>
      <c r="AE418" s="95"/>
      <c r="AF418" s="95"/>
      <c r="AG418" s="95"/>
      <c r="AH418" s="95"/>
      <c r="AI418" s="95"/>
      <c r="AJ418" s="95"/>
      <c r="AK418" s="95"/>
      <c r="AL418" s="95"/>
      <c r="AM418" s="95"/>
      <c r="AN418" s="95"/>
      <c r="AO418" s="95"/>
      <c r="AP418" s="95"/>
      <c r="AQ418" s="95"/>
      <c r="AR418" s="95"/>
      <c r="AT418" s="95"/>
      <c r="AU418" s="95"/>
      <c r="AV418" s="95"/>
      <c r="AW418" s="95"/>
      <c r="AX418" s="95"/>
      <c r="AY418" s="95"/>
      <c r="AZ418" s="95"/>
      <c r="BA418" s="95"/>
      <c r="BB418" s="95"/>
      <c r="BC418" s="95"/>
      <c r="BD418" s="95"/>
      <c r="BE418" s="95"/>
      <c r="BF418" s="95"/>
      <c r="BG418" s="95"/>
      <c r="BH418" s="95"/>
      <c r="BI418" s="95"/>
      <c r="BJ418" s="95"/>
      <c r="BK418" s="95"/>
      <c r="BL418" s="95"/>
      <c r="BM418" s="95"/>
      <c r="BN418" s="95"/>
      <c r="BO418" s="95"/>
      <c r="BP418" s="95"/>
      <c r="BQ418" s="95"/>
      <c r="BR418" s="95"/>
      <c r="BS418" s="95"/>
      <c r="BT418" s="95"/>
      <c r="BV418" s="95"/>
      <c r="BW418" s="95"/>
      <c r="BX418" s="95"/>
      <c r="BY418" s="95"/>
      <c r="BZ418" s="95"/>
      <c r="CA418" s="95"/>
      <c r="CB418" s="95"/>
      <c r="CC418" s="95"/>
      <c r="CD418" s="95"/>
      <c r="CE418" s="95"/>
      <c r="CF418" s="95"/>
      <c r="CG418" s="95"/>
      <c r="CH418" s="95"/>
      <c r="CI418" s="95"/>
      <c r="CJ418" s="95"/>
      <c r="CK418" s="95"/>
      <c r="CL418" s="95"/>
      <c r="CM418" s="95"/>
      <c r="CN418" s="95"/>
      <c r="CO418" s="95"/>
      <c r="CP418" s="95"/>
      <c r="CQ418" s="95"/>
      <c r="CR418" s="95"/>
      <c r="CS418" s="95"/>
      <c r="CT418" s="95"/>
      <c r="CU418" s="95"/>
      <c r="CV418" s="95"/>
    </row>
    <row r="419" spans="1:100" s="94" customFormat="1" ht="14.4">
      <c r="A419" s="95"/>
      <c r="B419" s="95"/>
      <c r="C419" s="95"/>
      <c r="D419" s="95"/>
      <c r="E419" s="95"/>
      <c r="F419" s="95"/>
      <c r="G419" s="99"/>
      <c r="H419" s="96"/>
      <c r="I419" s="100"/>
      <c r="J419" s="96"/>
      <c r="K419" s="96"/>
      <c r="L419" s="96"/>
      <c r="M419" s="96"/>
      <c r="N419" s="98"/>
      <c r="O419" s="98"/>
      <c r="P419" s="97"/>
      <c r="Q419" s="97"/>
      <c r="R419" s="95"/>
      <c r="S419" s="95"/>
      <c r="T419" s="95"/>
      <c r="U419" s="95"/>
      <c r="V419" s="95"/>
      <c r="W419" s="95"/>
      <c r="X419" s="95"/>
      <c r="Y419" s="95"/>
      <c r="Z419" s="95"/>
      <c r="AA419" s="95"/>
      <c r="AB419" s="95"/>
      <c r="AC419" s="95"/>
      <c r="AD419" s="95"/>
      <c r="AE419" s="95"/>
      <c r="AF419" s="95"/>
      <c r="AG419" s="95"/>
      <c r="AH419" s="95"/>
      <c r="AI419" s="95"/>
      <c r="AJ419" s="95"/>
      <c r="AK419" s="95"/>
      <c r="AL419" s="95"/>
      <c r="AM419" s="95"/>
      <c r="AN419" s="95"/>
      <c r="AO419" s="95"/>
      <c r="AP419" s="95"/>
      <c r="AQ419" s="95"/>
      <c r="AR419" s="95"/>
      <c r="AT419" s="95"/>
      <c r="AU419" s="95"/>
      <c r="AV419" s="95"/>
      <c r="AW419" s="95"/>
      <c r="AX419" s="95"/>
      <c r="AY419" s="95"/>
      <c r="AZ419" s="95"/>
      <c r="BA419" s="95"/>
      <c r="BB419" s="95"/>
      <c r="BC419" s="95"/>
      <c r="BD419" s="95"/>
      <c r="BE419" s="95"/>
      <c r="BF419" s="95"/>
      <c r="BG419" s="95"/>
      <c r="BH419" s="95"/>
      <c r="BI419" s="95"/>
      <c r="BJ419" s="95"/>
      <c r="BK419" s="95"/>
      <c r="BL419" s="95"/>
      <c r="BM419" s="95"/>
      <c r="BN419" s="95"/>
      <c r="BO419" s="95"/>
      <c r="BP419" s="95"/>
      <c r="BQ419" s="95"/>
      <c r="BR419" s="95"/>
      <c r="BS419" s="95"/>
      <c r="BT419" s="95"/>
      <c r="BV419" s="95"/>
      <c r="BW419" s="95"/>
      <c r="BX419" s="95"/>
      <c r="BY419" s="95"/>
      <c r="BZ419" s="95"/>
      <c r="CA419" s="95"/>
      <c r="CB419" s="95"/>
      <c r="CC419" s="95"/>
      <c r="CD419" s="95"/>
      <c r="CE419" s="95"/>
      <c r="CF419" s="95"/>
      <c r="CG419" s="95"/>
      <c r="CH419" s="95"/>
      <c r="CI419" s="95"/>
      <c r="CJ419" s="95"/>
      <c r="CK419" s="95"/>
      <c r="CL419" s="95"/>
      <c r="CM419" s="95"/>
      <c r="CN419" s="95"/>
      <c r="CO419" s="95"/>
      <c r="CP419" s="95"/>
      <c r="CQ419" s="95"/>
      <c r="CR419" s="95"/>
      <c r="CS419" s="95"/>
      <c r="CT419" s="95"/>
      <c r="CU419" s="95"/>
      <c r="CV419" s="95"/>
    </row>
    <row r="420" spans="1:100" s="94" customFormat="1" ht="14.4">
      <c r="A420" s="95"/>
      <c r="B420" s="95"/>
      <c r="C420" s="95"/>
      <c r="D420" s="95"/>
      <c r="E420" s="95"/>
      <c r="F420" s="95"/>
      <c r="G420" s="99"/>
      <c r="H420" s="96"/>
      <c r="I420" s="100"/>
      <c r="J420" s="96"/>
      <c r="K420" s="96"/>
      <c r="L420" s="96"/>
      <c r="M420" s="96"/>
      <c r="N420" s="98"/>
      <c r="O420" s="98"/>
      <c r="P420" s="97"/>
      <c r="Q420" s="97"/>
      <c r="R420" s="95"/>
      <c r="S420" s="95"/>
      <c r="T420" s="95"/>
      <c r="U420" s="95"/>
      <c r="V420" s="95"/>
      <c r="W420" s="95"/>
      <c r="X420" s="95"/>
      <c r="Y420" s="95"/>
      <c r="Z420" s="95"/>
      <c r="AA420" s="95"/>
      <c r="AB420" s="95"/>
      <c r="AC420" s="95"/>
      <c r="AD420" s="95"/>
      <c r="AE420" s="95"/>
      <c r="AF420" s="95"/>
      <c r="AG420" s="95"/>
      <c r="AH420" s="95"/>
      <c r="AI420" s="95"/>
      <c r="AJ420" s="95"/>
      <c r="AK420" s="95"/>
      <c r="AL420" s="95"/>
      <c r="AM420" s="95"/>
      <c r="AN420" s="95"/>
      <c r="AO420" s="95"/>
      <c r="AP420" s="95"/>
      <c r="AQ420" s="95"/>
      <c r="AR420" s="95"/>
      <c r="AT420" s="95"/>
      <c r="AU420" s="95"/>
      <c r="AV420" s="95"/>
      <c r="AW420" s="95"/>
      <c r="AX420" s="95"/>
      <c r="AY420" s="95"/>
      <c r="AZ420" s="95"/>
      <c r="BA420" s="95"/>
      <c r="BB420" s="95"/>
      <c r="BC420" s="95"/>
      <c r="BD420" s="95"/>
      <c r="BE420" s="95"/>
      <c r="BF420" s="95"/>
      <c r="BG420" s="95"/>
      <c r="BH420" s="95"/>
      <c r="BI420" s="95"/>
      <c r="BJ420" s="95"/>
      <c r="BK420" s="95"/>
      <c r="BL420" s="95"/>
      <c r="BM420" s="95"/>
      <c r="BN420" s="95"/>
      <c r="BO420" s="95"/>
      <c r="BP420" s="95"/>
      <c r="BQ420" s="95"/>
      <c r="BR420" s="95"/>
      <c r="BS420" s="95"/>
      <c r="BT420" s="95"/>
      <c r="BV420" s="95"/>
      <c r="BW420" s="95"/>
      <c r="BX420" s="95"/>
      <c r="BY420" s="95"/>
      <c r="BZ420" s="95"/>
      <c r="CA420" s="95"/>
      <c r="CB420" s="95"/>
      <c r="CC420" s="95"/>
      <c r="CD420" s="95"/>
      <c r="CE420" s="95"/>
      <c r="CF420" s="95"/>
      <c r="CG420" s="95"/>
      <c r="CH420" s="95"/>
      <c r="CI420" s="95"/>
      <c r="CJ420" s="95"/>
      <c r="CK420" s="95"/>
      <c r="CL420" s="95"/>
      <c r="CM420" s="95"/>
      <c r="CN420" s="95"/>
      <c r="CO420" s="95"/>
      <c r="CP420" s="95"/>
      <c r="CQ420" s="95"/>
      <c r="CR420" s="95"/>
      <c r="CS420" s="95"/>
      <c r="CT420" s="95"/>
      <c r="CU420" s="95"/>
      <c r="CV420" s="95"/>
    </row>
    <row r="421" spans="1:100" s="94" customFormat="1" ht="14.4">
      <c r="A421" s="95"/>
      <c r="B421" s="95"/>
      <c r="C421" s="95"/>
      <c r="D421" s="95"/>
      <c r="E421" s="95"/>
      <c r="F421" s="95"/>
      <c r="G421" s="99"/>
      <c r="H421" s="96"/>
      <c r="I421" s="100"/>
      <c r="J421" s="96"/>
      <c r="K421" s="96"/>
      <c r="L421" s="96"/>
      <c r="M421" s="96"/>
      <c r="N421" s="98"/>
      <c r="O421" s="98"/>
      <c r="P421" s="97"/>
      <c r="Q421" s="97"/>
      <c r="R421" s="95"/>
      <c r="S421" s="95"/>
      <c r="T421" s="95"/>
      <c r="U421" s="95"/>
      <c r="V421" s="95"/>
      <c r="W421" s="95"/>
      <c r="X421" s="95"/>
      <c r="Y421" s="95"/>
      <c r="Z421" s="95"/>
      <c r="AA421" s="95"/>
      <c r="AB421" s="95"/>
      <c r="AC421" s="95"/>
      <c r="AD421" s="95"/>
      <c r="AE421" s="95"/>
      <c r="AF421" s="95"/>
      <c r="AG421" s="95"/>
      <c r="AH421" s="95"/>
      <c r="AI421" s="95"/>
      <c r="AJ421" s="95"/>
      <c r="AK421" s="95"/>
      <c r="AL421" s="95"/>
      <c r="AM421" s="95"/>
      <c r="AN421" s="95"/>
      <c r="AO421" s="95"/>
      <c r="AP421" s="95"/>
      <c r="AQ421" s="95"/>
      <c r="AR421" s="95"/>
      <c r="AT421" s="95"/>
      <c r="AU421" s="95"/>
      <c r="AV421" s="95"/>
      <c r="AW421" s="95"/>
      <c r="AX421" s="95"/>
      <c r="AY421" s="95"/>
      <c r="AZ421" s="95"/>
      <c r="BA421" s="95"/>
      <c r="BB421" s="95"/>
      <c r="BC421" s="95"/>
      <c r="BD421" s="95"/>
      <c r="BE421" s="95"/>
      <c r="BF421" s="95"/>
      <c r="BG421" s="95"/>
      <c r="BH421" s="95"/>
      <c r="BI421" s="95"/>
      <c r="BJ421" s="95"/>
      <c r="BK421" s="95"/>
      <c r="BL421" s="95"/>
      <c r="BM421" s="95"/>
      <c r="BN421" s="95"/>
      <c r="BO421" s="95"/>
      <c r="BP421" s="95"/>
      <c r="BQ421" s="95"/>
      <c r="BR421" s="95"/>
      <c r="BS421" s="95"/>
      <c r="BT421" s="95"/>
      <c r="BV421" s="95"/>
      <c r="BW421" s="95"/>
      <c r="BX421" s="95"/>
      <c r="BY421" s="95"/>
      <c r="BZ421" s="95"/>
      <c r="CA421" s="95"/>
      <c r="CB421" s="95"/>
      <c r="CC421" s="95"/>
      <c r="CD421" s="95"/>
      <c r="CE421" s="95"/>
      <c r="CF421" s="95"/>
      <c r="CG421" s="95"/>
      <c r="CH421" s="95"/>
      <c r="CI421" s="95"/>
      <c r="CJ421" s="95"/>
      <c r="CK421" s="95"/>
      <c r="CL421" s="95"/>
      <c r="CM421" s="95"/>
      <c r="CN421" s="95"/>
      <c r="CO421" s="95"/>
      <c r="CP421" s="95"/>
      <c r="CQ421" s="95"/>
      <c r="CR421" s="95"/>
      <c r="CS421" s="95"/>
      <c r="CT421" s="95"/>
      <c r="CU421" s="95"/>
      <c r="CV421" s="95"/>
    </row>
    <row r="422" spans="1:100" s="94" customFormat="1" ht="14.4">
      <c r="A422" s="95"/>
      <c r="B422" s="95"/>
      <c r="C422" s="95"/>
      <c r="D422" s="95"/>
      <c r="E422" s="95"/>
      <c r="F422" s="95"/>
      <c r="G422" s="99"/>
      <c r="H422" s="96"/>
      <c r="I422" s="100"/>
      <c r="J422" s="96"/>
      <c r="K422" s="96"/>
      <c r="L422" s="96"/>
      <c r="M422" s="96"/>
      <c r="N422" s="98"/>
      <c r="O422" s="98"/>
      <c r="P422" s="97"/>
      <c r="Q422" s="97"/>
      <c r="R422" s="95"/>
      <c r="S422" s="95"/>
      <c r="T422" s="95"/>
      <c r="U422" s="95"/>
      <c r="V422" s="95"/>
      <c r="W422" s="95"/>
      <c r="X422" s="95"/>
      <c r="Y422" s="95"/>
      <c r="Z422" s="95"/>
      <c r="AA422" s="95"/>
      <c r="AB422" s="95"/>
      <c r="AC422" s="95"/>
      <c r="AD422" s="95"/>
      <c r="AE422" s="95"/>
      <c r="AF422" s="95"/>
      <c r="AG422" s="95"/>
      <c r="AH422" s="95"/>
      <c r="AI422" s="95"/>
      <c r="AJ422" s="95"/>
      <c r="AK422" s="95"/>
      <c r="AL422" s="95"/>
      <c r="AM422" s="95"/>
      <c r="AN422" s="95"/>
      <c r="AO422" s="95"/>
      <c r="AP422" s="95"/>
      <c r="AQ422" s="95"/>
      <c r="AR422" s="95"/>
      <c r="AT422" s="95"/>
      <c r="AU422" s="95"/>
      <c r="AV422" s="95"/>
      <c r="AW422" s="95"/>
      <c r="AX422" s="95"/>
      <c r="AY422" s="95"/>
      <c r="AZ422" s="95"/>
      <c r="BA422" s="95"/>
      <c r="BB422" s="95"/>
      <c r="BC422" s="95"/>
      <c r="BD422" s="95"/>
      <c r="BE422" s="95"/>
      <c r="BF422" s="95"/>
      <c r="BG422" s="95"/>
      <c r="BH422" s="95"/>
      <c r="BI422" s="95"/>
      <c r="BJ422" s="95"/>
      <c r="BK422" s="95"/>
      <c r="BL422" s="95"/>
      <c r="BM422" s="95"/>
      <c r="BN422" s="95"/>
      <c r="BO422" s="95"/>
      <c r="BP422" s="95"/>
      <c r="BQ422" s="95"/>
      <c r="BR422" s="95"/>
      <c r="BS422" s="95"/>
      <c r="BT422" s="95"/>
      <c r="BV422" s="95"/>
      <c r="BW422" s="95"/>
      <c r="BX422" s="95"/>
      <c r="BY422" s="95"/>
      <c r="BZ422" s="95"/>
      <c r="CA422" s="95"/>
      <c r="CB422" s="95"/>
      <c r="CC422" s="95"/>
      <c r="CD422" s="95"/>
      <c r="CE422" s="95"/>
      <c r="CF422" s="95"/>
      <c r="CG422" s="95"/>
      <c r="CH422" s="95"/>
      <c r="CI422" s="95"/>
      <c r="CJ422" s="95"/>
      <c r="CK422" s="95"/>
      <c r="CL422" s="95"/>
      <c r="CM422" s="95"/>
      <c r="CN422" s="95"/>
      <c r="CO422" s="95"/>
      <c r="CP422" s="95"/>
      <c r="CQ422" s="95"/>
      <c r="CR422" s="95"/>
      <c r="CS422" s="95"/>
      <c r="CT422" s="95"/>
      <c r="CU422" s="95"/>
      <c r="CV422" s="95"/>
    </row>
    <row r="423" spans="1:100" s="94" customFormat="1" ht="14.4">
      <c r="A423" s="95"/>
      <c r="B423" s="95"/>
      <c r="C423" s="95"/>
      <c r="D423" s="95"/>
      <c r="E423" s="95"/>
      <c r="F423" s="95"/>
      <c r="G423" s="99"/>
      <c r="H423" s="96"/>
      <c r="I423" s="100"/>
      <c r="J423" s="96"/>
      <c r="K423" s="96"/>
      <c r="L423" s="96"/>
      <c r="M423" s="96"/>
      <c r="N423" s="98"/>
      <c r="O423" s="98"/>
      <c r="P423" s="97"/>
      <c r="Q423" s="97"/>
      <c r="R423" s="95"/>
      <c r="S423" s="95"/>
      <c r="T423" s="95"/>
      <c r="U423" s="95"/>
      <c r="V423" s="95"/>
      <c r="W423" s="95"/>
      <c r="X423" s="95"/>
      <c r="Y423" s="95"/>
      <c r="Z423" s="95"/>
      <c r="AA423" s="95"/>
      <c r="AB423" s="95"/>
      <c r="AC423" s="95"/>
      <c r="AD423" s="95"/>
      <c r="AE423" s="95"/>
      <c r="AF423" s="95"/>
      <c r="AG423" s="95"/>
      <c r="AH423" s="95"/>
      <c r="AI423" s="95"/>
      <c r="AJ423" s="95"/>
      <c r="AK423" s="95"/>
      <c r="AL423" s="95"/>
      <c r="AM423" s="95"/>
      <c r="AN423" s="95"/>
      <c r="AO423" s="95"/>
      <c r="AP423" s="95"/>
      <c r="AQ423" s="95"/>
      <c r="AR423" s="95"/>
      <c r="AT423" s="95"/>
      <c r="AU423" s="95"/>
      <c r="AV423" s="95"/>
      <c r="AW423" s="95"/>
      <c r="AX423" s="95"/>
      <c r="AY423" s="95"/>
      <c r="AZ423" s="95"/>
      <c r="BA423" s="95"/>
      <c r="BB423" s="95"/>
      <c r="BC423" s="95"/>
      <c r="BD423" s="95"/>
      <c r="BE423" s="95"/>
      <c r="BF423" s="95"/>
      <c r="BG423" s="95"/>
      <c r="BH423" s="95"/>
      <c r="BI423" s="95"/>
      <c r="BJ423" s="95"/>
      <c r="BK423" s="95"/>
      <c r="BL423" s="95"/>
      <c r="BM423" s="95"/>
      <c r="BN423" s="95"/>
      <c r="BO423" s="95"/>
      <c r="BP423" s="95"/>
      <c r="BQ423" s="95"/>
      <c r="BR423" s="95"/>
      <c r="BS423" s="95"/>
      <c r="BT423" s="95"/>
      <c r="BV423" s="95"/>
      <c r="BW423" s="95"/>
      <c r="BX423" s="95"/>
      <c r="BY423" s="95"/>
      <c r="BZ423" s="95"/>
      <c r="CA423" s="95"/>
      <c r="CB423" s="95"/>
      <c r="CC423" s="95"/>
      <c r="CD423" s="95"/>
      <c r="CE423" s="95"/>
      <c r="CF423" s="95"/>
      <c r="CG423" s="95"/>
      <c r="CH423" s="95"/>
      <c r="CI423" s="95"/>
      <c r="CJ423" s="95"/>
      <c r="CK423" s="95"/>
      <c r="CL423" s="95"/>
      <c r="CM423" s="95"/>
      <c r="CN423" s="95"/>
      <c r="CO423" s="95"/>
      <c r="CP423" s="95"/>
      <c r="CQ423" s="95"/>
      <c r="CR423" s="95"/>
      <c r="CS423" s="95"/>
      <c r="CT423" s="95"/>
      <c r="CU423" s="95"/>
      <c r="CV423" s="95"/>
    </row>
    <row r="424" spans="1:100" s="94" customFormat="1" ht="14.4">
      <c r="A424" s="95"/>
      <c r="B424" s="95"/>
      <c r="C424" s="95"/>
      <c r="D424" s="95"/>
      <c r="E424" s="95"/>
      <c r="F424" s="95"/>
      <c r="G424" s="99"/>
      <c r="H424" s="96"/>
      <c r="I424" s="100"/>
      <c r="J424" s="96"/>
      <c r="K424" s="96"/>
      <c r="L424" s="96"/>
      <c r="M424" s="96"/>
      <c r="N424" s="98"/>
      <c r="O424" s="98"/>
      <c r="P424" s="97"/>
      <c r="Q424" s="97"/>
      <c r="R424" s="95"/>
      <c r="S424" s="95"/>
      <c r="T424" s="95"/>
      <c r="U424" s="95"/>
      <c r="V424" s="95"/>
      <c r="W424" s="95"/>
      <c r="X424" s="95"/>
      <c r="Y424" s="95"/>
      <c r="Z424" s="95"/>
      <c r="AA424" s="95"/>
      <c r="AB424" s="95"/>
      <c r="AC424" s="95"/>
      <c r="AD424" s="95"/>
      <c r="AE424" s="95"/>
      <c r="AF424" s="95"/>
      <c r="AG424" s="95"/>
      <c r="AH424" s="95"/>
      <c r="AI424" s="95"/>
      <c r="AJ424" s="95"/>
      <c r="AK424" s="95"/>
      <c r="AL424" s="95"/>
      <c r="AM424" s="95"/>
      <c r="AN424" s="95"/>
      <c r="AO424" s="95"/>
      <c r="AP424" s="95"/>
      <c r="AQ424" s="95"/>
      <c r="AR424" s="95"/>
      <c r="AT424" s="95"/>
      <c r="AU424" s="95"/>
      <c r="AV424" s="95"/>
      <c r="AW424" s="95"/>
      <c r="AX424" s="95"/>
      <c r="AY424" s="95"/>
      <c r="AZ424" s="95"/>
      <c r="BA424" s="95"/>
      <c r="BB424" s="95"/>
      <c r="BC424" s="95"/>
      <c r="BD424" s="95"/>
      <c r="BE424" s="95"/>
      <c r="BF424" s="95"/>
      <c r="BG424" s="95"/>
      <c r="BH424" s="95"/>
      <c r="BI424" s="95"/>
      <c r="BJ424" s="95"/>
      <c r="BK424" s="95"/>
      <c r="BL424" s="95"/>
      <c r="BM424" s="95"/>
      <c r="BN424" s="95"/>
      <c r="BO424" s="95"/>
      <c r="BP424" s="95"/>
      <c r="BQ424" s="95"/>
      <c r="BR424" s="95"/>
      <c r="BS424" s="95"/>
      <c r="BT424" s="95"/>
      <c r="BV424" s="95"/>
      <c r="BW424" s="95"/>
      <c r="BX424" s="95"/>
      <c r="BY424" s="95"/>
      <c r="BZ424" s="95"/>
      <c r="CA424" s="95"/>
      <c r="CB424" s="95"/>
      <c r="CC424" s="95"/>
      <c r="CD424" s="95"/>
      <c r="CE424" s="95"/>
      <c r="CF424" s="95"/>
      <c r="CG424" s="95"/>
      <c r="CH424" s="95"/>
      <c r="CI424" s="95"/>
      <c r="CJ424" s="95"/>
      <c r="CK424" s="95"/>
      <c r="CL424" s="95"/>
      <c r="CM424" s="95"/>
      <c r="CN424" s="95"/>
      <c r="CO424" s="95"/>
      <c r="CP424" s="95"/>
      <c r="CQ424" s="95"/>
      <c r="CR424" s="95"/>
      <c r="CS424" s="95"/>
      <c r="CT424" s="95"/>
      <c r="CU424" s="95"/>
      <c r="CV424" s="95"/>
    </row>
    <row r="425" spans="1:100" s="94" customFormat="1" ht="14.4">
      <c r="A425" s="95"/>
      <c r="B425" s="95"/>
      <c r="C425" s="95"/>
      <c r="D425" s="95"/>
      <c r="E425" s="95"/>
      <c r="F425" s="95"/>
      <c r="G425" s="99"/>
      <c r="H425" s="96"/>
      <c r="I425" s="100"/>
      <c r="J425" s="96"/>
      <c r="K425" s="96"/>
      <c r="L425" s="96"/>
      <c r="M425" s="96"/>
      <c r="N425" s="98"/>
      <c r="O425" s="98"/>
      <c r="P425" s="97"/>
      <c r="Q425" s="97"/>
      <c r="R425" s="95"/>
      <c r="S425" s="95"/>
      <c r="T425" s="95"/>
      <c r="U425" s="95"/>
      <c r="V425" s="95"/>
      <c r="W425" s="95"/>
      <c r="X425" s="95"/>
      <c r="Y425" s="95"/>
      <c r="Z425" s="95"/>
      <c r="AA425" s="95"/>
      <c r="AB425" s="95"/>
      <c r="AC425" s="95"/>
      <c r="AD425" s="95"/>
      <c r="AE425" s="95"/>
      <c r="AF425" s="95"/>
      <c r="AG425" s="95"/>
      <c r="AH425" s="95"/>
      <c r="AI425" s="95"/>
      <c r="AJ425" s="95"/>
      <c r="AK425" s="95"/>
      <c r="AL425" s="95"/>
      <c r="AM425" s="95"/>
      <c r="AN425" s="95"/>
      <c r="AO425" s="95"/>
      <c r="AP425" s="95"/>
      <c r="AQ425" s="95"/>
      <c r="AR425" s="95"/>
      <c r="AT425" s="95"/>
      <c r="AU425" s="95"/>
      <c r="AV425" s="95"/>
      <c r="AW425" s="95"/>
      <c r="AX425" s="95"/>
      <c r="AY425" s="95"/>
      <c r="AZ425" s="95"/>
      <c r="BA425" s="95"/>
      <c r="BB425" s="95"/>
      <c r="BC425" s="95"/>
      <c r="BD425" s="95"/>
      <c r="BE425" s="95"/>
      <c r="BF425" s="95"/>
      <c r="BG425" s="95"/>
      <c r="BH425" s="95"/>
      <c r="BI425" s="95"/>
      <c r="BJ425" s="95"/>
      <c r="BK425" s="95"/>
      <c r="BL425" s="95"/>
      <c r="BM425" s="95"/>
      <c r="BN425" s="95"/>
      <c r="BO425" s="95"/>
      <c r="BP425" s="95"/>
      <c r="BQ425" s="95"/>
      <c r="BR425" s="95"/>
      <c r="BS425" s="95"/>
      <c r="BT425" s="95"/>
      <c r="BV425" s="95"/>
      <c r="BW425" s="95"/>
      <c r="BX425" s="95"/>
      <c r="BY425" s="95"/>
      <c r="BZ425" s="95"/>
      <c r="CA425" s="95"/>
      <c r="CB425" s="95"/>
      <c r="CC425" s="95"/>
      <c r="CD425" s="95"/>
      <c r="CE425" s="95"/>
      <c r="CF425" s="95"/>
      <c r="CG425" s="95"/>
      <c r="CH425" s="95"/>
      <c r="CI425" s="95"/>
      <c r="CJ425" s="95"/>
      <c r="CK425" s="95"/>
      <c r="CL425" s="95"/>
      <c r="CM425" s="95"/>
      <c r="CN425" s="95"/>
      <c r="CO425" s="95"/>
      <c r="CP425" s="95"/>
      <c r="CQ425" s="95"/>
      <c r="CR425" s="95"/>
      <c r="CS425" s="95"/>
      <c r="CT425" s="95"/>
      <c r="CU425" s="95"/>
      <c r="CV425" s="95"/>
    </row>
    <row r="426" spans="1:100" s="94" customFormat="1" ht="14.4">
      <c r="A426" s="95"/>
      <c r="B426" s="95"/>
      <c r="C426" s="95"/>
      <c r="D426" s="95"/>
      <c r="E426" s="95"/>
      <c r="F426" s="95"/>
      <c r="G426" s="99"/>
      <c r="H426" s="96"/>
      <c r="I426" s="100"/>
      <c r="J426" s="96"/>
      <c r="K426" s="96"/>
      <c r="L426" s="96"/>
      <c r="M426" s="96"/>
      <c r="N426" s="98"/>
      <c r="O426" s="98"/>
      <c r="P426" s="97"/>
      <c r="Q426" s="97"/>
      <c r="R426" s="95"/>
      <c r="S426" s="95"/>
      <c r="T426" s="95"/>
      <c r="U426" s="95"/>
      <c r="V426" s="95"/>
      <c r="W426" s="95"/>
      <c r="X426" s="95"/>
      <c r="Y426" s="95"/>
      <c r="Z426" s="95"/>
      <c r="AA426" s="95"/>
      <c r="AB426" s="95"/>
      <c r="AC426" s="95"/>
      <c r="AD426" s="95"/>
      <c r="AE426" s="95"/>
      <c r="AF426" s="95"/>
      <c r="AG426" s="95"/>
      <c r="AH426" s="95"/>
      <c r="AI426" s="95"/>
      <c r="AJ426" s="95"/>
      <c r="AK426" s="95"/>
      <c r="AL426" s="95"/>
      <c r="AM426" s="95"/>
      <c r="AN426" s="95"/>
      <c r="AO426" s="95"/>
      <c r="AP426" s="95"/>
      <c r="AQ426" s="95"/>
      <c r="AR426" s="95"/>
      <c r="AT426" s="95"/>
      <c r="AU426" s="95"/>
      <c r="AV426" s="95"/>
      <c r="AW426" s="95"/>
      <c r="AX426" s="95"/>
      <c r="AY426" s="95"/>
      <c r="AZ426" s="95"/>
      <c r="BA426" s="95"/>
      <c r="BB426" s="95"/>
      <c r="BC426" s="95"/>
      <c r="BD426" s="95"/>
      <c r="BE426" s="95"/>
      <c r="BF426" s="95"/>
      <c r="BG426" s="95"/>
      <c r="BH426" s="95"/>
      <c r="BI426" s="95"/>
      <c r="BJ426" s="95"/>
      <c r="BK426" s="95"/>
      <c r="BL426" s="95"/>
      <c r="BM426" s="95"/>
      <c r="BN426" s="95"/>
      <c r="BO426" s="95"/>
      <c r="BP426" s="95"/>
      <c r="BQ426" s="95"/>
      <c r="BR426" s="95"/>
      <c r="BS426" s="95"/>
      <c r="BT426" s="95"/>
      <c r="BV426" s="95"/>
      <c r="BW426" s="95"/>
      <c r="BX426" s="95"/>
      <c r="BY426" s="95"/>
      <c r="BZ426" s="95"/>
      <c r="CA426" s="95"/>
      <c r="CB426" s="95"/>
      <c r="CC426" s="95"/>
      <c r="CD426" s="95"/>
      <c r="CE426" s="95"/>
      <c r="CF426" s="95"/>
      <c r="CG426" s="95"/>
      <c r="CH426" s="95"/>
      <c r="CI426" s="95"/>
      <c r="CJ426" s="95"/>
      <c r="CK426" s="95"/>
      <c r="CL426" s="95"/>
      <c r="CM426" s="95"/>
      <c r="CN426" s="95"/>
      <c r="CO426" s="95"/>
      <c r="CP426" s="95"/>
      <c r="CQ426" s="95"/>
      <c r="CR426" s="95"/>
      <c r="CS426" s="95"/>
      <c r="CT426" s="95"/>
      <c r="CU426" s="95"/>
      <c r="CV426" s="95"/>
    </row>
    <row r="427" spans="1:100" s="94" customFormat="1" ht="14.4">
      <c r="A427" s="95"/>
      <c r="B427" s="95"/>
      <c r="C427" s="95"/>
      <c r="D427" s="95"/>
      <c r="E427" s="95"/>
      <c r="F427" s="95"/>
      <c r="G427" s="99"/>
      <c r="H427" s="96"/>
      <c r="I427" s="100"/>
      <c r="J427" s="96"/>
      <c r="K427" s="96"/>
      <c r="L427" s="96"/>
      <c r="M427" s="96"/>
      <c r="N427" s="98"/>
      <c r="O427" s="98"/>
      <c r="P427" s="97"/>
      <c r="Q427" s="97"/>
      <c r="R427" s="95"/>
      <c r="S427" s="95"/>
      <c r="T427" s="95"/>
      <c r="U427" s="95"/>
      <c r="V427" s="95"/>
      <c r="W427" s="95"/>
      <c r="X427" s="95"/>
      <c r="Y427" s="95"/>
      <c r="Z427" s="95"/>
      <c r="AA427" s="95"/>
      <c r="AB427" s="95"/>
      <c r="AC427" s="95"/>
      <c r="AD427" s="95"/>
      <c r="AE427" s="95"/>
      <c r="AF427" s="95"/>
      <c r="AG427" s="95"/>
      <c r="AH427" s="95"/>
      <c r="AI427" s="95"/>
      <c r="AJ427" s="95"/>
      <c r="AK427" s="95"/>
      <c r="AL427" s="95"/>
      <c r="AM427" s="95"/>
      <c r="AN427" s="95"/>
      <c r="AO427" s="95"/>
      <c r="AP427" s="95"/>
      <c r="AQ427" s="95"/>
      <c r="AR427" s="95"/>
      <c r="AT427" s="95"/>
      <c r="AU427" s="95"/>
      <c r="AV427" s="95"/>
      <c r="AW427" s="95"/>
      <c r="AX427" s="95"/>
      <c r="AY427" s="95"/>
      <c r="AZ427" s="95"/>
      <c r="BA427" s="95"/>
      <c r="BB427" s="95"/>
      <c r="BC427" s="95"/>
      <c r="BD427" s="95"/>
      <c r="BE427" s="95"/>
      <c r="BF427" s="95"/>
      <c r="BG427" s="95"/>
      <c r="BH427" s="95"/>
      <c r="BI427" s="95"/>
      <c r="BJ427" s="95"/>
      <c r="BK427" s="95"/>
      <c r="BL427" s="95"/>
      <c r="BM427" s="95"/>
      <c r="BN427" s="95"/>
      <c r="BO427" s="95"/>
      <c r="BP427" s="95"/>
      <c r="BQ427" s="95"/>
      <c r="BR427" s="95"/>
      <c r="BS427" s="95"/>
      <c r="BT427" s="95"/>
      <c r="BV427" s="95"/>
      <c r="BW427" s="95"/>
      <c r="BX427" s="95"/>
      <c r="BY427" s="95"/>
      <c r="BZ427" s="95"/>
      <c r="CA427" s="95"/>
      <c r="CB427" s="95"/>
      <c r="CC427" s="95"/>
      <c r="CD427" s="95"/>
      <c r="CE427" s="95"/>
      <c r="CF427" s="95"/>
      <c r="CG427" s="95"/>
      <c r="CH427" s="95"/>
      <c r="CI427" s="95"/>
      <c r="CJ427" s="95"/>
      <c r="CK427" s="95"/>
      <c r="CL427" s="95"/>
      <c r="CM427" s="95"/>
      <c r="CN427" s="95"/>
      <c r="CO427" s="95"/>
      <c r="CP427" s="95"/>
      <c r="CQ427" s="95"/>
      <c r="CR427" s="95"/>
      <c r="CS427" s="95"/>
      <c r="CT427" s="95"/>
      <c r="CU427" s="95"/>
      <c r="CV427" s="95"/>
    </row>
    <row r="428" spans="1:100" s="94" customFormat="1" ht="14.4">
      <c r="A428" s="95"/>
      <c r="B428" s="95"/>
      <c r="C428" s="95"/>
      <c r="D428" s="95"/>
      <c r="E428" s="95"/>
      <c r="F428" s="95"/>
      <c r="G428" s="99"/>
      <c r="H428" s="96"/>
      <c r="I428" s="100"/>
      <c r="J428" s="96"/>
      <c r="K428" s="96"/>
      <c r="L428" s="96"/>
      <c r="M428" s="96"/>
      <c r="N428" s="98"/>
      <c r="O428" s="98"/>
      <c r="P428" s="97"/>
      <c r="Q428" s="97"/>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T428" s="95"/>
      <c r="AU428" s="95"/>
      <c r="AV428" s="95"/>
      <c r="AW428" s="95"/>
      <c r="AX428" s="95"/>
      <c r="AY428" s="95"/>
      <c r="AZ428" s="95"/>
      <c r="BA428" s="95"/>
      <c r="BB428" s="95"/>
      <c r="BC428" s="95"/>
      <c r="BD428" s="95"/>
      <c r="BE428" s="95"/>
      <c r="BF428" s="95"/>
      <c r="BG428" s="95"/>
      <c r="BH428" s="95"/>
      <c r="BI428" s="95"/>
      <c r="BJ428" s="95"/>
      <c r="BK428" s="95"/>
      <c r="BL428" s="95"/>
      <c r="BM428" s="95"/>
      <c r="BN428" s="95"/>
      <c r="BO428" s="95"/>
      <c r="BP428" s="95"/>
      <c r="BQ428" s="95"/>
      <c r="BR428" s="95"/>
      <c r="BS428" s="95"/>
      <c r="BT428" s="95"/>
      <c r="BV428" s="95"/>
      <c r="BW428" s="95"/>
      <c r="BX428" s="95"/>
      <c r="BY428" s="95"/>
      <c r="BZ428" s="95"/>
      <c r="CA428" s="95"/>
      <c r="CB428" s="95"/>
      <c r="CC428" s="95"/>
      <c r="CD428" s="95"/>
      <c r="CE428" s="95"/>
      <c r="CF428" s="95"/>
      <c r="CG428" s="95"/>
      <c r="CH428" s="95"/>
      <c r="CI428" s="95"/>
      <c r="CJ428" s="95"/>
      <c r="CK428" s="95"/>
      <c r="CL428" s="95"/>
      <c r="CM428" s="95"/>
      <c r="CN428" s="95"/>
      <c r="CO428" s="95"/>
      <c r="CP428" s="95"/>
      <c r="CQ428" s="95"/>
      <c r="CR428" s="95"/>
      <c r="CS428" s="95"/>
      <c r="CT428" s="95"/>
      <c r="CU428" s="95"/>
      <c r="CV428" s="95"/>
    </row>
    <row r="429" spans="1:100" s="94" customFormat="1" ht="14.4">
      <c r="A429" s="95"/>
      <c r="B429" s="95"/>
      <c r="C429" s="95"/>
      <c r="D429" s="95"/>
      <c r="E429" s="95"/>
      <c r="F429" s="95"/>
      <c r="G429" s="99"/>
      <c r="H429" s="96"/>
      <c r="I429" s="100"/>
      <c r="J429" s="96"/>
      <c r="K429" s="96"/>
      <c r="L429" s="96"/>
      <c r="M429" s="96"/>
      <c r="N429" s="98"/>
      <c r="O429" s="98"/>
      <c r="P429" s="97"/>
      <c r="Q429" s="97"/>
      <c r="R429" s="95"/>
      <c r="S429" s="95"/>
      <c r="T429" s="95"/>
      <c r="U429" s="95"/>
      <c r="V429" s="95"/>
      <c r="W429" s="95"/>
      <c r="X429" s="95"/>
      <c r="Y429" s="95"/>
      <c r="Z429" s="95"/>
      <c r="AA429" s="95"/>
      <c r="AB429" s="95"/>
      <c r="AC429" s="95"/>
      <c r="AD429" s="95"/>
      <c r="AE429" s="95"/>
      <c r="AF429" s="95"/>
      <c r="AG429" s="95"/>
      <c r="AH429" s="95"/>
      <c r="AI429" s="95"/>
      <c r="AJ429" s="95"/>
      <c r="AK429" s="95"/>
      <c r="AL429" s="95"/>
      <c r="AM429" s="95"/>
      <c r="AN429" s="95"/>
      <c r="AO429" s="95"/>
      <c r="AP429" s="95"/>
      <c r="AQ429" s="95"/>
      <c r="AR429" s="95"/>
      <c r="AT429" s="95"/>
      <c r="AU429" s="95"/>
      <c r="AV429" s="95"/>
      <c r="AW429" s="95"/>
      <c r="AX429" s="95"/>
      <c r="AY429" s="95"/>
      <c r="AZ429" s="95"/>
      <c r="BA429" s="95"/>
      <c r="BB429" s="95"/>
      <c r="BC429" s="95"/>
      <c r="BD429" s="95"/>
      <c r="BE429" s="95"/>
      <c r="BF429" s="95"/>
      <c r="BG429" s="95"/>
      <c r="BH429" s="95"/>
      <c r="BI429" s="95"/>
      <c r="BJ429" s="95"/>
      <c r="BK429" s="95"/>
      <c r="BL429" s="95"/>
      <c r="BM429" s="95"/>
      <c r="BN429" s="95"/>
      <c r="BO429" s="95"/>
      <c r="BP429" s="95"/>
      <c r="BQ429" s="95"/>
      <c r="BR429" s="95"/>
      <c r="BS429" s="95"/>
      <c r="BT429" s="95"/>
      <c r="BV429" s="95"/>
      <c r="BW429" s="95"/>
      <c r="BX429" s="95"/>
      <c r="BY429" s="95"/>
      <c r="BZ429" s="95"/>
      <c r="CA429" s="95"/>
      <c r="CB429" s="95"/>
      <c r="CC429" s="95"/>
      <c r="CD429" s="95"/>
      <c r="CE429" s="95"/>
      <c r="CF429" s="95"/>
      <c r="CG429" s="95"/>
      <c r="CH429" s="95"/>
      <c r="CI429" s="95"/>
      <c r="CJ429" s="95"/>
      <c r="CK429" s="95"/>
      <c r="CL429" s="95"/>
      <c r="CM429" s="95"/>
      <c r="CN429" s="95"/>
      <c r="CO429" s="95"/>
      <c r="CP429" s="95"/>
      <c r="CQ429" s="95"/>
      <c r="CR429" s="95"/>
      <c r="CS429" s="95"/>
      <c r="CT429" s="95"/>
      <c r="CU429" s="95"/>
      <c r="CV429" s="95"/>
    </row>
    <row r="430" spans="1:100" s="94" customFormat="1" ht="14.4">
      <c r="A430" s="95"/>
      <c r="B430" s="95"/>
      <c r="C430" s="95"/>
      <c r="D430" s="95"/>
      <c r="E430" s="95"/>
      <c r="F430" s="95"/>
      <c r="G430" s="99"/>
      <c r="H430" s="96"/>
      <c r="I430" s="100"/>
      <c r="J430" s="96"/>
      <c r="K430" s="96"/>
      <c r="L430" s="96"/>
      <c r="M430" s="96"/>
      <c r="N430" s="98"/>
      <c r="O430" s="98"/>
      <c r="P430" s="97"/>
      <c r="Q430" s="97"/>
      <c r="R430" s="95"/>
      <c r="S430" s="95"/>
      <c r="T430" s="95"/>
      <c r="U430" s="95"/>
      <c r="V430" s="95"/>
      <c r="W430" s="95"/>
      <c r="X430" s="95"/>
      <c r="Y430" s="95"/>
      <c r="Z430" s="95"/>
      <c r="AA430" s="95"/>
      <c r="AB430" s="95"/>
      <c r="AC430" s="95"/>
      <c r="AD430" s="95"/>
      <c r="AE430" s="95"/>
      <c r="AF430" s="95"/>
      <c r="AG430" s="95"/>
      <c r="AH430" s="95"/>
      <c r="AI430" s="95"/>
      <c r="AJ430" s="95"/>
      <c r="AK430" s="95"/>
      <c r="AL430" s="95"/>
      <c r="AM430" s="95"/>
      <c r="AN430" s="95"/>
      <c r="AO430" s="95"/>
      <c r="AP430" s="95"/>
      <c r="AQ430" s="95"/>
      <c r="AR430" s="95"/>
      <c r="AT430" s="95"/>
      <c r="AU430" s="95"/>
      <c r="AV430" s="95"/>
      <c r="AW430" s="95"/>
      <c r="AX430" s="95"/>
      <c r="AY430" s="95"/>
      <c r="AZ430" s="95"/>
      <c r="BA430" s="95"/>
      <c r="BB430" s="95"/>
      <c r="BC430" s="95"/>
      <c r="BD430" s="95"/>
      <c r="BE430" s="95"/>
      <c r="BF430" s="95"/>
      <c r="BG430" s="95"/>
      <c r="BH430" s="95"/>
      <c r="BI430" s="95"/>
      <c r="BJ430" s="95"/>
      <c r="BK430" s="95"/>
      <c r="BL430" s="95"/>
      <c r="BM430" s="95"/>
      <c r="BN430" s="95"/>
      <c r="BO430" s="95"/>
      <c r="BP430" s="95"/>
      <c r="BQ430" s="95"/>
      <c r="BR430" s="95"/>
      <c r="BS430" s="95"/>
      <c r="BT430" s="95"/>
      <c r="BV430" s="95"/>
      <c r="BW430" s="95"/>
      <c r="BX430" s="95"/>
      <c r="BY430" s="95"/>
      <c r="BZ430" s="95"/>
      <c r="CA430" s="95"/>
      <c r="CB430" s="95"/>
      <c r="CC430" s="95"/>
      <c r="CD430" s="95"/>
      <c r="CE430" s="95"/>
      <c r="CF430" s="95"/>
      <c r="CG430" s="95"/>
      <c r="CH430" s="95"/>
      <c r="CI430" s="95"/>
      <c r="CJ430" s="95"/>
      <c r="CK430" s="95"/>
      <c r="CL430" s="95"/>
      <c r="CM430" s="95"/>
      <c r="CN430" s="95"/>
      <c r="CO430" s="95"/>
      <c r="CP430" s="95"/>
      <c r="CQ430" s="95"/>
      <c r="CR430" s="95"/>
      <c r="CS430" s="95"/>
      <c r="CT430" s="95"/>
      <c r="CU430" s="95"/>
      <c r="CV430" s="95"/>
    </row>
    <row r="431" spans="1:100" s="94" customFormat="1" ht="14.4">
      <c r="A431" s="95"/>
      <c r="B431" s="95"/>
      <c r="C431" s="95"/>
      <c r="D431" s="95"/>
      <c r="E431" s="95"/>
      <c r="F431" s="95"/>
      <c r="G431" s="99"/>
      <c r="H431" s="96"/>
      <c r="I431" s="100"/>
      <c r="J431" s="96"/>
      <c r="K431" s="96"/>
      <c r="L431" s="96"/>
      <c r="M431" s="96"/>
      <c r="N431" s="98"/>
      <c r="O431" s="98"/>
      <c r="P431" s="97"/>
      <c r="Q431" s="97"/>
      <c r="R431" s="95"/>
      <c r="S431" s="95"/>
      <c r="T431" s="95"/>
      <c r="U431" s="95"/>
      <c r="V431" s="95"/>
      <c r="W431" s="95"/>
      <c r="X431" s="95"/>
      <c r="Y431" s="95"/>
      <c r="Z431" s="95"/>
      <c r="AA431" s="95"/>
      <c r="AB431" s="95"/>
      <c r="AC431" s="95"/>
      <c r="AD431" s="95"/>
      <c r="AE431" s="95"/>
      <c r="AF431" s="95"/>
      <c r="AG431" s="95"/>
      <c r="AH431" s="95"/>
      <c r="AI431" s="95"/>
      <c r="AJ431" s="95"/>
      <c r="AK431" s="95"/>
      <c r="AL431" s="95"/>
      <c r="AM431" s="95"/>
      <c r="AN431" s="95"/>
      <c r="AO431" s="95"/>
      <c r="AP431" s="95"/>
      <c r="AQ431" s="95"/>
      <c r="AR431" s="95"/>
      <c r="AT431" s="95"/>
      <c r="AU431" s="95"/>
      <c r="AV431" s="95"/>
      <c r="AW431" s="95"/>
      <c r="AX431" s="95"/>
      <c r="AY431" s="95"/>
      <c r="AZ431" s="95"/>
      <c r="BA431" s="95"/>
      <c r="BB431" s="95"/>
      <c r="BC431" s="95"/>
      <c r="BD431" s="95"/>
      <c r="BE431" s="95"/>
      <c r="BF431" s="95"/>
      <c r="BG431" s="95"/>
      <c r="BH431" s="95"/>
      <c r="BI431" s="95"/>
      <c r="BJ431" s="95"/>
      <c r="BK431" s="95"/>
      <c r="BL431" s="95"/>
      <c r="BM431" s="95"/>
      <c r="BN431" s="95"/>
      <c r="BO431" s="95"/>
      <c r="BP431" s="95"/>
      <c r="BQ431" s="95"/>
      <c r="BR431" s="95"/>
      <c r="BS431" s="95"/>
      <c r="BT431" s="95"/>
      <c r="BV431" s="95"/>
      <c r="BW431" s="95"/>
      <c r="BX431" s="95"/>
      <c r="BY431" s="95"/>
      <c r="BZ431" s="95"/>
      <c r="CA431" s="95"/>
      <c r="CB431" s="95"/>
      <c r="CC431" s="95"/>
      <c r="CD431" s="95"/>
      <c r="CE431" s="95"/>
      <c r="CF431" s="95"/>
      <c r="CG431" s="95"/>
      <c r="CH431" s="95"/>
      <c r="CI431" s="95"/>
      <c r="CJ431" s="95"/>
      <c r="CK431" s="95"/>
      <c r="CL431" s="95"/>
      <c r="CM431" s="95"/>
      <c r="CN431" s="95"/>
      <c r="CO431" s="95"/>
      <c r="CP431" s="95"/>
      <c r="CQ431" s="95"/>
      <c r="CR431" s="95"/>
      <c r="CS431" s="95"/>
      <c r="CT431" s="95"/>
      <c r="CU431" s="95"/>
      <c r="CV431" s="95"/>
    </row>
    <row r="432" spans="1:100" s="94" customFormat="1" ht="14.4">
      <c r="A432" s="95"/>
      <c r="B432" s="95"/>
      <c r="C432" s="95"/>
      <c r="D432" s="95"/>
      <c r="E432" s="95"/>
      <c r="F432" s="95"/>
      <c r="G432" s="99"/>
      <c r="H432" s="96"/>
      <c r="I432" s="100"/>
      <c r="J432" s="96"/>
      <c r="K432" s="96"/>
      <c r="L432" s="96"/>
      <c r="M432" s="96"/>
      <c r="N432" s="98"/>
      <c r="O432" s="98"/>
      <c r="P432" s="97"/>
      <c r="Q432" s="97"/>
      <c r="R432" s="95"/>
      <c r="S432" s="95"/>
      <c r="T432" s="95"/>
      <c r="U432" s="95"/>
      <c r="V432" s="95"/>
      <c r="W432" s="95"/>
      <c r="X432" s="95"/>
      <c r="Y432" s="95"/>
      <c r="Z432" s="95"/>
      <c r="AA432" s="95"/>
      <c r="AB432" s="95"/>
      <c r="AC432" s="95"/>
      <c r="AD432" s="95"/>
      <c r="AE432" s="95"/>
      <c r="AF432" s="95"/>
      <c r="AG432" s="95"/>
      <c r="AH432" s="95"/>
      <c r="AI432" s="95"/>
      <c r="AJ432" s="95"/>
      <c r="AK432" s="95"/>
      <c r="AL432" s="95"/>
      <c r="AM432" s="95"/>
      <c r="AN432" s="95"/>
      <c r="AO432" s="95"/>
      <c r="AP432" s="95"/>
      <c r="AQ432" s="95"/>
      <c r="AR432" s="95"/>
      <c r="AT432" s="95"/>
      <c r="AU432" s="95"/>
      <c r="AV432" s="95"/>
      <c r="AW432" s="95"/>
      <c r="AX432" s="95"/>
      <c r="AY432" s="95"/>
      <c r="AZ432" s="95"/>
      <c r="BA432" s="95"/>
      <c r="BB432" s="95"/>
      <c r="BC432" s="95"/>
      <c r="BD432" s="95"/>
      <c r="BE432" s="95"/>
      <c r="BF432" s="95"/>
      <c r="BG432" s="95"/>
      <c r="BH432" s="95"/>
      <c r="BI432" s="95"/>
      <c r="BJ432" s="95"/>
      <c r="BK432" s="95"/>
      <c r="BL432" s="95"/>
      <c r="BM432" s="95"/>
      <c r="BN432" s="95"/>
      <c r="BO432" s="95"/>
      <c r="BP432" s="95"/>
      <c r="BQ432" s="95"/>
      <c r="BR432" s="95"/>
      <c r="BS432" s="95"/>
      <c r="BT432" s="95"/>
      <c r="BV432" s="95"/>
      <c r="BW432" s="95"/>
      <c r="BX432" s="95"/>
      <c r="BY432" s="95"/>
      <c r="BZ432" s="95"/>
      <c r="CA432" s="95"/>
      <c r="CB432" s="95"/>
      <c r="CC432" s="95"/>
      <c r="CD432" s="95"/>
      <c r="CE432" s="95"/>
      <c r="CF432" s="95"/>
      <c r="CG432" s="95"/>
      <c r="CH432" s="95"/>
      <c r="CI432" s="95"/>
      <c r="CJ432" s="95"/>
      <c r="CK432" s="95"/>
      <c r="CL432" s="95"/>
      <c r="CM432" s="95"/>
      <c r="CN432" s="95"/>
      <c r="CO432" s="95"/>
      <c r="CP432" s="95"/>
      <c r="CQ432" s="95"/>
      <c r="CR432" s="95"/>
      <c r="CS432" s="95"/>
      <c r="CT432" s="95"/>
      <c r="CU432" s="95"/>
      <c r="CV432" s="95"/>
    </row>
    <row r="433" spans="1:100" s="94" customFormat="1" ht="14.4">
      <c r="A433" s="95"/>
      <c r="B433" s="95"/>
      <c r="C433" s="95"/>
      <c r="D433" s="95"/>
      <c r="E433" s="95"/>
      <c r="F433" s="95"/>
      <c r="G433" s="99"/>
      <c r="H433" s="96"/>
      <c r="I433" s="100"/>
      <c r="J433" s="96"/>
      <c r="K433" s="96"/>
      <c r="L433" s="96"/>
      <c r="M433" s="96"/>
      <c r="N433" s="98"/>
      <c r="O433" s="98"/>
      <c r="P433" s="97"/>
      <c r="Q433" s="97"/>
      <c r="R433" s="95"/>
      <c r="S433" s="95"/>
      <c r="T433" s="95"/>
      <c r="U433" s="95"/>
      <c r="V433" s="95"/>
      <c r="W433" s="95"/>
      <c r="X433" s="95"/>
      <c r="Y433" s="95"/>
      <c r="Z433" s="95"/>
      <c r="AA433" s="95"/>
      <c r="AB433" s="95"/>
      <c r="AC433" s="95"/>
      <c r="AD433" s="95"/>
      <c r="AE433" s="95"/>
      <c r="AF433" s="95"/>
      <c r="AG433" s="95"/>
      <c r="AH433" s="95"/>
      <c r="AI433" s="95"/>
      <c r="AJ433" s="95"/>
      <c r="AK433" s="95"/>
      <c r="AL433" s="95"/>
      <c r="AM433" s="95"/>
      <c r="AN433" s="95"/>
      <c r="AO433" s="95"/>
      <c r="AP433" s="95"/>
      <c r="AQ433" s="95"/>
      <c r="AR433" s="95"/>
      <c r="AT433" s="95"/>
      <c r="AU433" s="95"/>
      <c r="AV433" s="95"/>
      <c r="AW433" s="95"/>
      <c r="AX433" s="95"/>
      <c r="AY433" s="95"/>
      <c r="AZ433" s="95"/>
      <c r="BA433" s="95"/>
      <c r="BB433" s="95"/>
      <c r="BC433" s="95"/>
      <c r="BD433" s="95"/>
      <c r="BE433" s="95"/>
      <c r="BF433" s="95"/>
      <c r="BG433" s="95"/>
      <c r="BH433" s="95"/>
      <c r="BI433" s="95"/>
      <c r="BJ433" s="95"/>
      <c r="BK433" s="95"/>
      <c r="BL433" s="95"/>
      <c r="BM433" s="95"/>
      <c r="BN433" s="95"/>
      <c r="BO433" s="95"/>
      <c r="BP433" s="95"/>
      <c r="BQ433" s="95"/>
      <c r="BR433" s="95"/>
      <c r="BS433" s="95"/>
      <c r="BT433" s="95"/>
      <c r="BV433" s="95"/>
      <c r="BW433" s="95"/>
      <c r="BX433" s="95"/>
      <c r="BY433" s="95"/>
      <c r="BZ433" s="95"/>
      <c r="CA433" s="95"/>
      <c r="CB433" s="95"/>
      <c r="CC433" s="95"/>
      <c r="CD433" s="95"/>
      <c r="CE433" s="95"/>
      <c r="CF433" s="95"/>
      <c r="CG433" s="95"/>
      <c r="CH433" s="95"/>
      <c r="CI433" s="95"/>
      <c r="CJ433" s="95"/>
      <c r="CK433" s="95"/>
      <c r="CL433" s="95"/>
      <c r="CM433" s="95"/>
      <c r="CN433" s="95"/>
      <c r="CO433" s="95"/>
      <c r="CP433" s="95"/>
      <c r="CQ433" s="95"/>
      <c r="CR433" s="95"/>
      <c r="CS433" s="95"/>
      <c r="CT433" s="95"/>
      <c r="CU433" s="95"/>
      <c r="CV433" s="95"/>
    </row>
    <row r="434" spans="1:100" s="94" customFormat="1" ht="14.4">
      <c r="A434" s="95"/>
      <c r="B434" s="95"/>
      <c r="C434" s="95"/>
      <c r="D434" s="95"/>
      <c r="E434" s="95"/>
      <c r="F434" s="95"/>
      <c r="G434" s="99"/>
      <c r="H434" s="96"/>
      <c r="I434" s="100"/>
      <c r="J434" s="96"/>
      <c r="K434" s="96"/>
      <c r="L434" s="96"/>
      <c r="M434" s="96"/>
      <c r="N434" s="98"/>
      <c r="O434" s="98"/>
      <c r="P434" s="97"/>
      <c r="Q434" s="97"/>
      <c r="R434" s="95"/>
      <c r="S434" s="95"/>
      <c r="T434" s="95"/>
      <c r="U434" s="95"/>
      <c r="V434" s="95"/>
      <c r="W434" s="95"/>
      <c r="X434" s="95"/>
      <c r="Y434" s="95"/>
      <c r="Z434" s="95"/>
      <c r="AA434" s="95"/>
      <c r="AB434" s="95"/>
      <c r="AC434" s="95"/>
      <c r="AD434" s="95"/>
      <c r="AE434" s="95"/>
      <c r="AF434" s="95"/>
      <c r="AG434" s="95"/>
      <c r="AH434" s="95"/>
      <c r="AI434" s="95"/>
      <c r="AJ434" s="95"/>
      <c r="AK434" s="95"/>
      <c r="AL434" s="95"/>
      <c r="AM434" s="95"/>
      <c r="AN434" s="95"/>
      <c r="AO434" s="95"/>
      <c r="AP434" s="95"/>
      <c r="AQ434" s="95"/>
      <c r="AR434" s="95"/>
      <c r="AT434" s="95"/>
      <c r="AU434" s="95"/>
      <c r="AV434" s="95"/>
      <c r="AW434" s="95"/>
      <c r="AX434" s="95"/>
      <c r="AY434" s="95"/>
      <c r="AZ434" s="95"/>
      <c r="BA434" s="95"/>
      <c r="BB434" s="95"/>
      <c r="BC434" s="95"/>
      <c r="BD434" s="95"/>
      <c r="BE434" s="95"/>
      <c r="BF434" s="95"/>
      <c r="BG434" s="95"/>
      <c r="BH434" s="95"/>
      <c r="BI434" s="95"/>
      <c r="BJ434" s="95"/>
      <c r="BK434" s="95"/>
      <c r="BL434" s="95"/>
      <c r="BM434" s="95"/>
      <c r="BN434" s="95"/>
      <c r="BO434" s="95"/>
      <c r="BP434" s="95"/>
      <c r="BQ434" s="95"/>
      <c r="BR434" s="95"/>
      <c r="BS434" s="95"/>
      <c r="BT434" s="95"/>
      <c r="BV434" s="95"/>
      <c r="BW434" s="95"/>
      <c r="BX434" s="95"/>
      <c r="BY434" s="95"/>
      <c r="BZ434" s="95"/>
      <c r="CA434" s="95"/>
      <c r="CB434" s="95"/>
      <c r="CC434" s="95"/>
      <c r="CD434" s="95"/>
      <c r="CE434" s="95"/>
      <c r="CF434" s="95"/>
      <c r="CG434" s="95"/>
      <c r="CH434" s="95"/>
      <c r="CI434" s="95"/>
      <c r="CJ434" s="95"/>
      <c r="CK434" s="95"/>
      <c r="CL434" s="95"/>
      <c r="CM434" s="95"/>
      <c r="CN434" s="95"/>
      <c r="CO434" s="95"/>
      <c r="CP434" s="95"/>
      <c r="CQ434" s="95"/>
      <c r="CR434" s="95"/>
      <c r="CS434" s="95"/>
      <c r="CT434" s="95"/>
      <c r="CU434" s="95"/>
      <c r="CV434" s="95"/>
    </row>
    <row r="435" spans="1:100" s="94" customFormat="1" ht="14.4">
      <c r="A435" s="95"/>
      <c r="B435" s="95"/>
      <c r="C435" s="95"/>
      <c r="D435" s="95"/>
      <c r="E435" s="95"/>
      <c r="F435" s="95"/>
      <c r="G435" s="99"/>
      <c r="H435" s="96"/>
      <c r="I435" s="100"/>
      <c r="J435" s="96"/>
      <c r="K435" s="96"/>
      <c r="L435" s="96"/>
      <c r="M435" s="96"/>
      <c r="N435" s="98"/>
      <c r="O435" s="98"/>
      <c r="P435" s="97"/>
      <c r="Q435" s="97"/>
      <c r="R435" s="95"/>
      <c r="S435" s="95"/>
      <c r="T435" s="95"/>
      <c r="U435" s="95"/>
      <c r="V435" s="95"/>
      <c r="W435" s="95"/>
      <c r="X435" s="95"/>
      <c r="Y435" s="95"/>
      <c r="Z435" s="95"/>
      <c r="AA435" s="95"/>
      <c r="AB435" s="95"/>
      <c r="AC435" s="95"/>
      <c r="AD435" s="95"/>
      <c r="AE435" s="95"/>
      <c r="AF435" s="95"/>
      <c r="AG435" s="95"/>
      <c r="AH435" s="95"/>
      <c r="AI435" s="95"/>
      <c r="AJ435" s="95"/>
      <c r="AK435" s="95"/>
      <c r="AL435" s="95"/>
      <c r="AM435" s="95"/>
      <c r="AN435" s="95"/>
      <c r="AO435" s="95"/>
      <c r="AP435" s="95"/>
      <c r="AQ435" s="95"/>
      <c r="AR435" s="95"/>
      <c r="AT435" s="95"/>
      <c r="AU435" s="95"/>
      <c r="AV435" s="95"/>
      <c r="AW435" s="95"/>
      <c r="AX435" s="95"/>
      <c r="AY435" s="95"/>
      <c r="AZ435" s="95"/>
      <c r="BA435" s="95"/>
      <c r="BB435" s="95"/>
      <c r="BC435" s="95"/>
      <c r="BD435" s="95"/>
      <c r="BE435" s="95"/>
      <c r="BF435" s="95"/>
      <c r="BG435" s="95"/>
      <c r="BH435" s="95"/>
      <c r="BI435" s="95"/>
      <c r="BJ435" s="95"/>
      <c r="BK435" s="95"/>
      <c r="BL435" s="95"/>
      <c r="BM435" s="95"/>
      <c r="BN435" s="95"/>
      <c r="BO435" s="95"/>
      <c r="BP435" s="95"/>
      <c r="BQ435" s="95"/>
      <c r="BR435" s="95"/>
      <c r="BS435" s="95"/>
      <c r="BT435" s="95"/>
      <c r="BV435" s="95"/>
      <c r="BW435" s="95"/>
      <c r="BX435" s="95"/>
      <c r="BY435" s="95"/>
      <c r="BZ435" s="95"/>
      <c r="CA435" s="95"/>
      <c r="CB435" s="95"/>
      <c r="CC435" s="95"/>
      <c r="CD435" s="95"/>
      <c r="CE435" s="95"/>
      <c r="CF435" s="95"/>
      <c r="CG435" s="95"/>
      <c r="CH435" s="95"/>
      <c r="CI435" s="95"/>
      <c r="CJ435" s="95"/>
      <c r="CK435" s="95"/>
      <c r="CL435" s="95"/>
      <c r="CM435" s="95"/>
      <c r="CN435" s="95"/>
      <c r="CO435" s="95"/>
      <c r="CP435" s="95"/>
      <c r="CQ435" s="95"/>
      <c r="CR435" s="95"/>
      <c r="CS435" s="95"/>
      <c r="CT435" s="95"/>
      <c r="CU435" s="95"/>
      <c r="CV435" s="95"/>
    </row>
    <row r="436" spans="1:100" s="94" customFormat="1" ht="14.4">
      <c r="A436" s="95"/>
      <c r="B436" s="95"/>
      <c r="C436" s="95"/>
      <c r="D436" s="95"/>
      <c r="E436" s="95"/>
      <c r="F436" s="95"/>
      <c r="G436" s="99"/>
      <c r="H436" s="96"/>
      <c r="I436" s="100"/>
      <c r="J436" s="96"/>
      <c r="K436" s="96"/>
      <c r="L436" s="96"/>
      <c r="M436" s="96"/>
      <c r="N436" s="98"/>
      <c r="O436" s="98"/>
      <c r="P436" s="97"/>
      <c r="Q436" s="97"/>
      <c r="R436" s="95"/>
      <c r="S436" s="95"/>
      <c r="T436" s="95"/>
      <c r="U436" s="95"/>
      <c r="V436" s="95"/>
      <c r="W436" s="95"/>
      <c r="X436" s="95"/>
      <c r="Y436" s="95"/>
      <c r="Z436" s="95"/>
      <c r="AA436" s="95"/>
      <c r="AB436" s="95"/>
      <c r="AC436" s="95"/>
      <c r="AD436" s="95"/>
      <c r="AE436" s="95"/>
      <c r="AF436" s="95"/>
      <c r="AG436" s="95"/>
      <c r="AH436" s="95"/>
      <c r="AI436" s="95"/>
      <c r="AJ436" s="95"/>
      <c r="AK436" s="95"/>
      <c r="AL436" s="95"/>
      <c r="AM436" s="95"/>
      <c r="AN436" s="95"/>
      <c r="AO436" s="95"/>
      <c r="AP436" s="95"/>
      <c r="AQ436" s="95"/>
      <c r="AR436" s="95"/>
      <c r="AT436" s="95"/>
      <c r="AU436" s="95"/>
      <c r="AV436" s="95"/>
      <c r="AW436" s="95"/>
      <c r="AX436" s="95"/>
      <c r="AY436" s="95"/>
      <c r="AZ436" s="95"/>
      <c r="BA436" s="95"/>
      <c r="BB436" s="95"/>
      <c r="BC436" s="95"/>
      <c r="BD436" s="95"/>
      <c r="BE436" s="95"/>
      <c r="BF436" s="95"/>
      <c r="BG436" s="95"/>
      <c r="BH436" s="95"/>
      <c r="BI436" s="95"/>
      <c r="BJ436" s="95"/>
      <c r="BK436" s="95"/>
      <c r="BL436" s="95"/>
      <c r="BM436" s="95"/>
      <c r="BN436" s="95"/>
      <c r="BO436" s="95"/>
      <c r="BP436" s="95"/>
      <c r="BQ436" s="95"/>
      <c r="BR436" s="95"/>
      <c r="BS436" s="95"/>
      <c r="BT436" s="95"/>
      <c r="BV436" s="95"/>
      <c r="BW436" s="95"/>
      <c r="BX436" s="95"/>
      <c r="BY436" s="95"/>
      <c r="BZ436" s="95"/>
      <c r="CA436" s="95"/>
      <c r="CB436" s="95"/>
      <c r="CC436" s="95"/>
      <c r="CD436" s="95"/>
      <c r="CE436" s="95"/>
      <c r="CF436" s="95"/>
      <c r="CG436" s="95"/>
      <c r="CH436" s="95"/>
      <c r="CI436" s="95"/>
      <c r="CJ436" s="95"/>
      <c r="CK436" s="95"/>
      <c r="CL436" s="95"/>
      <c r="CM436" s="95"/>
      <c r="CN436" s="95"/>
      <c r="CO436" s="95"/>
      <c r="CP436" s="95"/>
      <c r="CQ436" s="95"/>
      <c r="CR436" s="95"/>
      <c r="CS436" s="95"/>
      <c r="CT436" s="95"/>
      <c r="CU436" s="95"/>
      <c r="CV436" s="95"/>
    </row>
    <row r="437" spans="1:100" s="94" customFormat="1" ht="14.4">
      <c r="A437" s="95"/>
      <c r="B437" s="95"/>
      <c r="C437" s="95"/>
      <c r="D437" s="95"/>
      <c r="E437" s="95"/>
      <c r="F437" s="95"/>
      <c r="G437" s="99"/>
      <c r="H437" s="96"/>
      <c r="I437" s="100"/>
      <c r="J437" s="96"/>
      <c r="K437" s="96"/>
      <c r="L437" s="96"/>
      <c r="M437" s="96"/>
      <c r="N437" s="98"/>
      <c r="O437" s="98"/>
      <c r="P437" s="97"/>
      <c r="Q437" s="97"/>
      <c r="R437" s="95"/>
      <c r="S437" s="95"/>
      <c r="T437" s="95"/>
      <c r="U437" s="95"/>
      <c r="V437" s="95"/>
      <c r="W437" s="95"/>
      <c r="X437" s="95"/>
      <c r="Y437" s="95"/>
      <c r="Z437" s="95"/>
      <c r="AA437" s="95"/>
      <c r="AB437" s="95"/>
      <c r="AC437" s="95"/>
      <c r="AD437" s="95"/>
      <c r="AE437" s="95"/>
      <c r="AF437" s="95"/>
      <c r="AG437" s="95"/>
      <c r="AH437" s="95"/>
      <c r="AI437" s="95"/>
      <c r="AJ437" s="95"/>
      <c r="AK437" s="95"/>
      <c r="AL437" s="95"/>
      <c r="AM437" s="95"/>
      <c r="AN437" s="95"/>
      <c r="AO437" s="95"/>
      <c r="AP437" s="95"/>
      <c r="AQ437" s="95"/>
      <c r="AR437" s="95"/>
      <c r="AT437" s="95"/>
      <c r="AU437" s="95"/>
      <c r="AV437" s="95"/>
      <c r="AW437" s="95"/>
      <c r="AX437" s="95"/>
      <c r="AY437" s="95"/>
      <c r="AZ437" s="95"/>
      <c r="BA437" s="95"/>
      <c r="BB437" s="95"/>
      <c r="BC437" s="95"/>
      <c r="BD437" s="95"/>
      <c r="BE437" s="95"/>
      <c r="BF437" s="95"/>
      <c r="BG437" s="95"/>
      <c r="BH437" s="95"/>
      <c r="BI437" s="95"/>
      <c r="BJ437" s="95"/>
      <c r="BK437" s="95"/>
      <c r="BL437" s="95"/>
      <c r="BM437" s="95"/>
      <c r="BN437" s="95"/>
      <c r="BO437" s="95"/>
      <c r="BP437" s="95"/>
      <c r="BQ437" s="95"/>
      <c r="BR437" s="95"/>
      <c r="BS437" s="95"/>
      <c r="BT437" s="95"/>
      <c r="BV437" s="95"/>
      <c r="BW437" s="95"/>
      <c r="BX437" s="95"/>
      <c r="BY437" s="95"/>
      <c r="BZ437" s="95"/>
      <c r="CA437" s="95"/>
      <c r="CB437" s="95"/>
      <c r="CC437" s="95"/>
      <c r="CD437" s="95"/>
      <c r="CE437" s="95"/>
      <c r="CF437" s="95"/>
      <c r="CG437" s="95"/>
      <c r="CH437" s="95"/>
      <c r="CI437" s="95"/>
      <c r="CJ437" s="95"/>
      <c r="CK437" s="95"/>
      <c r="CL437" s="95"/>
      <c r="CM437" s="95"/>
      <c r="CN437" s="95"/>
      <c r="CO437" s="95"/>
      <c r="CP437" s="95"/>
      <c r="CQ437" s="95"/>
      <c r="CR437" s="95"/>
      <c r="CS437" s="95"/>
      <c r="CT437" s="95"/>
      <c r="CU437" s="95"/>
      <c r="CV437" s="95"/>
    </row>
    <row r="438" spans="1:100" s="94" customFormat="1" ht="14.4">
      <c r="A438" s="95"/>
      <c r="B438" s="95"/>
      <c r="C438" s="95"/>
      <c r="D438" s="95"/>
      <c r="E438" s="95"/>
      <c r="F438" s="95"/>
      <c r="G438" s="99"/>
      <c r="H438" s="96"/>
      <c r="I438" s="100"/>
      <c r="J438" s="96"/>
      <c r="K438" s="96"/>
      <c r="L438" s="96"/>
      <c r="M438" s="96"/>
      <c r="N438" s="98"/>
      <c r="O438" s="98"/>
      <c r="P438" s="97"/>
      <c r="Q438" s="97"/>
      <c r="R438" s="95"/>
      <c r="S438" s="95"/>
      <c r="T438" s="95"/>
      <c r="U438" s="95"/>
      <c r="V438" s="95"/>
      <c r="W438" s="95"/>
      <c r="X438" s="95"/>
      <c r="Y438" s="95"/>
      <c r="Z438" s="95"/>
      <c r="AA438" s="95"/>
      <c r="AB438" s="95"/>
      <c r="AC438" s="95"/>
      <c r="AD438" s="95"/>
      <c r="AE438" s="95"/>
      <c r="AF438" s="95"/>
      <c r="AG438" s="95"/>
      <c r="AH438" s="95"/>
      <c r="AI438" s="95"/>
      <c r="AJ438" s="95"/>
      <c r="AK438" s="95"/>
      <c r="AL438" s="95"/>
      <c r="AM438" s="95"/>
      <c r="AN438" s="95"/>
      <c r="AO438" s="95"/>
      <c r="AP438" s="95"/>
      <c r="AQ438" s="95"/>
      <c r="AR438" s="95"/>
      <c r="AT438" s="95"/>
      <c r="AU438" s="95"/>
      <c r="AV438" s="95"/>
      <c r="AW438" s="95"/>
      <c r="AX438" s="95"/>
      <c r="AY438" s="95"/>
      <c r="AZ438" s="95"/>
      <c r="BA438" s="95"/>
      <c r="BB438" s="95"/>
      <c r="BC438" s="95"/>
      <c r="BD438" s="95"/>
      <c r="BE438" s="95"/>
      <c r="BF438" s="95"/>
      <c r="BG438" s="95"/>
      <c r="BH438" s="95"/>
      <c r="BI438" s="95"/>
      <c r="BJ438" s="95"/>
      <c r="BK438" s="95"/>
      <c r="BL438" s="95"/>
      <c r="BM438" s="95"/>
      <c r="BN438" s="95"/>
      <c r="BO438" s="95"/>
      <c r="BP438" s="95"/>
      <c r="BQ438" s="95"/>
      <c r="BR438" s="95"/>
      <c r="BS438" s="95"/>
      <c r="BT438" s="95"/>
      <c r="BV438" s="95"/>
      <c r="BW438" s="95"/>
      <c r="BX438" s="95"/>
      <c r="BY438" s="95"/>
      <c r="BZ438" s="95"/>
      <c r="CA438" s="95"/>
      <c r="CB438" s="95"/>
      <c r="CC438" s="95"/>
      <c r="CD438" s="95"/>
      <c r="CE438" s="95"/>
      <c r="CF438" s="95"/>
      <c r="CG438" s="95"/>
      <c r="CH438" s="95"/>
      <c r="CI438" s="95"/>
      <c r="CJ438" s="95"/>
      <c r="CK438" s="95"/>
      <c r="CL438" s="95"/>
      <c r="CM438" s="95"/>
      <c r="CN438" s="95"/>
      <c r="CO438" s="95"/>
      <c r="CP438" s="95"/>
      <c r="CQ438" s="95"/>
      <c r="CR438" s="95"/>
      <c r="CS438" s="95"/>
      <c r="CT438" s="95"/>
      <c r="CU438" s="95"/>
      <c r="CV438" s="95"/>
    </row>
    <row r="439" spans="1:100" s="94" customFormat="1" ht="14.4">
      <c r="A439" s="95"/>
      <c r="B439" s="95"/>
      <c r="C439" s="95"/>
      <c r="D439" s="95"/>
      <c r="E439" s="95"/>
      <c r="F439" s="95"/>
      <c r="G439" s="99"/>
      <c r="H439" s="96"/>
      <c r="I439" s="100"/>
      <c r="J439" s="96"/>
      <c r="K439" s="96"/>
      <c r="L439" s="96"/>
      <c r="M439" s="96"/>
      <c r="N439" s="98"/>
      <c r="O439" s="98"/>
      <c r="P439" s="97"/>
      <c r="Q439" s="97"/>
      <c r="R439" s="95"/>
      <c r="S439" s="95"/>
      <c r="T439" s="95"/>
      <c r="U439" s="95"/>
      <c r="V439" s="95"/>
      <c r="W439" s="95"/>
      <c r="X439" s="95"/>
      <c r="Y439" s="95"/>
      <c r="Z439" s="95"/>
      <c r="AA439" s="95"/>
      <c r="AB439" s="95"/>
      <c r="AC439" s="95"/>
      <c r="AD439" s="95"/>
      <c r="AE439" s="95"/>
      <c r="AF439" s="95"/>
      <c r="AG439" s="95"/>
      <c r="AH439" s="95"/>
      <c r="AI439" s="95"/>
      <c r="AJ439" s="95"/>
      <c r="AK439" s="95"/>
      <c r="AL439" s="95"/>
      <c r="AM439" s="95"/>
      <c r="AN439" s="95"/>
      <c r="AO439" s="95"/>
      <c r="AP439" s="95"/>
      <c r="AQ439" s="95"/>
      <c r="AR439" s="95"/>
      <c r="AT439" s="95"/>
      <c r="AU439" s="95"/>
      <c r="AV439" s="95"/>
      <c r="AW439" s="95"/>
      <c r="AX439" s="95"/>
      <c r="AY439" s="95"/>
      <c r="AZ439" s="95"/>
      <c r="BA439" s="95"/>
      <c r="BB439" s="95"/>
      <c r="BC439" s="95"/>
      <c r="BD439" s="95"/>
      <c r="BE439" s="95"/>
      <c r="BF439" s="95"/>
      <c r="BG439" s="95"/>
      <c r="BH439" s="95"/>
      <c r="BI439" s="95"/>
      <c r="BJ439" s="95"/>
      <c r="BK439" s="95"/>
      <c r="BL439" s="95"/>
      <c r="BM439" s="95"/>
      <c r="BN439" s="95"/>
      <c r="BO439" s="95"/>
      <c r="BP439" s="95"/>
      <c r="BQ439" s="95"/>
      <c r="BR439" s="95"/>
      <c r="BS439" s="95"/>
      <c r="BT439" s="95"/>
      <c r="BV439" s="95"/>
      <c r="BW439" s="95"/>
      <c r="BX439" s="95"/>
      <c r="BY439" s="95"/>
      <c r="BZ439" s="95"/>
      <c r="CA439" s="95"/>
      <c r="CB439" s="95"/>
      <c r="CC439" s="95"/>
      <c r="CD439" s="95"/>
      <c r="CE439" s="95"/>
      <c r="CF439" s="95"/>
      <c r="CG439" s="95"/>
      <c r="CH439" s="95"/>
      <c r="CI439" s="95"/>
      <c r="CJ439" s="95"/>
      <c r="CK439" s="95"/>
      <c r="CL439" s="95"/>
      <c r="CM439" s="95"/>
      <c r="CN439" s="95"/>
      <c r="CO439" s="95"/>
      <c r="CP439" s="95"/>
      <c r="CQ439" s="95"/>
      <c r="CR439" s="95"/>
      <c r="CS439" s="95"/>
      <c r="CT439" s="95"/>
      <c r="CU439" s="95"/>
      <c r="CV439" s="95"/>
    </row>
    <row r="440" spans="1:100" s="94" customFormat="1" ht="14.4">
      <c r="A440" s="95"/>
      <c r="B440" s="95"/>
      <c r="C440" s="95"/>
      <c r="D440" s="95"/>
      <c r="E440" s="95"/>
      <c r="F440" s="95"/>
      <c r="G440" s="99"/>
      <c r="H440" s="96"/>
      <c r="I440" s="100"/>
      <c r="J440" s="96"/>
      <c r="K440" s="96"/>
      <c r="L440" s="96"/>
      <c r="M440" s="96"/>
      <c r="N440" s="98"/>
      <c r="O440" s="98"/>
      <c r="P440" s="97"/>
      <c r="Q440" s="97"/>
      <c r="R440" s="95"/>
      <c r="S440" s="95"/>
      <c r="T440" s="95"/>
      <c r="U440" s="95"/>
      <c r="V440" s="95"/>
      <c r="W440" s="95"/>
      <c r="X440" s="95"/>
      <c r="Y440" s="95"/>
      <c r="Z440" s="95"/>
      <c r="AA440" s="95"/>
      <c r="AB440" s="95"/>
      <c r="AC440" s="95"/>
      <c r="AD440" s="95"/>
      <c r="AE440" s="95"/>
      <c r="AF440" s="95"/>
      <c r="AG440" s="95"/>
      <c r="AH440" s="95"/>
      <c r="AI440" s="95"/>
      <c r="AJ440" s="95"/>
      <c r="AK440" s="95"/>
      <c r="AL440" s="95"/>
      <c r="AM440" s="95"/>
      <c r="AN440" s="95"/>
      <c r="AO440" s="95"/>
      <c r="AP440" s="95"/>
      <c r="AQ440" s="95"/>
      <c r="AR440" s="95"/>
      <c r="AT440" s="95"/>
      <c r="AU440" s="95"/>
      <c r="AV440" s="95"/>
      <c r="AW440" s="95"/>
      <c r="AX440" s="95"/>
      <c r="AY440" s="95"/>
      <c r="AZ440" s="95"/>
      <c r="BA440" s="95"/>
      <c r="BB440" s="95"/>
      <c r="BC440" s="95"/>
      <c r="BD440" s="95"/>
      <c r="BE440" s="95"/>
      <c r="BF440" s="95"/>
      <c r="BG440" s="95"/>
      <c r="BH440" s="95"/>
      <c r="BI440" s="95"/>
      <c r="BJ440" s="95"/>
      <c r="BK440" s="95"/>
      <c r="BL440" s="95"/>
      <c r="BM440" s="95"/>
      <c r="BN440" s="95"/>
      <c r="BO440" s="95"/>
      <c r="BP440" s="95"/>
      <c r="BQ440" s="95"/>
      <c r="BR440" s="95"/>
      <c r="BS440" s="95"/>
      <c r="BT440" s="95"/>
      <c r="BV440" s="95"/>
      <c r="BW440" s="95"/>
      <c r="BX440" s="95"/>
      <c r="BY440" s="95"/>
      <c r="BZ440" s="95"/>
      <c r="CA440" s="95"/>
      <c r="CB440" s="95"/>
      <c r="CC440" s="95"/>
      <c r="CD440" s="95"/>
      <c r="CE440" s="95"/>
      <c r="CF440" s="95"/>
      <c r="CG440" s="95"/>
      <c r="CH440" s="95"/>
      <c r="CI440" s="95"/>
      <c r="CJ440" s="95"/>
      <c r="CK440" s="95"/>
      <c r="CL440" s="95"/>
      <c r="CM440" s="95"/>
      <c r="CN440" s="95"/>
      <c r="CO440" s="95"/>
      <c r="CP440" s="95"/>
      <c r="CQ440" s="95"/>
      <c r="CR440" s="95"/>
      <c r="CS440" s="95"/>
      <c r="CT440" s="95"/>
      <c r="CU440" s="95"/>
      <c r="CV440" s="95"/>
    </row>
    <row r="441" spans="1:100" s="94" customFormat="1" ht="14.4">
      <c r="A441" s="95"/>
      <c r="B441" s="95"/>
      <c r="C441" s="95"/>
      <c r="D441" s="95"/>
      <c r="E441" s="95"/>
      <c r="F441" s="95"/>
      <c r="G441" s="99"/>
      <c r="H441" s="96"/>
      <c r="I441" s="100"/>
      <c r="J441" s="96"/>
      <c r="K441" s="96"/>
      <c r="L441" s="96"/>
      <c r="M441" s="96"/>
      <c r="N441" s="98"/>
      <c r="O441" s="98"/>
      <c r="P441" s="97"/>
      <c r="Q441" s="97"/>
      <c r="R441" s="95"/>
      <c r="S441" s="95"/>
      <c r="T441" s="95"/>
      <c r="U441" s="95"/>
      <c r="V441" s="95"/>
      <c r="W441" s="95"/>
      <c r="X441" s="95"/>
      <c r="Y441" s="95"/>
      <c r="Z441" s="95"/>
      <c r="AA441" s="95"/>
      <c r="AB441" s="95"/>
      <c r="AC441" s="95"/>
      <c r="AD441" s="95"/>
      <c r="AE441" s="95"/>
      <c r="AF441" s="95"/>
      <c r="AG441" s="95"/>
      <c r="AH441" s="95"/>
      <c r="AI441" s="95"/>
      <c r="AJ441" s="95"/>
      <c r="AK441" s="95"/>
      <c r="AL441" s="95"/>
      <c r="AM441" s="95"/>
      <c r="AN441" s="95"/>
      <c r="AO441" s="95"/>
      <c r="AP441" s="95"/>
      <c r="AQ441" s="95"/>
      <c r="AR441" s="95"/>
      <c r="AT441" s="95"/>
      <c r="AU441" s="95"/>
      <c r="AV441" s="95"/>
      <c r="AW441" s="95"/>
      <c r="AX441" s="95"/>
      <c r="AY441" s="95"/>
      <c r="AZ441" s="95"/>
      <c r="BA441" s="95"/>
      <c r="BB441" s="95"/>
      <c r="BC441" s="95"/>
      <c r="BD441" s="95"/>
      <c r="BE441" s="95"/>
      <c r="BF441" s="95"/>
      <c r="BG441" s="95"/>
      <c r="BH441" s="95"/>
      <c r="BI441" s="95"/>
      <c r="BJ441" s="95"/>
      <c r="BK441" s="95"/>
      <c r="BL441" s="95"/>
      <c r="BM441" s="95"/>
      <c r="BN441" s="95"/>
      <c r="BO441" s="95"/>
      <c r="BP441" s="95"/>
      <c r="BQ441" s="95"/>
      <c r="BR441" s="95"/>
      <c r="BS441" s="95"/>
      <c r="BT441" s="95"/>
      <c r="BV441" s="95"/>
      <c r="BW441" s="95"/>
      <c r="BX441" s="95"/>
      <c r="BY441" s="95"/>
      <c r="BZ441" s="95"/>
      <c r="CA441" s="95"/>
      <c r="CB441" s="95"/>
      <c r="CC441" s="95"/>
      <c r="CD441" s="95"/>
      <c r="CE441" s="95"/>
      <c r="CF441" s="95"/>
      <c r="CG441" s="95"/>
      <c r="CH441" s="95"/>
      <c r="CI441" s="95"/>
      <c r="CJ441" s="95"/>
      <c r="CK441" s="95"/>
      <c r="CL441" s="95"/>
      <c r="CM441" s="95"/>
      <c r="CN441" s="95"/>
      <c r="CO441" s="95"/>
      <c r="CP441" s="95"/>
      <c r="CQ441" s="95"/>
      <c r="CR441" s="95"/>
      <c r="CS441" s="95"/>
      <c r="CT441" s="95"/>
      <c r="CU441" s="95"/>
      <c r="CV441" s="95"/>
    </row>
    <row r="442" spans="1:100" s="94" customFormat="1" ht="14.4">
      <c r="A442" s="95"/>
      <c r="B442" s="95"/>
      <c r="C442" s="95"/>
      <c r="D442" s="95"/>
      <c r="E442" s="95"/>
      <c r="F442" s="95"/>
      <c r="G442" s="99"/>
      <c r="H442" s="96"/>
      <c r="I442" s="100"/>
      <c r="J442" s="96"/>
      <c r="K442" s="96"/>
      <c r="L442" s="96"/>
      <c r="M442" s="96"/>
      <c r="N442" s="98"/>
      <c r="O442" s="98"/>
      <c r="P442" s="97"/>
      <c r="Q442" s="97"/>
      <c r="R442" s="95"/>
      <c r="S442" s="95"/>
      <c r="T442" s="95"/>
      <c r="U442" s="95"/>
      <c r="V442" s="95"/>
      <c r="W442" s="95"/>
      <c r="X442" s="95"/>
      <c r="Y442" s="95"/>
      <c r="Z442" s="95"/>
      <c r="AA442" s="95"/>
      <c r="AB442" s="95"/>
      <c r="AC442" s="95"/>
      <c r="AD442" s="95"/>
      <c r="AE442" s="95"/>
      <c r="AF442" s="95"/>
      <c r="AG442" s="95"/>
      <c r="AH442" s="95"/>
      <c r="AI442" s="95"/>
      <c r="AJ442" s="95"/>
      <c r="AK442" s="95"/>
      <c r="AL442" s="95"/>
      <c r="AM442" s="95"/>
      <c r="AN442" s="95"/>
      <c r="AO442" s="95"/>
      <c r="AP442" s="95"/>
      <c r="AQ442" s="95"/>
      <c r="AR442" s="95"/>
      <c r="AT442" s="95"/>
      <c r="AU442" s="95"/>
      <c r="AV442" s="95"/>
      <c r="AW442" s="95"/>
      <c r="AX442" s="95"/>
      <c r="AY442" s="95"/>
      <c r="AZ442" s="95"/>
      <c r="BA442" s="95"/>
      <c r="BB442" s="95"/>
      <c r="BC442" s="95"/>
      <c r="BD442" s="95"/>
      <c r="BE442" s="95"/>
      <c r="BF442" s="95"/>
      <c r="BG442" s="95"/>
      <c r="BH442" s="95"/>
      <c r="BI442" s="95"/>
      <c r="BJ442" s="95"/>
      <c r="BK442" s="95"/>
      <c r="BL442" s="95"/>
      <c r="BM442" s="95"/>
      <c r="BN442" s="95"/>
      <c r="BO442" s="95"/>
      <c r="BP442" s="95"/>
      <c r="BQ442" s="95"/>
      <c r="BR442" s="95"/>
      <c r="BS442" s="95"/>
      <c r="BT442" s="95"/>
      <c r="BV442" s="95"/>
      <c r="BW442" s="95"/>
      <c r="BX442" s="95"/>
      <c r="BY442" s="95"/>
      <c r="BZ442" s="95"/>
      <c r="CA442" s="95"/>
      <c r="CB442" s="95"/>
      <c r="CC442" s="95"/>
      <c r="CD442" s="95"/>
      <c r="CE442" s="95"/>
      <c r="CF442" s="95"/>
      <c r="CG442" s="95"/>
      <c r="CH442" s="95"/>
      <c r="CI442" s="95"/>
      <c r="CJ442" s="95"/>
      <c r="CK442" s="95"/>
      <c r="CL442" s="95"/>
      <c r="CM442" s="95"/>
      <c r="CN442" s="95"/>
      <c r="CO442" s="95"/>
      <c r="CP442" s="95"/>
      <c r="CQ442" s="95"/>
      <c r="CR442" s="95"/>
      <c r="CS442" s="95"/>
      <c r="CT442" s="95"/>
      <c r="CU442" s="95"/>
      <c r="CV442" s="95"/>
    </row>
    <row r="443" spans="1:100" s="94" customFormat="1" ht="14.4">
      <c r="A443" s="95"/>
      <c r="B443" s="95"/>
      <c r="C443" s="95"/>
      <c r="D443" s="95"/>
      <c r="E443" s="95"/>
      <c r="F443" s="95"/>
      <c r="G443" s="99"/>
      <c r="H443" s="96"/>
      <c r="I443" s="100"/>
      <c r="J443" s="96"/>
      <c r="K443" s="96"/>
      <c r="L443" s="96"/>
      <c r="M443" s="96"/>
      <c r="N443" s="98"/>
      <c r="O443" s="98"/>
      <c r="P443" s="97"/>
      <c r="Q443" s="97"/>
      <c r="R443" s="95"/>
      <c r="S443" s="95"/>
      <c r="T443" s="95"/>
      <c r="U443" s="95"/>
      <c r="V443" s="95"/>
      <c r="W443" s="95"/>
      <c r="X443" s="95"/>
      <c r="Y443" s="95"/>
      <c r="Z443" s="95"/>
      <c r="AA443" s="95"/>
      <c r="AB443" s="95"/>
      <c r="AC443" s="95"/>
      <c r="AD443" s="95"/>
      <c r="AE443" s="95"/>
      <c r="AF443" s="95"/>
      <c r="AG443" s="95"/>
      <c r="AH443" s="95"/>
      <c r="AI443" s="95"/>
      <c r="AJ443" s="95"/>
      <c r="AK443" s="95"/>
      <c r="AL443" s="95"/>
      <c r="AM443" s="95"/>
      <c r="AN443" s="95"/>
      <c r="AO443" s="95"/>
      <c r="AP443" s="95"/>
      <c r="AQ443" s="95"/>
      <c r="AR443" s="95"/>
      <c r="AT443" s="95"/>
      <c r="AU443" s="95"/>
      <c r="AV443" s="95"/>
      <c r="AW443" s="95"/>
      <c r="AX443" s="95"/>
      <c r="AY443" s="95"/>
      <c r="AZ443" s="95"/>
      <c r="BA443" s="95"/>
      <c r="BB443" s="95"/>
      <c r="BC443" s="95"/>
      <c r="BD443" s="95"/>
      <c r="BE443" s="95"/>
      <c r="BF443" s="95"/>
      <c r="BG443" s="95"/>
      <c r="BH443" s="95"/>
      <c r="BI443" s="95"/>
      <c r="BJ443" s="95"/>
      <c r="BK443" s="95"/>
      <c r="BL443" s="95"/>
      <c r="BM443" s="95"/>
      <c r="BN443" s="95"/>
      <c r="BO443" s="95"/>
      <c r="BP443" s="95"/>
      <c r="BQ443" s="95"/>
      <c r="BR443" s="95"/>
      <c r="BS443" s="95"/>
      <c r="BT443" s="95"/>
      <c r="BV443" s="95"/>
      <c r="BW443" s="95"/>
      <c r="BX443" s="95"/>
      <c r="BY443" s="95"/>
      <c r="BZ443" s="95"/>
      <c r="CA443" s="95"/>
      <c r="CB443" s="95"/>
      <c r="CC443" s="95"/>
      <c r="CD443" s="95"/>
      <c r="CE443" s="95"/>
      <c r="CF443" s="95"/>
      <c r="CG443" s="95"/>
      <c r="CH443" s="95"/>
      <c r="CI443" s="95"/>
      <c r="CJ443" s="95"/>
      <c r="CK443" s="95"/>
      <c r="CL443" s="95"/>
      <c r="CM443" s="95"/>
      <c r="CN443" s="95"/>
      <c r="CO443" s="95"/>
      <c r="CP443" s="95"/>
      <c r="CQ443" s="95"/>
      <c r="CR443" s="95"/>
      <c r="CS443" s="95"/>
      <c r="CT443" s="95"/>
      <c r="CU443" s="95"/>
      <c r="CV443" s="95"/>
    </row>
    <row r="444" spans="1:100" s="94" customFormat="1" ht="14.4">
      <c r="A444" s="95"/>
      <c r="B444" s="95"/>
      <c r="C444" s="95"/>
      <c r="D444" s="95"/>
      <c r="E444" s="95"/>
      <c r="F444" s="95"/>
      <c r="G444" s="99"/>
      <c r="H444" s="96"/>
      <c r="I444" s="100"/>
      <c r="J444" s="96"/>
      <c r="K444" s="96"/>
      <c r="L444" s="96"/>
      <c r="M444" s="96"/>
      <c r="N444" s="98"/>
      <c r="O444" s="98"/>
      <c r="P444" s="97"/>
      <c r="Q444" s="97"/>
      <c r="R444" s="95"/>
      <c r="S444" s="95"/>
      <c r="T444" s="95"/>
      <c r="U444" s="95"/>
      <c r="V444" s="95"/>
      <c r="W444" s="95"/>
      <c r="X444" s="95"/>
      <c r="Y444" s="95"/>
      <c r="Z444" s="95"/>
      <c r="AA444" s="95"/>
      <c r="AB444" s="95"/>
      <c r="AC444" s="95"/>
      <c r="AD444" s="95"/>
      <c r="AE444" s="95"/>
      <c r="AF444" s="95"/>
      <c r="AG444" s="95"/>
      <c r="AH444" s="95"/>
      <c r="AI444" s="95"/>
      <c r="AJ444" s="95"/>
      <c r="AK444" s="95"/>
      <c r="AL444" s="95"/>
      <c r="AM444" s="95"/>
      <c r="AN444" s="95"/>
      <c r="AO444" s="95"/>
      <c r="AP444" s="95"/>
      <c r="AQ444" s="95"/>
      <c r="AR444" s="95"/>
      <c r="AT444" s="95"/>
      <c r="AU444" s="95"/>
      <c r="AV444" s="95"/>
      <c r="AW444" s="95"/>
      <c r="AX444" s="95"/>
      <c r="AY444" s="95"/>
      <c r="AZ444" s="95"/>
      <c r="BA444" s="95"/>
      <c r="BB444" s="95"/>
      <c r="BC444" s="95"/>
      <c r="BD444" s="95"/>
      <c r="BE444" s="95"/>
      <c r="BF444" s="95"/>
      <c r="BG444" s="95"/>
      <c r="BH444" s="95"/>
      <c r="BI444" s="95"/>
      <c r="BJ444" s="95"/>
      <c r="BK444" s="95"/>
      <c r="BL444" s="95"/>
      <c r="BM444" s="95"/>
      <c r="BN444" s="95"/>
      <c r="BO444" s="95"/>
      <c r="BP444" s="95"/>
      <c r="BQ444" s="95"/>
      <c r="BR444" s="95"/>
      <c r="BS444" s="95"/>
      <c r="BT444" s="95"/>
      <c r="BV444" s="95"/>
      <c r="BW444" s="95"/>
      <c r="BX444" s="95"/>
      <c r="BY444" s="95"/>
      <c r="BZ444" s="95"/>
      <c r="CA444" s="95"/>
      <c r="CB444" s="95"/>
      <c r="CC444" s="95"/>
      <c r="CD444" s="95"/>
      <c r="CE444" s="95"/>
      <c r="CF444" s="95"/>
      <c r="CG444" s="95"/>
      <c r="CH444" s="95"/>
      <c r="CI444" s="95"/>
      <c r="CJ444" s="95"/>
      <c r="CK444" s="95"/>
      <c r="CL444" s="95"/>
      <c r="CM444" s="95"/>
      <c r="CN444" s="95"/>
      <c r="CO444" s="95"/>
      <c r="CP444" s="95"/>
      <c r="CQ444" s="95"/>
      <c r="CR444" s="95"/>
      <c r="CS444" s="95"/>
      <c r="CT444" s="95"/>
      <c r="CU444" s="95"/>
      <c r="CV444" s="95"/>
    </row>
    <row r="445" spans="1:100" s="94" customFormat="1" ht="14.4">
      <c r="A445" s="95"/>
      <c r="B445" s="95"/>
      <c r="C445" s="95"/>
      <c r="D445" s="95"/>
      <c r="E445" s="95"/>
      <c r="F445" s="95"/>
      <c r="G445" s="99"/>
      <c r="H445" s="96"/>
      <c r="I445" s="100"/>
      <c r="J445" s="96"/>
      <c r="K445" s="96"/>
      <c r="L445" s="96"/>
      <c r="M445" s="96"/>
      <c r="N445" s="98"/>
      <c r="O445" s="98"/>
      <c r="P445" s="97"/>
      <c r="Q445" s="97"/>
      <c r="R445" s="95"/>
      <c r="S445" s="95"/>
      <c r="T445" s="95"/>
      <c r="U445" s="95"/>
      <c r="V445" s="95"/>
      <c r="W445" s="95"/>
      <c r="X445" s="95"/>
      <c r="Y445" s="95"/>
      <c r="Z445" s="95"/>
      <c r="AA445" s="95"/>
      <c r="AB445" s="95"/>
      <c r="AC445" s="95"/>
      <c r="AD445" s="95"/>
      <c r="AE445" s="95"/>
      <c r="AF445" s="95"/>
      <c r="AG445" s="95"/>
      <c r="AH445" s="95"/>
      <c r="AI445" s="95"/>
      <c r="AJ445" s="95"/>
      <c r="AK445" s="95"/>
      <c r="AL445" s="95"/>
      <c r="AM445" s="95"/>
      <c r="AN445" s="95"/>
      <c r="AO445" s="95"/>
      <c r="AP445" s="95"/>
      <c r="AQ445" s="95"/>
      <c r="AR445" s="95"/>
      <c r="AT445" s="95"/>
      <c r="AU445" s="95"/>
      <c r="AV445" s="95"/>
      <c r="AW445" s="95"/>
      <c r="AX445" s="95"/>
      <c r="AY445" s="95"/>
      <c r="AZ445" s="95"/>
      <c r="BA445" s="95"/>
      <c r="BB445" s="95"/>
      <c r="BC445" s="95"/>
      <c r="BD445" s="95"/>
      <c r="BE445" s="95"/>
      <c r="BF445" s="95"/>
      <c r="BG445" s="95"/>
      <c r="BH445" s="95"/>
      <c r="BI445" s="95"/>
      <c r="BJ445" s="95"/>
      <c r="BK445" s="95"/>
      <c r="BL445" s="95"/>
      <c r="BM445" s="95"/>
      <c r="BN445" s="95"/>
      <c r="BO445" s="95"/>
      <c r="BP445" s="95"/>
      <c r="BQ445" s="95"/>
      <c r="BR445" s="95"/>
      <c r="BS445" s="95"/>
      <c r="BT445" s="95"/>
      <c r="BV445" s="95"/>
      <c r="BW445" s="95"/>
      <c r="BX445" s="95"/>
      <c r="BY445" s="95"/>
      <c r="BZ445" s="95"/>
      <c r="CA445" s="95"/>
      <c r="CB445" s="95"/>
      <c r="CC445" s="95"/>
      <c r="CD445" s="95"/>
      <c r="CE445" s="95"/>
      <c r="CF445" s="95"/>
      <c r="CG445" s="95"/>
      <c r="CH445" s="95"/>
      <c r="CI445" s="95"/>
      <c r="CJ445" s="95"/>
      <c r="CK445" s="95"/>
      <c r="CL445" s="95"/>
      <c r="CM445" s="95"/>
      <c r="CN445" s="95"/>
      <c r="CO445" s="95"/>
      <c r="CP445" s="95"/>
      <c r="CQ445" s="95"/>
      <c r="CR445" s="95"/>
      <c r="CS445" s="95"/>
      <c r="CT445" s="95"/>
      <c r="CU445" s="95"/>
      <c r="CV445" s="95"/>
    </row>
    <row r="446" spans="1:100" s="94" customFormat="1" ht="14.4">
      <c r="A446" s="95"/>
      <c r="B446" s="95"/>
      <c r="C446" s="95"/>
      <c r="D446" s="95"/>
      <c r="E446" s="95"/>
      <c r="F446" s="95"/>
      <c r="G446" s="99"/>
      <c r="H446" s="96"/>
      <c r="I446" s="100"/>
      <c r="J446" s="96"/>
      <c r="K446" s="96"/>
      <c r="L446" s="96"/>
      <c r="M446" s="96"/>
      <c r="N446" s="98"/>
      <c r="O446" s="98"/>
      <c r="P446" s="97"/>
      <c r="Q446" s="97"/>
      <c r="R446" s="95"/>
      <c r="S446" s="95"/>
      <c r="T446" s="95"/>
      <c r="U446" s="95"/>
      <c r="V446" s="95"/>
      <c r="W446" s="95"/>
      <c r="X446" s="95"/>
      <c r="Y446" s="95"/>
      <c r="Z446" s="95"/>
      <c r="AA446" s="95"/>
      <c r="AB446" s="95"/>
      <c r="AC446" s="95"/>
      <c r="AD446" s="95"/>
      <c r="AE446" s="95"/>
      <c r="AF446" s="95"/>
      <c r="AG446" s="95"/>
      <c r="AH446" s="95"/>
      <c r="AI446" s="95"/>
      <c r="AJ446" s="95"/>
      <c r="AK446" s="95"/>
      <c r="AL446" s="95"/>
      <c r="AM446" s="95"/>
      <c r="AN446" s="95"/>
      <c r="AO446" s="95"/>
      <c r="AP446" s="95"/>
      <c r="AQ446" s="95"/>
      <c r="AR446" s="95"/>
      <c r="AT446" s="95"/>
      <c r="AU446" s="95"/>
      <c r="AV446" s="95"/>
      <c r="AW446" s="95"/>
      <c r="AX446" s="95"/>
      <c r="AY446" s="95"/>
      <c r="AZ446" s="95"/>
      <c r="BA446" s="95"/>
      <c r="BB446" s="95"/>
      <c r="BC446" s="95"/>
      <c r="BD446" s="95"/>
      <c r="BE446" s="95"/>
      <c r="BF446" s="95"/>
      <c r="BG446" s="95"/>
      <c r="BH446" s="95"/>
      <c r="BI446" s="95"/>
      <c r="BJ446" s="95"/>
      <c r="BK446" s="95"/>
      <c r="BL446" s="95"/>
      <c r="BM446" s="95"/>
      <c r="BN446" s="95"/>
      <c r="BO446" s="95"/>
      <c r="BP446" s="95"/>
      <c r="BQ446" s="95"/>
      <c r="BR446" s="95"/>
      <c r="BS446" s="95"/>
      <c r="BT446" s="95"/>
      <c r="BV446" s="95"/>
      <c r="BW446" s="95"/>
      <c r="BX446" s="95"/>
      <c r="BY446" s="95"/>
      <c r="BZ446" s="95"/>
      <c r="CA446" s="95"/>
      <c r="CB446" s="95"/>
      <c r="CC446" s="95"/>
      <c r="CD446" s="95"/>
      <c r="CE446" s="95"/>
      <c r="CF446" s="95"/>
      <c r="CG446" s="95"/>
      <c r="CH446" s="95"/>
      <c r="CI446" s="95"/>
      <c r="CJ446" s="95"/>
      <c r="CK446" s="95"/>
      <c r="CL446" s="95"/>
      <c r="CM446" s="95"/>
      <c r="CN446" s="95"/>
      <c r="CO446" s="95"/>
      <c r="CP446" s="95"/>
      <c r="CQ446" s="95"/>
      <c r="CR446" s="95"/>
      <c r="CS446" s="95"/>
      <c r="CT446" s="95"/>
      <c r="CU446" s="95"/>
      <c r="CV446" s="95"/>
    </row>
    <row r="447" spans="1:100" s="94" customFormat="1" ht="14.4">
      <c r="A447" s="95"/>
      <c r="B447" s="95"/>
      <c r="C447" s="95"/>
      <c r="D447" s="95"/>
      <c r="E447" s="95"/>
      <c r="F447" s="95"/>
      <c r="G447" s="99"/>
      <c r="H447" s="96"/>
      <c r="I447" s="100"/>
      <c r="J447" s="96"/>
      <c r="K447" s="96"/>
      <c r="L447" s="96"/>
      <c r="M447" s="96"/>
      <c r="N447" s="98"/>
      <c r="O447" s="98"/>
      <c r="P447" s="97"/>
      <c r="Q447" s="97"/>
      <c r="R447" s="95"/>
      <c r="S447" s="95"/>
      <c r="T447" s="95"/>
      <c r="U447" s="95"/>
      <c r="V447" s="95"/>
      <c r="W447" s="95"/>
      <c r="X447" s="95"/>
      <c r="Y447" s="95"/>
      <c r="Z447" s="95"/>
      <c r="AA447" s="95"/>
      <c r="AB447" s="95"/>
      <c r="AC447" s="95"/>
      <c r="AD447" s="95"/>
      <c r="AE447" s="95"/>
      <c r="AF447" s="95"/>
      <c r="AG447" s="95"/>
      <c r="AH447" s="95"/>
      <c r="AI447" s="95"/>
      <c r="AJ447" s="95"/>
      <c r="AK447" s="95"/>
      <c r="AL447" s="95"/>
      <c r="AM447" s="95"/>
      <c r="AN447" s="95"/>
      <c r="AO447" s="95"/>
      <c r="AP447" s="95"/>
      <c r="AQ447" s="95"/>
      <c r="AR447" s="95"/>
      <c r="AT447" s="95"/>
      <c r="AU447" s="95"/>
      <c r="AV447" s="95"/>
      <c r="AW447" s="95"/>
      <c r="AX447" s="95"/>
      <c r="AY447" s="95"/>
      <c r="AZ447" s="95"/>
      <c r="BA447" s="95"/>
      <c r="BB447" s="95"/>
      <c r="BC447" s="95"/>
      <c r="BD447" s="95"/>
      <c r="BE447" s="95"/>
      <c r="BF447" s="95"/>
      <c r="BG447" s="95"/>
      <c r="BH447" s="95"/>
      <c r="BI447" s="95"/>
      <c r="BJ447" s="95"/>
      <c r="BK447" s="95"/>
      <c r="BL447" s="95"/>
      <c r="BM447" s="95"/>
      <c r="BN447" s="95"/>
      <c r="BO447" s="95"/>
      <c r="BP447" s="95"/>
      <c r="BQ447" s="95"/>
      <c r="BR447" s="95"/>
      <c r="BS447" s="95"/>
      <c r="BT447" s="95"/>
      <c r="BV447" s="95"/>
      <c r="BW447" s="95"/>
      <c r="BX447" s="95"/>
      <c r="BY447" s="95"/>
      <c r="BZ447" s="95"/>
      <c r="CA447" s="95"/>
      <c r="CB447" s="95"/>
      <c r="CC447" s="95"/>
      <c r="CD447" s="95"/>
      <c r="CE447" s="95"/>
      <c r="CF447" s="95"/>
      <c r="CG447" s="95"/>
      <c r="CH447" s="95"/>
      <c r="CI447" s="95"/>
      <c r="CJ447" s="95"/>
      <c r="CK447" s="95"/>
      <c r="CL447" s="95"/>
      <c r="CM447" s="95"/>
      <c r="CN447" s="95"/>
      <c r="CO447" s="95"/>
      <c r="CP447" s="95"/>
      <c r="CQ447" s="95"/>
      <c r="CR447" s="95"/>
      <c r="CS447" s="95"/>
      <c r="CT447" s="95"/>
      <c r="CU447" s="95"/>
      <c r="CV447" s="95"/>
    </row>
    <row r="448" spans="1:100" s="94" customFormat="1" ht="14.4">
      <c r="A448" s="95"/>
      <c r="B448" s="95"/>
      <c r="C448" s="95"/>
      <c r="D448" s="95"/>
      <c r="E448" s="95"/>
      <c r="F448" s="95"/>
      <c r="G448" s="99"/>
      <c r="H448" s="96"/>
      <c r="I448" s="100"/>
      <c r="J448" s="96"/>
      <c r="K448" s="96"/>
      <c r="L448" s="96"/>
      <c r="M448" s="96"/>
      <c r="N448" s="98"/>
      <c r="O448" s="98"/>
      <c r="P448" s="97"/>
      <c r="Q448" s="97"/>
      <c r="R448" s="95"/>
      <c r="S448" s="95"/>
      <c r="T448" s="95"/>
      <c r="U448" s="95"/>
      <c r="V448" s="95"/>
      <c r="W448" s="95"/>
      <c r="X448" s="95"/>
      <c r="Y448" s="95"/>
      <c r="Z448" s="95"/>
      <c r="AA448" s="95"/>
      <c r="AB448" s="95"/>
      <c r="AC448" s="95"/>
      <c r="AD448" s="95"/>
      <c r="AE448" s="95"/>
      <c r="AF448" s="95"/>
      <c r="AG448" s="95"/>
      <c r="AH448" s="95"/>
      <c r="AI448" s="95"/>
      <c r="AJ448" s="95"/>
      <c r="AK448" s="95"/>
      <c r="AL448" s="95"/>
      <c r="AM448" s="95"/>
      <c r="AN448" s="95"/>
      <c r="AO448" s="95"/>
      <c r="AP448" s="95"/>
      <c r="AQ448" s="95"/>
      <c r="AR448" s="95"/>
      <c r="AT448" s="95"/>
      <c r="AU448" s="95"/>
      <c r="AV448" s="95"/>
      <c r="AW448" s="95"/>
      <c r="AX448" s="95"/>
      <c r="AY448" s="95"/>
      <c r="AZ448" s="95"/>
      <c r="BA448" s="95"/>
      <c r="BB448" s="95"/>
      <c r="BC448" s="95"/>
      <c r="BD448" s="95"/>
      <c r="BE448" s="95"/>
      <c r="BF448" s="95"/>
      <c r="BG448" s="95"/>
      <c r="BH448" s="95"/>
      <c r="BI448" s="95"/>
      <c r="BJ448" s="95"/>
      <c r="BK448" s="95"/>
      <c r="BL448" s="95"/>
      <c r="BM448" s="95"/>
      <c r="BN448" s="95"/>
      <c r="BO448" s="95"/>
      <c r="BP448" s="95"/>
      <c r="BQ448" s="95"/>
      <c r="BR448" s="95"/>
      <c r="BS448" s="95"/>
      <c r="BT448" s="95"/>
      <c r="BV448" s="95"/>
      <c r="BW448" s="95"/>
      <c r="BX448" s="95"/>
      <c r="BY448" s="95"/>
      <c r="BZ448" s="95"/>
      <c r="CA448" s="95"/>
      <c r="CB448" s="95"/>
      <c r="CC448" s="95"/>
      <c r="CD448" s="95"/>
      <c r="CE448" s="95"/>
      <c r="CF448" s="95"/>
      <c r="CG448" s="95"/>
      <c r="CH448" s="95"/>
      <c r="CI448" s="95"/>
      <c r="CJ448" s="95"/>
      <c r="CK448" s="95"/>
      <c r="CL448" s="95"/>
      <c r="CM448" s="95"/>
      <c r="CN448" s="95"/>
      <c r="CO448" s="95"/>
      <c r="CP448" s="95"/>
      <c r="CQ448" s="95"/>
      <c r="CR448" s="95"/>
      <c r="CS448" s="95"/>
      <c r="CT448" s="95"/>
      <c r="CU448" s="95"/>
      <c r="CV448" s="95"/>
    </row>
    <row r="449" spans="1:100" s="94" customFormat="1" ht="14.4">
      <c r="A449" s="95"/>
      <c r="B449" s="95"/>
      <c r="C449" s="95"/>
      <c r="D449" s="95"/>
      <c r="E449" s="95"/>
      <c r="F449" s="95"/>
      <c r="G449" s="99"/>
      <c r="H449" s="96"/>
      <c r="I449" s="100"/>
      <c r="J449" s="96"/>
      <c r="K449" s="96"/>
      <c r="L449" s="96"/>
      <c r="M449" s="96"/>
      <c r="N449" s="98"/>
      <c r="O449" s="98"/>
      <c r="P449" s="97"/>
      <c r="Q449" s="97"/>
      <c r="R449" s="95"/>
      <c r="S449" s="95"/>
      <c r="T449" s="95"/>
      <c r="U449" s="95"/>
      <c r="V449" s="95"/>
      <c r="W449" s="95"/>
      <c r="X449" s="95"/>
      <c r="Y449" s="95"/>
      <c r="Z449" s="95"/>
      <c r="AA449" s="95"/>
      <c r="AB449" s="95"/>
      <c r="AC449" s="95"/>
      <c r="AD449" s="95"/>
      <c r="AE449" s="95"/>
      <c r="AF449" s="95"/>
      <c r="AG449" s="95"/>
      <c r="AH449" s="95"/>
      <c r="AI449" s="95"/>
      <c r="AJ449" s="95"/>
      <c r="AK449" s="95"/>
      <c r="AL449" s="95"/>
      <c r="AM449" s="95"/>
      <c r="AN449" s="95"/>
      <c r="AO449" s="95"/>
      <c r="AP449" s="95"/>
      <c r="AQ449" s="95"/>
      <c r="AR449" s="95"/>
      <c r="AT449" s="95"/>
      <c r="AU449" s="95"/>
      <c r="AV449" s="95"/>
      <c r="AW449" s="95"/>
      <c r="AX449" s="95"/>
      <c r="AY449" s="95"/>
      <c r="AZ449" s="95"/>
      <c r="BA449" s="95"/>
      <c r="BB449" s="95"/>
      <c r="BC449" s="95"/>
      <c r="BD449" s="95"/>
      <c r="BE449" s="95"/>
      <c r="BF449" s="95"/>
      <c r="BG449" s="95"/>
      <c r="BH449" s="95"/>
      <c r="BI449" s="95"/>
      <c r="BJ449" s="95"/>
      <c r="BK449" s="95"/>
      <c r="BL449" s="95"/>
      <c r="BM449" s="95"/>
      <c r="BN449" s="95"/>
      <c r="BO449" s="95"/>
      <c r="BP449" s="95"/>
      <c r="BQ449" s="95"/>
      <c r="BR449" s="95"/>
      <c r="BS449" s="95"/>
      <c r="BT449" s="95"/>
      <c r="BV449" s="95"/>
      <c r="BW449" s="95"/>
      <c r="BX449" s="95"/>
      <c r="BY449" s="95"/>
      <c r="BZ449" s="95"/>
      <c r="CA449" s="95"/>
      <c r="CB449" s="95"/>
      <c r="CC449" s="95"/>
      <c r="CD449" s="95"/>
      <c r="CE449" s="95"/>
      <c r="CF449" s="95"/>
      <c r="CG449" s="95"/>
      <c r="CH449" s="95"/>
      <c r="CI449" s="95"/>
      <c r="CJ449" s="95"/>
      <c r="CK449" s="95"/>
      <c r="CL449" s="95"/>
      <c r="CM449" s="95"/>
      <c r="CN449" s="95"/>
      <c r="CO449" s="95"/>
      <c r="CP449" s="95"/>
      <c r="CQ449" s="95"/>
      <c r="CR449" s="95"/>
      <c r="CS449" s="95"/>
      <c r="CT449" s="95"/>
      <c r="CU449" s="95"/>
      <c r="CV449" s="95"/>
    </row>
    <row r="450" spans="1:100" s="94" customFormat="1" ht="14.4">
      <c r="A450" s="95"/>
      <c r="B450" s="95"/>
      <c r="C450" s="95"/>
      <c r="D450" s="95"/>
      <c r="E450" s="95"/>
      <c r="F450" s="95"/>
      <c r="G450" s="99"/>
      <c r="H450" s="96"/>
      <c r="I450" s="100"/>
      <c r="J450" s="96"/>
      <c r="K450" s="96"/>
      <c r="L450" s="96"/>
      <c r="M450" s="96"/>
      <c r="N450" s="98"/>
      <c r="O450" s="98"/>
      <c r="P450" s="97"/>
      <c r="Q450" s="97"/>
      <c r="R450" s="95"/>
      <c r="S450" s="95"/>
      <c r="T450" s="95"/>
      <c r="U450" s="95"/>
      <c r="V450" s="95"/>
      <c r="W450" s="95"/>
      <c r="X450" s="95"/>
      <c r="Y450" s="95"/>
      <c r="Z450" s="95"/>
      <c r="AA450" s="95"/>
      <c r="AB450" s="95"/>
      <c r="AC450" s="95"/>
      <c r="AD450" s="95"/>
      <c r="AE450" s="95"/>
      <c r="AF450" s="95"/>
      <c r="AG450" s="95"/>
      <c r="AH450" s="95"/>
      <c r="AI450" s="95"/>
      <c r="AJ450" s="95"/>
      <c r="AK450" s="95"/>
      <c r="AL450" s="95"/>
      <c r="AM450" s="95"/>
      <c r="AN450" s="95"/>
      <c r="AO450" s="95"/>
      <c r="AP450" s="95"/>
      <c r="AQ450" s="95"/>
      <c r="AR450" s="95"/>
      <c r="AT450" s="95"/>
      <c r="AU450" s="95"/>
      <c r="AV450" s="95"/>
      <c r="AW450" s="95"/>
      <c r="AX450" s="95"/>
      <c r="AY450" s="95"/>
      <c r="AZ450" s="95"/>
      <c r="BA450" s="95"/>
      <c r="BB450" s="95"/>
      <c r="BC450" s="95"/>
      <c r="BD450" s="95"/>
      <c r="BE450" s="95"/>
      <c r="BF450" s="95"/>
      <c r="BG450" s="95"/>
      <c r="BH450" s="95"/>
      <c r="BI450" s="95"/>
      <c r="BJ450" s="95"/>
      <c r="BK450" s="95"/>
      <c r="BL450" s="95"/>
      <c r="BM450" s="95"/>
      <c r="BN450" s="95"/>
      <c r="BO450" s="95"/>
      <c r="BP450" s="95"/>
      <c r="BQ450" s="95"/>
      <c r="BR450" s="95"/>
      <c r="BS450" s="95"/>
      <c r="BT450" s="95"/>
      <c r="BV450" s="95"/>
      <c r="BW450" s="95"/>
      <c r="BX450" s="95"/>
      <c r="BY450" s="95"/>
      <c r="BZ450" s="95"/>
      <c r="CA450" s="95"/>
      <c r="CB450" s="95"/>
      <c r="CC450" s="95"/>
      <c r="CD450" s="95"/>
      <c r="CE450" s="95"/>
      <c r="CF450" s="95"/>
      <c r="CG450" s="95"/>
      <c r="CH450" s="95"/>
      <c r="CI450" s="95"/>
      <c r="CJ450" s="95"/>
      <c r="CK450" s="95"/>
      <c r="CL450" s="95"/>
      <c r="CM450" s="95"/>
      <c r="CN450" s="95"/>
      <c r="CO450" s="95"/>
      <c r="CP450" s="95"/>
      <c r="CQ450" s="95"/>
      <c r="CR450" s="95"/>
      <c r="CS450" s="95"/>
      <c r="CT450" s="95"/>
      <c r="CU450" s="95"/>
      <c r="CV450" s="95"/>
    </row>
    <row r="451" spans="1:100" s="94" customFormat="1" ht="14.4">
      <c r="A451" s="95"/>
      <c r="B451" s="95"/>
      <c r="C451" s="95"/>
      <c r="D451" s="95"/>
      <c r="E451" s="95"/>
      <c r="F451" s="95"/>
      <c r="G451" s="99"/>
      <c r="H451" s="96"/>
      <c r="I451" s="100"/>
      <c r="J451" s="96"/>
      <c r="K451" s="96"/>
      <c r="L451" s="96"/>
      <c r="M451" s="96"/>
      <c r="N451" s="98"/>
      <c r="O451" s="98"/>
      <c r="P451" s="97"/>
      <c r="Q451" s="97"/>
      <c r="R451" s="95"/>
      <c r="S451" s="95"/>
      <c r="T451" s="95"/>
      <c r="U451" s="95"/>
      <c r="V451" s="95"/>
      <c r="W451" s="95"/>
      <c r="X451" s="95"/>
      <c r="Y451" s="95"/>
      <c r="Z451" s="95"/>
      <c r="AA451" s="95"/>
      <c r="AB451" s="95"/>
      <c r="AC451" s="95"/>
      <c r="AD451" s="95"/>
      <c r="AE451" s="95"/>
      <c r="AF451" s="95"/>
      <c r="AG451" s="95"/>
      <c r="AH451" s="95"/>
      <c r="AI451" s="95"/>
      <c r="AJ451" s="95"/>
      <c r="AK451" s="95"/>
      <c r="AL451" s="95"/>
      <c r="AM451" s="95"/>
      <c r="AN451" s="95"/>
      <c r="AO451" s="95"/>
      <c r="AP451" s="95"/>
      <c r="AQ451" s="95"/>
      <c r="AR451" s="95"/>
      <c r="AT451" s="95"/>
      <c r="AU451" s="95"/>
      <c r="AV451" s="95"/>
      <c r="AW451" s="95"/>
      <c r="AX451" s="95"/>
      <c r="AY451" s="95"/>
      <c r="AZ451" s="95"/>
      <c r="BA451" s="95"/>
      <c r="BB451" s="95"/>
      <c r="BC451" s="95"/>
      <c r="BD451" s="95"/>
      <c r="BE451" s="95"/>
      <c r="BF451" s="95"/>
      <c r="BG451" s="95"/>
      <c r="BH451" s="95"/>
      <c r="BI451" s="95"/>
      <c r="BJ451" s="95"/>
      <c r="BK451" s="95"/>
      <c r="BL451" s="95"/>
      <c r="BM451" s="95"/>
      <c r="BN451" s="95"/>
      <c r="BO451" s="95"/>
      <c r="BP451" s="95"/>
      <c r="BQ451" s="95"/>
      <c r="BR451" s="95"/>
      <c r="BS451" s="95"/>
      <c r="BT451" s="95"/>
      <c r="BV451" s="95"/>
      <c r="BW451" s="95"/>
      <c r="BX451" s="95"/>
      <c r="BY451" s="95"/>
      <c r="BZ451" s="95"/>
      <c r="CA451" s="95"/>
      <c r="CB451" s="95"/>
      <c r="CC451" s="95"/>
      <c r="CD451" s="95"/>
      <c r="CE451" s="95"/>
      <c r="CF451" s="95"/>
      <c r="CG451" s="95"/>
      <c r="CH451" s="95"/>
      <c r="CI451" s="95"/>
      <c r="CJ451" s="95"/>
      <c r="CK451" s="95"/>
      <c r="CL451" s="95"/>
      <c r="CM451" s="95"/>
      <c r="CN451" s="95"/>
      <c r="CO451" s="95"/>
      <c r="CP451" s="95"/>
      <c r="CQ451" s="95"/>
      <c r="CR451" s="95"/>
      <c r="CS451" s="95"/>
      <c r="CT451" s="95"/>
      <c r="CU451" s="95"/>
      <c r="CV451" s="95"/>
    </row>
    <row r="452" spans="1:100" s="94" customFormat="1" ht="14.4">
      <c r="A452" s="95"/>
      <c r="B452" s="95"/>
      <c r="C452" s="95"/>
      <c r="D452" s="95"/>
      <c r="E452" s="95"/>
      <c r="F452" s="95"/>
      <c r="G452" s="99"/>
      <c r="H452" s="96"/>
      <c r="I452" s="100"/>
      <c r="J452" s="96"/>
      <c r="K452" s="96"/>
      <c r="L452" s="96"/>
      <c r="M452" s="96"/>
      <c r="N452" s="98"/>
      <c r="O452" s="98"/>
      <c r="P452" s="97"/>
      <c r="Q452" s="97"/>
      <c r="R452" s="95"/>
      <c r="S452" s="95"/>
      <c r="T452" s="95"/>
      <c r="U452" s="95"/>
      <c r="V452" s="95"/>
      <c r="W452" s="95"/>
      <c r="X452" s="95"/>
      <c r="Y452" s="95"/>
      <c r="Z452" s="95"/>
      <c r="AA452" s="95"/>
      <c r="AB452" s="95"/>
      <c r="AC452" s="95"/>
      <c r="AD452" s="95"/>
      <c r="AE452" s="95"/>
      <c r="AF452" s="95"/>
      <c r="AG452" s="95"/>
      <c r="AH452" s="95"/>
      <c r="AI452" s="95"/>
      <c r="AJ452" s="95"/>
      <c r="AK452" s="95"/>
      <c r="AL452" s="95"/>
      <c r="AM452" s="95"/>
      <c r="AN452" s="95"/>
      <c r="AO452" s="95"/>
      <c r="AP452" s="95"/>
      <c r="AQ452" s="95"/>
      <c r="AR452" s="95"/>
      <c r="AT452" s="95"/>
      <c r="AU452" s="95"/>
      <c r="AV452" s="95"/>
      <c r="AW452" s="95"/>
      <c r="AX452" s="95"/>
      <c r="AY452" s="95"/>
      <c r="AZ452" s="95"/>
      <c r="BA452" s="95"/>
      <c r="BB452" s="95"/>
      <c r="BC452" s="95"/>
      <c r="BD452" s="95"/>
      <c r="BE452" s="95"/>
      <c r="BF452" s="95"/>
      <c r="BG452" s="95"/>
      <c r="BH452" s="95"/>
      <c r="BI452" s="95"/>
      <c r="BJ452" s="95"/>
      <c r="BK452" s="95"/>
      <c r="BL452" s="95"/>
      <c r="BM452" s="95"/>
      <c r="BN452" s="95"/>
      <c r="BO452" s="95"/>
      <c r="BP452" s="95"/>
      <c r="BQ452" s="95"/>
      <c r="BR452" s="95"/>
      <c r="BS452" s="95"/>
      <c r="BT452" s="95"/>
      <c r="BV452" s="95"/>
      <c r="BW452" s="95"/>
      <c r="BX452" s="95"/>
      <c r="BY452" s="95"/>
      <c r="BZ452" s="95"/>
      <c r="CA452" s="95"/>
      <c r="CB452" s="95"/>
      <c r="CC452" s="95"/>
      <c r="CD452" s="95"/>
      <c r="CE452" s="95"/>
      <c r="CF452" s="95"/>
      <c r="CG452" s="95"/>
      <c r="CH452" s="95"/>
      <c r="CI452" s="95"/>
      <c r="CJ452" s="95"/>
      <c r="CK452" s="95"/>
      <c r="CL452" s="95"/>
      <c r="CM452" s="95"/>
      <c r="CN452" s="95"/>
      <c r="CO452" s="95"/>
      <c r="CP452" s="95"/>
      <c r="CQ452" s="95"/>
      <c r="CR452" s="95"/>
      <c r="CS452" s="95"/>
      <c r="CT452" s="95"/>
      <c r="CU452" s="95"/>
      <c r="CV452" s="95"/>
    </row>
    <row r="453" spans="1:100" s="94" customFormat="1" ht="14.4">
      <c r="A453" s="95"/>
      <c r="B453" s="95"/>
      <c r="C453" s="95"/>
      <c r="D453" s="95"/>
      <c r="E453" s="95"/>
      <c r="F453" s="95"/>
      <c r="G453" s="99"/>
      <c r="H453" s="96"/>
      <c r="I453" s="100"/>
      <c r="J453" s="96"/>
      <c r="K453" s="96"/>
      <c r="L453" s="96"/>
      <c r="M453" s="96"/>
      <c r="N453" s="98"/>
      <c r="O453" s="98"/>
      <c r="P453" s="97"/>
      <c r="Q453" s="97"/>
      <c r="R453" s="95"/>
      <c r="S453" s="95"/>
      <c r="T453" s="95"/>
      <c r="U453" s="95"/>
      <c r="V453" s="95"/>
      <c r="W453" s="95"/>
      <c r="X453" s="95"/>
      <c r="Y453" s="95"/>
      <c r="Z453" s="95"/>
      <c r="AA453" s="95"/>
      <c r="AB453" s="95"/>
      <c r="AC453" s="95"/>
      <c r="AD453" s="95"/>
      <c r="AE453" s="95"/>
      <c r="AF453" s="95"/>
      <c r="AG453" s="95"/>
      <c r="AH453" s="95"/>
      <c r="AI453" s="95"/>
      <c r="AJ453" s="95"/>
      <c r="AK453" s="95"/>
      <c r="AL453" s="95"/>
      <c r="AM453" s="95"/>
      <c r="AN453" s="95"/>
      <c r="AO453" s="95"/>
      <c r="AP453" s="95"/>
      <c r="AQ453" s="95"/>
      <c r="AR453" s="95"/>
      <c r="AT453" s="95"/>
      <c r="AU453" s="95"/>
      <c r="AV453" s="95"/>
      <c r="AW453" s="95"/>
      <c r="AX453" s="95"/>
      <c r="AY453" s="95"/>
      <c r="AZ453" s="95"/>
      <c r="BA453" s="95"/>
      <c r="BB453" s="95"/>
      <c r="BC453" s="95"/>
      <c r="BD453" s="95"/>
      <c r="BE453" s="95"/>
      <c r="BF453" s="95"/>
      <c r="BG453" s="95"/>
      <c r="BH453" s="95"/>
      <c r="BI453" s="95"/>
      <c r="BJ453" s="95"/>
      <c r="BK453" s="95"/>
      <c r="BL453" s="95"/>
      <c r="BM453" s="95"/>
      <c r="BN453" s="95"/>
      <c r="BO453" s="95"/>
      <c r="BP453" s="95"/>
      <c r="BQ453" s="95"/>
      <c r="BR453" s="95"/>
      <c r="BS453" s="95"/>
      <c r="BT453" s="95"/>
      <c r="BV453" s="95"/>
      <c r="BW453" s="95"/>
      <c r="BX453" s="95"/>
      <c r="BY453" s="95"/>
      <c r="BZ453" s="95"/>
      <c r="CA453" s="95"/>
      <c r="CB453" s="95"/>
      <c r="CC453" s="95"/>
      <c r="CD453" s="95"/>
      <c r="CE453" s="95"/>
      <c r="CF453" s="95"/>
      <c r="CG453" s="95"/>
      <c r="CH453" s="95"/>
      <c r="CI453" s="95"/>
      <c r="CJ453" s="95"/>
      <c r="CK453" s="95"/>
      <c r="CL453" s="95"/>
      <c r="CM453" s="95"/>
      <c r="CN453" s="95"/>
      <c r="CO453" s="95"/>
      <c r="CP453" s="95"/>
      <c r="CQ453" s="95"/>
      <c r="CR453" s="95"/>
      <c r="CS453" s="95"/>
      <c r="CT453" s="95"/>
      <c r="CU453" s="95"/>
      <c r="CV453" s="95"/>
    </row>
    <row r="454" spans="1:100" s="94" customFormat="1" ht="14.4">
      <c r="A454" s="95"/>
      <c r="B454" s="95"/>
      <c r="C454" s="95"/>
      <c r="D454" s="95"/>
      <c r="E454" s="95"/>
      <c r="F454" s="95"/>
      <c r="G454" s="99"/>
      <c r="H454" s="96"/>
      <c r="I454" s="100"/>
      <c r="J454" s="96"/>
      <c r="K454" s="96"/>
      <c r="L454" s="96"/>
      <c r="M454" s="96"/>
      <c r="N454" s="98"/>
      <c r="O454" s="98"/>
      <c r="P454" s="97"/>
      <c r="Q454" s="97"/>
      <c r="R454" s="95"/>
      <c r="S454" s="95"/>
      <c r="T454" s="95"/>
      <c r="U454" s="95"/>
      <c r="V454" s="95"/>
      <c r="W454" s="95"/>
      <c r="X454" s="95"/>
      <c r="Y454" s="95"/>
      <c r="Z454" s="95"/>
      <c r="AA454" s="95"/>
      <c r="AB454" s="95"/>
      <c r="AC454" s="95"/>
      <c r="AD454" s="95"/>
      <c r="AE454" s="95"/>
      <c r="AF454" s="95"/>
      <c r="AG454" s="95"/>
      <c r="AH454" s="95"/>
      <c r="AI454" s="95"/>
      <c r="AJ454" s="95"/>
      <c r="AK454" s="95"/>
      <c r="AL454" s="95"/>
      <c r="AM454" s="95"/>
      <c r="AN454" s="95"/>
      <c r="AO454" s="95"/>
      <c r="AP454" s="95"/>
      <c r="AQ454" s="95"/>
      <c r="AR454" s="95"/>
      <c r="AT454" s="95"/>
      <c r="AU454" s="95"/>
      <c r="AV454" s="95"/>
      <c r="AW454" s="95"/>
      <c r="AX454" s="95"/>
      <c r="AY454" s="95"/>
      <c r="AZ454" s="95"/>
      <c r="BA454" s="95"/>
      <c r="BB454" s="95"/>
      <c r="BC454" s="95"/>
      <c r="BD454" s="95"/>
      <c r="BE454" s="95"/>
      <c r="BF454" s="95"/>
      <c r="BG454" s="95"/>
      <c r="BH454" s="95"/>
      <c r="BI454" s="95"/>
      <c r="BJ454" s="95"/>
      <c r="BK454" s="95"/>
      <c r="BL454" s="95"/>
      <c r="BM454" s="95"/>
      <c r="BN454" s="95"/>
      <c r="BO454" s="95"/>
      <c r="BP454" s="95"/>
      <c r="BQ454" s="95"/>
      <c r="BR454" s="95"/>
      <c r="BS454" s="95"/>
      <c r="BT454" s="95"/>
      <c r="BV454" s="95"/>
      <c r="BW454" s="95"/>
      <c r="BX454" s="95"/>
      <c r="BY454" s="95"/>
      <c r="BZ454" s="95"/>
      <c r="CA454" s="95"/>
      <c r="CB454" s="95"/>
      <c r="CC454" s="95"/>
      <c r="CD454" s="95"/>
      <c r="CE454" s="95"/>
      <c r="CF454" s="95"/>
      <c r="CG454" s="95"/>
      <c r="CH454" s="95"/>
      <c r="CI454" s="95"/>
      <c r="CJ454" s="95"/>
      <c r="CK454" s="95"/>
      <c r="CL454" s="95"/>
      <c r="CM454" s="95"/>
      <c r="CN454" s="95"/>
      <c r="CO454" s="95"/>
      <c r="CP454" s="95"/>
      <c r="CQ454" s="95"/>
      <c r="CR454" s="95"/>
      <c r="CS454" s="95"/>
      <c r="CT454" s="95"/>
      <c r="CU454" s="95"/>
      <c r="CV454" s="95"/>
    </row>
    <row r="455" spans="1:100" s="94" customFormat="1" ht="14.4">
      <c r="A455" s="95"/>
      <c r="B455" s="95"/>
      <c r="C455" s="95"/>
      <c r="D455" s="95"/>
      <c r="E455" s="95"/>
      <c r="F455" s="95"/>
      <c r="G455" s="99"/>
      <c r="H455" s="96"/>
      <c r="I455" s="100"/>
      <c r="J455" s="96"/>
      <c r="K455" s="96"/>
      <c r="L455" s="96"/>
      <c r="M455" s="96"/>
      <c r="N455" s="98"/>
      <c r="O455" s="98"/>
      <c r="P455" s="97"/>
      <c r="Q455" s="97"/>
      <c r="R455" s="95"/>
      <c r="S455" s="95"/>
      <c r="T455" s="95"/>
      <c r="U455" s="95"/>
      <c r="V455" s="95"/>
      <c r="W455" s="95"/>
      <c r="X455" s="95"/>
      <c r="Y455" s="95"/>
      <c r="Z455" s="95"/>
      <c r="AA455" s="95"/>
      <c r="AB455" s="95"/>
      <c r="AC455" s="95"/>
      <c r="AD455" s="95"/>
      <c r="AE455" s="95"/>
      <c r="AF455" s="95"/>
      <c r="AG455" s="95"/>
      <c r="AH455" s="95"/>
      <c r="AI455" s="95"/>
      <c r="AJ455" s="95"/>
      <c r="AK455" s="95"/>
      <c r="AL455" s="95"/>
      <c r="AM455" s="95"/>
      <c r="AN455" s="95"/>
      <c r="AO455" s="95"/>
      <c r="AP455" s="95"/>
      <c r="AQ455" s="95"/>
      <c r="AR455" s="95"/>
      <c r="AT455" s="95"/>
      <c r="AU455" s="95"/>
      <c r="AV455" s="95"/>
      <c r="AW455" s="95"/>
      <c r="AX455" s="95"/>
      <c r="AY455" s="95"/>
      <c r="AZ455" s="95"/>
      <c r="BA455" s="95"/>
      <c r="BB455" s="95"/>
      <c r="BC455" s="95"/>
      <c r="BD455" s="95"/>
      <c r="BE455" s="95"/>
      <c r="BF455" s="95"/>
      <c r="BG455" s="95"/>
      <c r="BH455" s="95"/>
      <c r="BI455" s="95"/>
      <c r="BJ455" s="95"/>
      <c r="BK455" s="95"/>
      <c r="BL455" s="95"/>
      <c r="BM455" s="95"/>
      <c r="BN455" s="95"/>
      <c r="BO455" s="95"/>
      <c r="BP455" s="95"/>
      <c r="BQ455" s="95"/>
      <c r="BR455" s="95"/>
      <c r="BS455" s="95"/>
      <c r="BT455" s="95"/>
      <c r="BV455" s="95"/>
      <c r="BW455" s="95"/>
      <c r="BX455" s="95"/>
      <c r="BY455" s="95"/>
      <c r="BZ455" s="95"/>
      <c r="CA455" s="95"/>
      <c r="CB455" s="95"/>
      <c r="CC455" s="95"/>
      <c r="CD455" s="95"/>
      <c r="CE455" s="95"/>
      <c r="CF455" s="95"/>
      <c r="CG455" s="95"/>
      <c r="CH455" s="95"/>
      <c r="CI455" s="95"/>
      <c r="CJ455" s="95"/>
      <c r="CK455" s="95"/>
      <c r="CL455" s="95"/>
      <c r="CM455" s="95"/>
      <c r="CN455" s="95"/>
      <c r="CO455" s="95"/>
      <c r="CP455" s="95"/>
      <c r="CQ455" s="95"/>
      <c r="CR455" s="95"/>
      <c r="CS455" s="95"/>
      <c r="CT455" s="95"/>
      <c r="CU455" s="95"/>
      <c r="CV455" s="95"/>
    </row>
    <row r="456" spans="1:100" s="94" customFormat="1" ht="14.4">
      <c r="A456" s="95"/>
      <c r="B456" s="95"/>
      <c r="C456" s="95"/>
      <c r="D456" s="95"/>
      <c r="E456" s="95"/>
      <c r="F456" s="95"/>
      <c r="G456" s="99"/>
      <c r="H456" s="96"/>
      <c r="I456" s="100"/>
      <c r="J456" s="96"/>
      <c r="K456" s="96"/>
      <c r="L456" s="96"/>
      <c r="M456" s="96"/>
      <c r="N456" s="98"/>
      <c r="O456" s="98"/>
      <c r="P456" s="97"/>
      <c r="Q456" s="97"/>
      <c r="R456" s="95"/>
      <c r="S456" s="95"/>
      <c r="T456" s="95"/>
      <c r="U456" s="95"/>
      <c r="V456" s="95"/>
      <c r="W456" s="95"/>
      <c r="X456" s="95"/>
      <c r="Y456" s="95"/>
      <c r="Z456" s="95"/>
      <c r="AA456" s="95"/>
      <c r="AB456" s="95"/>
      <c r="AC456" s="95"/>
      <c r="AD456" s="95"/>
      <c r="AE456" s="95"/>
      <c r="AF456" s="95"/>
      <c r="AG456" s="95"/>
      <c r="AH456" s="95"/>
      <c r="AI456" s="95"/>
      <c r="AJ456" s="95"/>
      <c r="AK456" s="95"/>
      <c r="AL456" s="95"/>
      <c r="AM456" s="95"/>
      <c r="AN456" s="95"/>
      <c r="AO456" s="95"/>
      <c r="AP456" s="95"/>
      <c r="AQ456" s="95"/>
      <c r="AR456" s="95"/>
      <c r="AT456" s="95"/>
      <c r="AU456" s="95"/>
      <c r="AV456" s="95"/>
      <c r="AW456" s="95"/>
      <c r="AX456" s="95"/>
      <c r="AY456" s="95"/>
      <c r="AZ456" s="95"/>
      <c r="BA456" s="95"/>
      <c r="BB456" s="95"/>
      <c r="BC456" s="95"/>
      <c r="BD456" s="95"/>
      <c r="BE456" s="95"/>
      <c r="BF456" s="95"/>
      <c r="BG456" s="95"/>
      <c r="BH456" s="95"/>
      <c r="BI456" s="95"/>
      <c r="BJ456" s="95"/>
      <c r="BK456" s="95"/>
      <c r="BL456" s="95"/>
      <c r="BM456" s="95"/>
      <c r="BN456" s="95"/>
      <c r="BO456" s="95"/>
      <c r="BP456" s="95"/>
      <c r="BQ456" s="95"/>
      <c r="BR456" s="95"/>
      <c r="BS456" s="95"/>
      <c r="BT456" s="95"/>
      <c r="BV456" s="95"/>
      <c r="BW456" s="95"/>
      <c r="BX456" s="95"/>
      <c r="BY456" s="95"/>
      <c r="BZ456" s="95"/>
      <c r="CA456" s="95"/>
      <c r="CB456" s="95"/>
      <c r="CC456" s="95"/>
      <c r="CD456" s="95"/>
      <c r="CE456" s="95"/>
      <c r="CF456" s="95"/>
      <c r="CG456" s="95"/>
      <c r="CH456" s="95"/>
      <c r="CI456" s="95"/>
      <c r="CJ456" s="95"/>
      <c r="CK456" s="95"/>
      <c r="CL456" s="95"/>
      <c r="CM456" s="95"/>
      <c r="CN456" s="95"/>
      <c r="CO456" s="95"/>
      <c r="CP456" s="95"/>
      <c r="CQ456" s="95"/>
      <c r="CR456" s="95"/>
      <c r="CS456" s="95"/>
      <c r="CT456" s="95"/>
      <c r="CU456" s="95"/>
      <c r="CV456" s="95"/>
    </row>
    <row r="457" spans="1:100" s="94" customFormat="1" ht="14.4">
      <c r="A457" s="95"/>
      <c r="B457" s="95"/>
      <c r="C457" s="95"/>
      <c r="D457" s="95"/>
      <c r="E457" s="95"/>
      <c r="F457" s="95"/>
      <c r="G457" s="99"/>
      <c r="H457" s="96"/>
      <c r="I457" s="100"/>
      <c r="J457" s="96"/>
      <c r="K457" s="96"/>
      <c r="L457" s="96"/>
      <c r="M457" s="96"/>
      <c r="N457" s="98"/>
      <c r="O457" s="98"/>
      <c r="P457" s="97"/>
      <c r="Q457" s="97"/>
      <c r="R457" s="95"/>
      <c r="S457" s="95"/>
      <c r="T457" s="95"/>
      <c r="U457" s="95"/>
      <c r="V457" s="95"/>
      <c r="W457" s="95"/>
      <c r="X457" s="95"/>
      <c r="Y457" s="95"/>
      <c r="Z457" s="95"/>
      <c r="AA457" s="95"/>
      <c r="AB457" s="95"/>
      <c r="AC457" s="95"/>
      <c r="AD457" s="95"/>
      <c r="AE457" s="95"/>
      <c r="AF457" s="95"/>
      <c r="AG457" s="95"/>
      <c r="AH457" s="95"/>
      <c r="AI457" s="95"/>
      <c r="AJ457" s="95"/>
      <c r="AK457" s="95"/>
      <c r="AL457" s="95"/>
      <c r="AM457" s="95"/>
      <c r="AN457" s="95"/>
      <c r="AO457" s="95"/>
      <c r="AP457" s="95"/>
      <c r="AQ457" s="95"/>
      <c r="AR457" s="95"/>
      <c r="AT457" s="95"/>
      <c r="AU457" s="95"/>
      <c r="AV457" s="95"/>
      <c r="AW457" s="95"/>
      <c r="AX457" s="95"/>
      <c r="AY457" s="95"/>
      <c r="AZ457" s="95"/>
      <c r="BA457" s="95"/>
      <c r="BB457" s="95"/>
      <c r="BC457" s="95"/>
      <c r="BD457" s="95"/>
      <c r="BE457" s="95"/>
      <c r="BF457" s="95"/>
      <c r="BG457" s="95"/>
      <c r="BH457" s="95"/>
      <c r="BI457" s="95"/>
      <c r="BJ457" s="95"/>
      <c r="BK457" s="95"/>
      <c r="BL457" s="95"/>
      <c r="BM457" s="95"/>
      <c r="BN457" s="95"/>
      <c r="BO457" s="95"/>
      <c r="BP457" s="95"/>
      <c r="BQ457" s="95"/>
      <c r="BR457" s="95"/>
      <c r="BS457" s="95"/>
      <c r="BT457" s="95"/>
      <c r="BV457" s="95"/>
      <c r="BW457" s="95"/>
      <c r="BX457" s="95"/>
      <c r="BY457" s="95"/>
      <c r="BZ457" s="95"/>
      <c r="CA457" s="95"/>
      <c r="CB457" s="95"/>
      <c r="CC457" s="95"/>
      <c r="CD457" s="95"/>
      <c r="CE457" s="95"/>
      <c r="CF457" s="95"/>
      <c r="CG457" s="95"/>
      <c r="CH457" s="95"/>
      <c r="CI457" s="95"/>
      <c r="CJ457" s="95"/>
      <c r="CK457" s="95"/>
      <c r="CL457" s="95"/>
      <c r="CM457" s="95"/>
      <c r="CN457" s="95"/>
      <c r="CO457" s="95"/>
      <c r="CP457" s="95"/>
      <c r="CQ457" s="95"/>
      <c r="CR457" s="95"/>
      <c r="CS457" s="95"/>
      <c r="CT457" s="95"/>
      <c r="CU457" s="95"/>
      <c r="CV457" s="95"/>
    </row>
    <row r="458" spans="1:100" s="94" customFormat="1" ht="14.4">
      <c r="A458" s="95"/>
      <c r="B458" s="95"/>
      <c r="C458" s="95"/>
      <c r="D458" s="95"/>
      <c r="E458" s="95"/>
      <c r="F458" s="95"/>
      <c r="G458" s="99"/>
      <c r="H458" s="96"/>
      <c r="I458" s="100"/>
      <c r="J458" s="96"/>
      <c r="K458" s="96"/>
      <c r="L458" s="96"/>
      <c r="M458" s="96"/>
      <c r="N458" s="98"/>
      <c r="O458" s="98"/>
      <c r="P458" s="97"/>
      <c r="Q458" s="97"/>
      <c r="R458" s="95"/>
      <c r="S458" s="95"/>
      <c r="T458" s="95"/>
      <c r="U458" s="95"/>
      <c r="V458" s="95"/>
      <c r="W458" s="95"/>
      <c r="X458" s="95"/>
      <c r="Y458" s="95"/>
      <c r="Z458" s="95"/>
      <c r="AA458" s="95"/>
      <c r="AB458" s="95"/>
      <c r="AC458" s="95"/>
      <c r="AD458" s="95"/>
      <c r="AE458" s="95"/>
      <c r="AF458" s="95"/>
      <c r="AG458" s="95"/>
      <c r="AH458" s="95"/>
      <c r="AI458" s="95"/>
      <c r="AJ458" s="95"/>
      <c r="AK458" s="95"/>
      <c r="AL458" s="95"/>
      <c r="AM458" s="95"/>
      <c r="AN458" s="95"/>
      <c r="AO458" s="95"/>
      <c r="AP458" s="95"/>
      <c r="AQ458" s="95"/>
      <c r="AR458" s="95"/>
      <c r="AT458" s="95"/>
      <c r="AU458" s="95"/>
      <c r="AV458" s="95"/>
      <c r="AW458" s="95"/>
      <c r="AX458" s="95"/>
      <c r="AY458" s="95"/>
      <c r="AZ458" s="95"/>
      <c r="BA458" s="95"/>
      <c r="BB458" s="95"/>
      <c r="BC458" s="95"/>
      <c r="BD458" s="95"/>
      <c r="BE458" s="95"/>
      <c r="BF458" s="95"/>
      <c r="BG458" s="95"/>
      <c r="BH458" s="95"/>
      <c r="BI458" s="95"/>
      <c r="BJ458" s="95"/>
      <c r="BK458" s="95"/>
      <c r="BL458" s="95"/>
      <c r="BM458" s="95"/>
      <c r="BN458" s="95"/>
      <c r="BO458" s="95"/>
      <c r="BP458" s="95"/>
      <c r="BQ458" s="95"/>
      <c r="BR458" s="95"/>
      <c r="BS458" s="95"/>
      <c r="BT458" s="95"/>
      <c r="BV458" s="95"/>
      <c r="BW458" s="95"/>
      <c r="BX458" s="95"/>
      <c r="BY458" s="95"/>
      <c r="BZ458" s="95"/>
      <c r="CA458" s="95"/>
      <c r="CB458" s="95"/>
      <c r="CC458" s="95"/>
      <c r="CD458" s="95"/>
      <c r="CE458" s="95"/>
      <c r="CF458" s="95"/>
      <c r="CG458" s="95"/>
      <c r="CH458" s="95"/>
      <c r="CI458" s="95"/>
      <c r="CJ458" s="95"/>
      <c r="CK458" s="95"/>
      <c r="CL458" s="95"/>
      <c r="CM458" s="95"/>
      <c r="CN458" s="95"/>
      <c r="CO458" s="95"/>
      <c r="CP458" s="95"/>
      <c r="CQ458" s="95"/>
      <c r="CR458" s="95"/>
      <c r="CS458" s="95"/>
      <c r="CT458" s="95"/>
      <c r="CU458" s="95"/>
      <c r="CV458" s="95"/>
    </row>
    <row r="459" spans="1:100" s="94" customFormat="1" ht="14.4">
      <c r="A459" s="95"/>
      <c r="B459" s="95"/>
      <c r="C459" s="95"/>
      <c r="D459" s="95"/>
      <c r="E459" s="95"/>
      <c r="F459" s="95"/>
      <c r="G459" s="99"/>
      <c r="H459" s="96"/>
      <c r="I459" s="100"/>
      <c r="J459" s="96"/>
      <c r="K459" s="96"/>
      <c r="L459" s="96"/>
      <c r="M459" s="96"/>
      <c r="N459" s="98"/>
      <c r="O459" s="98"/>
      <c r="P459" s="97"/>
      <c r="Q459" s="97"/>
      <c r="R459" s="95"/>
      <c r="S459" s="95"/>
      <c r="T459" s="95"/>
      <c r="U459" s="95"/>
      <c r="V459" s="95"/>
      <c r="W459" s="95"/>
      <c r="X459" s="95"/>
      <c r="Y459" s="95"/>
      <c r="Z459" s="95"/>
      <c r="AA459" s="95"/>
      <c r="AB459" s="95"/>
      <c r="AC459" s="95"/>
      <c r="AD459" s="95"/>
      <c r="AE459" s="95"/>
      <c r="AF459" s="95"/>
      <c r="AG459" s="95"/>
      <c r="AH459" s="95"/>
      <c r="AI459" s="95"/>
      <c r="AJ459" s="95"/>
      <c r="AK459" s="95"/>
      <c r="AL459" s="95"/>
      <c r="AM459" s="95"/>
      <c r="AN459" s="95"/>
      <c r="AO459" s="95"/>
      <c r="AP459" s="95"/>
      <c r="AQ459" s="95"/>
      <c r="AR459" s="95"/>
      <c r="AT459" s="95"/>
      <c r="AU459" s="95"/>
      <c r="AV459" s="95"/>
      <c r="AW459" s="95"/>
      <c r="AX459" s="95"/>
      <c r="AY459" s="95"/>
      <c r="AZ459" s="95"/>
      <c r="BA459" s="95"/>
      <c r="BB459" s="95"/>
      <c r="BC459" s="95"/>
      <c r="BD459" s="95"/>
      <c r="BE459" s="95"/>
      <c r="BF459" s="95"/>
      <c r="BG459" s="95"/>
      <c r="BH459" s="95"/>
      <c r="BI459" s="95"/>
      <c r="BJ459" s="95"/>
      <c r="BK459" s="95"/>
      <c r="BL459" s="95"/>
      <c r="BM459" s="95"/>
      <c r="BN459" s="95"/>
      <c r="BO459" s="95"/>
      <c r="BP459" s="95"/>
      <c r="BQ459" s="95"/>
      <c r="BR459" s="95"/>
      <c r="BS459" s="95"/>
      <c r="BT459" s="95"/>
      <c r="BV459" s="95"/>
      <c r="BW459" s="95"/>
      <c r="BX459" s="95"/>
      <c r="BY459" s="95"/>
      <c r="BZ459" s="95"/>
      <c r="CA459" s="95"/>
      <c r="CB459" s="95"/>
      <c r="CC459" s="95"/>
      <c r="CD459" s="95"/>
      <c r="CE459" s="95"/>
      <c r="CF459" s="95"/>
      <c r="CG459" s="95"/>
      <c r="CH459" s="95"/>
      <c r="CI459" s="95"/>
      <c r="CJ459" s="95"/>
      <c r="CK459" s="95"/>
      <c r="CL459" s="95"/>
      <c r="CM459" s="95"/>
      <c r="CN459" s="95"/>
      <c r="CO459" s="95"/>
      <c r="CP459" s="95"/>
      <c r="CQ459" s="95"/>
      <c r="CR459" s="95"/>
      <c r="CS459" s="95"/>
      <c r="CT459" s="95"/>
      <c r="CU459" s="95"/>
      <c r="CV459" s="95"/>
    </row>
    <row r="460" spans="1:100" s="94" customFormat="1" ht="14.4">
      <c r="A460" s="95"/>
      <c r="B460" s="95"/>
      <c r="C460" s="95"/>
      <c r="D460" s="95"/>
      <c r="E460" s="95"/>
      <c r="F460" s="95"/>
      <c r="G460" s="99"/>
      <c r="H460" s="96"/>
      <c r="I460" s="100"/>
      <c r="J460" s="96"/>
      <c r="K460" s="96"/>
      <c r="L460" s="96"/>
      <c r="M460" s="96"/>
      <c r="N460" s="98"/>
      <c r="O460" s="98"/>
      <c r="P460" s="97"/>
      <c r="Q460" s="97"/>
      <c r="R460" s="95"/>
      <c r="S460" s="95"/>
      <c r="T460" s="95"/>
      <c r="U460" s="95"/>
      <c r="V460" s="95"/>
      <c r="W460" s="95"/>
      <c r="X460" s="95"/>
      <c r="Y460" s="95"/>
      <c r="Z460" s="95"/>
      <c r="AA460" s="95"/>
      <c r="AB460" s="95"/>
      <c r="AC460" s="95"/>
      <c r="AD460" s="95"/>
      <c r="AE460" s="95"/>
      <c r="AF460" s="95"/>
      <c r="AG460" s="95"/>
      <c r="AH460" s="95"/>
      <c r="AI460" s="95"/>
      <c r="AJ460" s="95"/>
      <c r="AK460" s="95"/>
      <c r="AL460" s="95"/>
      <c r="AM460" s="95"/>
      <c r="AN460" s="95"/>
      <c r="AO460" s="95"/>
      <c r="AP460" s="95"/>
      <c r="AQ460" s="95"/>
      <c r="AR460" s="95"/>
      <c r="AT460" s="95"/>
      <c r="AU460" s="95"/>
      <c r="AV460" s="95"/>
      <c r="AW460" s="95"/>
      <c r="AX460" s="95"/>
      <c r="AY460" s="95"/>
      <c r="AZ460" s="95"/>
      <c r="BA460" s="95"/>
      <c r="BB460" s="95"/>
      <c r="BC460" s="95"/>
      <c r="BD460" s="95"/>
      <c r="BE460" s="95"/>
      <c r="BF460" s="95"/>
      <c r="BG460" s="95"/>
      <c r="BH460" s="95"/>
      <c r="BI460" s="95"/>
      <c r="BJ460" s="95"/>
      <c r="BK460" s="95"/>
      <c r="BL460" s="95"/>
      <c r="BM460" s="95"/>
      <c r="BN460" s="95"/>
      <c r="BO460" s="95"/>
      <c r="BP460" s="95"/>
      <c r="BQ460" s="95"/>
      <c r="BR460" s="95"/>
      <c r="BS460" s="95"/>
      <c r="BT460" s="95"/>
      <c r="BV460" s="95"/>
      <c r="BW460" s="95"/>
      <c r="BX460" s="95"/>
      <c r="BY460" s="95"/>
      <c r="BZ460" s="95"/>
      <c r="CA460" s="95"/>
      <c r="CB460" s="95"/>
      <c r="CC460" s="95"/>
      <c r="CD460" s="95"/>
      <c r="CE460" s="95"/>
      <c r="CF460" s="95"/>
      <c r="CG460" s="95"/>
      <c r="CH460" s="95"/>
      <c r="CI460" s="95"/>
      <c r="CJ460" s="95"/>
      <c r="CK460" s="95"/>
      <c r="CL460" s="95"/>
      <c r="CM460" s="95"/>
      <c r="CN460" s="95"/>
      <c r="CO460" s="95"/>
      <c r="CP460" s="95"/>
      <c r="CQ460" s="95"/>
      <c r="CR460" s="95"/>
      <c r="CS460" s="95"/>
      <c r="CT460" s="95"/>
      <c r="CU460" s="95"/>
      <c r="CV460" s="95"/>
    </row>
    <row r="461" spans="1:100" s="94" customFormat="1" ht="14.4">
      <c r="A461" s="95"/>
      <c r="B461" s="95"/>
      <c r="C461" s="95"/>
      <c r="D461" s="95"/>
      <c r="E461" s="95"/>
      <c r="F461" s="95"/>
      <c r="G461" s="99"/>
      <c r="H461" s="96"/>
      <c r="I461" s="100"/>
      <c r="J461" s="96"/>
      <c r="K461" s="96"/>
      <c r="L461" s="96"/>
      <c r="M461" s="96"/>
      <c r="N461" s="98"/>
      <c r="O461" s="98"/>
      <c r="P461" s="97"/>
      <c r="Q461" s="97"/>
      <c r="R461" s="95"/>
      <c r="S461" s="95"/>
      <c r="T461" s="95"/>
      <c r="U461" s="95"/>
      <c r="V461" s="95"/>
      <c r="W461" s="95"/>
      <c r="X461" s="95"/>
      <c r="Y461" s="95"/>
      <c r="Z461" s="95"/>
      <c r="AA461" s="95"/>
      <c r="AB461" s="95"/>
      <c r="AC461" s="95"/>
      <c r="AD461" s="95"/>
      <c r="AE461" s="95"/>
      <c r="AF461" s="95"/>
      <c r="AG461" s="95"/>
      <c r="AH461" s="95"/>
      <c r="AI461" s="95"/>
      <c r="AJ461" s="95"/>
      <c r="AK461" s="95"/>
      <c r="AL461" s="95"/>
      <c r="AM461" s="95"/>
      <c r="AN461" s="95"/>
      <c r="AO461" s="95"/>
      <c r="AP461" s="95"/>
      <c r="AQ461" s="95"/>
      <c r="AR461" s="95"/>
      <c r="AT461" s="95"/>
      <c r="AU461" s="95"/>
      <c r="AV461" s="95"/>
      <c r="AW461" s="95"/>
      <c r="AX461" s="95"/>
      <c r="AY461" s="95"/>
      <c r="AZ461" s="95"/>
      <c r="BA461" s="95"/>
      <c r="BB461" s="95"/>
      <c r="BC461" s="95"/>
      <c r="BD461" s="95"/>
      <c r="BE461" s="95"/>
      <c r="BF461" s="95"/>
      <c r="BG461" s="95"/>
      <c r="BH461" s="95"/>
      <c r="BI461" s="95"/>
      <c r="BJ461" s="95"/>
      <c r="BK461" s="95"/>
      <c r="BL461" s="95"/>
      <c r="BM461" s="95"/>
      <c r="BN461" s="95"/>
      <c r="BO461" s="95"/>
      <c r="BP461" s="95"/>
      <c r="BQ461" s="95"/>
      <c r="BR461" s="95"/>
      <c r="BS461" s="95"/>
      <c r="BT461" s="95"/>
      <c r="BV461" s="95"/>
      <c r="BW461" s="95"/>
      <c r="BX461" s="95"/>
      <c r="BY461" s="95"/>
      <c r="BZ461" s="95"/>
      <c r="CA461" s="95"/>
      <c r="CB461" s="95"/>
      <c r="CC461" s="95"/>
      <c r="CD461" s="95"/>
      <c r="CE461" s="95"/>
      <c r="CF461" s="95"/>
      <c r="CG461" s="95"/>
      <c r="CH461" s="95"/>
      <c r="CI461" s="95"/>
      <c r="CJ461" s="95"/>
      <c r="CK461" s="95"/>
      <c r="CL461" s="95"/>
      <c r="CM461" s="95"/>
      <c r="CN461" s="95"/>
      <c r="CO461" s="95"/>
      <c r="CP461" s="95"/>
      <c r="CQ461" s="95"/>
      <c r="CR461" s="95"/>
      <c r="CS461" s="95"/>
      <c r="CT461" s="95"/>
      <c r="CU461" s="95"/>
      <c r="CV461" s="95"/>
    </row>
    <row r="462" spans="1:100" s="94" customFormat="1" ht="14.4">
      <c r="A462" s="95"/>
      <c r="B462" s="95"/>
      <c r="C462" s="95"/>
      <c r="D462" s="95"/>
      <c r="E462" s="95"/>
      <c r="F462" s="95"/>
      <c r="G462" s="99"/>
      <c r="H462" s="96"/>
      <c r="I462" s="100"/>
      <c r="J462" s="96"/>
      <c r="K462" s="96"/>
      <c r="L462" s="96"/>
      <c r="M462" s="96"/>
      <c r="N462" s="98"/>
      <c r="O462" s="98"/>
      <c r="P462" s="97"/>
      <c r="Q462" s="97"/>
      <c r="R462" s="95"/>
      <c r="S462" s="95"/>
      <c r="T462" s="95"/>
      <c r="U462" s="95"/>
      <c r="V462" s="95"/>
      <c r="W462" s="95"/>
      <c r="X462" s="95"/>
      <c r="Y462" s="95"/>
      <c r="Z462" s="95"/>
      <c r="AA462" s="95"/>
      <c r="AB462" s="95"/>
      <c r="AC462" s="95"/>
      <c r="AD462" s="95"/>
      <c r="AE462" s="95"/>
      <c r="AF462" s="95"/>
      <c r="AG462" s="95"/>
      <c r="AH462" s="95"/>
      <c r="AI462" s="95"/>
      <c r="AJ462" s="95"/>
      <c r="AK462" s="95"/>
      <c r="AL462" s="95"/>
      <c r="AM462" s="95"/>
      <c r="AN462" s="95"/>
      <c r="AO462" s="95"/>
      <c r="AP462" s="95"/>
      <c r="AQ462" s="95"/>
      <c r="AR462" s="95"/>
      <c r="AT462" s="95"/>
      <c r="AU462" s="95"/>
      <c r="AV462" s="95"/>
      <c r="AW462" s="95"/>
      <c r="AX462" s="95"/>
      <c r="AY462" s="95"/>
      <c r="AZ462" s="95"/>
      <c r="BA462" s="95"/>
      <c r="BB462" s="95"/>
      <c r="BC462" s="95"/>
      <c r="BD462" s="95"/>
      <c r="BE462" s="95"/>
      <c r="BF462" s="95"/>
      <c r="BG462" s="95"/>
      <c r="BH462" s="95"/>
      <c r="BI462" s="95"/>
      <c r="BJ462" s="95"/>
      <c r="BK462" s="95"/>
      <c r="BL462" s="95"/>
      <c r="BM462" s="95"/>
      <c r="BN462" s="95"/>
      <c r="BO462" s="95"/>
      <c r="BP462" s="95"/>
      <c r="BQ462" s="95"/>
      <c r="BR462" s="95"/>
      <c r="BS462" s="95"/>
      <c r="BT462" s="95"/>
      <c r="BV462" s="95"/>
      <c r="BW462" s="95"/>
      <c r="BX462" s="95"/>
      <c r="BY462" s="95"/>
      <c r="BZ462" s="95"/>
      <c r="CA462" s="95"/>
      <c r="CB462" s="95"/>
      <c r="CC462" s="95"/>
      <c r="CD462" s="95"/>
      <c r="CE462" s="95"/>
      <c r="CF462" s="95"/>
      <c r="CG462" s="95"/>
      <c r="CH462" s="95"/>
      <c r="CI462" s="95"/>
      <c r="CJ462" s="95"/>
      <c r="CK462" s="95"/>
      <c r="CL462" s="95"/>
      <c r="CM462" s="95"/>
      <c r="CN462" s="95"/>
      <c r="CO462" s="95"/>
      <c r="CP462" s="95"/>
      <c r="CQ462" s="95"/>
      <c r="CR462" s="95"/>
      <c r="CS462" s="95"/>
      <c r="CT462" s="95"/>
      <c r="CU462" s="95"/>
      <c r="CV462" s="95"/>
    </row>
    <row r="463" spans="1:100" s="94" customFormat="1" ht="14.4">
      <c r="A463" s="95"/>
      <c r="B463" s="95"/>
      <c r="C463" s="95"/>
      <c r="D463" s="95"/>
      <c r="E463" s="95"/>
      <c r="F463" s="95"/>
      <c r="G463" s="99"/>
      <c r="H463" s="96"/>
      <c r="I463" s="100"/>
      <c r="J463" s="96"/>
      <c r="K463" s="96"/>
      <c r="L463" s="96"/>
      <c r="M463" s="96"/>
      <c r="N463" s="98"/>
      <c r="O463" s="98"/>
      <c r="P463" s="97"/>
      <c r="Q463" s="97"/>
      <c r="R463" s="95"/>
      <c r="S463" s="95"/>
      <c r="T463" s="95"/>
      <c r="U463" s="95"/>
      <c r="V463" s="95"/>
      <c r="W463" s="95"/>
      <c r="X463" s="95"/>
      <c r="Y463" s="95"/>
      <c r="Z463" s="95"/>
      <c r="AA463" s="95"/>
      <c r="AB463" s="95"/>
      <c r="AC463" s="95"/>
      <c r="AD463" s="95"/>
      <c r="AE463" s="95"/>
      <c r="AF463" s="95"/>
      <c r="AG463" s="95"/>
      <c r="AH463" s="95"/>
      <c r="AI463" s="95"/>
      <c r="AJ463" s="95"/>
      <c r="AK463" s="95"/>
      <c r="AL463" s="95"/>
      <c r="AM463" s="95"/>
      <c r="AN463" s="95"/>
      <c r="AO463" s="95"/>
      <c r="AP463" s="95"/>
      <c r="AQ463" s="95"/>
      <c r="AR463" s="95"/>
      <c r="AT463" s="95"/>
      <c r="AU463" s="95"/>
      <c r="AV463" s="95"/>
      <c r="AW463" s="95"/>
      <c r="AX463" s="95"/>
      <c r="AY463" s="95"/>
      <c r="AZ463" s="95"/>
      <c r="BA463" s="95"/>
      <c r="BB463" s="95"/>
      <c r="BC463" s="95"/>
      <c r="BD463" s="95"/>
      <c r="BE463" s="95"/>
      <c r="BF463" s="95"/>
      <c r="BG463" s="95"/>
      <c r="BH463" s="95"/>
      <c r="BI463" s="95"/>
      <c r="BJ463" s="95"/>
      <c r="BK463" s="95"/>
      <c r="BL463" s="95"/>
      <c r="BM463" s="95"/>
      <c r="BN463" s="95"/>
      <c r="BO463" s="95"/>
      <c r="BP463" s="95"/>
      <c r="BQ463" s="95"/>
      <c r="BR463" s="95"/>
      <c r="BS463" s="95"/>
      <c r="BT463" s="95"/>
      <c r="BV463" s="95"/>
      <c r="BW463" s="95"/>
      <c r="BX463" s="95"/>
      <c r="BY463" s="95"/>
      <c r="BZ463" s="95"/>
      <c r="CA463" s="95"/>
      <c r="CB463" s="95"/>
      <c r="CC463" s="95"/>
      <c r="CD463" s="95"/>
      <c r="CE463" s="95"/>
      <c r="CF463" s="95"/>
      <c r="CG463" s="95"/>
      <c r="CH463" s="95"/>
      <c r="CI463" s="95"/>
      <c r="CJ463" s="95"/>
      <c r="CK463" s="95"/>
      <c r="CL463" s="95"/>
      <c r="CM463" s="95"/>
      <c r="CN463" s="95"/>
      <c r="CO463" s="95"/>
      <c r="CP463" s="95"/>
      <c r="CQ463" s="95"/>
      <c r="CR463" s="95"/>
      <c r="CS463" s="95"/>
      <c r="CT463" s="95"/>
      <c r="CU463" s="95"/>
      <c r="CV463" s="95"/>
    </row>
    <row r="464" spans="1:100" s="94" customFormat="1" ht="14.4">
      <c r="A464" s="95"/>
      <c r="B464" s="95"/>
      <c r="C464" s="95"/>
      <c r="D464" s="95"/>
      <c r="E464" s="95"/>
      <c r="F464" s="95"/>
      <c r="G464" s="99"/>
      <c r="H464" s="96"/>
      <c r="I464" s="100"/>
      <c r="J464" s="96"/>
      <c r="K464" s="96"/>
      <c r="L464" s="96"/>
      <c r="M464" s="96"/>
      <c r="N464" s="98"/>
      <c r="O464" s="98"/>
      <c r="P464" s="97"/>
      <c r="Q464" s="97"/>
      <c r="R464" s="95"/>
      <c r="S464" s="95"/>
      <c r="T464" s="95"/>
      <c r="U464" s="95"/>
      <c r="V464" s="95"/>
      <c r="W464" s="95"/>
      <c r="X464" s="95"/>
      <c r="Y464" s="95"/>
      <c r="Z464" s="95"/>
      <c r="AA464" s="95"/>
      <c r="AB464" s="95"/>
      <c r="AC464" s="95"/>
      <c r="AD464" s="95"/>
      <c r="AE464" s="95"/>
      <c r="AF464" s="95"/>
      <c r="AG464" s="95"/>
      <c r="AH464" s="95"/>
      <c r="AI464" s="95"/>
      <c r="AJ464" s="95"/>
      <c r="AK464" s="95"/>
      <c r="AL464" s="95"/>
      <c r="AM464" s="95"/>
      <c r="AN464" s="95"/>
      <c r="AO464" s="95"/>
      <c r="AP464" s="95"/>
      <c r="AQ464" s="95"/>
      <c r="AR464" s="95"/>
      <c r="AT464" s="95"/>
      <c r="AU464" s="95"/>
      <c r="AV464" s="95"/>
      <c r="AW464" s="95"/>
      <c r="AX464" s="95"/>
      <c r="AY464" s="95"/>
      <c r="AZ464" s="95"/>
      <c r="BA464" s="95"/>
      <c r="BB464" s="95"/>
      <c r="BC464" s="95"/>
      <c r="BD464" s="95"/>
      <c r="BE464" s="95"/>
      <c r="BF464" s="95"/>
      <c r="BG464" s="95"/>
      <c r="BH464" s="95"/>
      <c r="BI464" s="95"/>
      <c r="BJ464" s="95"/>
      <c r="BK464" s="95"/>
      <c r="BL464" s="95"/>
      <c r="BM464" s="95"/>
      <c r="BN464" s="95"/>
      <c r="BO464" s="95"/>
      <c r="BP464" s="95"/>
      <c r="BQ464" s="95"/>
      <c r="BR464" s="95"/>
      <c r="BS464" s="95"/>
      <c r="BT464" s="95"/>
      <c r="BV464" s="95"/>
      <c r="BW464" s="95"/>
      <c r="BX464" s="95"/>
      <c r="BY464" s="95"/>
      <c r="BZ464" s="95"/>
      <c r="CA464" s="95"/>
      <c r="CB464" s="95"/>
      <c r="CC464" s="95"/>
      <c r="CD464" s="95"/>
      <c r="CE464" s="95"/>
      <c r="CF464" s="95"/>
      <c r="CG464" s="95"/>
      <c r="CH464" s="95"/>
      <c r="CI464" s="95"/>
      <c r="CJ464" s="95"/>
      <c r="CK464" s="95"/>
      <c r="CL464" s="95"/>
      <c r="CM464" s="95"/>
      <c r="CN464" s="95"/>
      <c r="CO464" s="95"/>
      <c r="CP464" s="95"/>
      <c r="CQ464" s="95"/>
      <c r="CR464" s="95"/>
      <c r="CS464" s="95"/>
      <c r="CT464" s="95"/>
      <c r="CU464" s="95"/>
      <c r="CV464" s="95"/>
    </row>
    <row r="465" spans="1:100" s="94" customFormat="1" ht="14.4">
      <c r="A465" s="95"/>
      <c r="B465" s="95"/>
      <c r="C465" s="95"/>
      <c r="D465" s="95"/>
      <c r="E465" s="95"/>
      <c r="F465" s="95"/>
      <c r="G465" s="99"/>
      <c r="H465" s="96"/>
      <c r="I465" s="100"/>
      <c r="J465" s="96"/>
      <c r="K465" s="96"/>
      <c r="L465" s="96"/>
      <c r="M465" s="96"/>
      <c r="N465" s="98"/>
      <c r="O465" s="98"/>
      <c r="P465" s="97"/>
      <c r="Q465" s="97"/>
      <c r="R465" s="95"/>
      <c r="S465" s="95"/>
      <c r="T465" s="95"/>
      <c r="U465" s="95"/>
      <c r="V465" s="95"/>
      <c r="W465" s="95"/>
      <c r="X465" s="95"/>
      <c r="Y465" s="95"/>
      <c r="Z465" s="95"/>
      <c r="AA465" s="95"/>
      <c r="AB465" s="95"/>
      <c r="AC465" s="95"/>
      <c r="AD465" s="95"/>
      <c r="AE465" s="95"/>
      <c r="AF465" s="95"/>
      <c r="AG465" s="95"/>
      <c r="AH465" s="95"/>
      <c r="AI465" s="95"/>
      <c r="AJ465" s="95"/>
      <c r="AK465" s="95"/>
      <c r="AL465" s="95"/>
      <c r="AM465" s="95"/>
      <c r="AN465" s="95"/>
      <c r="AO465" s="95"/>
      <c r="AP465" s="95"/>
      <c r="AQ465" s="95"/>
      <c r="AR465" s="95"/>
      <c r="AT465" s="95"/>
      <c r="AU465" s="95"/>
      <c r="AV465" s="95"/>
      <c r="AW465" s="95"/>
      <c r="AX465" s="95"/>
      <c r="AY465" s="95"/>
      <c r="AZ465" s="95"/>
      <c r="BA465" s="95"/>
      <c r="BB465" s="95"/>
      <c r="BC465" s="95"/>
      <c r="BD465" s="95"/>
      <c r="BE465" s="95"/>
      <c r="BF465" s="95"/>
      <c r="BG465" s="95"/>
      <c r="BH465" s="95"/>
      <c r="BI465" s="95"/>
      <c r="BJ465" s="95"/>
      <c r="BK465" s="95"/>
      <c r="BL465" s="95"/>
      <c r="BM465" s="95"/>
      <c r="BN465" s="95"/>
      <c r="BO465" s="95"/>
      <c r="BP465" s="95"/>
      <c r="BQ465" s="95"/>
      <c r="BR465" s="95"/>
      <c r="BS465" s="95"/>
      <c r="BT465" s="95"/>
      <c r="BV465" s="95"/>
      <c r="BW465" s="95"/>
      <c r="BX465" s="95"/>
      <c r="BY465" s="95"/>
      <c r="BZ465" s="95"/>
      <c r="CA465" s="95"/>
      <c r="CB465" s="95"/>
      <c r="CC465" s="95"/>
      <c r="CD465" s="95"/>
      <c r="CE465" s="95"/>
      <c r="CF465" s="95"/>
      <c r="CG465" s="95"/>
      <c r="CH465" s="95"/>
      <c r="CI465" s="95"/>
      <c r="CJ465" s="95"/>
      <c r="CK465" s="95"/>
      <c r="CL465" s="95"/>
      <c r="CM465" s="95"/>
      <c r="CN465" s="95"/>
      <c r="CO465" s="95"/>
      <c r="CP465" s="95"/>
      <c r="CQ465" s="95"/>
      <c r="CR465" s="95"/>
      <c r="CS465" s="95"/>
      <c r="CT465" s="95"/>
      <c r="CU465" s="95"/>
      <c r="CV465" s="95"/>
    </row>
    <row r="466" spans="1:100" s="94" customFormat="1" ht="14.4">
      <c r="A466" s="95"/>
      <c r="B466" s="95"/>
      <c r="C466" s="95"/>
      <c r="D466" s="95"/>
      <c r="E466" s="95"/>
      <c r="F466" s="95"/>
      <c r="G466" s="99"/>
      <c r="H466" s="96"/>
      <c r="I466" s="100"/>
      <c r="J466" s="96"/>
      <c r="K466" s="96"/>
      <c r="L466" s="96"/>
      <c r="M466" s="96"/>
      <c r="N466" s="98"/>
      <c r="O466" s="98"/>
      <c r="P466" s="97"/>
      <c r="Q466" s="97"/>
      <c r="R466" s="95"/>
      <c r="S466" s="95"/>
      <c r="T466" s="95"/>
      <c r="U466" s="95"/>
      <c r="V466" s="95"/>
      <c r="W466" s="95"/>
      <c r="X466" s="95"/>
      <c r="Y466" s="95"/>
      <c r="Z466" s="95"/>
      <c r="AA466" s="95"/>
      <c r="AB466" s="95"/>
      <c r="AC466" s="95"/>
      <c r="AD466" s="95"/>
      <c r="AE466" s="95"/>
      <c r="AF466" s="95"/>
      <c r="AG466" s="95"/>
      <c r="AH466" s="95"/>
      <c r="AI466" s="95"/>
      <c r="AJ466" s="95"/>
      <c r="AK466" s="95"/>
      <c r="AL466" s="95"/>
      <c r="AM466" s="95"/>
      <c r="AN466" s="95"/>
      <c r="AO466" s="95"/>
      <c r="AP466" s="95"/>
      <c r="AQ466" s="95"/>
      <c r="AR466" s="95"/>
      <c r="AT466" s="95"/>
      <c r="AU466" s="95"/>
      <c r="AV466" s="95"/>
      <c r="AW466" s="95"/>
      <c r="AX466" s="95"/>
      <c r="AY466" s="95"/>
      <c r="AZ466" s="95"/>
      <c r="BA466" s="95"/>
      <c r="BB466" s="95"/>
      <c r="BC466" s="95"/>
      <c r="BD466" s="95"/>
      <c r="BE466" s="95"/>
      <c r="BF466" s="95"/>
      <c r="BG466" s="95"/>
      <c r="BH466" s="95"/>
      <c r="BI466" s="95"/>
      <c r="BJ466" s="95"/>
      <c r="BK466" s="95"/>
      <c r="BL466" s="95"/>
      <c r="BM466" s="95"/>
      <c r="BN466" s="95"/>
      <c r="BO466" s="95"/>
      <c r="BP466" s="95"/>
      <c r="BQ466" s="95"/>
      <c r="BR466" s="95"/>
      <c r="BS466" s="95"/>
      <c r="BT466" s="95"/>
      <c r="BV466" s="95"/>
      <c r="BW466" s="95"/>
      <c r="BX466" s="95"/>
      <c r="BY466" s="95"/>
      <c r="BZ466" s="95"/>
      <c r="CA466" s="95"/>
      <c r="CB466" s="95"/>
      <c r="CC466" s="95"/>
      <c r="CD466" s="95"/>
      <c r="CE466" s="95"/>
      <c r="CF466" s="95"/>
      <c r="CG466" s="95"/>
      <c r="CH466" s="95"/>
      <c r="CI466" s="95"/>
      <c r="CJ466" s="95"/>
      <c r="CK466" s="95"/>
      <c r="CL466" s="95"/>
      <c r="CM466" s="95"/>
      <c r="CN466" s="95"/>
      <c r="CO466" s="95"/>
      <c r="CP466" s="95"/>
      <c r="CQ466" s="95"/>
      <c r="CR466" s="95"/>
      <c r="CS466" s="95"/>
      <c r="CT466" s="95"/>
      <c r="CU466" s="95"/>
      <c r="CV466" s="95"/>
    </row>
    <row r="467" spans="1:100" s="94" customFormat="1" ht="14.4">
      <c r="A467" s="95"/>
      <c r="B467" s="95"/>
      <c r="C467" s="95"/>
      <c r="D467" s="95"/>
      <c r="E467" s="95"/>
      <c r="F467" s="95"/>
      <c r="G467" s="99"/>
      <c r="H467" s="96"/>
      <c r="I467" s="100"/>
      <c r="J467" s="96"/>
      <c r="K467" s="96"/>
      <c r="L467" s="96"/>
      <c r="M467" s="96"/>
      <c r="N467" s="98"/>
      <c r="O467" s="98"/>
      <c r="P467" s="97"/>
      <c r="Q467" s="97"/>
      <c r="R467" s="95"/>
      <c r="S467" s="95"/>
      <c r="T467" s="95"/>
      <c r="U467" s="95"/>
      <c r="V467" s="95"/>
      <c r="W467" s="95"/>
      <c r="X467" s="95"/>
      <c r="Y467" s="95"/>
      <c r="Z467" s="95"/>
      <c r="AA467" s="95"/>
      <c r="AB467" s="95"/>
      <c r="AC467" s="95"/>
      <c r="AD467" s="95"/>
      <c r="AE467" s="95"/>
      <c r="AF467" s="95"/>
      <c r="AG467" s="95"/>
      <c r="AH467" s="95"/>
      <c r="AI467" s="95"/>
      <c r="AJ467" s="95"/>
      <c r="AK467" s="95"/>
      <c r="AL467" s="95"/>
      <c r="AM467" s="95"/>
      <c r="AN467" s="95"/>
      <c r="AO467" s="95"/>
      <c r="AP467" s="95"/>
      <c r="AQ467" s="95"/>
      <c r="AR467" s="95"/>
      <c r="AT467" s="95"/>
      <c r="AU467" s="95"/>
      <c r="AV467" s="95"/>
      <c r="AW467" s="95"/>
      <c r="AX467" s="95"/>
      <c r="AY467" s="95"/>
      <c r="AZ467" s="95"/>
      <c r="BA467" s="95"/>
      <c r="BB467" s="95"/>
      <c r="BC467" s="95"/>
      <c r="BD467" s="95"/>
      <c r="BE467" s="95"/>
      <c r="BF467" s="95"/>
      <c r="BG467" s="95"/>
      <c r="BH467" s="95"/>
      <c r="BI467" s="95"/>
      <c r="BJ467" s="95"/>
      <c r="BK467" s="95"/>
      <c r="BL467" s="95"/>
      <c r="BM467" s="95"/>
      <c r="BN467" s="95"/>
      <c r="BO467" s="95"/>
      <c r="BP467" s="95"/>
      <c r="BQ467" s="95"/>
      <c r="BR467" s="95"/>
      <c r="BS467" s="95"/>
      <c r="BT467" s="95"/>
      <c r="BV467" s="95"/>
      <c r="BW467" s="95"/>
      <c r="BX467" s="95"/>
      <c r="BY467" s="95"/>
      <c r="BZ467" s="95"/>
      <c r="CA467" s="95"/>
      <c r="CB467" s="95"/>
      <c r="CC467" s="95"/>
      <c r="CD467" s="95"/>
      <c r="CE467" s="95"/>
      <c r="CF467" s="95"/>
      <c r="CG467" s="95"/>
      <c r="CH467" s="95"/>
      <c r="CI467" s="95"/>
      <c r="CJ467" s="95"/>
      <c r="CK467" s="95"/>
      <c r="CL467" s="95"/>
      <c r="CM467" s="95"/>
      <c r="CN467" s="95"/>
      <c r="CO467" s="95"/>
      <c r="CP467" s="95"/>
      <c r="CQ467" s="95"/>
      <c r="CR467" s="95"/>
      <c r="CS467" s="95"/>
      <c r="CT467" s="95"/>
      <c r="CU467" s="95"/>
      <c r="CV467" s="95"/>
    </row>
    <row r="468" spans="1:100" s="94" customFormat="1" ht="14.4">
      <c r="A468" s="95"/>
      <c r="B468" s="95"/>
      <c r="C468" s="95"/>
      <c r="D468" s="95"/>
      <c r="E468" s="95"/>
      <c r="F468" s="95"/>
      <c r="G468" s="99"/>
      <c r="H468" s="96"/>
      <c r="I468" s="100"/>
      <c r="J468" s="96"/>
      <c r="K468" s="96"/>
      <c r="L468" s="96"/>
      <c r="M468" s="96"/>
      <c r="N468" s="98"/>
      <c r="O468" s="98"/>
      <c r="P468" s="97"/>
      <c r="Q468" s="97"/>
      <c r="R468" s="95"/>
      <c r="S468" s="95"/>
      <c r="T468" s="95"/>
      <c r="U468" s="95"/>
      <c r="V468" s="95"/>
      <c r="W468" s="95"/>
      <c r="X468" s="95"/>
      <c r="Y468" s="95"/>
      <c r="Z468" s="95"/>
      <c r="AA468" s="95"/>
      <c r="AB468" s="95"/>
      <c r="AC468" s="95"/>
      <c r="AD468" s="95"/>
      <c r="AE468" s="95"/>
      <c r="AF468" s="95"/>
      <c r="AG468" s="95"/>
      <c r="AH468" s="95"/>
      <c r="AI468" s="95"/>
      <c r="AJ468" s="95"/>
      <c r="AK468" s="95"/>
      <c r="AL468" s="95"/>
      <c r="AM468" s="95"/>
      <c r="AN468" s="95"/>
      <c r="AO468" s="95"/>
      <c r="AP468" s="95"/>
      <c r="AQ468" s="95"/>
      <c r="AR468" s="95"/>
      <c r="AT468" s="95"/>
      <c r="AU468" s="95"/>
      <c r="AV468" s="95"/>
      <c r="AW468" s="95"/>
      <c r="AX468" s="95"/>
      <c r="AY468" s="95"/>
      <c r="AZ468" s="95"/>
      <c r="BA468" s="95"/>
      <c r="BB468" s="95"/>
      <c r="BC468" s="95"/>
      <c r="BD468" s="95"/>
      <c r="BE468" s="95"/>
      <c r="BF468" s="95"/>
      <c r="BG468" s="95"/>
      <c r="BH468" s="95"/>
      <c r="BI468" s="95"/>
      <c r="BJ468" s="95"/>
      <c r="BK468" s="95"/>
      <c r="BL468" s="95"/>
      <c r="BM468" s="95"/>
      <c r="BN468" s="95"/>
      <c r="BO468" s="95"/>
      <c r="BP468" s="95"/>
      <c r="BQ468" s="95"/>
      <c r="BR468" s="95"/>
      <c r="BS468" s="95"/>
      <c r="BT468" s="95"/>
      <c r="BV468" s="95"/>
      <c r="BW468" s="95"/>
      <c r="BX468" s="95"/>
      <c r="BY468" s="95"/>
      <c r="BZ468" s="95"/>
      <c r="CA468" s="95"/>
      <c r="CB468" s="95"/>
      <c r="CC468" s="95"/>
      <c r="CD468" s="95"/>
      <c r="CE468" s="95"/>
      <c r="CF468" s="95"/>
      <c r="CG468" s="95"/>
      <c r="CH468" s="95"/>
      <c r="CI468" s="95"/>
      <c r="CJ468" s="95"/>
      <c r="CK468" s="95"/>
      <c r="CL468" s="95"/>
      <c r="CM468" s="95"/>
      <c r="CN468" s="95"/>
      <c r="CO468" s="95"/>
      <c r="CP468" s="95"/>
      <c r="CQ468" s="95"/>
      <c r="CR468" s="95"/>
      <c r="CS468" s="95"/>
      <c r="CT468" s="95"/>
      <c r="CU468" s="95"/>
      <c r="CV468" s="95"/>
    </row>
    <row r="469" spans="1:100" s="94" customFormat="1" ht="14.4">
      <c r="A469" s="95"/>
      <c r="B469" s="95"/>
      <c r="C469" s="95"/>
      <c r="D469" s="95"/>
      <c r="E469" s="95"/>
      <c r="F469" s="95"/>
      <c r="G469" s="99"/>
      <c r="H469" s="96"/>
      <c r="I469" s="100"/>
      <c r="J469" s="96"/>
      <c r="K469" s="96"/>
      <c r="L469" s="96"/>
      <c r="M469" s="96"/>
      <c r="N469" s="98"/>
      <c r="O469" s="98"/>
      <c r="P469" s="97"/>
      <c r="Q469" s="97"/>
      <c r="R469" s="95"/>
      <c r="S469" s="95"/>
      <c r="T469" s="95"/>
      <c r="U469" s="95"/>
      <c r="V469" s="95"/>
      <c r="W469" s="95"/>
      <c r="X469" s="95"/>
      <c r="Y469" s="95"/>
      <c r="Z469" s="95"/>
      <c r="AA469" s="95"/>
      <c r="AB469" s="95"/>
      <c r="AC469" s="95"/>
      <c r="AD469" s="95"/>
      <c r="AE469" s="95"/>
      <c r="AF469" s="95"/>
      <c r="AG469" s="95"/>
      <c r="AH469" s="95"/>
      <c r="AI469" s="95"/>
      <c r="AJ469" s="95"/>
      <c r="AK469" s="95"/>
      <c r="AL469" s="95"/>
      <c r="AM469" s="95"/>
      <c r="AN469" s="95"/>
      <c r="AO469" s="95"/>
      <c r="AP469" s="95"/>
      <c r="AQ469" s="95"/>
      <c r="AR469" s="95"/>
      <c r="AT469" s="95"/>
      <c r="AU469" s="95"/>
      <c r="AV469" s="95"/>
      <c r="AW469" s="95"/>
      <c r="AX469" s="95"/>
      <c r="AY469" s="95"/>
      <c r="AZ469" s="95"/>
      <c r="BA469" s="95"/>
      <c r="BB469" s="95"/>
      <c r="BC469" s="95"/>
      <c r="BD469" s="95"/>
      <c r="BE469" s="95"/>
      <c r="BF469" s="95"/>
      <c r="BG469" s="95"/>
      <c r="BH469" s="95"/>
      <c r="BI469" s="95"/>
      <c r="BJ469" s="95"/>
      <c r="BK469" s="95"/>
      <c r="BL469" s="95"/>
      <c r="BM469" s="95"/>
      <c r="BN469" s="95"/>
      <c r="BO469" s="95"/>
      <c r="BP469" s="95"/>
      <c r="BQ469" s="95"/>
      <c r="BR469" s="95"/>
      <c r="BS469" s="95"/>
      <c r="BT469" s="95"/>
      <c r="BV469" s="95"/>
      <c r="BW469" s="95"/>
      <c r="BX469" s="95"/>
      <c r="BY469" s="95"/>
      <c r="BZ469" s="95"/>
      <c r="CA469" s="95"/>
      <c r="CB469" s="95"/>
      <c r="CC469" s="95"/>
      <c r="CD469" s="95"/>
      <c r="CE469" s="95"/>
      <c r="CF469" s="95"/>
      <c r="CG469" s="95"/>
      <c r="CH469" s="95"/>
      <c r="CI469" s="95"/>
      <c r="CJ469" s="95"/>
      <c r="CK469" s="95"/>
      <c r="CL469" s="95"/>
      <c r="CM469" s="95"/>
      <c r="CN469" s="95"/>
      <c r="CO469" s="95"/>
      <c r="CP469" s="95"/>
      <c r="CQ469" s="95"/>
      <c r="CR469" s="95"/>
      <c r="CS469" s="95"/>
      <c r="CT469" s="95"/>
      <c r="CU469" s="95"/>
      <c r="CV469" s="95"/>
    </row>
    <row r="470" spans="1:100" s="94" customFormat="1" ht="14.4">
      <c r="A470" s="95"/>
      <c r="B470" s="95"/>
      <c r="C470" s="95"/>
      <c r="D470" s="95"/>
      <c r="E470" s="95"/>
      <c r="F470" s="95"/>
      <c r="G470" s="99"/>
      <c r="H470" s="96"/>
      <c r="I470" s="100"/>
      <c r="J470" s="96"/>
      <c r="K470" s="96"/>
      <c r="L470" s="96"/>
      <c r="M470" s="96"/>
      <c r="N470" s="98"/>
      <c r="O470" s="98"/>
      <c r="P470" s="97"/>
      <c r="Q470" s="97"/>
      <c r="R470" s="95"/>
      <c r="S470" s="95"/>
      <c r="T470" s="95"/>
      <c r="U470" s="95"/>
      <c r="V470" s="95"/>
      <c r="W470" s="95"/>
      <c r="X470" s="95"/>
      <c r="Y470" s="95"/>
      <c r="Z470" s="95"/>
      <c r="AA470" s="95"/>
      <c r="AB470" s="95"/>
      <c r="AC470" s="95"/>
      <c r="AD470" s="95"/>
      <c r="AE470" s="95"/>
      <c r="AF470" s="95"/>
      <c r="AG470" s="95"/>
      <c r="AH470" s="95"/>
      <c r="AI470" s="95"/>
      <c r="AJ470" s="95"/>
      <c r="AK470" s="95"/>
      <c r="AL470" s="95"/>
      <c r="AM470" s="95"/>
      <c r="AN470" s="95"/>
      <c r="AO470" s="95"/>
      <c r="AP470" s="95"/>
      <c r="AQ470" s="95"/>
      <c r="AR470" s="95"/>
      <c r="AT470" s="95"/>
      <c r="AU470" s="95"/>
      <c r="AV470" s="95"/>
      <c r="AW470" s="95"/>
      <c r="AX470" s="95"/>
      <c r="AY470" s="95"/>
      <c r="AZ470" s="95"/>
      <c r="BA470" s="95"/>
      <c r="BB470" s="95"/>
      <c r="BC470" s="95"/>
      <c r="BD470" s="95"/>
      <c r="BE470" s="95"/>
      <c r="BF470" s="95"/>
      <c r="BG470" s="95"/>
      <c r="BH470" s="95"/>
      <c r="BI470" s="95"/>
      <c r="BJ470" s="95"/>
      <c r="BK470" s="95"/>
      <c r="BL470" s="95"/>
      <c r="BM470" s="95"/>
      <c r="BN470" s="95"/>
      <c r="BO470" s="95"/>
      <c r="BP470" s="95"/>
      <c r="BQ470" s="95"/>
      <c r="BR470" s="95"/>
      <c r="BS470" s="95"/>
      <c r="BT470" s="95"/>
      <c r="BV470" s="95"/>
      <c r="BW470" s="95"/>
      <c r="BX470" s="95"/>
      <c r="BY470" s="95"/>
      <c r="BZ470" s="95"/>
      <c r="CA470" s="95"/>
      <c r="CB470" s="95"/>
      <c r="CC470" s="95"/>
      <c r="CD470" s="95"/>
      <c r="CE470" s="95"/>
      <c r="CF470" s="95"/>
      <c r="CG470" s="95"/>
      <c r="CH470" s="95"/>
      <c r="CI470" s="95"/>
      <c r="CJ470" s="95"/>
      <c r="CK470" s="95"/>
      <c r="CL470" s="95"/>
      <c r="CM470" s="95"/>
      <c r="CN470" s="95"/>
      <c r="CO470" s="95"/>
      <c r="CP470" s="95"/>
      <c r="CQ470" s="95"/>
      <c r="CR470" s="95"/>
      <c r="CS470" s="95"/>
      <c r="CT470" s="95"/>
      <c r="CU470" s="95"/>
      <c r="CV470" s="95"/>
    </row>
    <row r="471" spans="1:100" s="94" customFormat="1" ht="14.4">
      <c r="A471" s="95"/>
      <c r="B471" s="95"/>
      <c r="C471" s="95"/>
      <c r="D471" s="95"/>
      <c r="E471" s="95"/>
      <c r="F471" s="95"/>
      <c r="G471" s="99"/>
      <c r="H471" s="96"/>
      <c r="I471" s="100"/>
      <c r="J471" s="96"/>
      <c r="K471" s="96"/>
      <c r="L471" s="96"/>
      <c r="M471" s="96"/>
      <c r="N471" s="98"/>
      <c r="O471" s="98"/>
      <c r="P471" s="97"/>
      <c r="Q471" s="97"/>
      <c r="R471" s="95"/>
      <c r="S471" s="95"/>
      <c r="T471" s="95"/>
      <c r="U471" s="95"/>
      <c r="V471" s="95"/>
      <c r="W471" s="95"/>
      <c r="X471" s="95"/>
      <c r="Y471" s="95"/>
      <c r="Z471" s="95"/>
      <c r="AA471" s="95"/>
      <c r="AB471" s="95"/>
      <c r="AC471" s="95"/>
      <c r="AD471" s="95"/>
      <c r="AE471" s="95"/>
      <c r="AF471" s="95"/>
      <c r="AG471" s="95"/>
      <c r="AH471" s="95"/>
      <c r="AI471" s="95"/>
      <c r="AJ471" s="95"/>
      <c r="AK471" s="95"/>
      <c r="AL471" s="95"/>
      <c r="AM471" s="95"/>
      <c r="AN471" s="95"/>
      <c r="AO471" s="95"/>
      <c r="AP471" s="95"/>
      <c r="AQ471" s="95"/>
      <c r="AR471" s="95"/>
      <c r="AT471" s="95"/>
      <c r="AU471" s="95"/>
      <c r="AV471" s="95"/>
      <c r="AW471" s="95"/>
      <c r="AX471" s="95"/>
      <c r="AY471" s="95"/>
      <c r="AZ471" s="95"/>
      <c r="BA471" s="95"/>
      <c r="BB471" s="95"/>
      <c r="BC471" s="95"/>
      <c r="BD471" s="95"/>
      <c r="BE471" s="95"/>
      <c r="BF471" s="95"/>
      <c r="BG471" s="95"/>
      <c r="BH471" s="95"/>
      <c r="BI471" s="95"/>
      <c r="BJ471" s="95"/>
      <c r="BK471" s="95"/>
      <c r="BL471" s="95"/>
      <c r="BM471" s="95"/>
      <c r="BN471" s="95"/>
      <c r="BO471" s="95"/>
      <c r="BP471" s="95"/>
      <c r="BQ471" s="95"/>
      <c r="BR471" s="95"/>
      <c r="BS471" s="95"/>
      <c r="BT471" s="95"/>
      <c r="BV471" s="95"/>
      <c r="BW471" s="95"/>
      <c r="BX471" s="95"/>
      <c r="BY471" s="95"/>
      <c r="BZ471" s="95"/>
      <c r="CA471" s="95"/>
      <c r="CB471" s="95"/>
      <c r="CC471" s="95"/>
      <c r="CD471" s="95"/>
      <c r="CE471" s="95"/>
      <c r="CF471" s="95"/>
      <c r="CG471" s="95"/>
      <c r="CH471" s="95"/>
      <c r="CI471" s="95"/>
      <c r="CJ471" s="95"/>
      <c r="CK471" s="95"/>
      <c r="CL471" s="95"/>
      <c r="CM471" s="95"/>
      <c r="CN471" s="95"/>
      <c r="CO471" s="95"/>
      <c r="CP471" s="95"/>
      <c r="CQ471" s="95"/>
      <c r="CR471" s="95"/>
      <c r="CS471" s="95"/>
      <c r="CT471" s="95"/>
      <c r="CU471" s="95"/>
      <c r="CV471" s="95"/>
    </row>
    <row r="472" spans="1:100" s="94" customFormat="1" ht="14.4">
      <c r="A472" s="95"/>
      <c r="B472" s="95"/>
      <c r="C472" s="95"/>
      <c r="D472" s="95"/>
      <c r="E472" s="95"/>
      <c r="F472" s="95"/>
      <c r="G472" s="99"/>
      <c r="H472" s="96"/>
      <c r="I472" s="100"/>
      <c r="J472" s="96"/>
      <c r="K472" s="96"/>
      <c r="L472" s="96"/>
      <c r="M472" s="96"/>
      <c r="N472" s="98"/>
      <c r="O472" s="98"/>
      <c r="P472" s="97"/>
      <c r="Q472" s="97"/>
      <c r="R472" s="95"/>
      <c r="S472" s="95"/>
      <c r="T472" s="95"/>
      <c r="U472" s="95"/>
      <c r="V472" s="95"/>
      <c r="W472" s="95"/>
      <c r="X472" s="95"/>
      <c r="Y472" s="95"/>
      <c r="Z472" s="95"/>
      <c r="AA472" s="95"/>
      <c r="AB472" s="95"/>
      <c r="AC472" s="95"/>
      <c r="AD472" s="95"/>
      <c r="AE472" s="95"/>
      <c r="AF472" s="95"/>
      <c r="AG472" s="95"/>
      <c r="AH472" s="95"/>
      <c r="AI472" s="95"/>
      <c r="AJ472" s="95"/>
      <c r="AK472" s="95"/>
      <c r="AL472" s="95"/>
      <c r="AM472" s="95"/>
      <c r="AN472" s="95"/>
      <c r="AO472" s="95"/>
      <c r="AP472" s="95"/>
      <c r="AQ472" s="95"/>
      <c r="AR472" s="95"/>
      <c r="AT472" s="95"/>
      <c r="AU472" s="95"/>
      <c r="AV472" s="95"/>
      <c r="AW472" s="95"/>
      <c r="AX472" s="95"/>
      <c r="AY472" s="95"/>
      <c r="AZ472" s="95"/>
      <c r="BA472" s="95"/>
      <c r="BB472" s="95"/>
      <c r="BC472" s="95"/>
      <c r="BD472" s="95"/>
      <c r="BE472" s="95"/>
      <c r="BF472" s="95"/>
      <c r="BG472" s="95"/>
      <c r="BH472" s="95"/>
      <c r="BI472" s="95"/>
      <c r="BJ472" s="95"/>
      <c r="BK472" s="95"/>
      <c r="BL472" s="95"/>
      <c r="BM472" s="95"/>
      <c r="BN472" s="95"/>
      <c r="BO472" s="95"/>
      <c r="BP472" s="95"/>
      <c r="BQ472" s="95"/>
      <c r="BR472" s="95"/>
      <c r="BS472" s="95"/>
      <c r="BT472" s="95"/>
      <c r="BV472" s="95"/>
      <c r="BW472" s="95"/>
      <c r="BX472" s="95"/>
      <c r="BY472" s="95"/>
      <c r="BZ472" s="95"/>
      <c r="CA472" s="95"/>
      <c r="CB472" s="95"/>
      <c r="CC472" s="95"/>
      <c r="CD472" s="95"/>
      <c r="CE472" s="95"/>
      <c r="CF472" s="95"/>
      <c r="CG472" s="95"/>
      <c r="CH472" s="95"/>
      <c r="CI472" s="95"/>
      <c r="CJ472" s="95"/>
      <c r="CK472" s="95"/>
      <c r="CL472" s="95"/>
      <c r="CM472" s="95"/>
      <c r="CN472" s="95"/>
      <c r="CO472" s="95"/>
      <c r="CP472" s="95"/>
      <c r="CQ472" s="95"/>
      <c r="CR472" s="95"/>
      <c r="CS472" s="95"/>
      <c r="CT472" s="95"/>
      <c r="CU472" s="95"/>
      <c r="CV472" s="95"/>
    </row>
    <row r="473" spans="1:100" s="94" customFormat="1" ht="14.4">
      <c r="A473" s="95"/>
      <c r="B473" s="95"/>
      <c r="C473" s="95"/>
      <c r="D473" s="95"/>
      <c r="E473" s="95"/>
      <c r="F473" s="95"/>
      <c r="G473" s="99"/>
      <c r="H473" s="96"/>
      <c r="I473" s="100"/>
      <c r="J473" s="96"/>
      <c r="K473" s="96"/>
      <c r="L473" s="96"/>
      <c r="M473" s="96"/>
      <c r="N473" s="98"/>
      <c r="O473" s="98"/>
      <c r="P473" s="97"/>
      <c r="Q473" s="97"/>
      <c r="R473" s="95"/>
      <c r="S473" s="95"/>
      <c r="T473" s="95"/>
      <c r="U473" s="95"/>
      <c r="V473" s="95"/>
      <c r="W473" s="95"/>
      <c r="X473" s="95"/>
      <c r="Y473" s="95"/>
      <c r="Z473" s="95"/>
      <c r="AA473" s="95"/>
      <c r="AB473" s="95"/>
      <c r="AC473" s="95"/>
      <c r="AD473" s="95"/>
      <c r="AE473" s="95"/>
      <c r="AF473" s="95"/>
      <c r="AG473" s="95"/>
      <c r="AH473" s="95"/>
      <c r="AI473" s="95"/>
      <c r="AJ473" s="95"/>
      <c r="AK473" s="95"/>
      <c r="AL473" s="95"/>
      <c r="AM473" s="95"/>
      <c r="AN473" s="95"/>
      <c r="AO473" s="95"/>
      <c r="AP473" s="95"/>
      <c r="AQ473" s="95"/>
      <c r="AR473" s="95"/>
      <c r="AT473" s="95"/>
      <c r="AU473" s="95"/>
      <c r="AV473" s="95"/>
      <c r="AW473" s="95"/>
      <c r="AX473" s="95"/>
      <c r="AY473" s="95"/>
      <c r="AZ473" s="95"/>
      <c r="BA473" s="95"/>
      <c r="BB473" s="95"/>
      <c r="BC473" s="95"/>
      <c r="BD473" s="95"/>
      <c r="BE473" s="95"/>
      <c r="BF473" s="95"/>
      <c r="BG473" s="95"/>
      <c r="BH473" s="95"/>
      <c r="BI473" s="95"/>
      <c r="BJ473" s="95"/>
      <c r="BK473" s="95"/>
      <c r="BL473" s="95"/>
      <c r="BM473" s="95"/>
      <c r="BN473" s="95"/>
      <c r="BO473" s="95"/>
      <c r="BP473" s="95"/>
      <c r="BQ473" s="95"/>
      <c r="BR473" s="95"/>
      <c r="BS473" s="95"/>
      <c r="BT473" s="95"/>
      <c r="BV473" s="95"/>
      <c r="BW473" s="95"/>
      <c r="BX473" s="95"/>
      <c r="BY473" s="95"/>
      <c r="BZ473" s="95"/>
      <c r="CA473" s="95"/>
      <c r="CB473" s="95"/>
      <c r="CC473" s="95"/>
      <c r="CD473" s="95"/>
      <c r="CE473" s="95"/>
      <c r="CF473" s="95"/>
      <c r="CG473" s="95"/>
      <c r="CH473" s="95"/>
      <c r="CI473" s="95"/>
      <c r="CJ473" s="95"/>
      <c r="CK473" s="95"/>
      <c r="CL473" s="95"/>
      <c r="CM473" s="95"/>
      <c r="CN473" s="95"/>
      <c r="CO473" s="95"/>
      <c r="CP473" s="95"/>
      <c r="CQ473" s="95"/>
      <c r="CR473" s="95"/>
      <c r="CS473" s="95"/>
      <c r="CT473" s="95"/>
      <c r="CU473" s="95"/>
      <c r="CV473" s="95"/>
    </row>
    <row r="474" spans="1:100" s="94" customFormat="1" ht="14.4">
      <c r="A474" s="95"/>
      <c r="B474" s="95"/>
      <c r="C474" s="95"/>
      <c r="D474" s="95"/>
      <c r="E474" s="95"/>
      <c r="F474" s="95"/>
      <c r="G474" s="99"/>
      <c r="H474" s="96"/>
      <c r="I474" s="100"/>
      <c r="J474" s="96"/>
      <c r="K474" s="96"/>
      <c r="L474" s="96"/>
      <c r="M474" s="96"/>
      <c r="N474" s="98"/>
      <c r="O474" s="98"/>
      <c r="P474" s="97"/>
      <c r="Q474" s="97"/>
      <c r="R474" s="95"/>
      <c r="S474" s="95"/>
      <c r="T474" s="95"/>
      <c r="U474" s="95"/>
      <c r="V474" s="95"/>
      <c r="W474" s="95"/>
      <c r="X474" s="95"/>
      <c r="Y474" s="95"/>
      <c r="Z474" s="95"/>
      <c r="AA474" s="95"/>
      <c r="AB474" s="95"/>
      <c r="AC474" s="95"/>
      <c r="AD474" s="95"/>
      <c r="AE474" s="95"/>
      <c r="AF474" s="95"/>
      <c r="AG474" s="95"/>
      <c r="AH474" s="95"/>
      <c r="AI474" s="95"/>
      <c r="AJ474" s="95"/>
      <c r="AK474" s="95"/>
      <c r="AL474" s="95"/>
      <c r="AM474" s="95"/>
      <c r="AN474" s="95"/>
      <c r="AO474" s="95"/>
      <c r="AP474" s="95"/>
      <c r="AQ474" s="95"/>
      <c r="AR474" s="95"/>
      <c r="AT474" s="95"/>
      <c r="AU474" s="95"/>
      <c r="AV474" s="95"/>
      <c r="AW474" s="95"/>
      <c r="AX474" s="95"/>
      <c r="AY474" s="95"/>
      <c r="AZ474" s="95"/>
      <c r="BA474" s="95"/>
      <c r="BB474" s="95"/>
      <c r="BC474" s="95"/>
      <c r="BD474" s="95"/>
      <c r="BE474" s="95"/>
      <c r="BF474" s="95"/>
      <c r="BG474" s="95"/>
      <c r="BH474" s="95"/>
      <c r="BI474" s="95"/>
      <c r="BJ474" s="95"/>
      <c r="BK474" s="95"/>
      <c r="BL474" s="95"/>
      <c r="BM474" s="95"/>
      <c r="BN474" s="95"/>
      <c r="BO474" s="95"/>
      <c r="BP474" s="95"/>
      <c r="BQ474" s="95"/>
      <c r="BR474" s="95"/>
      <c r="BS474" s="95"/>
      <c r="BT474" s="95"/>
      <c r="BV474" s="95"/>
      <c r="BW474" s="95"/>
      <c r="BX474" s="95"/>
      <c r="BY474" s="95"/>
      <c r="BZ474" s="95"/>
      <c r="CA474" s="95"/>
      <c r="CB474" s="95"/>
      <c r="CC474" s="95"/>
      <c r="CD474" s="95"/>
      <c r="CE474" s="95"/>
      <c r="CF474" s="95"/>
      <c r="CG474" s="95"/>
      <c r="CH474" s="95"/>
      <c r="CI474" s="95"/>
      <c r="CJ474" s="95"/>
      <c r="CK474" s="95"/>
      <c r="CL474" s="95"/>
      <c r="CM474" s="95"/>
      <c r="CN474" s="95"/>
      <c r="CO474" s="95"/>
      <c r="CP474" s="95"/>
      <c r="CQ474" s="95"/>
      <c r="CR474" s="95"/>
      <c r="CS474" s="95"/>
      <c r="CT474" s="95"/>
      <c r="CU474" s="95"/>
      <c r="CV474" s="95"/>
    </row>
    <row r="475" spans="1:100" s="94" customFormat="1" ht="14.4">
      <c r="A475" s="95"/>
      <c r="B475" s="95"/>
      <c r="C475" s="95"/>
      <c r="D475" s="95"/>
      <c r="E475" s="95"/>
      <c r="F475" s="95"/>
      <c r="G475" s="99"/>
      <c r="H475" s="96"/>
      <c r="I475" s="100"/>
      <c r="J475" s="96"/>
      <c r="K475" s="96"/>
      <c r="L475" s="96"/>
      <c r="M475" s="96"/>
      <c r="N475" s="98"/>
      <c r="O475" s="98"/>
      <c r="P475" s="97"/>
      <c r="Q475" s="97"/>
      <c r="R475" s="95"/>
      <c r="S475" s="95"/>
      <c r="T475" s="95"/>
      <c r="U475" s="95"/>
      <c r="V475" s="95"/>
      <c r="W475" s="95"/>
      <c r="X475" s="95"/>
      <c r="Y475" s="95"/>
      <c r="Z475" s="95"/>
      <c r="AA475" s="95"/>
      <c r="AB475" s="95"/>
      <c r="AC475" s="95"/>
      <c r="AD475" s="95"/>
      <c r="AE475" s="95"/>
      <c r="AF475" s="95"/>
      <c r="AG475" s="95"/>
      <c r="AH475" s="95"/>
      <c r="AI475" s="95"/>
      <c r="AJ475" s="95"/>
      <c r="AK475" s="95"/>
      <c r="AL475" s="95"/>
      <c r="AM475" s="95"/>
      <c r="AN475" s="95"/>
      <c r="AO475" s="95"/>
      <c r="AP475" s="95"/>
      <c r="AQ475" s="95"/>
      <c r="AR475" s="95"/>
      <c r="AT475" s="95"/>
      <c r="AU475" s="95"/>
      <c r="AV475" s="95"/>
      <c r="AW475" s="95"/>
      <c r="AX475" s="95"/>
      <c r="AY475" s="95"/>
      <c r="AZ475" s="95"/>
      <c r="BA475" s="95"/>
      <c r="BB475" s="95"/>
      <c r="BC475" s="95"/>
      <c r="BD475" s="95"/>
      <c r="BE475" s="95"/>
      <c r="BF475" s="95"/>
      <c r="BG475" s="95"/>
      <c r="BH475" s="95"/>
      <c r="BI475" s="95"/>
      <c r="BJ475" s="95"/>
      <c r="BK475" s="95"/>
      <c r="BL475" s="95"/>
      <c r="BM475" s="95"/>
      <c r="BN475" s="95"/>
      <c r="BO475" s="95"/>
      <c r="BP475" s="95"/>
      <c r="BQ475" s="95"/>
      <c r="BR475" s="95"/>
      <c r="BS475" s="95"/>
      <c r="BT475" s="95"/>
      <c r="BV475" s="95"/>
      <c r="BW475" s="95"/>
      <c r="BX475" s="95"/>
      <c r="BY475" s="95"/>
      <c r="BZ475" s="95"/>
      <c r="CA475" s="95"/>
      <c r="CB475" s="95"/>
      <c r="CC475" s="95"/>
      <c r="CD475" s="95"/>
      <c r="CE475" s="95"/>
      <c r="CF475" s="95"/>
      <c r="CG475" s="95"/>
      <c r="CH475" s="95"/>
      <c r="CI475" s="95"/>
      <c r="CJ475" s="95"/>
      <c r="CK475" s="95"/>
      <c r="CL475" s="95"/>
      <c r="CM475" s="95"/>
      <c r="CN475" s="95"/>
      <c r="CO475" s="95"/>
      <c r="CP475" s="95"/>
      <c r="CQ475" s="95"/>
      <c r="CR475" s="95"/>
      <c r="CS475" s="95"/>
      <c r="CT475" s="95"/>
      <c r="CU475" s="95"/>
      <c r="CV475" s="95"/>
    </row>
    <row r="476" spans="1:100" s="94" customFormat="1" ht="14.4">
      <c r="A476" s="95"/>
      <c r="B476" s="95"/>
      <c r="C476" s="95"/>
      <c r="D476" s="95"/>
      <c r="E476" s="95"/>
      <c r="F476" s="95"/>
      <c r="G476" s="99"/>
      <c r="H476" s="96"/>
      <c r="I476" s="100"/>
      <c r="J476" s="96"/>
      <c r="K476" s="96"/>
      <c r="L476" s="96"/>
      <c r="M476" s="96"/>
      <c r="N476" s="98"/>
      <c r="O476" s="98"/>
      <c r="P476" s="97"/>
      <c r="Q476" s="97"/>
      <c r="R476" s="95"/>
      <c r="S476" s="95"/>
      <c r="T476" s="95"/>
      <c r="U476" s="95"/>
      <c r="V476" s="95"/>
      <c r="W476" s="95"/>
      <c r="X476" s="95"/>
      <c r="Y476" s="95"/>
      <c r="Z476" s="95"/>
      <c r="AA476" s="95"/>
      <c r="AB476" s="95"/>
      <c r="AC476" s="95"/>
      <c r="AD476" s="95"/>
      <c r="AE476" s="95"/>
      <c r="AF476" s="95"/>
      <c r="AG476" s="95"/>
      <c r="AH476" s="95"/>
      <c r="AI476" s="95"/>
      <c r="AJ476" s="95"/>
      <c r="AK476" s="95"/>
      <c r="AL476" s="95"/>
      <c r="AM476" s="95"/>
      <c r="AN476" s="95"/>
      <c r="AO476" s="95"/>
      <c r="AP476" s="95"/>
      <c r="AQ476" s="95"/>
      <c r="AR476" s="95"/>
      <c r="AT476" s="95"/>
      <c r="AU476" s="95"/>
      <c r="AV476" s="95"/>
      <c r="AW476" s="95"/>
      <c r="AX476" s="95"/>
      <c r="AY476" s="95"/>
      <c r="AZ476" s="95"/>
      <c r="BA476" s="95"/>
      <c r="BB476" s="95"/>
      <c r="BC476" s="95"/>
      <c r="BD476" s="95"/>
      <c r="BE476" s="95"/>
      <c r="BF476" s="95"/>
      <c r="BG476" s="95"/>
      <c r="BH476" s="95"/>
      <c r="BI476" s="95"/>
      <c r="BJ476" s="95"/>
      <c r="BK476" s="95"/>
      <c r="BL476" s="95"/>
      <c r="BM476" s="95"/>
      <c r="BN476" s="95"/>
      <c r="BO476" s="95"/>
      <c r="BP476" s="95"/>
      <c r="BQ476" s="95"/>
      <c r="BR476" s="95"/>
      <c r="BS476" s="95"/>
      <c r="BT476" s="95"/>
      <c r="BV476" s="95"/>
      <c r="BW476" s="95"/>
      <c r="BX476" s="95"/>
      <c r="BY476" s="95"/>
      <c r="BZ476" s="95"/>
      <c r="CA476" s="95"/>
      <c r="CB476" s="95"/>
      <c r="CC476" s="95"/>
      <c r="CD476" s="95"/>
      <c r="CE476" s="95"/>
      <c r="CF476" s="95"/>
      <c r="CG476" s="95"/>
      <c r="CH476" s="95"/>
      <c r="CI476" s="95"/>
      <c r="CJ476" s="95"/>
      <c r="CK476" s="95"/>
      <c r="CL476" s="95"/>
      <c r="CM476" s="95"/>
      <c r="CN476" s="95"/>
      <c r="CO476" s="95"/>
      <c r="CP476" s="95"/>
      <c r="CQ476" s="95"/>
      <c r="CR476" s="95"/>
      <c r="CS476" s="95"/>
      <c r="CT476" s="95"/>
      <c r="CU476" s="95"/>
      <c r="CV476" s="95"/>
    </row>
    <row r="477" spans="1:100" s="94" customFormat="1" ht="14.4">
      <c r="A477" s="95"/>
      <c r="B477" s="95"/>
      <c r="C477" s="95"/>
      <c r="D477" s="95"/>
      <c r="E477" s="95"/>
      <c r="F477" s="95"/>
      <c r="G477" s="99"/>
      <c r="H477" s="96"/>
      <c r="I477" s="100"/>
      <c r="J477" s="96"/>
      <c r="K477" s="96"/>
      <c r="L477" s="96"/>
      <c r="M477" s="96"/>
      <c r="N477" s="98"/>
      <c r="O477" s="98"/>
      <c r="P477" s="97"/>
      <c r="Q477" s="97"/>
      <c r="R477" s="95"/>
      <c r="S477" s="95"/>
      <c r="T477" s="95"/>
      <c r="U477" s="95"/>
      <c r="V477" s="95"/>
      <c r="W477" s="95"/>
      <c r="X477" s="95"/>
      <c r="Y477" s="95"/>
      <c r="Z477" s="95"/>
      <c r="AA477" s="95"/>
      <c r="AB477" s="95"/>
      <c r="AC477" s="95"/>
      <c r="AD477" s="95"/>
      <c r="AE477" s="95"/>
      <c r="AF477" s="95"/>
      <c r="AG477" s="95"/>
      <c r="AH477" s="95"/>
      <c r="AI477" s="95"/>
      <c r="AJ477" s="95"/>
      <c r="AK477" s="95"/>
      <c r="AL477" s="95"/>
      <c r="AM477" s="95"/>
      <c r="AN477" s="95"/>
      <c r="AO477" s="95"/>
      <c r="AP477" s="95"/>
      <c r="AQ477" s="95"/>
      <c r="AR477" s="95"/>
      <c r="AT477" s="95"/>
      <c r="AU477" s="95"/>
      <c r="AV477" s="95"/>
      <c r="AW477" s="95"/>
      <c r="AX477" s="95"/>
      <c r="AY477" s="95"/>
      <c r="AZ477" s="95"/>
      <c r="BA477" s="95"/>
      <c r="BB477" s="95"/>
      <c r="BC477" s="95"/>
      <c r="BD477" s="95"/>
      <c r="BE477" s="95"/>
      <c r="BF477" s="95"/>
      <c r="BG477" s="95"/>
      <c r="BH477" s="95"/>
      <c r="BI477" s="95"/>
      <c r="BJ477" s="95"/>
      <c r="BK477" s="95"/>
      <c r="BL477" s="95"/>
      <c r="BM477" s="95"/>
      <c r="BN477" s="95"/>
      <c r="BO477" s="95"/>
      <c r="BP477" s="95"/>
      <c r="BQ477" s="95"/>
      <c r="BR477" s="95"/>
      <c r="BS477" s="95"/>
      <c r="BT477" s="95"/>
      <c r="BV477" s="95"/>
      <c r="BW477" s="95"/>
      <c r="BX477" s="95"/>
      <c r="BY477" s="95"/>
      <c r="BZ477" s="95"/>
      <c r="CA477" s="95"/>
      <c r="CB477" s="95"/>
      <c r="CC477" s="95"/>
      <c r="CD477" s="95"/>
      <c r="CE477" s="95"/>
      <c r="CF477" s="95"/>
      <c r="CG477" s="95"/>
      <c r="CH477" s="95"/>
      <c r="CI477" s="95"/>
      <c r="CJ477" s="95"/>
      <c r="CK477" s="95"/>
      <c r="CL477" s="95"/>
      <c r="CM477" s="95"/>
      <c r="CN477" s="95"/>
      <c r="CO477" s="95"/>
      <c r="CP477" s="95"/>
      <c r="CQ477" s="95"/>
      <c r="CR477" s="95"/>
      <c r="CS477" s="95"/>
      <c r="CT477" s="95"/>
      <c r="CU477" s="95"/>
      <c r="CV477" s="95"/>
    </row>
    <row r="478" spans="1:100" s="94" customFormat="1" ht="14.4">
      <c r="A478" s="95"/>
      <c r="B478" s="95"/>
      <c r="C478" s="95"/>
      <c r="D478" s="95"/>
      <c r="E478" s="95"/>
      <c r="F478" s="95"/>
      <c r="G478" s="99"/>
      <c r="H478" s="96"/>
      <c r="I478" s="100"/>
      <c r="J478" s="96"/>
      <c r="K478" s="96"/>
      <c r="L478" s="96"/>
      <c r="M478" s="96"/>
      <c r="N478" s="98"/>
      <c r="O478" s="98"/>
      <c r="P478" s="97"/>
      <c r="Q478" s="97"/>
      <c r="R478" s="95"/>
      <c r="S478" s="95"/>
      <c r="T478" s="95"/>
      <c r="U478" s="95"/>
      <c r="V478" s="95"/>
      <c r="W478" s="95"/>
      <c r="X478" s="95"/>
      <c r="Y478" s="95"/>
      <c r="Z478" s="95"/>
      <c r="AA478" s="95"/>
      <c r="AB478" s="95"/>
      <c r="AC478" s="95"/>
      <c r="AD478" s="95"/>
      <c r="AE478" s="95"/>
      <c r="AF478" s="95"/>
      <c r="AG478" s="95"/>
      <c r="AH478" s="95"/>
      <c r="AI478" s="95"/>
      <c r="AJ478" s="95"/>
      <c r="AK478" s="95"/>
      <c r="AL478" s="95"/>
      <c r="AM478" s="95"/>
      <c r="AN478" s="95"/>
      <c r="AO478" s="95"/>
      <c r="AP478" s="95"/>
      <c r="AQ478" s="95"/>
      <c r="AR478" s="95"/>
      <c r="AT478" s="95"/>
      <c r="AU478" s="95"/>
      <c r="AV478" s="95"/>
      <c r="AW478" s="95"/>
      <c r="AX478" s="95"/>
      <c r="AY478" s="95"/>
      <c r="AZ478" s="95"/>
      <c r="BA478" s="95"/>
      <c r="BB478" s="95"/>
      <c r="BC478" s="95"/>
      <c r="BD478" s="95"/>
      <c r="BE478" s="95"/>
      <c r="BF478" s="95"/>
      <c r="BG478" s="95"/>
      <c r="BH478" s="95"/>
      <c r="BI478" s="95"/>
      <c r="BJ478" s="95"/>
      <c r="BK478" s="95"/>
      <c r="BL478" s="95"/>
      <c r="BM478" s="95"/>
      <c r="BN478" s="95"/>
      <c r="BO478" s="95"/>
      <c r="BP478" s="95"/>
      <c r="BQ478" s="95"/>
      <c r="BR478" s="95"/>
      <c r="BS478" s="95"/>
      <c r="BT478" s="95"/>
      <c r="BV478" s="95"/>
      <c r="BW478" s="95"/>
      <c r="BX478" s="95"/>
      <c r="BY478" s="95"/>
      <c r="BZ478" s="95"/>
      <c r="CA478" s="95"/>
      <c r="CB478" s="95"/>
      <c r="CC478" s="95"/>
      <c r="CD478" s="95"/>
      <c r="CE478" s="95"/>
      <c r="CF478" s="95"/>
      <c r="CG478" s="95"/>
      <c r="CH478" s="95"/>
      <c r="CI478" s="95"/>
      <c r="CJ478" s="95"/>
      <c r="CK478" s="95"/>
      <c r="CL478" s="95"/>
      <c r="CM478" s="95"/>
      <c r="CN478" s="95"/>
      <c r="CO478" s="95"/>
      <c r="CP478" s="95"/>
      <c r="CQ478" s="95"/>
      <c r="CR478" s="95"/>
      <c r="CS478" s="95"/>
      <c r="CT478" s="95"/>
      <c r="CU478" s="95"/>
      <c r="CV478" s="95"/>
    </row>
    <row r="479" spans="1:100" s="94" customFormat="1" ht="14.4">
      <c r="A479" s="95"/>
      <c r="B479" s="95"/>
      <c r="C479" s="95"/>
      <c r="D479" s="95"/>
      <c r="E479" s="95"/>
      <c r="F479" s="95"/>
      <c r="G479" s="99"/>
      <c r="H479" s="96"/>
      <c r="I479" s="100"/>
      <c r="J479" s="96"/>
      <c r="K479" s="96"/>
      <c r="L479" s="96"/>
      <c r="M479" s="96"/>
      <c r="N479" s="98"/>
      <c r="O479" s="98"/>
      <c r="P479" s="97"/>
      <c r="Q479" s="97"/>
      <c r="R479" s="95"/>
      <c r="S479" s="95"/>
      <c r="T479" s="95"/>
      <c r="U479" s="95"/>
      <c r="V479" s="95"/>
      <c r="W479" s="95"/>
      <c r="X479" s="95"/>
      <c r="Y479" s="95"/>
      <c r="Z479" s="95"/>
      <c r="AA479" s="95"/>
      <c r="AB479" s="95"/>
      <c r="AC479" s="95"/>
      <c r="AD479" s="95"/>
      <c r="AE479" s="95"/>
      <c r="AF479" s="95"/>
      <c r="AG479" s="95"/>
      <c r="AH479" s="95"/>
      <c r="AI479" s="95"/>
      <c r="AJ479" s="95"/>
      <c r="AK479" s="95"/>
      <c r="AL479" s="95"/>
      <c r="AM479" s="95"/>
      <c r="AN479" s="95"/>
      <c r="AO479" s="95"/>
      <c r="AP479" s="95"/>
      <c r="AQ479" s="95"/>
      <c r="AR479" s="95"/>
      <c r="AT479" s="95"/>
      <c r="AU479" s="95"/>
      <c r="AV479" s="95"/>
      <c r="AW479" s="95"/>
      <c r="AX479" s="95"/>
      <c r="AY479" s="95"/>
      <c r="AZ479" s="95"/>
      <c r="BA479" s="95"/>
      <c r="BB479" s="95"/>
      <c r="BC479" s="95"/>
      <c r="BD479" s="95"/>
      <c r="BE479" s="95"/>
      <c r="BF479" s="95"/>
      <c r="BG479" s="95"/>
      <c r="BH479" s="95"/>
      <c r="BI479" s="95"/>
      <c r="BJ479" s="95"/>
      <c r="BK479" s="95"/>
      <c r="BL479" s="95"/>
      <c r="BM479" s="95"/>
      <c r="BN479" s="95"/>
      <c r="BO479" s="95"/>
      <c r="BP479" s="95"/>
      <c r="BQ479" s="95"/>
      <c r="BR479" s="95"/>
      <c r="BS479" s="95"/>
      <c r="BT479" s="95"/>
      <c r="BV479" s="95"/>
      <c r="BW479" s="95"/>
      <c r="BX479" s="95"/>
      <c r="BY479" s="95"/>
      <c r="BZ479" s="95"/>
      <c r="CA479" s="95"/>
      <c r="CB479" s="95"/>
      <c r="CC479" s="95"/>
      <c r="CD479" s="95"/>
      <c r="CE479" s="95"/>
      <c r="CF479" s="95"/>
      <c r="CG479" s="95"/>
      <c r="CH479" s="95"/>
      <c r="CI479" s="95"/>
      <c r="CJ479" s="95"/>
      <c r="CK479" s="95"/>
      <c r="CL479" s="95"/>
      <c r="CM479" s="95"/>
      <c r="CN479" s="95"/>
      <c r="CO479" s="95"/>
      <c r="CP479" s="95"/>
      <c r="CQ479" s="95"/>
      <c r="CR479" s="95"/>
      <c r="CS479" s="95"/>
      <c r="CT479" s="95"/>
      <c r="CU479" s="95"/>
      <c r="CV479" s="95"/>
    </row>
    <row r="480" spans="1:100" s="94" customFormat="1" ht="14.4">
      <c r="A480" s="95"/>
      <c r="B480" s="95"/>
      <c r="C480" s="95"/>
      <c r="D480" s="95"/>
      <c r="E480" s="95"/>
      <c r="F480" s="95"/>
      <c r="G480" s="99"/>
      <c r="H480" s="96"/>
      <c r="I480" s="100"/>
      <c r="J480" s="96"/>
      <c r="K480" s="96"/>
      <c r="L480" s="96"/>
      <c r="M480" s="96"/>
      <c r="N480" s="98"/>
      <c r="O480" s="98"/>
      <c r="P480" s="97"/>
      <c r="Q480" s="97"/>
      <c r="R480" s="95"/>
      <c r="S480" s="95"/>
      <c r="T480" s="95"/>
      <c r="U480" s="95"/>
      <c r="V480" s="95"/>
      <c r="W480" s="95"/>
      <c r="X480" s="95"/>
      <c r="Y480" s="95"/>
      <c r="Z480" s="95"/>
      <c r="AA480" s="95"/>
      <c r="AB480" s="95"/>
      <c r="AC480" s="95"/>
      <c r="AD480" s="95"/>
      <c r="AE480" s="95"/>
      <c r="AF480" s="95"/>
      <c r="AG480" s="95"/>
      <c r="AH480" s="95"/>
      <c r="AI480" s="95"/>
      <c r="AJ480" s="95"/>
      <c r="AK480" s="95"/>
      <c r="AL480" s="95"/>
      <c r="AM480" s="95"/>
      <c r="AN480" s="95"/>
      <c r="AO480" s="95"/>
      <c r="AP480" s="95"/>
      <c r="AQ480" s="95"/>
      <c r="AR480" s="95"/>
      <c r="AT480" s="95"/>
      <c r="AU480" s="95"/>
      <c r="AV480" s="95"/>
      <c r="AW480" s="95"/>
      <c r="AX480" s="95"/>
      <c r="AY480" s="95"/>
      <c r="AZ480" s="95"/>
      <c r="BA480" s="95"/>
      <c r="BB480" s="95"/>
      <c r="BC480" s="95"/>
      <c r="BD480" s="95"/>
      <c r="BE480" s="95"/>
      <c r="BF480" s="95"/>
      <c r="BG480" s="95"/>
      <c r="BH480" s="95"/>
      <c r="BI480" s="95"/>
      <c r="BJ480" s="95"/>
      <c r="BK480" s="95"/>
      <c r="BL480" s="95"/>
      <c r="BM480" s="95"/>
      <c r="BN480" s="95"/>
      <c r="BO480" s="95"/>
      <c r="BP480" s="95"/>
      <c r="BQ480" s="95"/>
      <c r="BR480" s="95"/>
      <c r="BS480" s="95"/>
      <c r="BT480" s="95"/>
      <c r="BV480" s="95"/>
      <c r="BW480" s="95"/>
      <c r="BX480" s="95"/>
      <c r="BY480" s="95"/>
      <c r="BZ480" s="95"/>
      <c r="CA480" s="95"/>
      <c r="CB480" s="95"/>
      <c r="CC480" s="95"/>
      <c r="CD480" s="95"/>
      <c r="CE480" s="95"/>
      <c r="CF480" s="95"/>
      <c r="CG480" s="95"/>
      <c r="CH480" s="95"/>
      <c r="CI480" s="95"/>
      <c r="CJ480" s="95"/>
      <c r="CK480" s="95"/>
      <c r="CL480" s="95"/>
      <c r="CM480" s="95"/>
      <c r="CN480" s="95"/>
      <c r="CO480" s="95"/>
      <c r="CP480" s="95"/>
      <c r="CQ480" s="95"/>
      <c r="CR480" s="95"/>
      <c r="CS480" s="95"/>
      <c r="CT480" s="95"/>
      <c r="CU480" s="95"/>
      <c r="CV480" s="95"/>
    </row>
    <row r="481" spans="1:100" s="94" customFormat="1" ht="14.4">
      <c r="A481" s="95"/>
      <c r="B481" s="95"/>
      <c r="C481" s="95"/>
      <c r="D481" s="95"/>
      <c r="E481" s="95"/>
      <c r="F481" s="95"/>
      <c r="G481" s="99"/>
      <c r="H481" s="96"/>
      <c r="I481" s="100"/>
      <c r="J481" s="96"/>
      <c r="K481" s="96"/>
      <c r="L481" s="96"/>
      <c r="M481" s="96"/>
      <c r="N481" s="98"/>
      <c r="O481" s="98"/>
      <c r="P481" s="97"/>
      <c r="Q481" s="97"/>
      <c r="R481" s="95"/>
      <c r="S481" s="95"/>
      <c r="T481" s="95"/>
      <c r="U481" s="95"/>
      <c r="V481" s="95"/>
      <c r="W481" s="95"/>
      <c r="X481" s="95"/>
      <c r="Y481" s="95"/>
      <c r="Z481" s="95"/>
      <c r="AA481" s="95"/>
      <c r="AB481" s="95"/>
      <c r="AC481" s="95"/>
      <c r="AD481" s="95"/>
      <c r="AE481" s="95"/>
      <c r="AF481" s="95"/>
      <c r="AG481" s="95"/>
      <c r="AH481" s="95"/>
      <c r="AI481" s="95"/>
      <c r="AJ481" s="95"/>
      <c r="AK481" s="95"/>
      <c r="AL481" s="95"/>
      <c r="AM481" s="95"/>
      <c r="AN481" s="95"/>
      <c r="AO481" s="95"/>
      <c r="AP481" s="95"/>
      <c r="AQ481" s="95"/>
      <c r="AR481" s="95"/>
      <c r="AT481" s="95"/>
      <c r="AU481" s="95"/>
      <c r="AV481" s="95"/>
      <c r="AW481" s="95"/>
      <c r="AX481" s="95"/>
      <c r="AY481" s="95"/>
      <c r="AZ481" s="95"/>
      <c r="BA481" s="95"/>
      <c r="BB481" s="95"/>
      <c r="BC481" s="95"/>
      <c r="BD481" s="95"/>
      <c r="BE481" s="95"/>
      <c r="BF481" s="95"/>
      <c r="BG481" s="95"/>
      <c r="BH481" s="95"/>
      <c r="BI481" s="95"/>
      <c r="BJ481" s="95"/>
      <c r="BK481" s="95"/>
      <c r="BL481" s="95"/>
      <c r="BM481" s="95"/>
      <c r="BN481" s="95"/>
      <c r="BO481" s="95"/>
      <c r="BP481" s="95"/>
      <c r="BQ481" s="95"/>
      <c r="BR481" s="95"/>
      <c r="BS481" s="95"/>
      <c r="BT481" s="95"/>
      <c r="BV481" s="95"/>
      <c r="BW481" s="95"/>
      <c r="BX481" s="95"/>
      <c r="BY481" s="95"/>
      <c r="BZ481" s="95"/>
      <c r="CA481" s="95"/>
      <c r="CB481" s="95"/>
      <c r="CC481" s="95"/>
      <c r="CD481" s="95"/>
      <c r="CE481" s="95"/>
      <c r="CF481" s="95"/>
      <c r="CG481" s="95"/>
      <c r="CH481" s="95"/>
      <c r="CI481" s="95"/>
      <c r="CJ481" s="95"/>
      <c r="CK481" s="95"/>
      <c r="CL481" s="95"/>
      <c r="CM481" s="95"/>
      <c r="CN481" s="95"/>
      <c r="CO481" s="95"/>
      <c r="CP481" s="95"/>
      <c r="CQ481" s="95"/>
      <c r="CR481" s="95"/>
      <c r="CS481" s="95"/>
      <c r="CT481" s="95"/>
      <c r="CU481" s="95"/>
      <c r="CV481" s="95"/>
    </row>
    <row r="482" spans="1:100" ht="14.4">
      <c r="A482" s="88"/>
      <c r="B482" s="88"/>
      <c r="C482" s="88"/>
      <c r="D482" s="88"/>
      <c r="E482" s="88"/>
      <c r="F482" s="88"/>
      <c r="G482" s="92"/>
      <c r="H482" s="89"/>
      <c r="I482" s="93"/>
      <c r="J482" s="89"/>
      <c r="K482" s="89"/>
      <c r="L482" s="89"/>
      <c r="M482" s="89"/>
      <c r="N482" s="91"/>
      <c r="O482" s="91"/>
      <c r="P482" s="90"/>
      <c r="Q482" s="90"/>
      <c r="R482" s="88"/>
      <c r="S482" s="88"/>
      <c r="T482" s="88"/>
      <c r="U482" s="88"/>
      <c r="V482" s="88"/>
      <c r="W482" s="88"/>
      <c r="X482" s="88"/>
      <c r="Y482" s="88"/>
      <c r="Z482" s="88"/>
      <c r="AA482" s="88"/>
      <c r="AB482" s="88"/>
      <c r="AC482" s="88"/>
      <c r="AD482" s="88"/>
      <c r="AE482" s="88"/>
      <c r="AF482" s="88"/>
      <c r="AG482" s="88"/>
      <c r="AH482" s="88"/>
      <c r="AI482" s="88"/>
      <c r="AJ482" s="88"/>
      <c r="AK482" s="88"/>
      <c r="AL482" s="88"/>
      <c r="AM482" s="88"/>
      <c r="AN482" s="88"/>
      <c r="AO482" s="88"/>
      <c r="AP482" s="88"/>
      <c r="AQ482" s="88"/>
      <c r="AR482" s="88"/>
      <c r="AT482" s="88"/>
      <c r="AU482" s="88"/>
      <c r="AV482" s="88"/>
      <c r="AW482" s="88"/>
      <c r="AX482" s="88"/>
      <c r="AY482" s="88"/>
      <c r="AZ482" s="88"/>
      <c r="BA482" s="88"/>
      <c r="BB482" s="88"/>
      <c r="BC482" s="88"/>
      <c r="BD482" s="88"/>
      <c r="BE482" s="88"/>
      <c r="BF482" s="88"/>
      <c r="BG482" s="88"/>
      <c r="BH482" s="88"/>
      <c r="BI482" s="88"/>
      <c r="BJ482" s="88"/>
      <c r="BK482" s="88"/>
      <c r="BL482" s="88"/>
      <c r="BM482" s="88"/>
      <c r="BN482" s="88"/>
      <c r="BO482" s="88"/>
      <c r="BP482" s="88"/>
      <c r="BQ482" s="88"/>
      <c r="BR482" s="88"/>
      <c r="BS482" s="88"/>
      <c r="BT482" s="88"/>
      <c r="BV482" s="88"/>
      <c r="BW482" s="88"/>
      <c r="BX482" s="88"/>
      <c r="BY482" s="88"/>
      <c r="BZ482" s="88"/>
      <c r="CA482" s="88"/>
      <c r="CB482" s="88"/>
      <c r="CC482" s="88"/>
      <c r="CD482" s="88"/>
      <c r="CE482" s="88"/>
      <c r="CF482" s="88"/>
      <c r="CG482" s="88"/>
      <c r="CH482" s="88"/>
      <c r="CI482" s="88"/>
      <c r="CJ482" s="88"/>
      <c r="CK482" s="88"/>
      <c r="CL482" s="88"/>
      <c r="CM482" s="88"/>
      <c r="CN482" s="88"/>
      <c r="CO482" s="88"/>
      <c r="CP482" s="88"/>
      <c r="CQ482" s="88"/>
      <c r="CR482" s="88"/>
      <c r="CS482" s="88"/>
      <c r="CT482" s="88"/>
      <c r="CU482" s="88"/>
      <c r="CV482" s="88"/>
    </row>
    <row r="483" spans="1:100" ht="14.4">
      <c r="A483" s="88"/>
      <c r="B483" s="88"/>
      <c r="C483" s="88"/>
      <c r="D483" s="88"/>
      <c r="E483" s="88"/>
      <c r="F483" s="88"/>
      <c r="G483" s="92"/>
      <c r="H483" s="89"/>
      <c r="I483" s="93"/>
      <c r="J483" s="89"/>
      <c r="K483" s="89"/>
      <c r="L483" s="89"/>
      <c r="M483" s="89"/>
      <c r="N483" s="91"/>
      <c r="O483" s="91"/>
      <c r="P483" s="90"/>
      <c r="Q483" s="90"/>
      <c r="R483" s="88"/>
      <c r="S483" s="88"/>
      <c r="T483" s="88"/>
      <c r="U483" s="88"/>
      <c r="V483" s="88"/>
      <c r="W483" s="88"/>
      <c r="X483" s="88"/>
      <c r="Y483" s="88"/>
      <c r="Z483" s="88"/>
      <c r="AA483" s="88"/>
      <c r="AB483" s="88"/>
      <c r="AC483" s="88"/>
      <c r="AD483" s="88"/>
      <c r="AE483" s="88"/>
      <c r="AF483" s="88"/>
      <c r="AG483" s="88"/>
      <c r="AH483" s="88"/>
      <c r="AI483" s="88"/>
      <c r="AJ483" s="88"/>
      <c r="AK483" s="88"/>
      <c r="AL483" s="88"/>
      <c r="AM483" s="88"/>
      <c r="AN483" s="88"/>
      <c r="AO483" s="88"/>
      <c r="AP483" s="88"/>
      <c r="AQ483" s="88"/>
      <c r="AR483" s="88"/>
      <c r="AT483" s="88"/>
      <c r="AU483" s="88"/>
      <c r="AV483" s="88"/>
      <c r="AW483" s="88"/>
      <c r="AX483" s="88"/>
      <c r="AY483" s="88"/>
      <c r="AZ483" s="88"/>
      <c r="BA483" s="88"/>
      <c r="BB483" s="88"/>
      <c r="BC483" s="88"/>
      <c r="BD483" s="88"/>
      <c r="BE483" s="88"/>
      <c r="BF483" s="88"/>
      <c r="BG483" s="88"/>
      <c r="BH483" s="88"/>
      <c r="BI483" s="88"/>
      <c r="BJ483" s="88"/>
      <c r="BK483" s="88"/>
      <c r="BL483" s="88"/>
      <c r="BM483" s="88"/>
      <c r="BN483" s="88"/>
      <c r="BO483" s="88"/>
      <c r="BP483" s="88"/>
      <c r="BQ483" s="88"/>
      <c r="BR483" s="88"/>
      <c r="BS483" s="88"/>
      <c r="BT483" s="88"/>
      <c r="BV483" s="88"/>
      <c r="BW483" s="88"/>
      <c r="BX483" s="88"/>
      <c r="BY483" s="88"/>
      <c r="BZ483" s="88"/>
      <c r="CA483" s="88"/>
      <c r="CB483" s="88"/>
      <c r="CC483" s="88"/>
      <c r="CD483" s="88"/>
      <c r="CE483" s="88"/>
      <c r="CF483" s="88"/>
      <c r="CG483" s="88"/>
      <c r="CH483" s="88"/>
      <c r="CI483" s="88"/>
      <c r="CJ483" s="88"/>
      <c r="CK483" s="88"/>
      <c r="CL483" s="88"/>
      <c r="CM483" s="88"/>
      <c r="CN483" s="88"/>
      <c r="CO483" s="88"/>
      <c r="CP483" s="88"/>
      <c r="CQ483" s="88"/>
      <c r="CR483" s="88"/>
      <c r="CS483" s="88"/>
      <c r="CT483" s="88"/>
      <c r="CU483" s="88"/>
      <c r="CV483" s="88"/>
    </row>
    <row r="484" spans="1:100" ht="14.4">
      <c r="A484" s="88"/>
      <c r="B484" s="88"/>
      <c r="C484" s="88"/>
      <c r="D484" s="88"/>
      <c r="E484" s="88"/>
      <c r="F484" s="88"/>
      <c r="G484" s="92"/>
      <c r="H484" s="89"/>
      <c r="I484" s="93"/>
      <c r="J484" s="89"/>
      <c r="K484" s="89"/>
      <c r="L484" s="89"/>
      <c r="M484" s="89"/>
      <c r="N484" s="91"/>
      <c r="O484" s="91"/>
      <c r="P484" s="90"/>
      <c r="Q484" s="90"/>
      <c r="R484" s="88"/>
      <c r="S484" s="88"/>
      <c r="T484" s="88"/>
      <c r="U484" s="88"/>
      <c r="V484" s="88"/>
      <c r="W484" s="88"/>
      <c r="X484" s="88"/>
      <c r="Y484" s="88"/>
      <c r="Z484" s="88"/>
      <c r="AA484" s="88"/>
      <c r="AB484" s="88"/>
      <c r="AC484" s="88"/>
      <c r="AD484" s="88"/>
      <c r="AE484" s="88"/>
      <c r="AF484" s="88"/>
      <c r="AG484" s="88"/>
      <c r="AH484" s="88"/>
      <c r="AI484" s="88"/>
      <c r="AJ484" s="88"/>
      <c r="AK484" s="88"/>
      <c r="AL484" s="88"/>
      <c r="AM484" s="88"/>
      <c r="AN484" s="88"/>
      <c r="AO484" s="88"/>
      <c r="AP484" s="88"/>
      <c r="AQ484" s="88"/>
      <c r="AR484" s="88"/>
      <c r="AT484" s="88"/>
      <c r="AU484" s="88"/>
      <c r="AV484" s="88"/>
      <c r="AW484" s="88"/>
      <c r="AX484" s="88"/>
      <c r="AY484" s="88"/>
      <c r="AZ484" s="88"/>
      <c r="BA484" s="88"/>
      <c r="BB484" s="88"/>
      <c r="BC484" s="88"/>
      <c r="BD484" s="88"/>
      <c r="BE484" s="88"/>
      <c r="BF484" s="88"/>
      <c r="BG484" s="88"/>
      <c r="BH484" s="88"/>
      <c r="BI484" s="88"/>
      <c r="BJ484" s="88"/>
      <c r="BK484" s="88"/>
      <c r="BL484" s="88"/>
      <c r="BM484" s="88"/>
      <c r="BN484" s="88"/>
      <c r="BO484" s="88"/>
      <c r="BP484" s="88"/>
      <c r="BQ484" s="88"/>
      <c r="BR484" s="88"/>
      <c r="BS484" s="88"/>
      <c r="BT484" s="88"/>
      <c r="BV484" s="88"/>
      <c r="BW484" s="88"/>
      <c r="BX484" s="88"/>
      <c r="BY484" s="88"/>
      <c r="BZ484" s="88"/>
      <c r="CA484" s="88"/>
      <c r="CB484" s="88"/>
      <c r="CC484" s="88"/>
      <c r="CD484" s="88"/>
      <c r="CE484" s="88"/>
      <c r="CF484" s="88"/>
      <c r="CG484" s="88"/>
      <c r="CH484" s="88"/>
      <c r="CI484" s="88"/>
      <c r="CJ484" s="88"/>
      <c r="CK484" s="88"/>
      <c r="CL484" s="88"/>
      <c r="CM484" s="88"/>
      <c r="CN484" s="88"/>
      <c r="CO484" s="88"/>
      <c r="CP484" s="88"/>
      <c r="CQ484" s="88"/>
      <c r="CR484" s="88"/>
      <c r="CS484" s="88"/>
      <c r="CT484" s="88"/>
      <c r="CU484" s="88"/>
      <c r="CV484" s="88"/>
    </row>
    <row r="485" spans="1:100" ht="14.4">
      <c r="A485" s="88"/>
      <c r="B485" s="88"/>
      <c r="C485" s="88"/>
      <c r="D485" s="88"/>
      <c r="E485" s="88"/>
      <c r="F485" s="88"/>
      <c r="G485" s="92"/>
      <c r="H485" s="89"/>
      <c r="I485" s="93"/>
      <c r="J485" s="89"/>
      <c r="K485" s="89"/>
      <c r="L485" s="89"/>
      <c r="M485" s="89"/>
      <c r="N485" s="91"/>
      <c r="O485" s="91"/>
      <c r="P485" s="90"/>
      <c r="Q485" s="90"/>
      <c r="R485" s="88"/>
      <c r="S485" s="88"/>
      <c r="T485" s="88"/>
      <c r="U485" s="88"/>
      <c r="V485" s="88"/>
      <c r="W485" s="88"/>
      <c r="X485" s="88"/>
      <c r="Y485" s="88"/>
      <c r="Z485" s="88"/>
      <c r="AA485" s="88"/>
      <c r="AB485" s="88"/>
      <c r="AC485" s="88"/>
      <c r="AD485" s="88"/>
      <c r="AE485" s="88"/>
      <c r="AF485" s="88"/>
      <c r="AG485" s="88"/>
      <c r="AH485" s="88"/>
      <c r="AI485" s="88"/>
      <c r="AJ485" s="88"/>
      <c r="AK485" s="88"/>
      <c r="AL485" s="88"/>
      <c r="AM485" s="88"/>
      <c r="AN485" s="88"/>
      <c r="AO485" s="88"/>
      <c r="AP485" s="88"/>
      <c r="AQ485" s="88"/>
      <c r="AR485" s="88"/>
      <c r="AT485" s="88"/>
      <c r="AU485" s="88"/>
      <c r="AV485" s="88"/>
      <c r="AW485" s="88"/>
      <c r="AX485" s="88"/>
      <c r="AY485" s="88"/>
      <c r="AZ485" s="88"/>
      <c r="BA485" s="88"/>
      <c r="BB485" s="88"/>
      <c r="BC485" s="88"/>
      <c r="BD485" s="88"/>
      <c r="BE485" s="88"/>
      <c r="BF485" s="88"/>
      <c r="BG485" s="88"/>
      <c r="BH485" s="88"/>
      <c r="BI485" s="88"/>
      <c r="BJ485" s="88"/>
      <c r="BK485" s="88"/>
      <c r="BL485" s="88"/>
      <c r="BM485" s="88"/>
      <c r="BN485" s="88"/>
      <c r="BO485" s="88"/>
      <c r="BP485" s="88"/>
      <c r="BQ485" s="88"/>
      <c r="BR485" s="88"/>
      <c r="BS485" s="88"/>
      <c r="BT485" s="88"/>
      <c r="BV485" s="88"/>
      <c r="BW485" s="88"/>
      <c r="BX485" s="88"/>
      <c r="BY485" s="88"/>
      <c r="BZ485" s="88"/>
      <c r="CA485" s="88"/>
      <c r="CB485" s="88"/>
      <c r="CC485" s="88"/>
      <c r="CD485" s="88"/>
      <c r="CE485" s="88"/>
      <c r="CF485" s="88"/>
      <c r="CG485" s="88"/>
      <c r="CH485" s="88"/>
      <c r="CI485" s="88"/>
      <c r="CJ485" s="88"/>
      <c r="CK485" s="88"/>
      <c r="CL485" s="88"/>
      <c r="CM485" s="88"/>
      <c r="CN485" s="88"/>
      <c r="CO485" s="88"/>
      <c r="CP485" s="88"/>
      <c r="CQ485" s="88"/>
      <c r="CR485" s="88"/>
      <c r="CS485" s="88"/>
      <c r="CT485" s="88"/>
      <c r="CU485" s="88"/>
      <c r="CV485" s="88"/>
    </row>
    <row r="486" spans="1:100" ht="14.4">
      <c r="A486" s="88"/>
      <c r="B486" s="88"/>
      <c r="C486" s="88"/>
      <c r="D486" s="88"/>
      <c r="E486" s="88"/>
      <c r="F486" s="88"/>
      <c r="G486" s="92"/>
      <c r="H486" s="89"/>
      <c r="I486" s="93"/>
      <c r="J486" s="89"/>
      <c r="K486" s="89"/>
      <c r="L486" s="89"/>
      <c r="M486" s="89"/>
      <c r="N486" s="91"/>
      <c r="O486" s="91"/>
      <c r="P486" s="90"/>
      <c r="Q486" s="90"/>
      <c r="R486" s="88"/>
      <c r="S486" s="88"/>
      <c r="T486" s="88"/>
      <c r="U486" s="88"/>
      <c r="V486" s="88"/>
      <c r="W486" s="88"/>
      <c r="X486" s="88"/>
      <c r="Y486" s="88"/>
      <c r="Z486" s="88"/>
      <c r="AA486" s="88"/>
      <c r="AB486" s="88"/>
      <c r="AC486" s="88"/>
      <c r="AD486" s="88"/>
      <c r="AE486" s="88"/>
      <c r="AF486" s="88"/>
      <c r="AG486" s="88"/>
      <c r="AH486" s="88"/>
      <c r="AI486" s="88"/>
      <c r="AJ486" s="88"/>
      <c r="AK486" s="88"/>
      <c r="AL486" s="88"/>
      <c r="AM486" s="88"/>
      <c r="AN486" s="88"/>
      <c r="AO486" s="88"/>
      <c r="AP486" s="88"/>
      <c r="AQ486" s="88"/>
      <c r="AR486" s="88"/>
      <c r="AT486" s="88"/>
      <c r="AU486" s="88"/>
      <c r="AV486" s="88"/>
      <c r="AW486" s="88"/>
      <c r="AX486" s="88"/>
      <c r="AY486" s="88"/>
      <c r="AZ486" s="88"/>
      <c r="BA486" s="88"/>
      <c r="BB486" s="88"/>
      <c r="BC486" s="88"/>
      <c r="BD486" s="88"/>
      <c r="BE486" s="88"/>
      <c r="BF486" s="88"/>
      <c r="BG486" s="88"/>
      <c r="BH486" s="88"/>
      <c r="BI486" s="88"/>
      <c r="BJ486" s="88"/>
      <c r="BK486" s="88"/>
      <c r="BL486" s="88"/>
      <c r="BM486" s="88"/>
      <c r="BN486" s="88"/>
      <c r="BO486" s="88"/>
      <c r="BP486" s="88"/>
      <c r="BQ486" s="88"/>
      <c r="BR486" s="88"/>
      <c r="BS486" s="88"/>
      <c r="BT486" s="88"/>
      <c r="BV486" s="88"/>
      <c r="BW486" s="88"/>
      <c r="BX486" s="88"/>
      <c r="BY486" s="88"/>
      <c r="BZ486" s="88"/>
      <c r="CA486" s="88"/>
      <c r="CB486" s="88"/>
      <c r="CC486" s="88"/>
      <c r="CD486" s="88"/>
      <c r="CE486" s="88"/>
      <c r="CF486" s="88"/>
      <c r="CG486" s="88"/>
      <c r="CH486" s="88"/>
      <c r="CI486" s="88"/>
      <c r="CJ486" s="88"/>
      <c r="CK486" s="88"/>
      <c r="CL486" s="88"/>
      <c r="CM486" s="88"/>
      <c r="CN486" s="88"/>
      <c r="CO486" s="88"/>
      <c r="CP486" s="88"/>
      <c r="CQ486" s="88"/>
      <c r="CR486" s="88"/>
      <c r="CS486" s="88"/>
      <c r="CT486" s="88"/>
      <c r="CU486" s="88"/>
      <c r="CV486" s="88"/>
    </row>
    <row r="487" spans="1:100" ht="14.4">
      <c r="A487" s="88"/>
      <c r="B487" s="88"/>
      <c r="C487" s="88"/>
      <c r="D487" s="88"/>
      <c r="E487" s="88"/>
      <c r="F487" s="88"/>
      <c r="G487" s="92"/>
      <c r="H487" s="89"/>
      <c r="I487" s="93"/>
      <c r="J487" s="89"/>
      <c r="K487" s="89"/>
      <c r="L487" s="89"/>
      <c r="M487" s="89"/>
      <c r="N487" s="91"/>
      <c r="O487" s="91"/>
      <c r="P487" s="90"/>
      <c r="Q487" s="90"/>
      <c r="R487" s="88"/>
      <c r="S487" s="88"/>
      <c r="T487" s="88"/>
      <c r="U487" s="88"/>
      <c r="V487" s="88"/>
      <c r="W487" s="88"/>
      <c r="X487" s="88"/>
      <c r="Y487" s="88"/>
      <c r="Z487" s="88"/>
      <c r="AA487" s="88"/>
      <c r="AB487" s="88"/>
      <c r="AC487" s="88"/>
      <c r="AD487" s="88"/>
      <c r="AE487" s="88"/>
      <c r="AF487" s="88"/>
      <c r="AG487" s="88"/>
      <c r="AH487" s="88"/>
      <c r="AI487" s="88"/>
      <c r="AJ487" s="88"/>
      <c r="AK487" s="88"/>
      <c r="AL487" s="88"/>
      <c r="AM487" s="88"/>
      <c r="AN487" s="88"/>
      <c r="AO487" s="88"/>
      <c r="AP487" s="88"/>
      <c r="AQ487" s="88"/>
      <c r="AR487" s="88"/>
      <c r="AT487" s="88"/>
      <c r="AU487" s="88"/>
      <c r="AV487" s="88"/>
      <c r="AW487" s="88"/>
      <c r="AX487" s="88"/>
      <c r="AY487" s="88"/>
      <c r="AZ487" s="88"/>
      <c r="BA487" s="88"/>
      <c r="BB487" s="88"/>
      <c r="BC487" s="88"/>
      <c r="BD487" s="88"/>
      <c r="BE487" s="88"/>
      <c r="BF487" s="88"/>
      <c r="BG487" s="88"/>
      <c r="BH487" s="88"/>
      <c r="BI487" s="88"/>
      <c r="BJ487" s="88"/>
      <c r="BK487" s="88"/>
      <c r="BL487" s="88"/>
      <c r="BM487" s="88"/>
      <c r="BN487" s="88"/>
      <c r="BO487" s="88"/>
      <c r="BP487" s="88"/>
      <c r="BQ487" s="88"/>
      <c r="BR487" s="88"/>
      <c r="BS487" s="88"/>
      <c r="BT487" s="88"/>
      <c r="BV487" s="88"/>
      <c r="BW487" s="88"/>
      <c r="BX487" s="88"/>
      <c r="BY487" s="88"/>
      <c r="BZ487" s="88"/>
      <c r="CA487" s="88"/>
      <c r="CB487" s="88"/>
      <c r="CC487" s="88"/>
      <c r="CD487" s="88"/>
      <c r="CE487" s="88"/>
      <c r="CF487" s="88"/>
      <c r="CG487" s="88"/>
      <c r="CH487" s="88"/>
      <c r="CI487" s="88"/>
      <c r="CJ487" s="88"/>
      <c r="CK487" s="88"/>
      <c r="CL487" s="88"/>
      <c r="CM487" s="88"/>
      <c r="CN487" s="88"/>
      <c r="CO487" s="88"/>
      <c r="CP487" s="88"/>
      <c r="CQ487" s="88"/>
      <c r="CR487" s="88"/>
      <c r="CS487" s="88"/>
      <c r="CT487" s="88"/>
      <c r="CU487" s="88"/>
      <c r="CV487" s="88"/>
    </row>
    <row r="488" spans="1:100" ht="14.4">
      <c r="A488" s="88"/>
      <c r="B488" s="88"/>
      <c r="C488" s="88"/>
      <c r="D488" s="88"/>
      <c r="E488" s="88"/>
      <c r="F488" s="88"/>
      <c r="G488" s="92"/>
      <c r="H488" s="89"/>
      <c r="I488" s="93"/>
      <c r="J488" s="89"/>
      <c r="K488" s="89"/>
      <c r="L488" s="89"/>
      <c r="M488" s="89"/>
      <c r="N488" s="91"/>
      <c r="O488" s="91"/>
      <c r="P488" s="90"/>
      <c r="Q488" s="90"/>
      <c r="R488" s="88"/>
      <c r="S488" s="88"/>
      <c r="T488" s="88"/>
      <c r="U488" s="88"/>
      <c r="V488" s="88"/>
      <c r="W488" s="88"/>
      <c r="X488" s="88"/>
      <c r="Y488" s="88"/>
      <c r="Z488" s="88"/>
      <c r="AA488" s="88"/>
      <c r="AB488" s="88"/>
      <c r="AC488" s="88"/>
      <c r="AD488" s="88"/>
      <c r="AE488" s="88"/>
      <c r="AF488" s="88"/>
      <c r="AG488" s="88"/>
      <c r="AH488" s="88"/>
      <c r="AI488" s="88"/>
      <c r="AJ488" s="88"/>
      <c r="AK488" s="88"/>
      <c r="AL488" s="88"/>
      <c r="AM488" s="88"/>
      <c r="AN488" s="88"/>
      <c r="AO488" s="88"/>
      <c r="AP488" s="88"/>
      <c r="AQ488" s="88"/>
      <c r="AR488" s="88"/>
      <c r="AT488" s="88"/>
      <c r="AU488" s="88"/>
      <c r="AV488" s="88"/>
      <c r="AW488" s="88"/>
      <c r="AX488" s="88"/>
      <c r="AY488" s="88"/>
      <c r="AZ488" s="88"/>
      <c r="BA488" s="88"/>
      <c r="BB488" s="88"/>
      <c r="BC488" s="88"/>
      <c r="BD488" s="88"/>
      <c r="BE488" s="88"/>
      <c r="BF488" s="88"/>
      <c r="BG488" s="88"/>
      <c r="BH488" s="88"/>
      <c r="BI488" s="88"/>
      <c r="BJ488" s="88"/>
      <c r="BK488" s="88"/>
      <c r="BL488" s="88"/>
      <c r="BM488" s="88"/>
      <c r="BN488" s="88"/>
      <c r="BO488" s="88"/>
      <c r="BP488" s="88"/>
      <c r="BQ488" s="88"/>
      <c r="BR488" s="88"/>
      <c r="BS488" s="88"/>
      <c r="BT488" s="88"/>
      <c r="BV488" s="88"/>
      <c r="BW488" s="88"/>
      <c r="BX488" s="88"/>
      <c r="BY488" s="88"/>
      <c r="BZ488" s="88"/>
      <c r="CA488" s="88"/>
      <c r="CB488" s="88"/>
      <c r="CC488" s="88"/>
      <c r="CD488" s="88"/>
      <c r="CE488" s="88"/>
      <c r="CF488" s="88"/>
      <c r="CG488" s="88"/>
      <c r="CH488" s="88"/>
      <c r="CI488" s="88"/>
      <c r="CJ488" s="88"/>
      <c r="CK488" s="88"/>
      <c r="CL488" s="88"/>
      <c r="CM488" s="88"/>
      <c r="CN488" s="88"/>
      <c r="CO488" s="88"/>
      <c r="CP488" s="88"/>
      <c r="CQ488" s="88"/>
      <c r="CR488" s="88"/>
      <c r="CS488" s="88"/>
      <c r="CT488" s="88"/>
      <c r="CU488" s="88"/>
      <c r="CV488" s="88"/>
    </row>
    <row r="489" spans="1:100" ht="14.4">
      <c r="A489" s="88"/>
      <c r="B489" s="88"/>
      <c r="C489" s="88"/>
      <c r="D489" s="88"/>
      <c r="E489" s="88"/>
      <c r="F489" s="88"/>
      <c r="G489" s="92"/>
      <c r="H489" s="89"/>
      <c r="I489" s="93"/>
      <c r="J489" s="89"/>
      <c r="K489" s="89"/>
      <c r="L489" s="89"/>
      <c r="M489" s="89"/>
      <c r="N489" s="91"/>
      <c r="O489" s="91"/>
      <c r="P489" s="90"/>
      <c r="Q489" s="90"/>
      <c r="R489" s="88"/>
      <c r="S489" s="88"/>
      <c r="T489" s="88"/>
      <c r="U489" s="88"/>
      <c r="V489" s="88"/>
      <c r="W489" s="88"/>
      <c r="X489" s="88"/>
      <c r="Y489" s="88"/>
      <c r="Z489" s="88"/>
      <c r="AA489" s="88"/>
      <c r="AB489" s="88"/>
      <c r="AC489" s="88"/>
      <c r="AD489" s="88"/>
      <c r="AE489" s="88"/>
      <c r="AF489" s="88"/>
      <c r="AG489" s="88"/>
      <c r="AH489" s="88"/>
      <c r="AI489" s="88"/>
      <c r="AJ489" s="88"/>
      <c r="AK489" s="88"/>
      <c r="AL489" s="88"/>
      <c r="AM489" s="88"/>
      <c r="AN489" s="88"/>
      <c r="AO489" s="88"/>
      <c r="AP489" s="88"/>
      <c r="AQ489" s="88"/>
      <c r="AR489" s="88"/>
      <c r="AT489" s="88"/>
      <c r="AU489" s="88"/>
      <c r="AV489" s="88"/>
      <c r="AW489" s="88"/>
      <c r="AX489" s="88"/>
      <c r="AY489" s="88"/>
      <c r="AZ489" s="88"/>
      <c r="BA489" s="88"/>
      <c r="BB489" s="88"/>
      <c r="BC489" s="88"/>
      <c r="BD489" s="88"/>
      <c r="BE489" s="88"/>
      <c r="BF489" s="88"/>
      <c r="BG489" s="88"/>
      <c r="BH489" s="88"/>
      <c r="BI489" s="88"/>
      <c r="BJ489" s="88"/>
      <c r="BK489" s="88"/>
      <c r="BL489" s="88"/>
      <c r="BM489" s="88"/>
      <c r="BN489" s="88"/>
      <c r="BO489" s="88"/>
      <c r="BP489" s="88"/>
      <c r="BQ489" s="88"/>
      <c r="BR489" s="88"/>
      <c r="BS489" s="88"/>
      <c r="BT489" s="88"/>
      <c r="BV489" s="88"/>
      <c r="BW489" s="88"/>
      <c r="BX489" s="88"/>
      <c r="BY489" s="88"/>
      <c r="BZ489" s="88"/>
      <c r="CA489" s="88"/>
      <c r="CB489" s="88"/>
      <c r="CC489" s="88"/>
      <c r="CD489" s="88"/>
      <c r="CE489" s="88"/>
      <c r="CF489" s="88"/>
      <c r="CG489" s="88"/>
      <c r="CH489" s="88"/>
      <c r="CI489" s="88"/>
      <c r="CJ489" s="88"/>
      <c r="CK489" s="88"/>
      <c r="CL489" s="88"/>
      <c r="CM489" s="88"/>
      <c r="CN489" s="88"/>
      <c r="CO489" s="88"/>
      <c r="CP489" s="88"/>
      <c r="CQ489" s="88"/>
      <c r="CR489" s="88"/>
      <c r="CS489" s="88"/>
      <c r="CT489" s="88"/>
      <c r="CU489" s="88"/>
      <c r="CV489" s="88"/>
    </row>
    <row r="490" spans="1:100" ht="14.4">
      <c r="A490" s="88"/>
      <c r="B490" s="88"/>
      <c r="C490" s="88"/>
      <c r="D490" s="88"/>
      <c r="E490" s="88"/>
      <c r="F490" s="88"/>
      <c r="G490" s="92"/>
      <c r="H490" s="89"/>
      <c r="I490" s="93"/>
      <c r="J490" s="89"/>
      <c r="K490" s="89"/>
      <c r="L490" s="89"/>
      <c r="M490" s="89"/>
      <c r="N490" s="91"/>
      <c r="O490" s="91"/>
      <c r="P490" s="90"/>
      <c r="Q490" s="90"/>
      <c r="R490" s="88"/>
      <c r="S490" s="88"/>
      <c r="T490" s="88"/>
      <c r="U490" s="88"/>
      <c r="V490" s="88"/>
      <c r="W490" s="88"/>
      <c r="X490" s="88"/>
      <c r="Y490" s="88"/>
      <c r="Z490" s="88"/>
      <c r="AA490" s="88"/>
      <c r="AB490" s="88"/>
      <c r="AC490" s="88"/>
      <c r="AD490" s="88"/>
      <c r="AE490" s="88"/>
      <c r="AF490" s="88"/>
      <c r="AG490" s="88"/>
      <c r="AH490" s="88"/>
      <c r="AI490" s="88"/>
      <c r="AJ490" s="88"/>
      <c r="AK490" s="88"/>
      <c r="AL490" s="88"/>
      <c r="AM490" s="88"/>
      <c r="AN490" s="88"/>
      <c r="AO490" s="88"/>
      <c r="AP490" s="88"/>
      <c r="AQ490" s="88"/>
      <c r="AR490" s="88"/>
      <c r="AT490" s="88"/>
      <c r="AU490" s="88"/>
      <c r="AV490" s="88"/>
      <c r="AW490" s="88"/>
      <c r="AX490" s="88"/>
      <c r="AY490" s="88"/>
      <c r="AZ490" s="88"/>
      <c r="BA490" s="88"/>
      <c r="BB490" s="88"/>
      <c r="BC490" s="88"/>
      <c r="BD490" s="88"/>
      <c r="BE490" s="88"/>
      <c r="BF490" s="88"/>
      <c r="BG490" s="88"/>
      <c r="BH490" s="88"/>
      <c r="BI490" s="88"/>
      <c r="BJ490" s="88"/>
      <c r="BK490" s="88"/>
      <c r="BL490" s="88"/>
      <c r="BM490" s="88"/>
      <c r="BN490" s="88"/>
      <c r="BO490" s="88"/>
      <c r="BP490" s="88"/>
      <c r="BQ490" s="88"/>
      <c r="BR490" s="88"/>
      <c r="BS490" s="88"/>
      <c r="BT490" s="88"/>
      <c r="BV490" s="88"/>
      <c r="BW490" s="88"/>
      <c r="BX490" s="88"/>
      <c r="BY490" s="88"/>
      <c r="BZ490" s="88"/>
      <c r="CA490" s="88"/>
      <c r="CB490" s="88"/>
      <c r="CC490" s="88"/>
      <c r="CD490" s="88"/>
      <c r="CE490" s="88"/>
      <c r="CF490" s="88"/>
      <c r="CG490" s="88"/>
      <c r="CH490" s="88"/>
      <c r="CI490" s="88"/>
      <c r="CJ490" s="88"/>
      <c r="CK490" s="88"/>
      <c r="CL490" s="88"/>
      <c r="CM490" s="88"/>
      <c r="CN490" s="88"/>
      <c r="CO490" s="88"/>
      <c r="CP490" s="88"/>
      <c r="CQ490" s="88"/>
      <c r="CR490" s="88"/>
      <c r="CS490" s="88"/>
      <c r="CT490" s="88"/>
      <c r="CU490" s="88"/>
      <c r="CV490" s="88"/>
    </row>
    <row r="491" spans="1:100" ht="14.4">
      <c r="A491" s="88"/>
      <c r="B491" s="88"/>
      <c r="C491" s="88"/>
      <c r="D491" s="88"/>
      <c r="E491" s="88"/>
      <c r="F491" s="88"/>
      <c r="G491" s="92"/>
      <c r="H491" s="89"/>
      <c r="I491" s="93"/>
      <c r="J491" s="89"/>
      <c r="K491" s="89"/>
      <c r="L491" s="89"/>
      <c r="M491" s="89"/>
      <c r="N491" s="91"/>
      <c r="O491" s="91"/>
      <c r="P491" s="90"/>
      <c r="Q491" s="90"/>
      <c r="R491" s="88"/>
      <c r="S491" s="88"/>
      <c r="T491" s="88"/>
      <c r="U491" s="88"/>
      <c r="V491" s="88"/>
      <c r="W491" s="88"/>
      <c r="X491" s="88"/>
      <c r="Y491" s="88"/>
      <c r="Z491" s="88"/>
      <c r="AA491" s="88"/>
      <c r="AB491" s="88"/>
      <c r="AC491" s="88"/>
      <c r="AD491" s="88"/>
      <c r="AE491" s="88"/>
      <c r="AF491" s="88"/>
      <c r="AG491" s="88"/>
      <c r="AH491" s="88"/>
      <c r="AI491" s="88"/>
      <c r="AJ491" s="88"/>
      <c r="AK491" s="88"/>
      <c r="AL491" s="88"/>
      <c r="AM491" s="88"/>
      <c r="AN491" s="88"/>
      <c r="AO491" s="88"/>
      <c r="AP491" s="88"/>
      <c r="AQ491" s="88"/>
      <c r="AR491" s="88"/>
      <c r="AT491" s="88"/>
      <c r="AU491" s="88"/>
      <c r="AV491" s="88"/>
      <c r="AW491" s="88"/>
      <c r="AX491" s="88"/>
      <c r="AY491" s="88"/>
      <c r="AZ491" s="88"/>
      <c r="BA491" s="88"/>
      <c r="BB491" s="88"/>
      <c r="BC491" s="88"/>
      <c r="BD491" s="88"/>
      <c r="BE491" s="88"/>
      <c r="BF491" s="88"/>
      <c r="BG491" s="88"/>
      <c r="BH491" s="88"/>
      <c r="BI491" s="88"/>
      <c r="BJ491" s="88"/>
      <c r="BK491" s="88"/>
      <c r="BL491" s="88"/>
      <c r="BM491" s="88"/>
      <c r="BN491" s="88"/>
      <c r="BO491" s="88"/>
      <c r="BP491" s="88"/>
      <c r="BQ491" s="88"/>
      <c r="BR491" s="88"/>
      <c r="BS491" s="88"/>
      <c r="BT491" s="88"/>
      <c r="BV491" s="88"/>
      <c r="BW491" s="88"/>
      <c r="BX491" s="88"/>
      <c r="BY491" s="88"/>
      <c r="BZ491" s="88"/>
      <c r="CA491" s="88"/>
      <c r="CB491" s="88"/>
      <c r="CC491" s="88"/>
      <c r="CD491" s="88"/>
      <c r="CE491" s="88"/>
      <c r="CF491" s="88"/>
      <c r="CG491" s="88"/>
      <c r="CH491" s="88"/>
      <c r="CI491" s="88"/>
      <c r="CJ491" s="88"/>
      <c r="CK491" s="88"/>
      <c r="CL491" s="88"/>
      <c r="CM491" s="88"/>
      <c r="CN491" s="88"/>
      <c r="CO491" s="88"/>
      <c r="CP491" s="88"/>
      <c r="CQ491" s="88"/>
      <c r="CR491" s="88"/>
      <c r="CS491" s="88"/>
      <c r="CT491" s="88"/>
      <c r="CU491" s="88"/>
      <c r="CV491" s="88"/>
    </row>
    <row r="492" spans="1:100" ht="14.4">
      <c r="A492" s="88"/>
      <c r="B492" s="88"/>
      <c r="C492" s="88"/>
      <c r="D492" s="88"/>
      <c r="E492" s="88"/>
      <c r="F492" s="88"/>
      <c r="G492" s="92"/>
      <c r="H492" s="89"/>
      <c r="I492" s="93"/>
      <c r="J492" s="89"/>
      <c r="K492" s="89"/>
      <c r="M492" s="89"/>
      <c r="N492" s="91"/>
      <c r="O492" s="91"/>
      <c r="P492" s="90"/>
      <c r="Q492" s="90"/>
      <c r="R492" s="88"/>
      <c r="S492" s="88"/>
      <c r="T492" s="88"/>
      <c r="U492" s="88"/>
      <c r="V492" s="88"/>
      <c r="W492" s="88"/>
      <c r="X492" s="88"/>
      <c r="Y492" s="88"/>
      <c r="Z492" s="88"/>
      <c r="AA492" s="88"/>
      <c r="AB492" s="88"/>
      <c r="AC492" s="88"/>
      <c r="AD492" s="88"/>
      <c r="AE492" s="88"/>
      <c r="AF492" s="88"/>
      <c r="AG492" s="88"/>
      <c r="AH492" s="88"/>
      <c r="AI492" s="88"/>
      <c r="AJ492" s="88"/>
      <c r="AK492" s="88"/>
      <c r="AL492" s="88"/>
      <c r="AM492" s="88"/>
      <c r="AN492" s="88"/>
      <c r="AO492" s="88"/>
      <c r="AP492" s="88"/>
      <c r="AQ492" s="88"/>
      <c r="AR492" s="88"/>
      <c r="AT492" s="88"/>
      <c r="AU492" s="88"/>
      <c r="AV492" s="88"/>
      <c r="AW492" s="88"/>
      <c r="AX492" s="88"/>
      <c r="AY492" s="88"/>
      <c r="AZ492" s="88"/>
      <c r="BA492" s="88"/>
      <c r="BB492" s="88"/>
      <c r="BC492" s="88"/>
      <c r="BD492" s="88"/>
      <c r="BE492" s="88"/>
      <c r="BF492" s="88"/>
      <c r="BG492" s="88"/>
      <c r="BH492" s="88"/>
      <c r="BI492" s="88"/>
      <c r="BJ492" s="88"/>
      <c r="BK492" s="88"/>
      <c r="BL492" s="88"/>
      <c r="BM492" s="88"/>
      <c r="BN492" s="88"/>
      <c r="BO492" s="88"/>
      <c r="BP492" s="88"/>
      <c r="BQ492" s="88"/>
      <c r="BR492" s="88"/>
      <c r="BS492" s="88"/>
      <c r="BT492" s="88"/>
      <c r="BV492" s="88"/>
      <c r="BW492" s="88"/>
      <c r="BX492" s="88"/>
      <c r="BY492" s="88"/>
      <c r="BZ492" s="88"/>
      <c r="CA492" s="88"/>
      <c r="CB492" s="88"/>
      <c r="CC492" s="88"/>
      <c r="CD492" s="88"/>
      <c r="CE492" s="88"/>
      <c r="CF492" s="88"/>
      <c r="CG492" s="88"/>
      <c r="CH492" s="88"/>
      <c r="CI492" s="88"/>
      <c r="CJ492" s="88"/>
      <c r="CK492" s="88"/>
      <c r="CL492" s="88"/>
      <c r="CM492" s="88"/>
      <c r="CN492" s="88"/>
      <c r="CO492" s="88"/>
      <c r="CP492" s="88"/>
      <c r="CQ492" s="88"/>
      <c r="CR492" s="88"/>
      <c r="CS492" s="88"/>
      <c r="CT492" s="88"/>
      <c r="CU492" s="88"/>
      <c r="CV492" s="88"/>
    </row>
  </sheetData>
  <autoFilter ref="A4:CV285" xr:uid="{3A1E58A1-29AE-4F90-8EE6-B6242E454A22}"/>
  <printOptions horizontalCentered="1" gridLines="1"/>
  <pageMargins left="0.248" right="0.7" top="0.75" bottom="0.75" header="0.3" footer="0.3"/>
  <pageSetup scale="32" fitToHeight="2" orientation="landscape" r:id="rId1"/>
  <headerFooter>
    <oddHeader xml:space="preserve">&amp;LAvista
</oddHeader>
    <oddFooter>&amp;L&amp;F&amp;R
Page &amp;P of &amp;N</oddFooter>
  </headerFooter>
  <rowBreaks count="1" manualBreakCount="1">
    <brk id="285" max="99" man="1"/>
  </rowBreaks>
  <colBreaks count="1" manualBreakCount="1">
    <brk id="87" min="3" max="24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069A2-8FE2-4D2A-8EC8-85D3BAA89ADF}">
  <dimension ref="B1:E75"/>
  <sheetViews>
    <sheetView zoomScaleNormal="100" workbookViewId="0"/>
  </sheetViews>
  <sheetFormatPr defaultRowHeight="13.2"/>
  <cols>
    <col min="2" max="3" width="56" bestFit="1" customWidth="1"/>
    <col min="4" max="5" width="16.44140625" style="125" customWidth="1"/>
  </cols>
  <sheetData>
    <row r="1" spans="2:5">
      <c r="B1" s="183" t="s">
        <v>738</v>
      </c>
    </row>
    <row r="3" spans="2:5">
      <c r="D3" s="238" t="s">
        <v>737</v>
      </c>
      <c r="E3" s="126"/>
    </row>
    <row r="4" spans="2:5" ht="52.8">
      <c r="B4" s="124" t="s">
        <v>100</v>
      </c>
      <c r="C4" s="124" t="s">
        <v>110</v>
      </c>
      <c r="D4" s="243" t="s">
        <v>801</v>
      </c>
      <c r="E4" s="243" t="s">
        <v>802</v>
      </c>
    </row>
    <row r="5" spans="2:5">
      <c r="B5" t="s">
        <v>696</v>
      </c>
      <c r="C5" t="s">
        <v>699</v>
      </c>
      <c r="D5" s="126">
        <v>823487.60348642874</v>
      </c>
      <c r="E5" s="126">
        <v>258401.22214745951</v>
      </c>
    </row>
    <row r="6" spans="2:5">
      <c r="C6" t="s">
        <v>185</v>
      </c>
      <c r="D6" s="126">
        <v>8074535.8404782843</v>
      </c>
      <c r="E6" s="126">
        <v>2285701.1531867492</v>
      </c>
    </row>
    <row r="7" spans="2:5">
      <c r="C7" t="s">
        <v>192</v>
      </c>
      <c r="D7" s="126">
        <v>2396261.2895909403</v>
      </c>
      <c r="E7" s="126">
        <v>751920.05707606382</v>
      </c>
    </row>
    <row r="8" spans="2:5">
      <c r="B8" t="s">
        <v>733</v>
      </c>
      <c r="D8" s="245">
        <v>11294284.733555652</v>
      </c>
      <c r="E8" s="245">
        <v>3296022.4324102728</v>
      </c>
    </row>
    <row r="9" spans="2:5">
      <c r="B9" t="s">
        <v>636</v>
      </c>
      <c r="C9" t="s">
        <v>242</v>
      </c>
      <c r="D9" s="126">
        <v>1349903.4957359997</v>
      </c>
      <c r="E9" s="126">
        <v>0</v>
      </c>
    </row>
    <row r="10" spans="2:5">
      <c r="C10" t="s">
        <v>267</v>
      </c>
      <c r="D10" s="126">
        <v>2533386.2200000021</v>
      </c>
      <c r="E10" s="126">
        <v>0</v>
      </c>
    </row>
    <row r="11" spans="2:5">
      <c r="C11" t="s">
        <v>361</v>
      </c>
      <c r="D11" s="126">
        <v>6346087.3312551994</v>
      </c>
      <c r="E11" s="126">
        <v>0</v>
      </c>
    </row>
    <row r="12" spans="2:5">
      <c r="C12" t="s">
        <v>386</v>
      </c>
      <c r="D12" s="126">
        <v>0</v>
      </c>
      <c r="E12" s="126">
        <v>4944133.78</v>
      </c>
    </row>
    <row r="13" spans="2:5">
      <c r="C13" t="s">
        <v>397</v>
      </c>
      <c r="D13" s="126">
        <v>2667896.6506812</v>
      </c>
      <c r="E13" s="126">
        <v>0</v>
      </c>
    </row>
    <row r="14" spans="2:5">
      <c r="C14" t="s">
        <v>400</v>
      </c>
      <c r="D14" s="126">
        <v>1869289.1393880001</v>
      </c>
      <c r="E14" s="126">
        <v>0</v>
      </c>
    </row>
    <row r="15" spans="2:5">
      <c r="C15" t="s">
        <v>677</v>
      </c>
      <c r="D15" s="126">
        <v>260407.53311999998</v>
      </c>
      <c r="E15" s="126">
        <v>0</v>
      </c>
    </row>
    <row r="16" spans="2:5">
      <c r="C16" t="s">
        <v>172</v>
      </c>
      <c r="D16" s="126">
        <v>1157572.7902593394</v>
      </c>
      <c r="E16" s="126">
        <v>363233.42629721528</v>
      </c>
    </row>
    <row r="17" spans="2:5">
      <c r="C17" t="s">
        <v>403</v>
      </c>
      <c r="D17" s="126">
        <v>1195168.7561889659</v>
      </c>
      <c r="E17" s="126">
        <v>304628.60631685401</v>
      </c>
    </row>
    <row r="18" spans="2:5">
      <c r="C18" t="s">
        <v>208</v>
      </c>
      <c r="D18" s="126">
        <v>1388141.0861980538</v>
      </c>
      <c r="E18" s="126">
        <v>435583.18506319873</v>
      </c>
    </row>
    <row r="19" spans="2:5">
      <c r="C19" t="s">
        <v>143</v>
      </c>
      <c r="D19" s="126">
        <v>0</v>
      </c>
      <c r="E19" s="126">
        <v>1463625.2082959998</v>
      </c>
    </row>
    <row r="20" spans="2:5">
      <c r="B20" t="s">
        <v>734</v>
      </c>
      <c r="D20" s="242">
        <v>18767853.002826761</v>
      </c>
      <c r="E20" s="242">
        <v>7511204.2059732685</v>
      </c>
    </row>
    <row r="21" spans="2:5">
      <c r="B21" t="s">
        <v>49</v>
      </c>
      <c r="C21" t="s">
        <v>253</v>
      </c>
      <c r="D21" s="126">
        <v>5382586.8822320001</v>
      </c>
      <c r="E21" s="126">
        <v>0</v>
      </c>
    </row>
    <row r="22" spans="2:5">
      <c r="C22" t="s">
        <v>289</v>
      </c>
      <c r="D22" s="126">
        <v>2422178.8000000007</v>
      </c>
      <c r="E22" s="126">
        <v>0</v>
      </c>
    </row>
    <row r="23" spans="2:5">
      <c r="C23" t="s">
        <v>324</v>
      </c>
      <c r="D23" s="126">
        <v>5195950.8776399996</v>
      </c>
      <c r="E23" s="126">
        <v>0</v>
      </c>
    </row>
    <row r="24" spans="2:5">
      <c r="C24" t="s">
        <v>342</v>
      </c>
      <c r="D24" s="126">
        <v>393771.29945599998</v>
      </c>
      <c r="E24" s="126">
        <v>0</v>
      </c>
    </row>
    <row r="25" spans="2:5">
      <c r="C25" t="s">
        <v>346</v>
      </c>
      <c r="D25" s="126">
        <v>3300109.157039999</v>
      </c>
      <c r="E25" s="126">
        <v>0</v>
      </c>
    </row>
    <row r="26" spans="2:5">
      <c r="C26" t="s">
        <v>350</v>
      </c>
      <c r="D26" s="126">
        <v>19109155.081833396</v>
      </c>
      <c r="E26" s="126">
        <v>273556.7169082</v>
      </c>
    </row>
    <row r="27" spans="2:5">
      <c r="C27" t="s">
        <v>355</v>
      </c>
      <c r="D27" s="126">
        <v>0</v>
      </c>
      <c r="E27" s="126">
        <v>0</v>
      </c>
    </row>
    <row r="28" spans="2:5">
      <c r="C28" t="s">
        <v>358</v>
      </c>
      <c r="D28" s="126">
        <v>996476.42242800014</v>
      </c>
      <c r="E28" s="126">
        <v>0</v>
      </c>
    </row>
    <row r="29" spans="2:5">
      <c r="C29" t="s">
        <v>128</v>
      </c>
      <c r="D29" s="126">
        <v>0</v>
      </c>
      <c r="E29" s="126">
        <v>240055.15999999992</v>
      </c>
    </row>
    <row r="30" spans="2:5">
      <c r="C30" t="s">
        <v>131</v>
      </c>
      <c r="D30" s="126">
        <v>0</v>
      </c>
      <c r="E30" s="126">
        <v>440548.66000000003</v>
      </c>
    </row>
    <row r="31" spans="2:5">
      <c r="C31" t="s">
        <v>137</v>
      </c>
      <c r="D31" s="126">
        <v>0</v>
      </c>
      <c r="E31" s="126">
        <v>254880.46999999997</v>
      </c>
    </row>
    <row r="32" spans="2:5">
      <c r="C32" t="s">
        <v>134</v>
      </c>
      <c r="D32" s="126">
        <v>0</v>
      </c>
      <c r="E32" s="126">
        <v>9308541.7900000028</v>
      </c>
    </row>
    <row r="33" spans="2:5">
      <c r="C33" t="s">
        <v>140</v>
      </c>
      <c r="D33" s="126">
        <v>0</v>
      </c>
      <c r="E33" s="126">
        <v>337634.26</v>
      </c>
    </row>
    <row r="34" spans="2:5">
      <c r="C34" t="s">
        <v>406</v>
      </c>
      <c r="D34" s="126">
        <v>621233.90356889996</v>
      </c>
      <c r="E34" s="126">
        <v>0</v>
      </c>
    </row>
    <row r="35" spans="2:5">
      <c r="C35" t="s">
        <v>414</v>
      </c>
      <c r="D35" s="126">
        <v>861162.59961959999</v>
      </c>
      <c r="E35" s="126">
        <v>0</v>
      </c>
    </row>
    <row r="36" spans="2:5">
      <c r="B36" t="s">
        <v>205</v>
      </c>
      <c r="D36" s="126">
        <v>38282625.023817889</v>
      </c>
      <c r="E36" s="126">
        <v>10855217.056908203</v>
      </c>
    </row>
    <row r="37" spans="2:5">
      <c r="B37" t="s">
        <v>494</v>
      </c>
      <c r="C37" t="s">
        <v>239</v>
      </c>
      <c r="D37" s="126">
        <v>1060660.72</v>
      </c>
      <c r="E37" s="126">
        <v>0</v>
      </c>
    </row>
    <row r="38" spans="2:5">
      <c r="C38" t="s">
        <v>242</v>
      </c>
      <c r="D38" s="126">
        <v>1285274.1548160007</v>
      </c>
      <c r="E38" s="126">
        <v>0</v>
      </c>
    </row>
    <row r="39" spans="2:5">
      <c r="C39" t="s">
        <v>246</v>
      </c>
      <c r="D39" s="126">
        <v>8139323.1999999983</v>
      </c>
      <c r="E39" s="126">
        <v>0</v>
      </c>
    </row>
    <row r="40" spans="2:5">
      <c r="C40" t="s">
        <v>263</v>
      </c>
      <c r="D40" s="126">
        <v>1039759.4384280001</v>
      </c>
      <c r="E40" s="126">
        <v>0</v>
      </c>
    </row>
    <row r="41" spans="2:5">
      <c r="C41" t="s">
        <v>267</v>
      </c>
      <c r="D41" s="126">
        <v>1654802.6599999985</v>
      </c>
      <c r="E41" s="126">
        <v>0</v>
      </c>
    </row>
    <row r="42" spans="2:5">
      <c r="C42" t="s">
        <v>276</v>
      </c>
      <c r="D42" s="126">
        <v>8006580.5199999996</v>
      </c>
      <c r="E42" s="126">
        <v>0</v>
      </c>
    </row>
    <row r="43" spans="2:5">
      <c r="C43" t="s">
        <v>279</v>
      </c>
      <c r="D43" s="126">
        <v>1915579.7600000002</v>
      </c>
      <c r="E43" s="126">
        <v>0</v>
      </c>
    </row>
    <row r="44" spans="2:5">
      <c r="C44" t="s">
        <v>285</v>
      </c>
      <c r="D44" s="126">
        <v>1947160.46</v>
      </c>
      <c r="E44" s="126">
        <v>0</v>
      </c>
    </row>
    <row r="45" spans="2:5">
      <c r="C45" t="s">
        <v>292</v>
      </c>
      <c r="D45" s="126">
        <v>5180956.5722895227</v>
      </c>
      <c r="E45" s="126">
        <v>23605.460983788173</v>
      </c>
    </row>
    <row r="46" spans="2:5">
      <c r="C46" t="s">
        <v>300</v>
      </c>
      <c r="D46" s="126">
        <v>2763471.0811611996</v>
      </c>
      <c r="E46" s="126">
        <v>0</v>
      </c>
    </row>
    <row r="47" spans="2:5">
      <c r="C47" t="s">
        <v>316</v>
      </c>
      <c r="D47" s="126">
        <v>1420982.4979846999</v>
      </c>
      <c r="E47" s="126">
        <v>0</v>
      </c>
    </row>
    <row r="48" spans="2:5">
      <c r="C48" t="s">
        <v>321</v>
      </c>
      <c r="D48" s="126">
        <v>1208686.095063885</v>
      </c>
      <c r="E48" s="126">
        <v>37781.819679095453</v>
      </c>
    </row>
    <row r="49" spans="2:5">
      <c r="C49" t="s">
        <v>327</v>
      </c>
      <c r="D49" s="126">
        <v>3907006.2199999997</v>
      </c>
      <c r="E49" s="126">
        <v>0</v>
      </c>
    </row>
    <row r="50" spans="2:5">
      <c r="C50" t="s">
        <v>332</v>
      </c>
      <c r="D50" s="126">
        <v>2603111.6000000006</v>
      </c>
      <c r="E50" s="126">
        <v>0</v>
      </c>
    </row>
    <row r="51" spans="2:5">
      <c r="C51" t="s">
        <v>125</v>
      </c>
      <c r="D51" s="126">
        <v>0</v>
      </c>
      <c r="E51" s="126">
        <v>953762.3</v>
      </c>
    </row>
    <row r="52" spans="2:5">
      <c r="C52" t="s">
        <v>122</v>
      </c>
      <c r="D52" s="126">
        <v>0</v>
      </c>
      <c r="E52" s="126">
        <v>113106.80000000006</v>
      </c>
    </row>
    <row r="53" spans="2:5">
      <c r="C53" t="s">
        <v>119</v>
      </c>
      <c r="D53" s="126">
        <v>0</v>
      </c>
      <c r="E53" s="126">
        <v>3473489.36</v>
      </c>
    </row>
    <row r="54" spans="2:5">
      <c r="C54" t="s">
        <v>389</v>
      </c>
      <c r="D54" s="126">
        <v>684112.23006870016</v>
      </c>
      <c r="E54" s="126">
        <v>0</v>
      </c>
    </row>
    <row r="55" spans="2:5">
      <c r="C55" t="s">
        <v>392</v>
      </c>
      <c r="D55" s="126">
        <v>1464010.6475885999</v>
      </c>
      <c r="E55" s="126">
        <v>0</v>
      </c>
    </row>
    <row r="56" spans="2:5">
      <c r="C56" t="s">
        <v>165</v>
      </c>
      <c r="D56" s="126">
        <v>1371760.2746660348</v>
      </c>
      <c r="E56" s="126">
        <v>429619.89166355034</v>
      </c>
    </row>
    <row r="57" spans="2:5">
      <c r="C57" t="s">
        <v>167</v>
      </c>
      <c r="D57" s="126">
        <v>237396.05171904259</v>
      </c>
      <c r="E57" s="126">
        <v>74485.511825402456</v>
      </c>
    </row>
    <row r="58" spans="2:5">
      <c r="C58" t="s">
        <v>169</v>
      </c>
      <c r="D58" s="126">
        <v>273510.7622656693</v>
      </c>
      <c r="E58" s="126">
        <v>85824.625581139</v>
      </c>
    </row>
    <row r="59" spans="2:5">
      <c r="C59" t="s">
        <v>175</v>
      </c>
      <c r="D59" s="126">
        <v>518513.48077949142</v>
      </c>
      <c r="E59" s="126">
        <v>105259.00062603907</v>
      </c>
    </row>
    <row r="60" spans="2:5">
      <c r="C60" t="s">
        <v>196</v>
      </c>
      <c r="D60" s="126">
        <v>2122836.580055377</v>
      </c>
      <c r="E60" s="126">
        <v>941091.90308654134</v>
      </c>
    </row>
    <row r="61" spans="2:5">
      <c r="C61" t="s">
        <v>116</v>
      </c>
      <c r="D61" s="126">
        <v>744495.78722866112</v>
      </c>
      <c r="E61" s="126">
        <v>246638.66480841968</v>
      </c>
    </row>
    <row r="62" spans="2:5">
      <c r="C62" t="s">
        <v>178</v>
      </c>
      <c r="D62" s="126">
        <v>570813.60707996658</v>
      </c>
      <c r="E62" s="126">
        <v>428347.82128551521</v>
      </c>
    </row>
    <row r="63" spans="2:5">
      <c r="B63" t="s">
        <v>735</v>
      </c>
      <c r="D63" s="126">
        <v>50120804.401194848</v>
      </c>
      <c r="E63" s="126">
        <v>6913013.15953949</v>
      </c>
    </row>
    <row r="64" spans="2:5">
      <c r="B64" t="s">
        <v>680</v>
      </c>
      <c r="C64" t="s">
        <v>148</v>
      </c>
      <c r="D64" s="126">
        <v>2442543.4104918097</v>
      </c>
      <c r="E64" s="126">
        <v>766442.87023527629</v>
      </c>
    </row>
    <row r="65" spans="2:5">
      <c r="C65" t="s">
        <v>151</v>
      </c>
      <c r="D65" s="126">
        <v>1594354.9119415488</v>
      </c>
      <c r="E65" s="126">
        <v>500290.78280993353</v>
      </c>
    </row>
    <row r="66" spans="2:5">
      <c r="C66" t="s">
        <v>154</v>
      </c>
      <c r="D66" s="126">
        <v>1075808.6489554527</v>
      </c>
      <c r="E66" s="126">
        <v>135065.74017723554</v>
      </c>
    </row>
    <row r="67" spans="2:5">
      <c r="C67" t="s">
        <v>156</v>
      </c>
      <c r="D67" s="126">
        <v>875822.54123752424</v>
      </c>
      <c r="E67" s="126">
        <v>274823.34170170641</v>
      </c>
    </row>
    <row r="68" spans="2:5">
      <c r="C68" t="s">
        <v>159</v>
      </c>
      <c r="D68" s="126">
        <v>1059094.0696709303</v>
      </c>
      <c r="E68" s="126">
        <v>332331.90252463252</v>
      </c>
    </row>
    <row r="69" spans="2:5">
      <c r="C69" t="s">
        <v>161</v>
      </c>
      <c r="D69" s="126">
        <v>190824.51810470803</v>
      </c>
      <c r="E69" s="126">
        <v>59878.604711466309</v>
      </c>
    </row>
    <row r="70" spans="2:5">
      <c r="C70" t="s">
        <v>163</v>
      </c>
      <c r="D70" s="126">
        <v>1400517.6983305644</v>
      </c>
      <c r="E70" s="126">
        <v>427276.87907245778</v>
      </c>
    </row>
    <row r="71" spans="2:5">
      <c r="C71" t="s">
        <v>188</v>
      </c>
      <c r="D71" s="126">
        <v>627617.51417513727</v>
      </c>
      <c r="E71" s="126">
        <v>196939.37348587994</v>
      </c>
    </row>
    <row r="72" spans="2:5">
      <c r="C72" t="s">
        <v>181</v>
      </c>
      <c r="D72" s="126">
        <v>1130296.0226743359</v>
      </c>
      <c r="E72" s="126">
        <v>354674.28096174664</v>
      </c>
    </row>
    <row r="73" spans="2:5">
      <c r="C73" t="s">
        <v>146</v>
      </c>
      <c r="D73" s="126">
        <v>980704.35868043639</v>
      </c>
      <c r="E73" s="126">
        <v>270617.75417410652</v>
      </c>
    </row>
    <row r="74" spans="2:5">
      <c r="B74" t="s">
        <v>736</v>
      </c>
      <c r="D74" s="126">
        <v>11377583.694262447</v>
      </c>
      <c r="E74" s="126">
        <v>3318341.529854442</v>
      </c>
    </row>
    <row r="75" spans="2:5">
      <c r="B75" t="s">
        <v>200</v>
      </c>
      <c r="D75" s="126">
        <v>129843150.85565758</v>
      </c>
      <c r="E75" s="126">
        <v>31893798.384685673</v>
      </c>
    </row>
  </sheetData>
  <pageMargins left="0.7" right="0.7" top="0.75" bottom="0.75" header="0.3" footer="0.3"/>
  <pageSetup scale="59" orientation="portrait" horizontalDpi="1200" verticalDpi="1200" r:id="rId2"/>
  <headerFooter>
    <oddHeader xml:space="preserve">&amp;LAvista
</oddHeader>
    <oddFooter>&amp;L&amp;F&amp;RPage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145C8-CE1C-4218-BDAF-1E37B9D61144}">
  <sheetPr>
    <pageSetUpPr fitToPage="1"/>
  </sheetPr>
  <dimension ref="A1:AT25"/>
  <sheetViews>
    <sheetView zoomScaleNormal="100" workbookViewId="0"/>
  </sheetViews>
  <sheetFormatPr defaultColWidth="8.88671875" defaultRowHeight="14.4"/>
  <cols>
    <col min="1" max="1" width="39.44140625" style="133" customWidth="1"/>
    <col min="2" max="2" width="14.33203125" style="133" bestFit="1" customWidth="1"/>
    <col min="3" max="3" width="1.33203125" style="133" customWidth="1"/>
    <col min="4" max="4" width="13" style="133" customWidth="1"/>
    <col min="5" max="5" width="12.44140625" style="133" customWidth="1"/>
    <col min="6" max="6" width="1.109375" style="133" customWidth="1"/>
    <col min="7" max="7" width="8" style="133" customWidth="1"/>
    <col min="8" max="8" width="8.88671875" style="133" hidden="1" customWidth="1"/>
    <col min="9" max="9" width="8.88671875" style="133" customWidth="1"/>
    <col min="10" max="11" width="8.88671875" style="133" hidden="1" customWidth="1"/>
    <col min="12" max="12" width="1.44140625" style="133" customWidth="1"/>
    <col min="13" max="13" width="12.109375" style="133" bestFit="1" customWidth="1"/>
    <col min="14" max="14" width="12.109375" style="133" hidden="1" customWidth="1"/>
    <col min="15" max="15" width="11.109375" style="133" bestFit="1" customWidth="1"/>
    <col min="16" max="17" width="11.109375" style="133" hidden="1" customWidth="1"/>
    <col min="18" max="18" width="11" style="133" bestFit="1" customWidth="1"/>
    <col min="19" max="19" width="9.109375" style="133" hidden="1" customWidth="1"/>
    <col min="20" max="20" width="9.5546875" style="133" bestFit="1" customWidth="1"/>
    <col min="21" max="21" width="9.109375" style="133" hidden="1" customWidth="1"/>
    <col min="22" max="22" width="9.5546875" style="133" hidden="1" customWidth="1"/>
    <col min="23" max="23" width="1.5546875" style="133" customWidth="1"/>
    <col min="24" max="24" width="12.6640625" style="133" customWidth="1"/>
    <col min="25" max="25" width="12.88671875" style="133" bestFit="1" customWidth="1"/>
    <col min="26" max="26" width="11.33203125" style="133" bestFit="1" customWidth="1"/>
    <col min="27" max="27" width="12.33203125" style="133" bestFit="1" customWidth="1"/>
    <col min="28" max="28" width="11.33203125" style="133" bestFit="1" customWidth="1"/>
    <col min="29" max="29" width="1.5546875" style="133" customWidth="1"/>
    <col min="30" max="30" width="12.88671875" style="133" bestFit="1" customWidth="1"/>
    <col min="31" max="31" width="11" style="133" bestFit="1" customWidth="1"/>
    <col min="32" max="32" width="11.44140625" style="133" customWidth="1"/>
    <col min="33" max="34" width="11.109375" style="133" bestFit="1" customWidth="1"/>
    <col min="35" max="35" width="1.5546875" style="133" customWidth="1"/>
    <col min="36" max="37" width="9.5546875" style="133" bestFit="1" customWidth="1"/>
    <col min="38" max="38" width="10.44140625" style="133" bestFit="1" customWidth="1"/>
    <col min="39" max="39" width="9.5546875" style="133" bestFit="1" customWidth="1"/>
    <col min="40" max="40" width="10.6640625" style="133" customWidth="1"/>
    <col min="41" max="41" width="1.5546875" style="133" customWidth="1"/>
    <col min="42" max="42" width="9.33203125" style="133" bestFit="1" customWidth="1"/>
    <col min="43" max="43" width="8.88671875" style="133"/>
    <col min="44" max="44" width="11.33203125" style="133" customWidth="1"/>
    <col min="45" max="45" width="11.109375" style="133" bestFit="1" customWidth="1"/>
    <col min="46" max="46" width="9.44140625" style="133" bestFit="1" customWidth="1"/>
    <col min="47" max="16384" width="8.88671875" style="133"/>
  </cols>
  <sheetData>
    <row r="1" spans="1:46" ht="15" thickBot="1">
      <c r="X1" s="271" t="s">
        <v>722</v>
      </c>
      <c r="Y1" s="272"/>
      <c r="Z1" s="272"/>
      <c r="AA1" s="272"/>
      <c r="AB1" s="272"/>
      <c r="AC1" s="272"/>
      <c r="AD1" s="272"/>
      <c r="AE1" s="272"/>
      <c r="AF1" s="272"/>
      <c r="AG1" s="272"/>
      <c r="AH1" s="272"/>
      <c r="AI1" s="272"/>
      <c r="AJ1" s="272"/>
      <c r="AK1" s="272"/>
      <c r="AL1" s="272"/>
      <c r="AM1" s="272"/>
      <c r="AN1" s="272"/>
      <c r="AO1" s="272"/>
      <c r="AP1" s="272"/>
      <c r="AQ1" s="272"/>
      <c r="AR1" s="272"/>
      <c r="AS1" s="272"/>
      <c r="AT1" s="273"/>
    </row>
    <row r="2" spans="1:46" s="130" customFormat="1" ht="66.599999999999994" customHeight="1" thickBot="1">
      <c r="B2" s="131" t="s">
        <v>430</v>
      </c>
      <c r="D2" s="131" t="s">
        <v>431</v>
      </c>
      <c r="E2" s="131" t="s">
        <v>432</v>
      </c>
      <c r="G2" s="274" t="s">
        <v>210</v>
      </c>
      <c r="H2" s="275"/>
      <c r="I2" s="275"/>
      <c r="J2" s="275"/>
      <c r="K2" s="276"/>
      <c r="M2" s="274" t="s">
        <v>433</v>
      </c>
      <c r="N2" s="275"/>
      <c r="O2" s="275"/>
      <c r="P2" s="275"/>
      <c r="Q2" s="276"/>
      <c r="R2" s="277" t="s">
        <v>434</v>
      </c>
      <c r="S2" s="278"/>
      <c r="T2" s="278"/>
      <c r="U2" s="278"/>
      <c r="V2" s="279"/>
      <c r="X2" s="182" t="s">
        <v>696</v>
      </c>
      <c r="Y2" s="182" t="s">
        <v>636</v>
      </c>
      <c r="Z2" s="182" t="s">
        <v>49</v>
      </c>
      <c r="AA2" s="182" t="s">
        <v>494</v>
      </c>
      <c r="AB2" s="182" t="s">
        <v>680</v>
      </c>
      <c r="AD2" s="182" t="s">
        <v>696</v>
      </c>
      <c r="AE2" s="182" t="s">
        <v>636</v>
      </c>
      <c r="AF2" s="182" t="s">
        <v>49</v>
      </c>
      <c r="AG2" s="182" t="s">
        <v>494</v>
      </c>
      <c r="AH2" s="182" t="s">
        <v>680</v>
      </c>
      <c r="AJ2" s="182" t="s">
        <v>696</v>
      </c>
      <c r="AK2" s="182" t="s">
        <v>636</v>
      </c>
      <c r="AL2" s="182" t="s">
        <v>49</v>
      </c>
      <c r="AM2" s="182" t="s">
        <v>494</v>
      </c>
      <c r="AN2" s="182" t="s">
        <v>680</v>
      </c>
      <c r="AP2" s="182" t="s">
        <v>696</v>
      </c>
      <c r="AQ2" s="182" t="s">
        <v>636</v>
      </c>
      <c r="AR2" s="182" t="s">
        <v>49</v>
      </c>
      <c r="AS2" s="182" t="s">
        <v>494</v>
      </c>
      <c r="AT2" s="182" t="s">
        <v>680</v>
      </c>
    </row>
    <row r="3" spans="1:46">
      <c r="A3" s="130" t="s">
        <v>435</v>
      </c>
      <c r="B3" s="132">
        <v>2020</v>
      </c>
      <c r="E3" s="132">
        <v>2020</v>
      </c>
      <c r="G3" s="132" t="s">
        <v>436</v>
      </c>
      <c r="H3" s="132" t="s">
        <v>437</v>
      </c>
      <c r="I3" s="132" t="s">
        <v>438</v>
      </c>
      <c r="J3" s="132" t="s">
        <v>439</v>
      </c>
      <c r="K3" s="132" t="s">
        <v>440</v>
      </c>
      <c r="M3" s="134" t="s">
        <v>436</v>
      </c>
      <c r="N3" s="134" t="s">
        <v>437</v>
      </c>
      <c r="O3" s="134" t="s">
        <v>438</v>
      </c>
      <c r="P3" s="134" t="s">
        <v>439</v>
      </c>
      <c r="Q3" s="134" t="s">
        <v>440</v>
      </c>
      <c r="R3" s="134" t="s">
        <v>436</v>
      </c>
      <c r="S3" s="134" t="s">
        <v>437</v>
      </c>
      <c r="T3" s="134" t="s">
        <v>438</v>
      </c>
      <c r="U3" s="134" t="s">
        <v>439</v>
      </c>
      <c r="V3" s="134" t="s">
        <v>440</v>
      </c>
      <c r="X3" s="270" t="s">
        <v>723</v>
      </c>
      <c r="Y3" s="270"/>
      <c r="Z3" s="270"/>
      <c r="AA3" s="270"/>
      <c r="AB3" s="270"/>
      <c r="AD3" s="270" t="s">
        <v>724</v>
      </c>
      <c r="AE3" s="270"/>
      <c r="AF3" s="270"/>
      <c r="AG3" s="270"/>
      <c r="AH3" s="270"/>
      <c r="AJ3" s="270" t="s">
        <v>725</v>
      </c>
      <c r="AK3" s="270"/>
      <c r="AL3" s="270"/>
      <c r="AM3" s="270"/>
      <c r="AN3" s="270"/>
      <c r="AP3" s="270" t="s">
        <v>726</v>
      </c>
      <c r="AQ3" s="270"/>
      <c r="AR3" s="270"/>
      <c r="AS3" s="270"/>
      <c r="AT3" s="270"/>
    </row>
    <row r="4" spans="1:46">
      <c r="A4" s="172" t="s">
        <v>727</v>
      </c>
      <c r="B4" s="136">
        <v>1222219.3199999998</v>
      </c>
      <c r="D4" s="137">
        <v>2.6194411005176183E-2</v>
      </c>
      <c r="E4" s="136">
        <f>-B4*D4</f>
        <v>-32015.315206546948</v>
      </c>
      <c r="G4" s="133">
        <v>0.65639999999999998</v>
      </c>
      <c r="H4" s="133">
        <v>0.34360000000000002</v>
      </c>
      <c r="I4" s="133">
        <v>0</v>
      </c>
      <c r="J4" s="133">
        <v>0</v>
      </c>
      <c r="K4" s="133">
        <v>0</v>
      </c>
      <c r="M4" s="214">
        <v>801054.6851</v>
      </c>
      <c r="N4" s="214">
        <v>421164.6349</v>
      </c>
      <c r="O4" s="214">
        <v>0</v>
      </c>
      <c r="P4" s="214">
        <v>0</v>
      </c>
      <c r="Q4" s="214">
        <v>0</v>
      </c>
      <c r="R4" s="136">
        <f>E4*G4</f>
        <v>-21014.852901577415</v>
      </c>
      <c r="S4" s="136">
        <f>E4*H4</f>
        <v>-11000.462304969531</v>
      </c>
      <c r="T4" s="136">
        <f>E4*I4</f>
        <v>0</v>
      </c>
      <c r="U4" s="136">
        <f>E4*J4</f>
        <v>0</v>
      </c>
      <c r="V4" s="136">
        <f>E4*K4</f>
        <v>0</v>
      </c>
      <c r="X4" s="179">
        <v>0</v>
      </c>
      <c r="Y4" s="180">
        <f>M4</f>
        <v>801054.6851</v>
      </c>
      <c r="Z4" s="179">
        <v>0</v>
      </c>
      <c r="AA4" s="179">
        <v>0</v>
      </c>
      <c r="AB4" s="179">
        <v>0</v>
      </c>
      <c r="AD4" s="178">
        <v>0</v>
      </c>
      <c r="AE4" s="178">
        <v>0</v>
      </c>
      <c r="AF4" s="178">
        <v>0</v>
      </c>
      <c r="AG4" s="178">
        <v>0</v>
      </c>
      <c r="AH4" s="178">
        <v>0</v>
      </c>
      <c r="AJ4" s="178">
        <v>0</v>
      </c>
      <c r="AK4" s="179">
        <f>R4</f>
        <v>-21014.852901577415</v>
      </c>
      <c r="AL4" s="178">
        <v>0</v>
      </c>
      <c r="AM4" s="178">
        <v>0</v>
      </c>
      <c r="AN4" s="178">
        <v>0</v>
      </c>
      <c r="AP4" s="178">
        <v>0</v>
      </c>
      <c r="AQ4" s="178">
        <v>0</v>
      </c>
      <c r="AR4" s="178">
        <v>0</v>
      </c>
      <c r="AS4" s="178">
        <v>0</v>
      </c>
      <c r="AT4" s="178">
        <v>0</v>
      </c>
    </row>
    <row r="5" spans="1:46">
      <c r="A5" s="135" t="s">
        <v>418</v>
      </c>
      <c r="B5" s="136">
        <v>1449389.58</v>
      </c>
      <c r="D5" s="137">
        <v>2.1439751301373367E-2</v>
      </c>
      <c r="E5" s="136">
        <f>-B5*D5</f>
        <v>-31074.552134001999</v>
      </c>
      <c r="G5" s="133">
        <v>0.65639999999999998</v>
      </c>
      <c r="H5" s="133">
        <v>0.34360000000000002</v>
      </c>
      <c r="I5" s="133">
        <v>0</v>
      </c>
      <c r="J5" s="133">
        <v>0</v>
      </c>
      <c r="K5" s="133">
        <v>0</v>
      </c>
      <c r="M5" s="214">
        <v>951379.320312</v>
      </c>
      <c r="N5" s="214">
        <v>498010.25968800002</v>
      </c>
      <c r="O5" s="214">
        <v>0</v>
      </c>
      <c r="P5" s="214">
        <v>0</v>
      </c>
      <c r="Q5" s="214">
        <v>0</v>
      </c>
      <c r="R5" s="136">
        <f>E5*G5</f>
        <v>-20397.33602075891</v>
      </c>
      <c r="S5" s="136">
        <f>E5*H5</f>
        <v>-10677.216113243087</v>
      </c>
      <c r="T5" s="136">
        <f>E5*I5</f>
        <v>0</v>
      </c>
      <c r="U5" s="136">
        <f>E5*J5</f>
        <v>0</v>
      </c>
      <c r="V5" s="136">
        <f>E5*K5</f>
        <v>0</v>
      </c>
      <c r="X5" s="179">
        <f>$M5*'CAP 20.5 - Ret Allocation'!C12</f>
        <v>0</v>
      </c>
      <c r="Y5" s="179">
        <f>$M5*'CAP 20.5 - Ret Allocation'!D12</f>
        <v>561463.47842917906</v>
      </c>
      <c r="Z5" s="179">
        <f>$M5*'CAP 20.5 - Ret Allocation'!E12</f>
        <v>276597.61666620488</v>
      </c>
      <c r="AA5" s="179">
        <f>$M5*'CAP 20.5 - Ret Allocation'!F12</f>
        <v>113318.22521661605</v>
      </c>
      <c r="AB5" s="179">
        <f>$M5*'CAP 20.5 - Ret Allocation'!G12</f>
        <v>0</v>
      </c>
      <c r="AD5" s="178">
        <v>0</v>
      </c>
      <c r="AE5" s="178">
        <v>0</v>
      </c>
      <c r="AF5" s="178">
        <v>0</v>
      </c>
      <c r="AG5" s="178">
        <v>0</v>
      </c>
      <c r="AH5" s="178">
        <v>0</v>
      </c>
      <c r="AJ5" s="179">
        <f>$R5*'CAP 20.5 - Ret Allocation'!C12</f>
        <v>0</v>
      </c>
      <c r="AK5" s="179">
        <f>$R5*'CAP 20.5 - Ret Allocation'!D12</f>
        <v>-12037.637342325608</v>
      </c>
      <c r="AL5" s="179">
        <f>$R5*'CAP 20.5 - Ret Allocation'!E12</f>
        <v>-5930.1841118760376</v>
      </c>
      <c r="AM5" s="179">
        <f>$R5*'CAP 20.5 - Ret Allocation'!F12</f>
        <v>-2429.5145665572641</v>
      </c>
      <c r="AN5" s="179">
        <f>$R5*'CAP 20.5 - Ret Allocation'!G12</f>
        <v>0</v>
      </c>
      <c r="AP5" s="178">
        <v>0</v>
      </c>
      <c r="AQ5" s="178">
        <v>0</v>
      </c>
      <c r="AR5" s="178">
        <v>0</v>
      </c>
      <c r="AS5" s="178">
        <v>0</v>
      </c>
      <c r="AT5" s="178">
        <v>0</v>
      </c>
    </row>
    <row r="6" spans="1:46">
      <c r="A6" s="135" t="s">
        <v>419</v>
      </c>
      <c r="B6" s="136">
        <v>87633</v>
      </c>
      <c r="D6" s="137">
        <v>3.5595120840439837E-2</v>
      </c>
      <c r="E6" s="136">
        <f>-B6*D6</f>
        <v>-3119.3072246102643</v>
      </c>
      <c r="G6" s="133">
        <v>0.65639999999999998</v>
      </c>
      <c r="H6" s="133">
        <v>0.34360000000000002</v>
      </c>
      <c r="I6" s="133">
        <v>0</v>
      </c>
      <c r="J6" s="133">
        <v>0</v>
      </c>
      <c r="K6" s="133">
        <v>0</v>
      </c>
      <c r="M6" s="214">
        <v>57522.301200000002</v>
      </c>
      <c r="N6" s="214">
        <v>30110.698799999998</v>
      </c>
      <c r="O6" s="214">
        <v>0</v>
      </c>
      <c r="P6" s="214">
        <v>0</v>
      </c>
      <c r="Q6" s="214">
        <v>0</v>
      </c>
      <c r="R6" s="136">
        <f>E6*G6</f>
        <v>-2047.5132622341773</v>
      </c>
      <c r="S6" s="136">
        <f>E6*H6</f>
        <v>-1071.7939623760869</v>
      </c>
      <c r="T6" s="136">
        <f>E6*I6</f>
        <v>0</v>
      </c>
      <c r="U6" s="136">
        <f>E6*J6</f>
        <v>0</v>
      </c>
      <c r="V6" s="136">
        <f>E6*K6</f>
        <v>0</v>
      </c>
      <c r="X6" s="179">
        <f>$M6*'CAP 20.5 - Ret Allocation'!C13</f>
        <v>0</v>
      </c>
      <c r="Y6" s="179">
        <f>$M6*'CAP 20.5 - Ret Allocation'!D13</f>
        <v>16512.489459547258</v>
      </c>
      <c r="Z6" s="179">
        <f>$M6*'CAP 20.5 - Ret Allocation'!E13</f>
        <v>0</v>
      </c>
      <c r="AA6" s="179">
        <f>$M6*'CAP 20.5 - Ret Allocation'!F13</f>
        <v>41009.811740452744</v>
      </c>
      <c r="AB6" s="179">
        <f>$M6*'CAP 20.5 - Ret Allocation'!G13</f>
        <v>0</v>
      </c>
      <c r="AD6" s="178">
        <v>0</v>
      </c>
      <c r="AE6" s="178">
        <v>0</v>
      </c>
      <c r="AF6" s="178">
        <v>0</v>
      </c>
      <c r="AG6" s="178">
        <v>0</v>
      </c>
      <c r="AH6" s="178">
        <v>0</v>
      </c>
      <c r="AJ6" s="179">
        <f>$R6*'CAP 20.5 - Ret Allocation'!C13</f>
        <v>0</v>
      </c>
      <c r="AK6" s="179">
        <f>$R6*'CAP 20.5 - Ret Allocation'!D13</f>
        <v>-587.76405768907364</v>
      </c>
      <c r="AL6" s="179">
        <f>$R6*'CAP 20.5 - Ret Allocation'!E13</f>
        <v>0</v>
      </c>
      <c r="AM6" s="179">
        <f>$R6*'CAP 20.5 - Ret Allocation'!F13</f>
        <v>-1459.7492045451038</v>
      </c>
      <c r="AN6" s="179">
        <f>$R6*'CAP 20.5 - Ret Allocation'!G13</f>
        <v>0</v>
      </c>
      <c r="AP6" s="178">
        <v>0</v>
      </c>
      <c r="AQ6" s="178">
        <v>0</v>
      </c>
      <c r="AR6" s="178">
        <v>0</v>
      </c>
      <c r="AS6" s="178">
        <v>0</v>
      </c>
      <c r="AT6" s="178">
        <v>0</v>
      </c>
    </row>
    <row r="7" spans="1:46">
      <c r="A7" s="135"/>
      <c r="B7" s="136"/>
      <c r="E7" s="136"/>
      <c r="M7" s="214"/>
      <c r="N7" s="214"/>
      <c r="O7" s="214"/>
      <c r="P7" s="214"/>
      <c r="Q7" s="214"/>
      <c r="R7" s="136"/>
      <c r="S7" s="136"/>
      <c r="T7" s="136"/>
      <c r="U7" s="136"/>
      <c r="V7" s="136"/>
    </row>
    <row r="8" spans="1:46">
      <c r="A8" s="135" t="s">
        <v>417</v>
      </c>
      <c r="B8" s="136">
        <v>5309500.17</v>
      </c>
      <c r="D8" s="137">
        <v>2.0844447206028349E-2</v>
      </c>
      <c r="E8" s="136">
        <f>-B8*D8</f>
        <v>-110673.59598396355</v>
      </c>
      <c r="G8" s="133">
        <v>0.65639999999999998</v>
      </c>
      <c r="H8" s="133">
        <v>0.34360000000000002</v>
      </c>
      <c r="I8" s="133">
        <v>0</v>
      </c>
      <c r="J8" s="133">
        <v>0</v>
      </c>
      <c r="K8" s="133">
        <v>0</v>
      </c>
      <c r="M8" s="214">
        <v>3485095.89328</v>
      </c>
      <c r="N8" s="214">
        <v>1824404.27672</v>
      </c>
      <c r="O8" s="214">
        <v>0</v>
      </c>
      <c r="P8" s="214">
        <v>0</v>
      </c>
      <c r="Q8" s="214">
        <v>0</v>
      </c>
      <c r="R8" s="136">
        <f>E8*G8</f>
        <v>-72646.148403873667</v>
      </c>
      <c r="S8" s="136">
        <f>E8*H8</f>
        <v>-38027.44758008988</v>
      </c>
      <c r="T8" s="136">
        <f>E8*I8</f>
        <v>0</v>
      </c>
      <c r="U8" s="136">
        <f>E8*J8</f>
        <v>0</v>
      </c>
      <c r="V8" s="136">
        <f>E8*K8</f>
        <v>0</v>
      </c>
      <c r="X8" s="179">
        <f>$M8*'CAP 20.5 - Ret Allocation'!C8</f>
        <v>0</v>
      </c>
      <c r="Y8" s="179">
        <f>$M8*'CAP 20.5 - Ret Allocation'!D8</f>
        <v>707510.69654814759</v>
      </c>
      <c r="Z8" s="179">
        <f>$M8*'CAP 20.5 - Ret Allocation'!E8</f>
        <v>2180024.020262104</v>
      </c>
      <c r="AA8" s="179">
        <f>$M8*'CAP 20.5 - Ret Allocation'!F8</f>
        <v>597561.17646974814</v>
      </c>
      <c r="AB8" s="179">
        <f>$M8*'CAP 20.5 - Ret Allocation'!G8</f>
        <v>0</v>
      </c>
      <c r="AD8" s="178">
        <v>0</v>
      </c>
      <c r="AE8" s="178">
        <v>0</v>
      </c>
      <c r="AF8" s="178">
        <v>0</v>
      </c>
      <c r="AG8" s="178">
        <v>0</v>
      </c>
      <c r="AH8" s="178">
        <v>0</v>
      </c>
      <c r="AJ8" s="179">
        <f>$R8*'CAP 20.5 - Ret Allocation'!C8</f>
        <v>0</v>
      </c>
      <c r="AK8" s="179">
        <f>$R8*'CAP 20.5 - Ret Allocation'!D8</f>
        <v>-14747.923337739659</v>
      </c>
      <c r="AL8" s="179">
        <f>$R8*'CAP 20.5 - Ret Allocation'!E8</f>
        <v>-45442.178163688855</v>
      </c>
      <c r="AM8" s="179">
        <f>$R8*'CAP 20.5 - Ret Allocation'!F8</f>
        <v>-12456.046902445152</v>
      </c>
      <c r="AN8" s="179">
        <f>$R8*'CAP 20.5 - Ret Allocation'!G8</f>
        <v>0</v>
      </c>
      <c r="AP8" s="178">
        <v>0</v>
      </c>
      <c r="AQ8" s="178">
        <v>0</v>
      </c>
      <c r="AR8" s="178">
        <v>0</v>
      </c>
      <c r="AS8" s="178">
        <v>0</v>
      </c>
      <c r="AT8" s="178">
        <v>0</v>
      </c>
    </row>
    <row r="9" spans="1:46">
      <c r="A9" s="135"/>
      <c r="B9" s="136"/>
      <c r="E9" s="136"/>
      <c r="M9" s="214"/>
      <c r="N9" s="214"/>
      <c r="O9" s="214"/>
      <c r="P9" s="214"/>
      <c r="Q9" s="214"/>
      <c r="R9" s="136"/>
      <c r="S9" s="136"/>
      <c r="T9" s="136"/>
      <c r="U9" s="136"/>
      <c r="V9" s="136"/>
    </row>
    <row r="10" spans="1:46">
      <c r="A10" s="135" t="s">
        <v>416</v>
      </c>
      <c r="B10" s="136">
        <v>15267318.090000002</v>
      </c>
      <c r="D10" s="137">
        <v>2.5013009765068421E-2</v>
      </c>
      <c r="E10" s="136">
        <f>-B10*D10</f>
        <v>-381881.57647157577</v>
      </c>
      <c r="G10" s="138">
        <v>0.71114212766754126</v>
      </c>
      <c r="H10" s="138">
        <v>0.2888578723324588</v>
      </c>
      <c r="M10" s="214">
        <v>14100540.418931199</v>
      </c>
      <c r="N10" s="214">
        <v>1166777.6710687999</v>
      </c>
      <c r="O10" s="214">
        <v>0</v>
      </c>
      <c r="P10" s="214">
        <v>0</v>
      </c>
      <c r="Q10" s="214">
        <v>0</v>
      </c>
      <c r="R10" s="136">
        <f>E10*G10</f>
        <v>-271572.07680903125</v>
      </c>
      <c r="S10" s="136">
        <f>E10*H10</f>
        <v>-110309.49966254453</v>
      </c>
      <c r="T10" s="136">
        <f>E10*I10</f>
        <v>0</v>
      </c>
      <c r="U10" s="136">
        <f>E10*J10</f>
        <v>0</v>
      </c>
      <c r="V10" s="136">
        <f>E10*K10</f>
        <v>0</v>
      </c>
      <c r="X10" s="179">
        <f>$M10*'CAP 20.5 - Ret Allocation'!C7</f>
        <v>0</v>
      </c>
      <c r="Y10" s="179">
        <f>$M10*'CAP 20.5 - Ret Allocation'!D7</f>
        <v>858868.04598381021</v>
      </c>
      <c r="Z10" s="179">
        <f>$M10*'CAP 20.5 - Ret Allocation'!E7</f>
        <v>2796921.7395076328</v>
      </c>
      <c r="AA10" s="179">
        <f>$M10*'CAP 20.5 - Ret Allocation'!F7</f>
        <v>10444750.633439755</v>
      </c>
      <c r="AB10" s="179">
        <f>$M10*'CAP 20.5 - Ret Allocation'!G7</f>
        <v>0</v>
      </c>
      <c r="AD10" s="178">
        <v>0</v>
      </c>
      <c r="AE10" s="178">
        <v>0</v>
      </c>
      <c r="AF10" s="178">
        <v>0</v>
      </c>
      <c r="AG10" s="178">
        <v>0</v>
      </c>
      <c r="AH10" s="178">
        <v>0</v>
      </c>
      <c r="AJ10" s="179">
        <f>$R10*'CAP 20.5 - Ret Allocation'!C7</f>
        <v>0</v>
      </c>
      <c r="AK10" s="179">
        <f>$R10*'CAP 20.5 - Ret Allocation'!D7</f>
        <v>-16541.534722994504</v>
      </c>
      <c r="AL10" s="179">
        <f>$R10*'CAP 20.5 - Ret Allocation'!E7</f>
        <v>-53867.853493801776</v>
      </c>
      <c r="AM10" s="179">
        <f>$R10*'CAP 20.5 - Ret Allocation'!F7</f>
        <v>-201162.68859223495</v>
      </c>
      <c r="AN10" s="179">
        <f>$R10*'CAP 20.5 - Ret Allocation'!G7</f>
        <v>0</v>
      </c>
      <c r="AP10" s="178">
        <v>0</v>
      </c>
      <c r="AQ10" s="178">
        <v>0</v>
      </c>
      <c r="AR10" s="178">
        <v>0</v>
      </c>
      <c r="AS10" s="178">
        <v>0</v>
      </c>
      <c r="AT10" s="178">
        <v>0</v>
      </c>
    </row>
    <row r="11" spans="1:46">
      <c r="B11" s="136"/>
      <c r="E11" s="136"/>
      <c r="M11" s="214"/>
      <c r="N11" s="214"/>
      <c r="O11" s="214"/>
      <c r="P11" s="214"/>
      <c r="Q11" s="214"/>
      <c r="R11" s="136"/>
      <c r="S11" s="136"/>
      <c r="T11" s="136"/>
      <c r="U11" s="136"/>
      <c r="V11" s="136"/>
    </row>
    <row r="12" spans="1:46">
      <c r="A12" s="135" t="s">
        <v>44</v>
      </c>
      <c r="B12" s="136">
        <v>6135575.9800000004</v>
      </c>
      <c r="D12" s="137">
        <v>2.5013009765068421E-2</v>
      </c>
      <c r="E12" s="136">
        <f>-B12*D12</f>
        <v>-153469.22190205925</v>
      </c>
      <c r="I12" s="138">
        <v>0.57572148599092077</v>
      </c>
      <c r="J12" s="138">
        <v>5.2656888671128589E-2</v>
      </c>
      <c r="K12" s="138">
        <v>0.37162162533795062</v>
      </c>
      <c r="M12" s="214">
        <v>0</v>
      </c>
      <c r="N12" s="214">
        <v>0</v>
      </c>
      <c r="O12" s="214">
        <v>4227521.5</v>
      </c>
      <c r="P12" s="214">
        <v>780359.69</v>
      </c>
      <c r="Q12" s="214">
        <v>1127694.79</v>
      </c>
      <c r="R12" s="136">
        <f>E12*G12</f>
        <v>0</v>
      </c>
      <c r="S12" s="136">
        <f>E12*H12</f>
        <v>0</v>
      </c>
      <c r="T12" s="136">
        <f>E12*I12</f>
        <v>-88355.528487323914</v>
      </c>
      <c r="U12" s="136">
        <f>E12*J12</f>
        <v>-8081.2117321414635</v>
      </c>
      <c r="V12" s="136">
        <f>E12*K12</f>
        <v>-57032.481682593869</v>
      </c>
      <c r="X12" s="178">
        <v>0</v>
      </c>
      <c r="Y12" s="178">
        <v>0</v>
      </c>
      <c r="Z12" s="178">
        <v>0</v>
      </c>
      <c r="AA12" s="178">
        <v>0</v>
      </c>
      <c r="AB12" s="178">
        <v>0</v>
      </c>
      <c r="AD12" s="179">
        <f>$O12*'CAP 20.5 - Ret Allocation'!H10</f>
        <v>0</v>
      </c>
      <c r="AE12" s="179">
        <f>$O12*'CAP 20.5 - Ret Allocation'!I10</f>
        <v>1026207.5646587083</v>
      </c>
      <c r="AF12" s="179">
        <f>$O12*'CAP 20.5 - Ret Allocation'!J10</f>
        <v>2240125.2870741221</v>
      </c>
      <c r="AG12" s="179">
        <f>$O12*'CAP 20.5 - Ret Allocation'!K10</f>
        <v>961188.6482671696</v>
      </c>
      <c r="AH12" s="179">
        <f>$O12*'CAP 20.5 - Ret Allocation'!L10</f>
        <v>0</v>
      </c>
      <c r="AJ12" s="178">
        <v>0</v>
      </c>
      <c r="AK12" s="178">
        <v>0</v>
      </c>
      <c r="AL12" s="178">
        <v>0</v>
      </c>
      <c r="AM12" s="178">
        <v>0</v>
      </c>
      <c r="AN12" s="178">
        <v>0</v>
      </c>
      <c r="AP12" s="179">
        <f>$T12*'CAP 20.5 - Ret Allocation'!H10</f>
        <v>0</v>
      </c>
      <c r="AQ12" s="179">
        <f>$T12*'CAP 20.5 - Ret Allocation'!I10</f>
        <v>-21447.817997639941</v>
      </c>
      <c r="AR12" s="179">
        <f>$T12*'CAP 20.5 - Ret Allocation'!J10</f>
        <v>-46818.792906730872</v>
      </c>
      <c r="AS12" s="179">
        <f>$T12*'CAP 20.5 - Ret Allocation'!K10</f>
        <v>-20088.917582953101</v>
      </c>
      <c r="AT12" s="179">
        <f>$T12*'CAP 20.5 - Ret Allocation'!L10</f>
        <v>0</v>
      </c>
    </row>
    <row r="13" spans="1:46">
      <c r="A13" s="135"/>
      <c r="B13" s="136"/>
      <c r="E13" s="136"/>
      <c r="M13" s="214"/>
      <c r="N13" s="214"/>
      <c r="O13" s="214"/>
      <c r="P13" s="214"/>
      <c r="Q13" s="214"/>
      <c r="R13" s="136"/>
      <c r="S13" s="136"/>
      <c r="T13" s="136"/>
      <c r="U13" s="136"/>
      <c r="V13" s="136"/>
    </row>
    <row r="14" spans="1:46">
      <c r="A14" s="135" t="s">
        <v>45</v>
      </c>
      <c r="B14" s="136">
        <v>0</v>
      </c>
      <c r="D14" s="137">
        <v>1.0346482300806698E-2</v>
      </c>
      <c r="E14" s="136">
        <f>-B14*D14</f>
        <v>0</v>
      </c>
      <c r="G14" s="133">
        <v>0</v>
      </c>
      <c r="H14" s="133">
        <v>0</v>
      </c>
      <c r="I14" s="133">
        <v>0.65588000000000002</v>
      </c>
      <c r="J14" s="133">
        <v>0.24762000000000001</v>
      </c>
      <c r="K14" s="133">
        <v>9.6500000000000002E-2</v>
      </c>
      <c r="M14" s="214">
        <v>0</v>
      </c>
      <c r="N14" s="214">
        <v>0</v>
      </c>
      <c r="O14" s="214">
        <v>0</v>
      </c>
      <c r="P14" s="214">
        <v>0</v>
      </c>
      <c r="Q14" s="214">
        <v>0</v>
      </c>
      <c r="R14" s="136">
        <f>E14*G14</f>
        <v>0</v>
      </c>
      <c r="S14" s="136">
        <f>E14*H14</f>
        <v>0</v>
      </c>
      <c r="T14" s="136">
        <f>E14*I14</f>
        <v>0</v>
      </c>
      <c r="U14" s="136">
        <f>E14*J14</f>
        <v>0</v>
      </c>
      <c r="V14" s="136">
        <f>E14*K14</f>
        <v>0</v>
      </c>
      <c r="X14" s="178">
        <v>0</v>
      </c>
      <c r="Y14" s="178">
        <v>0</v>
      </c>
      <c r="Z14" s="178">
        <v>0</v>
      </c>
      <c r="AA14" s="178">
        <v>0</v>
      </c>
      <c r="AB14" s="178">
        <v>0</v>
      </c>
      <c r="AD14" s="179">
        <f>$O14*'CAP 20.5 - Ret Allocation'!H11</f>
        <v>0</v>
      </c>
      <c r="AE14" s="179">
        <f>$O14*'CAP 20.5 - Ret Allocation'!I11</f>
        <v>0</v>
      </c>
      <c r="AF14" s="179">
        <f>$O14*'CAP 20.5 - Ret Allocation'!J11</f>
        <v>0</v>
      </c>
      <c r="AG14" s="179">
        <f>$O14*'CAP 20.5 - Ret Allocation'!K11</f>
        <v>0</v>
      </c>
      <c r="AH14" s="179">
        <f>$O14*'CAP 20.5 - Ret Allocation'!L11</f>
        <v>0</v>
      </c>
      <c r="AJ14" s="178">
        <v>0</v>
      </c>
      <c r="AK14" s="178">
        <v>0</v>
      </c>
      <c r="AL14" s="178">
        <v>0</v>
      </c>
      <c r="AM14" s="178">
        <v>0</v>
      </c>
      <c r="AN14" s="178">
        <v>0</v>
      </c>
      <c r="AP14" s="179">
        <f>$T14*'CAP 20.5 - Ret Allocation'!H11</f>
        <v>0</v>
      </c>
      <c r="AQ14" s="179">
        <f>$T14*'CAP 20.5 - Ret Allocation'!I11</f>
        <v>0</v>
      </c>
      <c r="AR14" s="179">
        <f>$T14*'CAP 20.5 - Ret Allocation'!J11</f>
        <v>0</v>
      </c>
      <c r="AS14" s="179">
        <f>$T14*'CAP 20.5 - Ret Allocation'!K11</f>
        <v>0</v>
      </c>
      <c r="AT14" s="179">
        <f>$T14*'CAP 20.5 - Ret Allocation'!L11</f>
        <v>0</v>
      </c>
    </row>
    <row r="15" spans="1:46">
      <c r="A15" s="135"/>
      <c r="B15" s="136"/>
      <c r="E15" s="136"/>
      <c r="M15" s="214"/>
      <c r="N15" s="214"/>
      <c r="O15" s="214"/>
      <c r="P15" s="214"/>
      <c r="Q15" s="214"/>
      <c r="R15" s="136"/>
      <c r="S15" s="136"/>
      <c r="T15" s="136"/>
      <c r="U15" s="136"/>
      <c r="V15" s="136"/>
    </row>
    <row r="16" spans="1:46">
      <c r="A16" s="135" t="s">
        <v>41</v>
      </c>
      <c r="B16" s="136">
        <v>9984690.540000001</v>
      </c>
      <c r="D16" s="133" t="s">
        <v>441</v>
      </c>
      <c r="E16" s="136">
        <v>-793848</v>
      </c>
      <c r="G16" s="269" t="s">
        <v>442</v>
      </c>
      <c r="H16" s="269"/>
      <c r="I16" s="269"/>
      <c r="J16" s="269"/>
      <c r="K16" s="269"/>
      <c r="M16" s="214">
        <v>4773151.9185478901</v>
      </c>
      <c r="N16" s="214">
        <v>2147922.8482687101</v>
      </c>
      <c r="O16" s="214">
        <v>1533523.6112760899</v>
      </c>
      <c r="P16" s="214">
        <v>588506.03372251499</v>
      </c>
      <c r="Q16" s="214">
        <v>941586.12818480004</v>
      </c>
      <c r="R16" s="136">
        <v>-379750.99143316597</v>
      </c>
      <c r="S16" s="136">
        <v>-177381.44926702412</v>
      </c>
      <c r="T16" s="136">
        <v>-119072.90579996971</v>
      </c>
      <c r="U16" s="136">
        <v>-46428.023006666102</v>
      </c>
      <c r="V16" s="136">
        <v>-71214.810642132361</v>
      </c>
      <c r="X16" s="179">
        <f>$M16*'CAP 20.5 - Ret Allocation'!C14</f>
        <v>2595518.7807812025</v>
      </c>
      <c r="Y16" s="179">
        <f>$M16*'CAP 20.5 - Ret Allocation'!D14</f>
        <v>0</v>
      </c>
      <c r="Z16" s="179">
        <f>$M16*'CAP 20.5 - Ret Allocation'!E14</f>
        <v>12621.145621670852</v>
      </c>
      <c r="AA16" s="179">
        <f>$M16*'CAP 20.5 - Ret Allocation'!F14</f>
        <v>198000.18940985081</v>
      </c>
      <c r="AB16" s="179">
        <f>$M16*'CAP 20.5 - Ret Allocation'!G14</f>
        <v>1967011.8027351662</v>
      </c>
      <c r="AD16" s="179">
        <f>$O16*'CAP 20.5 - Ret Allocation'!H14</f>
        <v>872673.28625016625</v>
      </c>
      <c r="AE16" s="179">
        <f>$O16*'CAP 20.5 - Ret Allocation'!I14</f>
        <v>0</v>
      </c>
      <c r="AF16" s="179">
        <f>$O16*'CAP 20.5 - Ret Allocation'!J14</f>
        <v>0</v>
      </c>
      <c r="AG16" s="179">
        <f>$O16*'CAP 20.5 - Ret Allocation'!K14</f>
        <v>1664.8707167311086</v>
      </c>
      <c r="AH16" s="179">
        <f>$O16*'CAP 20.5 - Ret Allocation'!L14</f>
        <v>659185.45430919272</v>
      </c>
      <c r="AJ16" s="179">
        <f>$R16*'CAP 20.5 - Ret Allocation'!C14</f>
        <v>-206498.9439064246</v>
      </c>
      <c r="AK16" s="179">
        <f>$R16*'CAP 20.5 - Ret Allocation'!D14</f>
        <v>0</v>
      </c>
      <c r="AL16" s="179">
        <f>$R16*'CAP 20.5 - Ret Allocation'!E14</f>
        <v>-1004.1357670237286</v>
      </c>
      <c r="AM16" s="179">
        <f>$R16*'CAP 20.5 - Ret Allocation'!F14</f>
        <v>-15752.854615869919</v>
      </c>
      <c r="AN16" s="179">
        <f>$R16*'CAP 20.5 - Ret Allocation'!G14</f>
        <v>-156495.05714384772</v>
      </c>
      <c r="AP16" s="179">
        <f>$T16*'CAP 20.5 - Ret Allocation'!H14</f>
        <v>-67760.120055372376</v>
      </c>
      <c r="AQ16" s="179">
        <f>$T16*'CAP 20.5 - Ret Allocation'!I14</f>
        <v>0</v>
      </c>
      <c r="AR16" s="179">
        <f>$T16*'CAP 20.5 - Ret Allocation'!J14</f>
        <v>0</v>
      </c>
      <c r="AS16" s="179">
        <f>$T16*'CAP 20.5 - Ret Allocation'!K14</f>
        <v>-129.27156293178246</v>
      </c>
      <c r="AT16" s="179">
        <f>$T16*'CAP 20.5 - Ret Allocation'!L14</f>
        <v>-51183.514181665567</v>
      </c>
    </row>
    <row r="17" spans="1:46">
      <c r="A17" s="135"/>
      <c r="B17" s="136"/>
      <c r="E17" s="136"/>
      <c r="M17" s="214"/>
      <c r="N17" s="214"/>
      <c r="O17" s="214"/>
      <c r="P17" s="214"/>
      <c r="Q17" s="214"/>
      <c r="R17" s="136"/>
      <c r="S17" s="136"/>
      <c r="T17" s="136"/>
      <c r="U17" s="136"/>
      <c r="V17" s="136"/>
    </row>
    <row r="18" spans="1:46">
      <c r="A18" s="135" t="s">
        <v>12</v>
      </c>
      <c r="B18" s="136">
        <v>25714428.039999992</v>
      </c>
      <c r="D18" s="133" t="s">
        <v>441</v>
      </c>
      <c r="E18" s="136">
        <v>-1404995</v>
      </c>
      <c r="G18" s="269" t="s">
        <v>442</v>
      </c>
      <c r="H18" s="269"/>
      <c r="I18" s="269"/>
      <c r="J18" s="269"/>
      <c r="K18" s="269"/>
      <c r="M18" s="214">
        <v>13895226.2600649</v>
      </c>
      <c r="N18" s="214">
        <v>5977975.8046820704</v>
      </c>
      <c r="O18" s="214">
        <v>2936540.4247431001</v>
      </c>
      <c r="P18" s="214">
        <v>1107165.2279258999</v>
      </c>
      <c r="Q18" s="214">
        <v>1797520.322584</v>
      </c>
      <c r="R18" s="136">
        <v>-736715.63988352742</v>
      </c>
      <c r="S18" s="136">
        <v>-336101.94516351959</v>
      </c>
      <c r="T18" s="136">
        <v>-167731.19387156077</v>
      </c>
      <c r="U18" s="136">
        <v>-63706.37956139804</v>
      </c>
      <c r="V18" s="136">
        <v>-100739.45368578572</v>
      </c>
      <c r="X18" s="179">
        <f>$M18*'CAP 20.5 - Ret Allocation'!C16</f>
        <v>203524.45648937084</v>
      </c>
      <c r="Y18" s="179">
        <f>$M18*'CAP 20.5 - Ret Allocation'!D16</f>
        <v>3464365.0063112527</v>
      </c>
      <c r="Z18" s="179">
        <f>$M18*'CAP 20.5 - Ret Allocation'!E16</f>
        <v>1583053.4180302967</v>
      </c>
      <c r="AA18" s="179">
        <f>$M18*'CAP 20.5 - Ret Allocation'!F16</f>
        <v>5538943.1651941389</v>
      </c>
      <c r="AB18" s="179">
        <f>$M18*'CAP 20.5 - Ret Allocation'!G16</f>
        <v>3105340.2140398412</v>
      </c>
      <c r="AD18" s="179">
        <f>$O18*'CAP 20.5 - Ret Allocation'!H16</f>
        <v>54898.577788342773</v>
      </c>
      <c r="AE18" s="179">
        <f>$O18*'CAP 20.5 - Ret Allocation'!I16</f>
        <v>777346.60034894815</v>
      </c>
      <c r="AF18" s="179">
        <f>$O18*'CAP 20.5 - Ret Allocation'!J16</f>
        <v>246242.74512319415</v>
      </c>
      <c r="AG18" s="179">
        <f>$O18*'CAP 20.5 - Ret Allocation'!K16</f>
        <v>1070675.6515484448</v>
      </c>
      <c r="AH18" s="179">
        <f>$O18*'CAP 20.5 - Ret Allocation'!L16</f>
        <v>787376.84993417014</v>
      </c>
      <c r="AJ18" s="179">
        <f>$R18*'CAP 20.5 - Ret Allocation'!C16</f>
        <v>-10790.731103490045</v>
      </c>
      <c r="AK18" s="179">
        <f>$R18*'CAP 20.5 - Ret Allocation'!D16</f>
        <v>-183678.32481792019</v>
      </c>
      <c r="AL18" s="179">
        <f>$R18*'CAP 20.5 - Ret Allocation'!E16</f>
        <v>-83932.437659244562</v>
      </c>
      <c r="AM18" s="179">
        <f>$R18*'CAP 20.5 - Ret Allocation'!F16</f>
        <v>-293671.07680371316</v>
      </c>
      <c r="AN18" s="179">
        <f>$R18*'CAP 20.5 - Ret Allocation'!G16</f>
        <v>-164643.06949915949</v>
      </c>
      <c r="AP18" s="179">
        <f>$T18*'CAP 20.5 - Ret Allocation'!H16</f>
        <v>-3135.7320732593189</v>
      </c>
      <c r="AQ18" s="179">
        <f>$T18*'CAP 20.5 - Ret Allocation'!I16</f>
        <v>-44400.980224862629</v>
      </c>
      <c r="AR18" s="179">
        <f>$T18*'CAP 20.5 - Ret Allocation'!J16</f>
        <v>-14065.050585958514</v>
      </c>
      <c r="AS18" s="179">
        <f>$T18*'CAP 20.5 - Ret Allocation'!K16</f>
        <v>-61155.536552554935</v>
      </c>
      <c r="AT18" s="179">
        <f>$T18*'CAP 20.5 - Ret Allocation'!L16</f>
        <v>-44973.894434925372</v>
      </c>
    </row>
    <row r="19" spans="1:46">
      <c r="A19" s="135" t="s">
        <v>43</v>
      </c>
      <c r="B19" s="136">
        <v>328377.63</v>
      </c>
      <c r="D19" s="139">
        <v>0.02</v>
      </c>
      <c r="E19" s="136">
        <f>-B19*D19</f>
        <v>-6567.5526</v>
      </c>
      <c r="G19" s="133">
        <v>0.48831999999999998</v>
      </c>
      <c r="H19" s="133">
        <v>0.21745999999999999</v>
      </c>
      <c r="I19" s="133">
        <v>0.14890999999999999</v>
      </c>
      <c r="J19" s="133">
        <v>5.6219999999999999E-2</v>
      </c>
      <c r="K19" s="133">
        <v>8.9090000000000003E-2</v>
      </c>
      <c r="M19" s="214">
        <v>83818.800768985893</v>
      </c>
      <c r="N19" s="214">
        <v>124731.217098414</v>
      </c>
      <c r="O19" s="214">
        <v>20894.732670558002</v>
      </c>
      <c r="P19" s="214">
        <v>34442.717126042</v>
      </c>
      <c r="Q19" s="214">
        <v>64490.162336000001</v>
      </c>
      <c r="R19" s="136">
        <f>E19*G19</f>
        <v>-3207.0672856319998</v>
      </c>
      <c r="S19" s="136">
        <f>E19*H19</f>
        <v>-1428.179988396</v>
      </c>
      <c r="T19" s="136">
        <f>E19*I19</f>
        <v>-977.97425766599986</v>
      </c>
      <c r="U19" s="136">
        <f>E19*J19</f>
        <v>-369.22780717199998</v>
      </c>
      <c r="V19" s="136">
        <f>E19*K19</f>
        <v>-585.10326113400004</v>
      </c>
      <c r="X19" s="179">
        <f>$M19*'CAP 20.5 - Ret Allocation'!C9</f>
        <v>0</v>
      </c>
      <c r="Y19" s="179">
        <f>$M19*'CAP 20.5 - Ret Allocation'!D9</f>
        <v>51217.606358661251</v>
      </c>
      <c r="Z19" s="179">
        <f>$M19*'CAP 20.5 - Ret Allocation'!E9</f>
        <v>0</v>
      </c>
      <c r="AA19" s="179">
        <f>$M19*'CAP 20.5 - Ret Allocation'!F9</f>
        <v>32601.194410324635</v>
      </c>
      <c r="AB19" s="179">
        <f>$M19*'CAP 20.5 - Ret Allocation'!G9</f>
        <v>0</v>
      </c>
      <c r="AD19" s="179">
        <f>$O19*'CAP 20.5 - Ret Allocation'!H9</f>
        <v>0</v>
      </c>
      <c r="AE19" s="179">
        <f>$O19*'CAP 20.5 - Ret Allocation'!I9</f>
        <v>12253.769816756752</v>
      </c>
      <c r="AF19" s="179">
        <f>$O19*'CAP 20.5 - Ret Allocation'!J9</f>
        <v>0</v>
      </c>
      <c r="AG19" s="179">
        <f>$O19*'CAP 20.5 - Ret Allocation'!K9</f>
        <v>8640.9628538012494</v>
      </c>
      <c r="AH19" s="179">
        <f>$O19*'CAP 20.5 - Ret Allocation'!L9</f>
        <v>0</v>
      </c>
      <c r="AJ19" s="179">
        <f>$R19*'CAP 20.5 - Ret Allocation'!C9</f>
        <v>0</v>
      </c>
      <c r="AK19" s="179">
        <f>$R19*'CAP 20.5 - Ret Allocation'!D9</f>
        <v>-1959.6833681020385</v>
      </c>
      <c r="AL19" s="179">
        <f>$R19*'CAP 20.5 - Ret Allocation'!E9</f>
        <v>0</v>
      </c>
      <c r="AM19" s="179">
        <f>$R19*'CAP 20.5 - Ret Allocation'!F9</f>
        <v>-1247.3839175299613</v>
      </c>
      <c r="AN19" s="179">
        <f>$R19*'CAP 20.5 - Ret Allocation'!G9</f>
        <v>0</v>
      </c>
      <c r="AP19" s="179">
        <f>$T19*'CAP 20.5 - Ret Allocation'!H9</f>
        <v>0</v>
      </c>
      <c r="AQ19" s="179">
        <f>$T19*'CAP 20.5 - Ret Allocation'!I9</f>
        <v>-573.53552347854406</v>
      </c>
      <c r="AR19" s="179">
        <f>$T19*'CAP 20.5 - Ret Allocation'!J9</f>
        <v>0</v>
      </c>
      <c r="AS19" s="179">
        <f>$T19*'CAP 20.5 - Ret Allocation'!K9</f>
        <v>-404.43873418745585</v>
      </c>
      <c r="AT19" s="179">
        <f>$T19*'CAP 20.5 - Ret Allocation'!L9</f>
        <v>0</v>
      </c>
    </row>
    <row r="20" spans="1:46">
      <c r="A20" s="135" t="s">
        <v>42</v>
      </c>
      <c r="B20" s="140">
        <v>2344214.04</v>
      </c>
      <c r="D20" s="139">
        <v>0.02</v>
      </c>
      <c r="E20" s="140">
        <f>-B20*D20</f>
        <v>-46884.2808</v>
      </c>
      <c r="G20" s="133">
        <v>0.48831999999999998</v>
      </c>
      <c r="H20" s="133">
        <v>0.21745999999999999</v>
      </c>
      <c r="I20" s="133">
        <v>0.14890999999999999</v>
      </c>
      <c r="J20" s="133">
        <v>5.6219999999999999E-2</v>
      </c>
      <c r="K20" s="133">
        <v>8.9090000000000003E-2</v>
      </c>
      <c r="M20" s="215">
        <v>1118994.8881179299</v>
      </c>
      <c r="N20" s="215">
        <v>943973.66399707005</v>
      </c>
      <c r="O20" s="215">
        <v>176090.073495313</v>
      </c>
      <c r="P20" s="215">
        <v>79433.221036087096</v>
      </c>
      <c r="Q20" s="215">
        <v>25722.1933536</v>
      </c>
      <c r="R20" s="140">
        <f>E20*G20</f>
        <v>-22894.532000256</v>
      </c>
      <c r="S20" s="140">
        <f>E20*H20</f>
        <v>-10195.455702768</v>
      </c>
      <c r="T20" s="140">
        <f>E20*I20</f>
        <v>-6981.5382539279999</v>
      </c>
      <c r="U20" s="140">
        <f>E20*J20</f>
        <v>-2635.8342665760001</v>
      </c>
      <c r="V20" s="140">
        <f>E20*K20</f>
        <v>-4176.920576472</v>
      </c>
      <c r="X20" s="181">
        <f>$M20*'CAP 20.5 - Ret Allocation'!C15</f>
        <v>0</v>
      </c>
      <c r="Y20" s="181">
        <f>$M20*'CAP 20.5 - Ret Allocation'!D15</f>
        <v>0</v>
      </c>
      <c r="Z20" s="181">
        <f>$M20*'CAP 20.5 - Ret Allocation'!E15</f>
        <v>0</v>
      </c>
      <c r="AA20" s="181">
        <f>$M20*'CAP 20.5 - Ret Allocation'!F15</f>
        <v>1118994.8881179299</v>
      </c>
      <c r="AB20" s="181">
        <f>$M20*'CAP 20.5 - Ret Allocation'!G15</f>
        <v>0</v>
      </c>
      <c r="AD20" s="181">
        <f>$O20*'CAP 20.5 - Ret Allocation'!H15</f>
        <v>0</v>
      </c>
      <c r="AE20" s="181">
        <f>$O20*'CAP 20.5 - Ret Allocation'!I15</f>
        <v>0</v>
      </c>
      <c r="AF20" s="181">
        <f>$O20*'CAP 20.5 - Ret Allocation'!J15</f>
        <v>0</v>
      </c>
      <c r="AG20" s="181">
        <f>$O20*'CAP 20.5 - Ret Allocation'!K15</f>
        <v>176090.073495313</v>
      </c>
      <c r="AH20" s="181">
        <f>$O20*'CAP 20.5 - Ret Allocation'!L15</f>
        <v>0</v>
      </c>
      <c r="AJ20" s="181">
        <f>$R20*'CAP 20.5 - Ret Allocation'!C15</f>
        <v>0</v>
      </c>
      <c r="AK20" s="181">
        <f>$R20*'CAP 20.5 - Ret Allocation'!D15</f>
        <v>0</v>
      </c>
      <c r="AL20" s="181">
        <f>$R20*'CAP 20.5 - Ret Allocation'!E15</f>
        <v>0</v>
      </c>
      <c r="AM20" s="181">
        <f>$R20*'CAP 20.5 - Ret Allocation'!F15</f>
        <v>-22894.532000256</v>
      </c>
      <c r="AN20" s="181">
        <f>$R20*'CAP 20.5 - Ret Allocation'!G15</f>
        <v>0</v>
      </c>
      <c r="AP20" s="181">
        <f>$T20*'CAP 20.5 - Ret Allocation'!H15</f>
        <v>0</v>
      </c>
      <c r="AQ20" s="181">
        <f>$T20*'CAP 20.5 - Ret Allocation'!I15</f>
        <v>0</v>
      </c>
      <c r="AR20" s="181">
        <f>$T20*'CAP 20.5 - Ret Allocation'!J15</f>
        <v>0</v>
      </c>
      <c r="AS20" s="181">
        <f>$T20*'CAP 20.5 - Ret Allocation'!K15</f>
        <v>-6981.5382539279999</v>
      </c>
      <c r="AT20" s="181">
        <f>$T20*'CAP 20.5 - Ret Allocation'!L15</f>
        <v>0</v>
      </c>
    </row>
    <row r="21" spans="1:46">
      <c r="A21" s="135"/>
      <c r="B21" s="136"/>
      <c r="M21" s="136"/>
      <c r="N21" s="136"/>
      <c r="O21" s="136"/>
      <c r="P21" s="136"/>
      <c r="Q21" s="136"/>
      <c r="R21" s="136"/>
      <c r="S21" s="136"/>
      <c r="T21" s="136"/>
      <c r="U21" s="136"/>
      <c r="V21" s="136"/>
    </row>
    <row r="22" spans="1:46">
      <c r="A22" s="213" t="s">
        <v>756</v>
      </c>
      <c r="B22" s="188">
        <f>SUM(B4:B6,B8:B8,B10:B10,B12,B14,B16,B18:B20)</f>
        <v>67843346.390000001</v>
      </c>
      <c r="C22" s="188"/>
      <c r="D22" s="188"/>
      <c r="E22" s="188">
        <f>SUM(E4:E6,E8:E8,E10:E10,E12,E14,E16,E18:E20)</f>
        <v>-2964528.4023227575</v>
      </c>
      <c r="M22" s="189">
        <f t="shared" ref="M22:T22" si="0">SUM(M4:M6,M8:M8,M10:M10,M12,M14,M16,M18:M20)</f>
        <v>39266784.48632291</v>
      </c>
      <c r="N22" s="189">
        <f t="shared" si="0"/>
        <v>13135071.075223066</v>
      </c>
      <c r="O22" s="189">
        <f t="shared" si="0"/>
        <v>8894570.3421850633</v>
      </c>
      <c r="P22" s="189">
        <f t="shared" si="0"/>
        <v>2589906.8898105444</v>
      </c>
      <c r="Q22" s="189">
        <f t="shared" si="0"/>
        <v>3957013.5964583997</v>
      </c>
      <c r="R22" s="189">
        <f t="shared" si="0"/>
        <v>-1530246.1580000566</v>
      </c>
      <c r="S22" s="189">
        <f t="shared" si="0"/>
        <v>-696193.44974493096</v>
      </c>
      <c r="T22" s="189">
        <f t="shared" si="0"/>
        <v>-383119.14067044843</v>
      </c>
      <c r="U22" s="189">
        <f>SUM(U4:U20)</f>
        <v>-121220.67637395361</v>
      </c>
      <c r="V22" s="189">
        <f>SUM(V4:V20)</f>
        <v>-233748.76984811795</v>
      </c>
      <c r="X22" s="189">
        <f>SUM(X4:X6,X8:X8,X10:X10,X12,X14,X16,X18:X20)</f>
        <v>2799043.2372705732</v>
      </c>
      <c r="Y22" s="251">
        <f>SUM(Y4:Y6,Y8:Y8,Y10:Y10,Y12,Y14,Y16,Y18:Y20)</f>
        <v>6460992.0081905983</v>
      </c>
      <c r="Z22" s="189">
        <f>SUM(Z4:Z6,Z8:Z8,Z10:Z10,Z12,Z14,Z16,Z18:Z20)</f>
        <v>6849217.9400879079</v>
      </c>
      <c r="AA22" s="189">
        <f>SUM(AA4:AA6,AA8:AA8,AA10:AA10,AA12,AA14,AA16,AA18:AA20)</f>
        <v>18085179.283998817</v>
      </c>
      <c r="AB22" s="189">
        <f>SUM(AB4:AB6,AB8:AB8,AB10:AB10,AB12,AB14,AB16,AB18:AB20)</f>
        <v>5072352.0167750074</v>
      </c>
      <c r="AD22" s="189">
        <f>SUM(AD4:AD6,AD8:AD8,AD10:AD10,AD12,AD14,AD16,AD18:AD20)</f>
        <v>927571.86403850897</v>
      </c>
      <c r="AE22" s="251">
        <f>SUM(AE4:AE6,AE8:AE8,AE10:AE10,AE12,AE14,AE16,AE18:AE20)</f>
        <v>1815807.9348244132</v>
      </c>
      <c r="AF22" s="189">
        <f>SUM(AF4:AF6,AF8:AF8,AF10:AF10,AF12,AF14,AF16,AF18:AF20)</f>
        <v>2486368.0321973162</v>
      </c>
      <c r="AG22" s="189">
        <f>SUM(AG4:AG6,AG8:AG8,AG10:AG10,AG12,AG14,AG16,AG18:AG20)</f>
        <v>2218260.2068814593</v>
      </c>
      <c r="AH22" s="189">
        <f>SUM(AH4:AH6,AH8:AH8,AH10:AH10,AH12,AH14,AH16,AH18:AH20)</f>
        <v>1446562.304243363</v>
      </c>
      <c r="AJ22" s="189">
        <f>SUM(AJ4:AJ6,AJ8:AJ8,AJ10:AJ10,AJ12,AJ14,AJ16,AJ18:AJ20)</f>
        <v>-217289.67500991464</v>
      </c>
      <c r="AK22" s="251">
        <f>SUM(AK4:AK6,AK8:AK8,AK10:AK10,AK12,AK14,AK16,AK18:AK20)</f>
        <v>-250567.7205483485</v>
      </c>
      <c r="AL22" s="189">
        <f>SUM(AL4:AL6,AL8:AL8,AL10:AL10,AL12,AL14,AL16,AL18:AL20)</f>
        <v>-190176.78919563495</v>
      </c>
      <c r="AM22" s="189">
        <f>SUM(AM4:AM6,AM8:AM8,AM10:AM10,AM12,AM14,AM16,AM18:AM20)</f>
        <v>-551073.84660315153</v>
      </c>
      <c r="AN22" s="189">
        <f>SUM(AN4:AN6,AN8:AN8,AN10:AN10,AN12,AN14,AN16,AN18:AN20)</f>
        <v>-321138.12664300721</v>
      </c>
      <c r="AP22" s="189">
        <f>SUM(AP4:AP6,AP8:AP8,AP10:AP10,AP12,AP14,AP16,AP18:AP20)</f>
        <v>-70895.852128631697</v>
      </c>
      <c r="AQ22" s="251">
        <f>SUM(AQ4:AQ6,AQ8:AQ8,AQ10:AQ10,AQ12,AQ14,AQ16,AQ18:AQ20)</f>
        <v>-66422.333745981115</v>
      </c>
      <c r="AR22" s="189">
        <f>SUM(AR4:AR6,AR8:AR8,AR10:AR10,AR12,AR14,AR16,AR18:AR20)</f>
        <v>-60883.843492689382</v>
      </c>
      <c r="AS22" s="189">
        <f>SUM(AS4:AS6,AS8:AS8,AS10:AS10,AS12,AS14,AS16,AS18:AS20)</f>
        <v>-88759.702686555262</v>
      </c>
      <c r="AT22" s="189">
        <f>SUM(AT4:AT6,AT8:AT8,AT10:AT10,AT12,AT14,AT16,AT18:AT20)</f>
        <v>-96157.408616590939</v>
      </c>
    </row>
    <row r="23" spans="1:46">
      <c r="M23" s="127"/>
      <c r="O23" s="127"/>
      <c r="R23" s="127"/>
      <c r="T23" s="127"/>
      <c r="X23" s="190" t="s">
        <v>102</v>
      </c>
      <c r="AD23" s="190" t="s">
        <v>102</v>
      </c>
      <c r="AJ23" s="190" t="s">
        <v>102</v>
      </c>
      <c r="AP23" s="190" t="s">
        <v>102</v>
      </c>
    </row>
    <row r="24" spans="1:46">
      <c r="M24" s="141"/>
    </row>
    <row r="25" spans="1:46">
      <c r="A25" s="241" t="s">
        <v>805</v>
      </c>
      <c r="T25" s="171"/>
    </row>
  </sheetData>
  <mergeCells count="10">
    <mergeCell ref="AP3:AT3"/>
    <mergeCell ref="X1:AT1"/>
    <mergeCell ref="G2:K2"/>
    <mergeCell ref="M2:Q2"/>
    <mergeCell ref="R2:V2"/>
    <mergeCell ref="G16:K16"/>
    <mergeCell ref="G18:K18"/>
    <mergeCell ref="X3:AB3"/>
    <mergeCell ref="AD3:AH3"/>
    <mergeCell ref="AJ3:AN3"/>
  </mergeCells>
  <pageMargins left="0.7" right="0.7" top="0.75" bottom="0.75" header="0.3" footer="0.3"/>
  <pageSetup scale="54" fitToWidth="2" orientation="landscape" r:id="rId1"/>
  <headerFooter>
    <oddHeader xml:space="preserve">&amp;LAvista
</oddHeader>
    <oddFooter>&amp;L&amp;F&amp;RPage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6B463-EBBB-49F3-92C6-82407B4987EF}">
  <sheetPr>
    <pageSetUpPr fitToPage="1"/>
  </sheetPr>
  <dimension ref="B4:N31"/>
  <sheetViews>
    <sheetView zoomScaleNormal="100" workbookViewId="0"/>
  </sheetViews>
  <sheetFormatPr defaultRowHeight="13.2"/>
  <cols>
    <col min="2" max="2" width="39.6640625" bestFit="1" customWidth="1"/>
    <col min="3" max="3" width="21.6640625" style="176" bestFit="1" customWidth="1"/>
    <col min="4" max="4" width="21.109375" style="176" bestFit="1" customWidth="1"/>
    <col min="5" max="5" width="23.5546875" style="176" bestFit="1" customWidth="1"/>
    <col min="6" max="6" width="9.5546875" style="176" bestFit="1" customWidth="1"/>
    <col min="7" max="7" width="17.88671875" style="176" bestFit="1" customWidth="1"/>
    <col min="8" max="8" width="21.6640625" style="176" bestFit="1" customWidth="1"/>
    <col min="9" max="9" width="21.109375" style="176" bestFit="1" customWidth="1"/>
    <col min="10" max="10" width="23.5546875" style="176" bestFit="1" customWidth="1"/>
    <col min="11" max="11" width="9.5546875" style="176" bestFit="1" customWidth="1"/>
    <col min="12" max="12" width="17.88671875" style="176" bestFit="1" customWidth="1"/>
    <col min="13" max="13" width="19" style="176" bestFit="1" customWidth="1"/>
    <col min="14" max="14" width="19.109375" style="176" bestFit="1" customWidth="1"/>
  </cols>
  <sheetData>
    <row r="4" spans="2:14">
      <c r="C4" s="175" t="s">
        <v>728</v>
      </c>
    </row>
    <row r="5" spans="2:14" s="176" customFormat="1" ht="39.6">
      <c r="B5"/>
      <c r="C5" s="176" t="s">
        <v>801</v>
      </c>
      <c r="H5" s="176" t="s">
        <v>802</v>
      </c>
      <c r="M5" s="176" t="s">
        <v>803</v>
      </c>
      <c r="N5" s="176" t="s">
        <v>804</v>
      </c>
    </row>
    <row r="6" spans="2:14" s="176" customFormat="1">
      <c r="B6" s="124" t="s">
        <v>729</v>
      </c>
      <c r="C6" s="176" t="s">
        <v>696</v>
      </c>
      <c r="D6" s="176" t="s">
        <v>636</v>
      </c>
      <c r="E6" s="176" t="s">
        <v>49</v>
      </c>
      <c r="F6" s="176" t="s">
        <v>494</v>
      </c>
      <c r="G6" s="176" t="s">
        <v>680</v>
      </c>
      <c r="H6" s="176" t="s">
        <v>696</v>
      </c>
      <c r="I6" s="176" t="s">
        <v>636</v>
      </c>
      <c r="J6" s="176" t="s">
        <v>49</v>
      </c>
      <c r="K6" s="176" t="s">
        <v>494</v>
      </c>
      <c r="L6" s="176" t="s">
        <v>680</v>
      </c>
    </row>
    <row r="7" spans="2:14">
      <c r="B7" s="174" t="s">
        <v>416</v>
      </c>
      <c r="C7" s="240">
        <v>0</v>
      </c>
      <c r="D7" s="240">
        <v>6.0910292830387215E-2</v>
      </c>
      <c r="E7" s="240">
        <v>0.19835564144424725</v>
      </c>
      <c r="F7" s="240">
        <v>0.74073406572536549</v>
      </c>
      <c r="G7" s="240">
        <v>0</v>
      </c>
      <c r="H7" s="240" t="e">
        <v>#DIV/0!</v>
      </c>
      <c r="I7" s="240" t="e">
        <v>#DIV/0!</v>
      </c>
      <c r="J7" s="240" t="e">
        <v>#DIV/0!</v>
      </c>
      <c r="K7" s="240" t="e">
        <v>#DIV/0!</v>
      </c>
      <c r="L7" s="240" t="e">
        <v>#DIV/0!</v>
      </c>
      <c r="M7" s="240">
        <v>1</v>
      </c>
      <c r="N7" s="240" t="e">
        <v>#DIV/0!</v>
      </c>
    </row>
    <row r="8" spans="2:14">
      <c r="B8" s="174" t="s">
        <v>417</v>
      </c>
      <c r="C8" s="240">
        <v>0</v>
      </c>
      <c r="D8" s="240">
        <v>0.20301039575765403</v>
      </c>
      <c r="E8" s="240">
        <v>0.6255277005334775</v>
      </c>
      <c r="F8" s="240">
        <v>0.17146190370886844</v>
      </c>
      <c r="G8" s="240">
        <v>0</v>
      </c>
      <c r="H8" s="240" t="e">
        <v>#DIV/0!</v>
      </c>
      <c r="I8" s="240" t="e">
        <v>#DIV/0!</v>
      </c>
      <c r="J8" s="240" t="e">
        <v>#DIV/0!</v>
      </c>
      <c r="K8" s="240" t="e">
        <v>#DIV/0!</v>
      </c>
      <c r="L8" s="240" t="e">
        <v>#DIV/0!</v>
      </c>
      <c r="M8" s="240">
        <v>1</v>
      </c>
      <c r="N8" s="240" t="e">
        <v>#DIV/0!</v>
      </c>
    </row>
    <row r="9" spans="2:14">
      <c r="B9" s="174" t="s">
        <v>43</v>
      </c>
      <c r="C9" s="240">
        <v>0</v>
      </c>
      <c r="D9" s="240">
        <v>0.61105152887861969</v>
      </c>
      <c r="E9" s="240">
        <v>0</v>
      </c>
      <c r="F9" s="240">
        <v>0.38894847112138026</v>
      </c>
      <c r="G9" s="240">
        <v>0</v>
      </c>
      <c r="H9" s="240">
        <v>0</v>
      </c>
      <c r="I9" s="240">
        <v>0.58645257682684249</v>
      </c>
      <c r="J9" s="240">
        <v>0</v>
      </c>
      <c r="K9" s="240">
        <v>0.41354742317315751</v>
      </c>
      <c r="L9" s="240">
        <v>0</v>
      </c>
      <c r="M9" s="240">
        <v>1</v>
      </c>
      <c r="N9" s="240">
        <v>1</v>
      </c>
    </row>
    <row r="10" spans="2:14">
      <c r="B10" s="174" t="s">
        <v>44</v>
      </c>
      <c r="C10" s="240" t="e">
        <v>#DIV/0!</v>
      </c>
      <c r="D10" s="240" t="e">
        <v>#DIV/0!</v>
      </c>
      <c r="E10" s="240" t="e">
        <v>#DIV/0!</v>
      </c>
      <c r="F10" s="240" t="e">
        <v>#DIV/0!</v>
      </c>
      <c r="G10" s="240" t="e">
        <v>#DIV/0!</v>
      </c>
      <c r="H10" s="240">
        <v>0</v>
      </c>
      <c r="I10" s="240">
        <v>0.24274449335354256</v>
      </c>
      <c r="J10" s="240">
        <v>0.52989092712458641</v>
      </c>
      <c r="K10" s="240">
        <v>0.22736457952187106</v>
      </c>
      <c r="L10" s="240">
        <v>0</v>
      </c>
      <c r="M10" s="240" t="e">
        <v>#DIV/0!</v>
      </c>
      <c r="N10" s="240">
        <v>1</v>
      </c>
    </row>
    <row r="11" spans="2:14">
      <c r="B11" s="174" t="s">
        <v>45</v>
      </c>
      <c r="C11" s="240" t="e">
        <v>#DIV/0!</v>
      </c>
      <c r="D11" s="240" t="e">
        <v>#DIV/0!</v>
      </c>
      <c r="E11" s="240" t="e">
        <v>#DIV/0!</v>
      </c>
      <c r="F11" s="240" t="e">
        <v>#DIV/0!</v>
      </c>
      <c r="G11" s="240" t="e">
        <v>#DIV/0!</v>
      </c>
      <c r="H11" s="240">
        <v>0</v>
      </c>
      <c r="I11" s="240">
        <v>1</v>
      </c>
      <c r="J11" s="240">
        <v>0</v>
      </c>
      <c r="K11" s="240">
        <v>0</v>
      </c>
      <c r="L11" s="240">
        <v>0</v>
      </c>
      <c r="M11" s="240" t="e">
        <v>#DIV/0!</v>
      </c>
      <c r="N11" s="240">
        <v>1</v>
      </c>
    </row>
    <row r="12" spans="2:14">
      <c r="B12" s="174" t="s">
        <v>418</v>
      </c>
      <c r="C12" s="240">
        <v>0</v>
      </c>
      <c r="D12" s="240">
        <v>0.59015732888229055</v>
      </c>
      <c r="E12" s="240">
        <v>0.29073326565002078</v>
      </c>
      <c r="F12" s="240">
        <v>0.11910940546768865</v>
      </c>
      <c r="G12" s="240">
        <v>0</v>
      </c>
      <c r="H12" s="240" t="e">
        <v>#DIV/0!</v>
      </c>
      <c r="I12" s="240" t="e">
        <v>#DIV/0!</v>
      </c>
      <c r="J12" s="240" t="e">
        <v>#DIV/0!</v>
      </c>
      <c r="K12" s="240" t="e">
        <v>#DIV/0!</v>
      </c>
      <c r="L12" s="240" t="e">
        <v>#DIV/0!</v>
      </c>
      <c r="M12" s="240">
        <v>1</v>
      </c>
      <c r="N12" s="240" t="e">
        <v>#DIV/0!</v>
      </c>
    </row>
    <row r="13" spans="2:14">
      <c r="B13" s="174" t="s">
        <v>419</v>
      </c>
      <c r="C13" s="240">
        <v>0</v>
      </c>
      <c r="D13" s="240">
        <v>0.28706239345562301</v>
      </c>
      <c r="E13" s="240">
        <v>0</v>
      </c>
      <c r="F13" s="240">
        <v>0.71293760654437699</v>
      </c>
      <c r="G13" s="240">
        <v>0</v>
      </c>
      <c r="H13" s="240" t="e">
        <v>#DIV/0!</v>
      </c>
      <c r="I13" s="240" t="e">
        <v>#DIV/0!</v>
      </c>
      <c r="J13" s="240" t="e">
        <v>#DIV/0!</v>
      </c>
      <c r="K13" s="240" t="e">
        <v>#DIV/0!</v>
      </c>
      <c r="L13" s="240" t="e">
        <v>#DIV/0!</v>
      </c>
      <c r="M13" s="240">
        <v>1</v>
      </c>
      <c r="N13" s="240" t="e">
        <v>#DIV/0!</v>
      </c>
    </row>
    <row r="14" spans="2:14">
      <c r="B14" s="174" t="s">
        <v>41</v>
      </c>
      <c r="C14" s="240">
        <v>0.54377460115931586</v>
      </c>
      <c r="D14" s="240">
        <v>0</v>
      </c>
      <c r="E14" s="240">
        <v>2.644195248139203E-3</v>
      </c>
      <c r="F14" s="240">
        <v>4.1482063170972215E-2</v>
      </c>
      <c r="G14" s="240">
        <v>0.4120991404215727</v>
      </c>
      <c r="H14" s="240">
        <v>0.56906413428091218</v>
      </c>
      <c r="I14" s="240">
        <v>0</v>
      </c>
      <c r="J14" s="240">
        <v>0</v>
      </c>
      <c r="K14" s="240">
        <v>1.0856505269884438E-3</v>
      </c>
      <c r="L14" s="240">
        <v>0.42985021519209943</v>
      </c>
      <c r="M14" s="240">
        <v>1</v>
      </c>
      <c r="N14" s="240">
        <v>1</v>
      </c>
    </row>
    <row r="15" spans="2:14">
      <c r="B15" s="174" t="s">
        <v>42</v>
      </c>
      <c r="C15" s="240">
        <v>0</v>
      </c>
      <c r="D15" s="240">
        <v>0</v>
      </c>
      <c r="E15" s="240">
        <v>0</v>
      </c>
      <c r="F15" s="240">
        <v>1</v>
      </c>
      <c r="G15" s="240">
        <v>0</v>
      </c>
      <c r="H15" s="240">
        <v>0</v>
      </c>
      <c r="I15" s="240">
        <v>0</v>
      </c>
      <c r="J15" s="240">
        <v>0</v>
      </c>
      <c r="K15" s="240">
        <v>1</v>
      </c>
      <c r="L15" s="240">
        <v>0</v>
      </c>
      <c r="M15" s="240">
        <v>1</v>
      </c>
      <c r="N15" s="240">
        <v>1</v>
      </c>
    </row>
    <row r="16" spans="2:14">
      <c r="B16" s="174" t="s">
        <v>775</v>
      </c>
      <c r="C16" s="240">
        <v>1.4647077541608901E-2</v>
      </c>
      <c r="D16" s="240">
        <v>0.24932051781466075</v>
      </c>
      <c r="E16" s="240">
        <v>0.11392786187152758</v>
      </c>
      <c r="F16" s="240">
        <v>0.39862202036343586</v>
      </c>
      <c r="G16" s="240">
        <v>0.22348252240876695</v>
      </c>
      <c r="H16" s="240">
        <v>1.8694984521844447E-2</v>
      </c>
      <c r="I16" s="240">
        <v>0.26471510277845178</v>
      </c>
      <c r="J16" s="240">
        <v>8.3854709796728377E-2</v>
      </c>
      <c r="K16" s="240">
        <v>0.36460443129847658</v>
      </c>
      <c r="L16" s="240">
        <v>0.26813077160449883</v>
      </c>
      <c r="M16" s="240">
        <v>1</v>
      </c>
      <c r="N16" s="240">
        <v>1</v>
      </c>
    </row>
    <row r="17" spans="2:14">
      <c r="B17" s="174" t="s">
        <v>788</v>
      </c>
      <c r="C17" s="240">
        <v>0</v>
      </c>
      <c r="D17" s="240">
        <v>0</v>
      </c>
      <c r="E17" s="240">
        <v>0</v>
      </c>
      <c r="F17" s="240">
        <v>1</v>
      </c>
      <c r="G17" s="240">
        <v>0</v>
      </c>
      <c r="H17" s="240" t="e">
        <v>#DIV/0!</v>
      </c>
      <c r="I17" s="240" t="e">
        <v>#DIV/0!</v>
      </c>
      <c r="J17" s="240" t="e">
        <v>#DIV/0!</v>
      </c>
      <c r="K17" s="240" t="e">
        <v>#DIV/0!</v>
      </c>
      <c r="L17" s="240" t="e">
        <v>#DIV/0!</v>
      </c>
      <c r="M17" s="240">
        <v>1</v>
      </c>
      <c r="N17" s="240" t="e">
        <v>#DIV/0!</v>
      </c>
    </row>
    <row r="18" spans="2:14">
      <c r="B18" s="174" t="s">
        <v>200</v>
      </c>
      <c r="C18" s="240">
        <v>8.6984062379317495E-2</v>
      </c>
      <c r="D18" s="240">
        <v>0.1445424951500936</v>
      </c>
      <c r="E18" s="240">
        <v>0.29483746174933362</v>
      </c>
      <c r="F18" s="240">
        <v>0.38601038307297786</v>
      </c>
      <c r="G18" s="240">
        <v>8.7625597648277459E-2</v>
      </c>
      <c r="H18" s="240">
        <v>0.10334367806102743</v>
      </c>
      <c r="I18" s="240">
        <v>0.23550673128917424</v>
      </c>
      <c r="J18" s="240">
        <v>0.34035510370945693</v>
      </c>
      <c r="K18" s="240">
        <v>0.21675101460661667</v>
      </c>
      <c r="L18" s="240">
        <v>0.10404347233372484</v>
      </c>
      <c r="M18" s="240">
        <v>1</v>
      </c>
      <c r="N18" s="240">
        <v>1</v>
      </c>
    </row>
    <row r="29" spans="2:14">
      <c r="C29" s="177"/>
      <c r="D29" s="177"/>
      <c r="E29" s="177"/>
      <c r="F29" s="177"/>
      <c r="G29" s="177"/>
    </row>
    <row r="30" spans="2:14">
      <c r="C30" s="177"/>
      <c r="D30" s="177"/>
      <c r="E30" s="177"/>
      <c r="F30" s="177"/>
      <c r="G30" s="177"/>
    </row>
    <row r="31" spans="2:14">
      <c r="C31" s="177"/>
      <c r="D31" s="177"/>
      <c r="E31" s="177"/>
      <c r="F31" s="177"/>
      <c r="G31" s="177"/>
    </row>
  </sheetData>
  <pageMargins left="0.7" right="0.7" top="0.75" bottom="0.75" header="0.3" footer="0.3"/>
  <pageSetup scale="47" orientation="landscape" horizontalDpi="1200" verticalDpi="1200" r:id="rId2"/>
  <headerFooter>
    <oddHeader xml:space="preserve">&amp;LAvista
</oddHeader>
    <oddFooter>&amp;L&amp;F&amp;RPage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77B5ED84937743973E7F67CD421E1E" ma:contentTypeVersion="52" ma:contentTypeDescription="" ma:contentTypeScope="" ma:versionID="5c3423d3119d0c9e52915902aa2dcee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2020-10-30T07:00:00+00:00</OpenedDate>
    <SignificantOrder xmlns="dc463f71-b30c-4ab2-9473-d307f9d35888">false</SignificantOrder>
    <Date1 xmlns="dc463f71-b30c-4ab2-9473-d307f9d35888">2021-05-28T07:00:00+00:00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200900</DocketNumber>
    <DelegatedOrder xmlns="dc463f71-b30c-4ab2-9473-d307f9d35888">false</DelegatedOrder>
  </documentManagement>
</p:properties>
</file>

<file path=customXml/itemProps1.xml><?xml version="1.0" encoding="utf-8"?>
<ds:datastoreItem xmlns:ds="http://schemas.openxmlformats.org/officeDocument/2006/customXml" ds:itemID="{30AC8CB0-C44F-49C6-A702-92CFDD76F15C}"/>
</file>

<file path=customXml/itemProps2.xml><?xml version="1.0" encoding="utf-8"?>
<ds:datastoreItem xmlns:ds="http://schemas.openxmlformats.org/officeDocument/2006/customXml" ds:itemID="{F48205F0-B980-4001-855D-C34F8AD27352}"/>
</file>

<file path=customXml/itemProps3.xml><?xml version="1.0" encoding="utf-8"?>
<ds:datastoreItem xmlns:ds="http://schemas.openxmlformats.org/officeDocument/2006/customXml" ds:itemID="{D49313F1-C9D7-449B-AC2D-B02B3FBE4A0E}"/>
</file>

<file path=customXml/itemProps4.xml><?xml version="1.0" encoding="utf-8"?>
<ds:datastoreItem xmlns:ds="http://schemas.openxmlformats.org/officeDocument/2006/customXml" ds:itemID="{46FF2DC4-29B1-4A54-8DA1-028F7F3293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E-CAP SUMMARY</vt:lpstr>
      <vt:lpstr>G-CAP SUMMARY</vt:lpstr>
      <vt:lpstr>E-CAP 20 - Depr</vt:lpstr>
      <vt:lpstr>E-CAP 20.1 - Depreciation</vt:lpstr>
      <vt:lpstr>G-CAP 20 - Depr</vt:lpstr>
      <vt:lpstr>G-CAP 20.1 - Depreciation</vt:lpstr>
      <vt:lpstr>CAP 20.2 - 2020 Forecasted TTP</vt:lpstr>
      <vt:lpstr>CAP 20.3 - ER Level Summary</vt:lpstr>
      <vt:lpstr>CAP 20.4 - Retirements</vt:lpstr>
      <vt:lpstr>CAP 20.5 - Ret Allocation</vt:lpstr>
      <vt:lpstr>'CAP 20.2 - 2020 Forecasted TTP'!Print_Area</vt:lpstr>
      <vt:lpstr>'CAP 20.3 - ER Level Summary'!Print_Area</vt:lpstr>
      <vt:lpstr>'CAP 20.5 - Ret Allocation'!Print_Area</vt:lpstr>
      <vt:lpstr>'E-CAP 20 - Depr'!Print_Area</vt:lpstr>
      <vt:lpstr>'E-CAP 20.1 - Depreciation'!Print_Area</vt:lpstr>
      <vt:lpstr>'E-CAP SUMMARY'!Print_Area</vt:lpstr>
      <vt:lpstr>'G-CAP 20 - Depr'!Print_Area</vt:lpstr>
      <vt:lpstr>'G-CAP 20.1 - Depreciation'!Print_Area</vt:lpstr>
      <vt:lpstr>'G-CAP SUMMARY'!Print_Area</vt:lpstr>
      <vt:lpstr>'CAP 20.2 - 2020 Forecasted TTP'!Print_Titles</vt:lpstr>
      <vt:lpstr>'CAP 20.4 - Retirements'!Print_Titles</vt:lpstr>
      <vt:lpstr>'E-CAP SUMMARY'!Print_Titles</vt:lpstr>
      <vt:lpstr>'G-CAP SUMMARY'!Print_Titles</vt:lpstr>
    </vt:vector>
  </TitlesOfParts>
  <Company>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vz9tr1</dc:creator>
  <cp:lastModifiedBy>Schultz, Kaylene</cp:lastModifiedBy>
  <cp:lastPrinted>2021-02-22T22:55:10Z</cp:lastPrinted>
  <dcterms:created xsi:type="dcterms:W3CDTF">2009-02-25T21:21:21Z</dcterms:created>
  <dcterms:modified xsi:type="dcterms:W3CDTF">2021-02-22T23:39:08Z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0x0101006E56B4D1795A2E4DB2F0B01679ED314A00EA77B5ED84937743973E7F67CD421E1E</vt:lpwstr>
  </property>
  <property fmtid="{D5CDD505-2E9C-101B-9397-08002B2CF9AE}" pid="3" name="_docset_NoMedatataSyncRequired">
    <vt:lpwstr>False</vt:lpwstr>
  </property>
  <property fmtid="{D5CDD505-2E9C-101B-9397-08002B2CF9AE}" pid="4" name="IsEFSEC">
    <vt:bool>false</vt:bool>
  </property>
</Properties>
</file>