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Rebuttal Testimony\Andrews\Workpapers\Rebuttal - Exh. 10\"/>
    </mc:Choice>
  </mc:AlternateContent>
  <xr:revisionPtr revIDLastSave="0" documentId="13_ncr:1_{1A92E87E-0BEA-4CAA-AF0C-2559F3E3B3B5}" xr6:coauthVersionLast="45" xr6:coauthVersionMax="45" xr10:uidLastSave="{00000000-0000-0000-0000-000000000000}"/>
  <bookViews>
    <workbookView xWindow="28680" yWindow="-195" windowWidth="29040" windowHeight="15840" tabRatio="757" xr2:uid="{00000000-000D-0000-FFFF-FFFF00000000}"/>
  </bookViews>
  <sheets>
    <sheet name="IA 1 - Revised 04.21" sheetId="65" r:id="rId1"/>
    <sheet name="IA-2" sheetId="44" r:id="rId2"/>
    <sheet name="IA-1 as Filed" sheetId="66" r:id="rId3"/>
    <sheet name="Table" sheetId="67" r:id="rId4"/>
    <sheet name="Acerno_Cache_XXXXX" sheetId="51" state="veryHidden" r:id="rId5"/>
  </sheets>
  <definedNames>
    <definedName name="_xlnm.Print_Area" localSheetId="0">'IA 1 - Revised 04.21'!$A$1:$R$44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67" l="1"/>
  <c r="E20" i="67"/>
  <c r="I17" i="67"/>
  <c r="H17" i="67"/>
  <c r="H21" i="67" s="1"/>
  <c r="F17" i="67"/>
  <c r="E17" i="67"/>
  <c r="E21" i="67" s="1"/>
  <c r="C17" i="67"/>
  <c r="B17" i="67"/>
  <c r="B21" i="67" s="1"/>
  <c r="K15" i="67"/>
  <c r="K13" i="67"/>
  <c r="K11" i="67"/>
  <c r="T32" i="65" l="1"/>
  <c r="T29" i="65"/>
  <c r="T25" i="65"/>
  <c r="T21" i="65"/>
  <c r="T18" i="65"/>
  <c r="F10" i="66" l="1"/>
  <c r="F13" i="66" s="1"/>
  <c r="F17" i="66" s="1"/>
  <c r="F37" i="66" l="1"/>
  <c r="F38" i="66"/>
  <c r="F29" i="66"/>
  <c r="F25" i="66"/>
  <c r="F21" i="66"/>
  <c r="F32" i="66"/>
  <c r="F39" i="66" l="1"/>
  <c r="F42" i="66"/>
  <c r="F43" i="66"/>
  <c r="F34" i="66"/>
  <c r="Q10" i="65"/>
  <c r="R11" i="65" s="1"/>
  <c r="H13" i="65" s="1"/>
  <c r="F44" i="66" l="1"/>
  <c r="H25" i="65"/>
  <c r="H17" i="65"/>
  <c r="K15" i="44" l="1"/>
  <c r="K13" i="44"/>
  <c r="K11" i="44"/>
  <c r="C18" i="44" l="1"/>
  <c r="E18" i="44" l="1"/>
  <c r="E21" i="44" l="1"/>
  <c r="E22" i="44" s="1"/>
  <c r="B18" i="44" l="1"/>
  <c r="B22" i="44" s="1"/>
  <c r="F6" i="65" l="1"/>
  <c r="F18" i="44" l="1"/>
  <c r="H21" i="44" l="1"/>
  <c r="H18" i="44" l="1"/>
  <c r="H22" i="44" s="1"/>
  <c r="F8" i="65" l="1"/>
  <c r="F10" i="65" s="1"/>
  <c r="F13" i="65" s="1"/>
  <c r="F17" i="65" l="1"/>
  <c r="J17" i="65" s="1"/>
  <c r="N17" i="65" s="1"/>
  <c r="Q17" i="65" s="1"/>
  <c r="J13" i="65"/>
  <c r="F32" i="65"/>
  <c r="J32" i="65" s="1"/>
  <c r="F29" i="65"/>
  <c r="J29" i="65" s="1"/>
  <c r="F25" i="65"/>
  <c r="J25" i="65" s="1"/>
  <c r="F21" i="65"/>
  <c r="J21" i="65" s="1"/>
  <c r="N21" i="65" s="1"/>
  <c r="Q21" i="65" s="1"/>
  <c r="F37" i="65" l="1"/>
  <c r="F34" i="65"/>
  <c r="F38" i="65"/>
  <c r="F43" i="65"/>
  <c r="F42" i="65"/>
  <c r="F44" i="65" l="1"/>
  <c r="F39" i="65"/>
  <c r="I18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Brandkamp, Bob</author>
  </authors>
  <commentList>
    <comment ref="F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Brandkamp, Bob:</t>
        </r>
        <r>
          <rPr>
            <sz val="9"/>
            <color indexed="81"/>
            <rFont val="Tahoma"/>
            <family val="2"/>
          </rPr>
          <t xml:space="preserve">
F10 adjusted to remove premium associated with wildfire exposure.  Added back in Column K for WA and ID electric</t>
        </r>
      </text>
    </comment>
  </commentList>
</comments>
</file>

<file path=xl/sharedStrings.xml><?xml version="1.0" encoding="utf-8"?>
<sst xmlns="http://schemas.openxmlformats.org/spreadsheetml/2006/main" count="163" uniqueCount="63">
  <si>
    <t>Avista Utilities</t>
  </si>
  <si>
    <t>Washington Jurisdiction</t>
  </si>
  <si>
    <t>TOTAL COSTS</t>
  </si>
  <si>
    <t>basis</t>
  </si>
  <si>
    <t>General Liability</t>
  </si>
  <si>
    <t>FERC 925</t>
  </si>
  <si>
    <t>Directors &amp; Officers Liability</t>
  </si>
  <si>
    <t>actual</t>
  </si>
  <si>
    <t>Property</t>
  </si>
  <si>
    <t>FERC 924</t>
  </si>
  <si>
    <t>TOTAL INSURANCE COSTS</t>
  </si>
  <si>
    <t>Notes:</t>
  </si>
  <si>
    <t>premium with cc</t>
  </si>
  <si>
    <t>premium without cc</t>
  </si>
  <si>
    <t>premium with cc (1)</t>
  </si>
  <si>
    <t>Line of Insurance</t>
  </si>
  <si>
    <t>Proforma Insurance Adjustment</t>
  </si>
  <si>
    <t>Adjustment - System</t>
  </si>
  <si>
    <t xml:space="preserve">Total Adjustment </t>
  </si>
  <si>
    <t>Allocated to Washington Electric</t>
  </si>
  <si>
    <t>Note 7</t>
  </si>
  <si>
    <t>Note 4</t>
  </si>
  <si>
    <t>Allocated to Washington Gas</t>
  </si>
  <si>
    <t>Allocated to Idaho Electric</t>
  </si>
  <si>
    <t>Allocated to Idaho Gas</t>
  </si>
  <si>
    <t>Allocated to Oregon</t>
  </si>
  <si>
    <t>check</t>
  </si>
  <si>
    <t>Electric</t>
  </si>
  <si>
    <t>Gas</t>
  </si>
  <si>
    <t>Less 10% D&amp;O</t>
  </si>
  <si>
    <t>Adjusted for 10% D &amp; O Removal</t>
  </si>
  <si>
    <t>12 ME 12.31.2019</t>
  </si>
  <si>
    <t>Estimated Insurance Costs for GL, D&amp;O,and Property Lines 2020-21</t>
  </si>
  <si>
    <t>Adjusted Test period Expense 12 ME 12.31.2019</t>
  </si>
  <si>
    <t>For the Twelve Months ended December 31, 2021</t>
  </si>
  <si>
    <t>2021 Projected Insurance Expense (@ 90% D &amp; O)</t>
  </si>
  <si>
    <t>Adjust Insurance to 2021 Pro Forma</t>
  </si>
  <si>
    <t>12 ME 12.31.2021</t>
  </si>
  <si>
    <t>IA-1</t>
  </si>
  <si>
    <t>Actual</t>
  </si>
  <si>
    <t>12/31/20 - Actual</t>
  </si>
  <si>
    <t>AEGIS</t>
  </si>
  <si>
    <t>HDI</t>
  </si>
  <si>
    <t>Sompo</t>
  </si>
  <si>
    <t>Wildfire Premium Breakouts</t>
  </si>
  <si>
    <t>Wildfire premium</t>
  </si>
  <si>
    <t>AS FILED</t>
  </si>
  <si>
    <t>FILED</t>
  </si>
  <si>
    <t>Actual (a)</t>
  </si>
  <si>
    <t>12/31/21 - Based on ACTUAL Invoices</t>
  </si>
  <si>
    <t>Actual (b)</t>
  </si>
  <si>
    <t xml:space="preserve">Change from As Filed </t>
  </si>
  <si>
    <t>Original Staff-DR 044 Update</t>
  </si>
  <si>
    <t>Incremental Staff DR 044 Update</t>
  </si>
  <si>
    <t>REVISED</t>
  </si>
  <si>
    <t>As Filed - Estimated</t>
  </si>
  <si>
    <t>Total Adjustment - Actual</t>
  </si>
  <si>
    <t>(Update ACTUAL General Liability &amp; Property - Dec 2020)</t>
  </si>
  <si>
    <t>(update ACTUAL
 D&amp;O Liability - April 2020)</t>
  </si>
  <si>
    <t>Summary information non-confidential</t>
  </si>
  <si>
    <t>(b) Actual, received in April 2021</t>
  </si>
  <si>
    <t>(a) Actual, received in Dec. 2020</t>
  </si>
  <si>
    <t>Adjusted for 10% D&amp;O Removal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</si>
</sst>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0.00000"/>
    <numFmt numFmtId="169" formatCode="0.0%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7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name val="Arial"/>
      <family val="2"/>
    </font>
    <font>
      <b/>
      <sz val="9"/>
      <color rgb="FFFF0000"/>
      <name val="Arial"/>
      <family val="2"/>
    </font>
    <font>
      <b/>
      <u val="singleAccounting"/>
      <sz val="11"/>
      <name val="Calibri"/>
      <family val="2"/>
      <scheme val="minor"/>
    </font>
    <font>
      <u val="singleAccounting"/>
      <sz val="10"/>
      <name val="Arial"/>
      <family val="2"/>
    </font>
    <font>
      <sz val="10"/>
      <name val="Arial"/>
    </font>
    <font>
      <b/>
      <sz val="10"/>
      <name val="Times New Roman"/>
      <family val="1"/>
    </font>
    <font>
      <b/>
      <sz val="10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7">
    <xf numFmtId="0" fontId="0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  <xf numFmtId="9" fontId="27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/>
    <xf numFmtId="0" fontId="8" fillId="0" borderId="0" xfId="0" applyFont="1" applyAlignment="1">
      <alignment horizontal="center" wrapText="1"/>
    </xf>
    <xf numFmtId="0" fontId="8" fillId="0" borderId="0" xfId="4" applyFont="1" applyAlignment="1">
      <alignment wrapText="1"/>
    </xf>
    <xf numFmtId="0" fontId="10" fillId="0" borderId="0" xfId="31" applyFont="1"/>
    <xf numFmtId="0" fontId="11" fillId="0" borderId="0" xfId="0" applyFont="1"/>
    <xf numFmtId="166" fontId="12" fillId="0" borderId="0" xfId="1" applyNumberFormat="1" applyFont="1"/>
    <xf numFmtId="166" fontId="12" fillId="0" borderId="0" xfId="1" applyNumberFormat="1" applyFont="1" applyBorder="1"/>
    <xf numFmtId="0" fontId="12" fillId="0" borderId="0" xfId="0" applyFont="1" applyBorder="1"/>
    <xf numFmtId="0" fontId="12" fillId="0" borderId="0" xfId="0" applyFont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Border="1" applyAlignment="1">
      <alignment wrapText="1"/>
    </xf>
    <xf numFmtId="166" fontId="12" fillId="0" borderId="1" xfId="1" applyNumberFormat="1" applyFont="1" applyBorder="1" applyAlignment="1">
      <alignment horizontal="center"/>
    </xf>
    <xf numFmtId="166" fontId="12" fillId="4" borderId="1" xfId="1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2" fillId="0" borderId="0" xfId="0" quotePrefix="1" applyFont="1" applyBorder="1" applyAlignment="1">
      <alignment horizontal="center" wrapText="1"/>
    </xf>
    <xf numFmtId="0" fontId="12" fillId="0" borderId="0" xfId="0" quotePrefix="1" applyFont="1" applyBorder="1" applyAlignment="1">
      <alignment wrapText="1"/>
    </xf>
    <xf numFmtId="166" fontId="12" fillId="4" borderId="0" xfId="1" applyNumberFormat="1" applyFont="1" applyFill="1"/>
    <xf numFmtId="5" fontId="12" fillId="0" borderId="2" xfId="1" applyNumberFormat="1" applyFont="1" applyFill="1" applyBorder="1"/>
    <xf numFmtId="5" fontId="12" fillId="4" borderId="2" xfId="1" applyNumberFormat="1" applyFont="1" applyFill="1" applyBorder="1"/>
    <xf numFmtId="0" fontId="12" fillId="4" borderId="2" xfId="0" applyFont="1" applyFill="1" applyBorder="1"/>
    <xf numFmtId="0" fontId="12" fillId="0" borderId="2" xfId="0" applyFont="1" applyBorder="1"/>
    <xf numFmtId="9" fontId="12" fillId="0" borderId="0" xfId="1" applyNumberFormat="1" applyFont="1" applyBorder="1"/>
    <xf numFmtId="9" fontId="12" fillId="0" borderId="0" xfId="9" applyFont="1" applyBorder="1"/>
    <xf numFmtId="165" fontId="12" fillId="0" borderId="0" xfId="0" applyNumberFormat="1" applyFont="1" applyBorder="1"/>
    <xf numFmtId="10" fontId="12" fillId="0" borderId="0" xfId="0" applyNumberFormat="1" applyFont="1" applyBorder="1"/>
    <xf numFmtId="164" fontId="12" fillId="4" borderId="2" xfId="0" applyNumberFormat="1" applyFont="1" applyFill="1" applyBorder="1"/>
    <xf numFmtId="166" fontId="12" fillId="0" borderId="2" xfId="1" applyNumberFormat="1" applyFont="1" applyFill="1" applyBorder="1"/>
    <xf numFmtId="166" fontId="13" fillId="0" borderId="0" xfId="1" applyNumberFormat="1" applyFont="1" applyAlignment="1">
      <alignment horizontal="center"/>
    </xf>
    <xf numFmtId="166" fontId="12" fillId="4" borderId="1" xfId="1" applyNumberFormat="1" applyFont="1" applyFill="1" applyBorder="1" applyAlignment="1">
      <alignment horizontal="center" wrapText="1"/>
    </xf>
    <xf numFmtId="166" fontId="12" fillId="0" borderId="1" xfId="1" applyNumberFormat="1" applyFont="1" applyBorder="1" applyAlignment="1">
      <alignment horizontal="center" wrapText="1"/>
    </xf>
    <xf numFmtId="0" fontId="8" fillId="0" borderId="0" xfId="0" applyFont="1"/>
    <xf numFmtId="0" fontId="11" fillId="0" borderId="3" xfId="0" applyFont="1" applyBorder="1"/>
    <xf numFmtId="0" fontId="0" fillId="0" borderId="0" xfId="0" applyAlignment="1">
      <alignment shrinkToFit="1"/>
    </xf>
    <xf numFmtId="0" fontId="16" fillId="0" borderId="0" xfId="31" applyFont="1"/>
    <xf numFmtId="0" fontId="16" fillId="0" borderId="0" xfId="31" applyFont="1" applyAlignment="1">
      <alignment horizontal="center"/>
    </xf>
    <xf numFmtId="0" fontId="10" fillId="0" borderId="0" xfId="31" applyFont="1" applyAlignment="1">
      <alignment horizontal="center"/>
    </xf>
    <xf numFmtId="0" fontId="16" fillId="0" borderId="0" xfId="31" applyFont="1" applyAlignment="1">
      <alignment vertical="center"/>
    </xf>
    <xf numFmtId="166" fontId="16" fillId="0" borderId="0" xfId="1" applyNumberFormat="1" applyFont="1"/>
    <xf numFmtId="166" fontId="10" fillId="0" borderId="0" xfId="1" applyNumberFormat="1" applyFont="1" applyAlignment="1">
      <alignment horizontal="center" vertical="center" wrapText="1"/>
    </xf>
    <xf numFmtId="0" fontId="10" fillId="5" borderId="0" xfId="31" applyFont="1" applyFill="1"/>
    <xf numFmtId="166" fontId="10" fillId="0" borderId="0" xfId="1" applyNumberFormat="1" applyFont="1" applyAlignment="1">
      <alignment horizontal="center" wrapText="1"/>
    </xf>
    <xf numFmtId="167" fontId="10" fillId="0" borderId="0" xfId="31" applyNumberFormat="1" applyFont="1"/>
    <xf numFmtId="167" fontId="10" fillId="5" borderId="0" xfId="31" applyNumberFormat="1" applyFont="1" applyFill="1"/>
    <xf numFmtId="166" fontId="10" fillId="0" borderId="0" xfId="1" applyNumberFormat="1" applyFont="1"/>
    <xf numFmtId="167" fontId="10" fillId="0" borderId="0" xfId="3" applyNumberFormat="1" applyFont="1" applyBorder="1"/>
    <xf numFmtId="167" fontId="10" fillId="5" borderId="0" xfId="3" applyNumberFormat="1" applyFont="1" applyFill="1" applyBorder="1"/>
    <xf numFmtId="167" fontId="10" fillId="0" borderId="8" xfId="3" applyNumberFormat="1" applyFont="1" applyBorder="1"/>
    <xf numFmtId="0" fontId="15" fillId="0" borderId="0" xfId="31" applyFont="1" applyAlignment="1">
      <alignment wrapText="1"/>
    </xf>
    <xf numFmtId="0" fontId="10" fillId="0" borderId="0" xfId="31" applyFont="1" applyAlignment="1">
      <alignment horizontal="center" wrapText="1"/>
    </xf>
    <xf numFmtId="0" fontId="15" fillId="5" borderId="0" xfId="31" applyFont="1" applyFill="1" applyAlignment="1">
      <alignment wrapText="1"/>
    </xf>
    <xf numFmtId="0" fontId="10" fillId="0" borderId="8" xfId="31" applyFont="1" applyBorder="1" applyAlignment="1">
      <alignment horizontal="center" wrapText="1"/>
    </xf>
    <xf numFmtId="0" fontId="10" fillId="5" borderId="0" xfId="31" applyFont="1" applyFill="1" applyBorder="1" applyAlignment="1">
      <alignment horizontal="center" wrapText="1"/>
    </xf>
    <xf numFmtId="0" fontId="15" fillId="0" borderId="0" xfId="31" applyFont="1" applyAlignment="1">
      <alignment horizontal="right"/>
    </xf>
    <xf numFmtId="0" fontId="15" fillId="0" borderId="0" xfId="31" applyFont="1"/>
    <xf numFmtId="0" fontId="15" fillId="5" borderId="0" xfId="31" applyFont="1" applyFill="1"/>
    <xf numFmtId="167" fontId="10" fillId="0" borderId="0" xfId="3" applyNumberFormat="1" applyFont="1"/>
    <xf numFmtId="167" fontId="10" fillId="5" borderId="0" xfId="3" applyNumberFormat="1" applyFont="1" applyFill="1"/>
    <xf numFmtId="0" fontId="17" fillId="0" borderId="0" xfId="31" applyFont="1" applyAlignment="1">
      <alignment horizontal="right"/>
    </xf>
    <xf numFmtId="167" fontId="15" fillId="0" borderId="9" xfId="3" applyNumberFormat="1" applyFont="1" applyBorder="1"/>
    <xf numFmtId="167" fontId="15" fillId="5" borderId="0" xfId="3" applyNumberFormat="1" applyFont="1" applyFill="1" applyBorder="1"/>
    <xf numFmtId="167" fontId="15" fillId="0" borderId="0" xfId="3" applyNumberFormat="1" applyFont="1" applyBorder="1"/>
    <xf numFmtId="0" fontId="17" fillId="0" borderId="0" xfId="31" applyFont="1" applyBorder="1" applyAlignment="1">
      <alignment horizontal="right"/>
    </xf>
    <xf numFmtId="0" fontId="15" fillId="0" borderId="0" xfId="31" applyFont="1" applyBorder="1"/>
    <xf numFmtId="0" fontId="15" fillId="5" borderId="0" xfId="31" applyFont="1" applyFill="1" applyBorder="1"/>
    <xf numFmtId="0" fontId="15" fillId="0" borderId="0" xfId="31" applyFont="1" applyBorder="1" applyAlignment="1">
      <alignment horizontal="right"/>
    </xf>
    <xf numFmtId="166" fontId="18" fillId="0" borderId="0" xfId="1" applyNumberFormat="1" applyFont="1" applyBorder="1"/>
    <xf numFmtId="166" fontId="18" fillId="5" borderId="0" xfId="1" applyNumberFormat="1" applyFont="1" applyFill="1" applyBorder="1"/>
    <xf numFmtId="0" fontId="15" fillId="5" borderId="0" xfId="31" applyFont="1" applyFill="1" applyBorder="1" applyAlignment="1">
      <alignment horizontal="center"/>
    </xf>
    <xf numFmtId="0" fontId="15" fillId="0" borderId="0" xfId="31" applyFont="1" applyBorder="1" applyAlignment="1">
      <alignment horizontal="center"/>
    </xf>
    <xf numFmtId="166" fontId="18" fillId="0" borderId="0" xfId="1" applyNumberFormat="1" applyFont="1" applyBorder="1" applyAlignment="1">
      <alignment horizontal="center"/>
    </xf>
    <xf numFmtId="166" fontId="18" fillId="5" borderId="0" xfId="1" applyNumberFormat="1" applyFont="1" applyFill="1" applyBorder="1" applyAlignment="1">
      <alignment horizontal="center"/>
    </xf>
    <xf numFmtId="9" fontId="15" fillId="0" borderId="0" xfId="31" applyNumberFormat="1" applyFont="1"/>
    <xf numFmtId="167" fontId="15" fillId="5" borderId="0" xfId="31" applyNumberFormat="1" applyFont="1" applyFill="1"/>
    <xf numFmtId="167" fontId="15" fillId="0" borderId="10" xfId="3" applyNumberFormat="1" applyFont="1" applyBorder="1"/>
    <xf numFmtId="166" fontId="12" fillId="0" borderId="0" xfId="1" applyNumberFormat="1" applyFont="1" applyAlignment="1">
      <alignment horizontal="center"/>
    </xf>
    <xf numFmtId="166" fontId="12" fillId="0" borderId="6" xfId="1" applyNumberFormat="1" applyFont="1" applyBorder="1" applyAlignment="1">
      <alignment horizontal="center"/>
    </xf>
    <xf numFmtId="44" fontId="15" fillId="0" borderId="0" xfId="31" applyNumberFormat="1" applyFont="1"/>
    <xf numFmtId="0" fontId="12" fillId="0" borderId="0" xfId="0" quotePrefix="1" applyFont="1" applyAlignment="1">
      <alignment wrapText="1"/>
    </xf>
    <xf numFmtId="0" fontId="17" fillId="0" borderId="0" xfId="31" applyFont="1" applyFill="1" applyAlignment="1">
      <alignment horizontal="right"/>
    </xf>
    <xf numFmtId="0" fontId="15" fillId="0" borderId="0" xfId="31" applyFont="1" applyFill="1" applyAlignment="1">
      <alignment horizontal="right"/>
    </xf>
    <xf numFmtId="168" fontId="15" fillId="0" borderId="0" xfId="31" applyNumberFormat="1" applyFont="1" applyFill="1" applyAlignment="1">
      <alignment horizontal="right"/>
    </xf>
    <xf numFmtId="0" fontId="15" fillId="0" borderId="0" xfId="31" applyFont="1" applyFill="1"/>
    <xf numFmtId="0" fontId="17" fillId="0" borderId="0" xfId="31" applyFont="1" applyFill="1" applyBorder="1" applyAlignment="1">
      <alignment horizontal="right"/>
    </xf>
    <xf numFmtId="0" fontId="15" fillId="0" borderId="0" xfId="31" applyFont="1" applyFill="1" applyBorder="1" applyAlignment="1">
      <alignment horizontal="right"/>
    </xf>
    <xf numFmtId="166" fontId="12" fillId="6" borderId="0" xfId="1" applyNumberFormat="1" applyFont="1" applyFill="1" applyAlignment="1">
      <alignment horizontal="center"/>
    </xf>
    <xf numFmtId="166" fontId="12" fillId="6" borderId="1" xfId="1" applyNumberFormat="1" applyFont="1" applyFill="1" applyBorder="1" applyAlignment="1">
      <alignment horizontal="center" wrapText="1"/>
    </xf>
    <xf numFmtId="164" fontId="11" fillId="4" borderId="2" xfId="0" applyNumberFormat="1" applyFont="1" applyFill="1" applyBorder="1"/>
    <xf numFmtId="5" fontId="11" fillId="4" borderId="2" xfId="1" applyNumberFormat="1" applyFont="1" applyFill="1" applyBorder="1"/>
    <xf numFmtId="167" fontId="15" fillId="6" borderId="9" xfId="3" applyNumberFormat="1" applyFont="1" applyFill="1" applyBorder="1"/>
    <xf numFmtId="0" fontId="23" fillId="0" borderId="0" xfId="0" applyFont="1"/>
    <xf numFmtId="5" fontId="11" fillId="2" borderId="2" xfId="1" applyNumberFormat="1" applyFont="1" applyFill="1" applyBorder="1"/>
    <xf numFmtId="5" fontId="12" fillId="2" borderId="2" xfId="1" applyNumberFormat="1" applyFont="1" applyFill="1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7" fillId="0" borderId="14" xfId="0" applyFont="1" applyBorder="1"/>
    <xf numFmtId="0" fontId="0" fillId="0" borderId="16" xfId="0" applyBorder="1"/>
    <xf numFmtId="0" fontId="0" fillId="0" borderId="17" xfId="0" applyBorder="1"/>
    <xf numFmtId="0" fontId="8" fillId="4" borderId="11" xfId="0" applyFont="1" applyFill="1" applyBorder="1"/>
    <xf numFmtId="0" fontId="0" fillId="4" borderId="12" xfId="0" applyFill="1" applyBorder="1"/>
    <xf numFmtId="0" fontId="0" fillId="4" borderId="13" xfId="0" applyFill="1" applyBorder="1"/>
    <xf numFmtId="5" fontId="12" fillId="0" borderId="0" xfId="0" applyNumberFormat="1" applyFont="1"/>
    <xf numFmtId="0" fontId="8" fillId="0" borderId="0" xfId="0" applyFont="1" applyAlignment="1">
      <alignment horizontal="center"/>
    </xf>
    <xf numFmtId="167" fontId="15" fillId="5" borderId="0" xfId="3" applyNumberFormat="1" applyFont="1" applyFill="1"/>
    <xf numFmtId="0" fontId="15" fillId="5" borderId="0" xfId="31" applyFont="1" applyFill="1" applyAlignment="1">
      <alignment horizontal="center"/>
    </xf>
    <xf numFmtId="0" fontId="15" fillId="0" borderId="0" xfId="31" applyFont="1" applyAlignment="1">
      <alignment horizontal="center"/>
    </xf>
    <xf numFmtId="166" fontId="18" fillId="5" borderId="0" xfId="1" applyNumberFormat="1" applyFont="1" applyFill="1" applyAlignment="1">
      <alignment horizontal="center"/>
    </xf>
    <xf numFmtId="166" fontId="18" fillId="0" borderId="0" xfId="1" applyNumberFormat="1" applyFont="1" applyAlignment="1">
      <alignment horizontal="center"/>
    </xf>
    <xf numFmtId="166" fontId="18" fillId="5" borderId="0" xfId="1" applyNumberFormat="1" applyFont="1" applyFill="1"/>
    <xf numFmtId="166" fontId="18" fillId="0" borderId="0" xfId="1" applyNumberFormat="1" applyFont="1"/>
    <xf numFmtId="167" fontId="15" fillId="0" borderId="0" xfId="3" applyNumberFormat="1" applyFont="1"/>
    <xf numFmtId="168" fontId="15" fillId="0" borderId="0" xfId="31" applyNumberFormat="1" applyFont="1" applyAlignment="1">
      <alignment horizontal="right"/>
    </xf>
    <xf numFmtId="0" fontId="0" fillId="2" borderId="0" xfId="0" applyFill="1"/>
    <xf numFmtId="0" fontId="10" fillId="5" borderId="0" xfId="31" applyFont="1" applyFill="1" applyAlignment="1">
      <alignment horizontal="center" wrapText="1"/>
    </xf>
    <xf numFmtId="0" fontId="10" fillId="2" borderId="0" xfId="31" applyFont="1" applyFill="1" applyAlignment="1">
      <alignment horizontal="center"/>
    </xf>
    <xf numFmtId="0" fontId="24" fillId="4" borderId="2" xfId="0" applyFont="1" applyFill="1" applyBorder="1"/>
    <xf numFmtId="166" fontId="24" fillId="0" borderId="0" xfId="1" applyNumberFormat="1" applyFont="1" applyAlignment="1">
      <alignment horizontal="left" vertical="top"/>
    </xf>
    <xf numFmtId="0" fontId="8" fillId="0" borderId="6" xfId="0" applyFont="1" applyBorder="1" applyAlignment="1">
      <alignment horizontal="center" wrapText="1"/>
    </xf>
    <xf numFmtId="167" fontId="10" fillId="5" borderId="0" xfId="31" applyNumberFormat="1" applyFont="1" applyFill="1" applyAlignment="1">
      <alignment horizontal="center"/>
    </xf>
    <xf numFmtId="167" fontId="0" fillId="0" borderId="0" xfId="3" applyNumberFormat="1" applyFont="1"/>
    <xf numFmtId="167" fontId="0" fillId="0" borderId="9" xfId="3" applyNumberFormat="1" applyFont="1" applyBorder="1"/>
    <xf numFmtId="167" fontId="0" fillId="0" borderId="0" xfId="0" applyNumberFormat="1"/>
    <xf numFmtId="167" fontId="0" fillId="0" borderId="9" xfId="0" applyNumberFormat="1" applyBorder="1"/>
    <xf numFmtId="165" fontId="7" fillId="0" borderId="0" xfId="0" applyNumberFormat="1" applyFont="1" applyFill="1"/>
    <xf numFmtId="167" fontId="25" fillId="0" borderId="0" xfId="3" applyNumberFormat="1" applyFont="1"/>
    <xf numFmtId="167" fontId="26" fillId="0" borderId="0" xfId="0" applyNumberFormat="1" applyFont="1"/>
    <xf numFmtId="167" fontId="8" fillId="6" borderId="9" xfId="0" applyNumberFormat="1" applyFont="1" applyFill="1" applyBorder="1"/>
    <xf numFmtId="165" fontId="7" fillId="6" borderId="0" xfId="0" applyNumberFormat="1" applyFont="1" applyFill="1"/>
    <xf numFmtId="167" fontId="0" fillId="0" borderId="0" xfId="3" applyNumberFormat="1" applyFont="1" applyFill="1" applyBorder="1"/>
    <xf numFmtId="0" fontId="14" fillId="0" borderId="0" xfId="0" applyFont="1" applyAlignment="1">
      <alignment vertical="top" wrapText="1"/>
    </xf>
    <xf numFmtId="164" fontId="0" fillId="0" borderId="18" xfId="0" applyNumberFormat="1" applyBorder="1"/>
    <xf numFmtId="164" fontId="0" fillId="0" borderId="0" xfId="0" applyNumberFormat="1" applyBorder="1"/>
    <xf numFmtId="169" fontId="0" fillId="0" borderId="0" xfId="36" applyNumberFormat="1" applyFont="1"/>
    <xf numFmtId="0" fontId="7" fillId="0" borderId="0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4" applyFont="1" applyAlignment="1">
      <alignment horizontal="center" wrapText="1"/>
    </xf>
    <xf numFmtId="0" fontId="19" fillId="0" borderId="0" xfId="31" applyFont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0" xfId="0" quotePrefix="1" applyFont="1" applyAlignment="1">
      <alignment horizontal="left" wrapText="1"/>
    </xf>
    <xf numFmtId="14" fontId="11" fillId="4" borderId="7" xfId="0" applyNumberFormat="1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11" fillId="4" borderId="3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24" fillId="4" borderId="7" xfId="0" applyFont="1" applyFill="1" applyBorder="1" applyAlignment="1">
      <alignment horizontal="center" wrapText="1"/>
    </xf>
    <xf numFmtId="0" fontId="24" fillId="4" borderId="2" xfId="0" applyFont="1" applyFill="1" applyBorder="1" applyAlignment="1">
      <alignment horizontal="center" wrapText="1"/>
    </xf>
    <xf numFmtId="0" fontId="24" fillId="4" borderId="3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166" fontId="20" fillId="0" borderId="8" xfId="1" applyNumberFormat="1" applyFont="1" applyBorder="1" applyAlignment="1">
      <alignment horizontal="center"/>
    </xf>
    <xf numFmtId="0" fontId="9" fillId="0" borderId="0" xfId="0" applyFont="1"/>
    <xf numFmtId="0" fontId="28" fillId="0" borderId="0" xfId="4" applyFont="1" applyAlignment="1">
      <alignment horizontal="center" wrapText="1"/>
    </xf>
    <xf numFmtId="0" fontId="28" fillId="0" borderId="0" xfId="4" applyFont="1" applyAlignment="1">
      <alignment wrapText="1"/>
    </xf>
    <xf numFmtId="0" fontId="9" fillId="0" borderId="0" xfId="0" applyFont="1" applyBorder="1"/>
    <xf numFmtId="0" fontId="28" fillId="0" borderId="0" xfId="31" applyFont="1"/>
    <xf numFmtId="0" fontId="28" fillId="0" borderId="0" xfId="0" applyFont="1"/>
    <xf numFmtId="166" fontId="29" fillId="0" borderId="8" xfId="1" applyNumberFormat="1" applyFont="1" applyBorder="1" applyAlignment="1">
      <alignment horizontal="center"/>
    </xf>
    <xf numFmtId="166" fontId="9" fillId="0" borderId="0" xfId="1" applyNumberFormat="1" applyFont="1"/>
    <xf numFmtId="166" fontId="9" fillId="0" borderId="0" xfId="1" applyNumberFormat="1" applyFont="1" applyBorder="1"/>
    <xf numFmtId="14" fontId="28" fillId="4" borderId="7" xfId="0" applyNumberFormat="1" applyFont="1" applyFill="1" applyBorder="1" applyAlignment="1">
      <alignment horizontal="center" wrapText="1"/>
    </xf>
    <xf numFmtId="0" fontId="28" fillId="4" borderId="2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 wrapText="1"/>
    </xf>
    <xf numFmtId="0" fontId="28" fillId="0" borderId="7" xfId="0" applyFont="1" applyFill="1" applyBorder="1" applyAlignment="1">
      <alignment horizontal="center" wrapText="1"/>
    </xf>
    <xf numFmtId="0" fontId="28" fillId="0" borderId="2" xfId="0" applyFont="1" applyFill="1" applyBorder="1" applyAlignment="1">
      <alignment horizontal="center" wrapText="1"/>
    </xf>
    <xf numFmtId="0" fontId="28" fillId="0" borderId="3" xfId="0" applyFont="1" applyFill="1" applyBorder="1" applyAlignment="1">
      <alignment horizontal="center" wrapText="1"/>
    </xf>
    <xf numFmtId="0" fontId="28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166" fontId="9" fillId="6" borderId="1" xfId="1" applyNumberFormat="1" applyFont="1" applyFill="1" applyBorder="1" applyAlignment="1">
      <alignment horizontal="center" wrapText="1"/>
    </xf>
    <xf numFmtId="166" fontId="9" fillId="4" borderId="1" xfId="1" applyNumberFormat="1" applyFont="1" applyFill="1" applyBorder="1" applyAlignment="1">
      <alignment horizontal="center" wrapText="1"/>
    </xf>
    <xf numFmtId="166" fontId="9" fillId="4" borderId="1" xfId="1" applyNumberFormat="1" applyFont="1" applyFill="1" applyBorder="1" applyAlignment="1">
      <alignment horizontal="center"/>
    </xf>
    <xf numFmtId="166" fontId="9" fillId="0" borderId="1" xfId="1" applyNumberFormat="1" applyFont="1" applyBorder="1" applyAlignment="1">
      <alignment horizontal="center" wrapText="1"/>
    </xf>
    <xf numFmtId="166" fontId="9" fillId="0" borderId="1" xfId="1" applyNumberFormat="1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0" xfId="0" quotePrefix="1" applyFont="1" applyBorder="1" applyAlignment="1">
      <alignment horizontal="center" wrapText="1"/>
    </xf>
    <xf numFmtId="0" fontId="9" fillId="0" borderId="0" xfId="0" quotePrefix="1" applyFont="1" applyBorder="1" applyAlignment="1">
      <alignment wrapText="1"/>
    </xf>
    <xf numFmtId="5" fontId="28" fillId="4" borderId="2" xfId="1" applyNumberFormat="1" applyFont="1" applyFill="1" applyBorder="1"/>
    <xf numFmtId="5" fontId="9" fillId="4" borderId="2" xfId="1" applyNumberFormat="1" applyFont="1" applyFill="1" applyBorder="1"/>
    <xf numFmtId="0" fontId="9" fillId="4" borderId="2" xfId="0" applyFont="1" applyFill="1" applyBorder="1"/>
    <xf numFmtId="5" fontId="9" fillId="0" borderId="2" xfId="1" applyNumberFormat="1" applyFont="1" applyFill="1" applyBorder="1"/>
    <xf numFmtId="0" fontId="9" fillId="0" borderId="2" xfId="0" applyFont="1" applyBorder="1"/>
    <xf numFmtId="0" fontId="29" fillId="4" borderId="2" xfId="0" applyFont="1" applyFill="1" applyBorder="1"/>
    <xf numFmtId="9" fontId="9" fillId="0" borderId="0" xfId="9" applyFont="1" applyBorder="1"/>
    <xf numFmtId="165" fontId="9" fillId="0" borderId="0" xfId="0" applyNumberFormat="1" applyFont="1" applyBorder="1"/>
    <xf numFmtId="10" fontId="9" fillId="0" borderId="0" xfId="0" applyNumberFormat="1" applyFont="1" applyBorder="1"/>
    <xf numFmtId="164" fontId="28" fillId="4" borderId="2" xfId="0" applyNumberFormat="1" applyFont="1" applyFill="1" applyBorder="1"/>
    <xf numFmtId="164" fontId="9" fillId="4" borderId="2" xfId="0" applyNumberFormat="1" applyFont="1" applyFill="1" applyBorder="1"/>
    <xf numFmtId="166" fontId="9" fillId="0" borderId="2" xfId="1" applyNumberFormat="1" applyFont="1" applyFill="1" applyBorder="1"/>
    <xf numFmtId="166" fontId="9" fillId="0" borderId="6" xfId="1" applyNumberFormat="1" applyFont="1" applyBorder="1" applyAlignment="1">
      <alignment horizontal="center"/>
    </xf>
    <xf numFmtId="0" fontId="9" fillId="0" borderId="0" xfId="0" quotePrefix="1" applyFont="1" applyAlignment="1">
      <alignment horizontal="left" wrapText="1"/>
    </xf>
    <xf numFmtId="0" fontId="9" fillId="0" borderId="0" xfId="0" quotePrefix="1" applyFont="1" applyAlignment="1">
      <alignment wrapText="1"/>
    </xf>
    <xf numFmtId="5" fontId="9" fillId="0" borderId="0" xfId="0" applyNumberFormat="1" applyFont="1"/>
    <xf numFmtId="0" fontId="28" fillId="4" borderId="7" xfId="0" applyFont="1" applyFill="1" applyBorder="1" applyAlignment="1">
      <alignment horizontal="center" wrapText="1"/>
    </xf>
    <xf numFmtId="0" fontId="28" fillId="0" borderId="4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0" fontId="28" fillId="0" borderId="20" xfId="0" applyFont="1" applyFill="1" applyBorder="1" applyAlignment="1">
      <alignment horizontal="center"/>
    </xf>
    <xf numFmtId="0" fontId="28" fillId="0" borderId="21" xfId="0" applyFont="1" applyBorder="1"/>
    <xf numFmtId="0" fontId="28" fillId="0" borderId="22" xfId="0" applyFont="1" applyBorder="1" applyAlignment="1">
      <alignment horizontal="center"/>
    </xf>
    <xf numFmtId="0" fontId="28" fillId="0" borderId="23" xfId="0" applyFont="1" applyBorder="1"/>
    <xf numFmtId="166" fontId="9" fillId="0" borderId="22" xfId="1" applyNumberFormat="1" applyFont="1" applyBorder="1"/>
    <xf numFmtId="0" fontId="9" fillId="0" borderId="21" xfId="0" applyFont="1" applyBorder="1"/>
    <xf numFmtId="166" fontId="9" fillId="4" borderId="0" xfId="1" applyNumberFormat="1" applyFont="1" applyFill="1" applyBorder="1"/>
    <xf numFmtId="9" fontId="9" fillId="0" borderId="22" xfId="1" applyNumberFormat="1" applyFont="1" applyBorder="1"/>
    <xf numFmtId="166" fontId="29" fillId="0" borderId="0" xfId="1" applyNumberFormat="1" applyFont="1" applyBorder="1" applyAlignment="1">
      <alignment horizontal="center"/>
    </xf>
    <xf numFmtId="166" fontId="9" fillId="0" borderId="0" xfId="1" applyNumberFormat="1" applyFont="1" applyBorder="1" applyAlignment="1">
      <alignment horizontal="center"/>
    </xf>
    <xf numFmtId="166" fontId="29" fillId="0" borderId="0" xfId="1" applyNumberFormat="1" applyFont="1" applyBorder="1" applyAlignment="1">
      <alignment horizontal="left" vertical="top"/>
    </xf>
    <xf numFmtId="0" fontId="28" fillId="0" borderId="24" xfId="0" applyFont="1" applyBorder="1"/>
    <xf numFmtId="0" fontId="9" fillId="0" borderId="8" xfId="0" applyFont="1" applyBorder="1"/>
    <xf numFmtId="166" fontId="29" fillId="0" borderId="8" xfId="1" applyNumberFormat="1" applyFont="1" applyBorder="1" applyAlignment="1">
      <alignment horizontal="left" vertical="top"/>
    </xf>
    <xf numFmtId="0" fontId="9" fillId="0" borderId="25" xfId="0" applyFont="1" applyBorder="1"/>
    <xf numFmtId="166" fontId="28" fillId="6" borderId="0" xfId="1" applyNumberFormat="1" applyFont="1" applyFill="1" applyBorder="1" applyAlignment="1">
      <alignment horizontal="center"/>
    </xf>
    <xf numFmtId="166" fontId="9" fillId="0" borderId="0" xfId="1" applyNumberFormat="1" applyFont="1" applyFill="1" applyBorder="1"/>
    <xf numFmtId="5" fontId="28" fillId="7" borderId="2" xfId="1" applyNumberFormat="1" applyFont="1" applyFill="1" applyBorder="1"/>
    <xf numFmtId="5" fontId="9" fillId="7" borderId="2" xfId="1" applyNumberFormat="1" applyFont="1" applyFill="1" applyBorder="1"/>
    <xf numFmtId="166" fontId="9" fillId="7" borderId="0" xfId="1" applyNumberFormat="1" applyFont="1" applyFill="1" applyBorder="1"/>
  </cellXfs>
  <cellStyles count="37">
    <cellStyle name="Comma 2" xfId="1" xr:uid="{00000000-0005-0000-0000-000000000000}"/>
    <cellStyle name="Comma 2 2" xfId="25" xr:uid="{00000000-0005-0000-0000-000001000000}"/>
    <cellStyle name="Comma 3" xfId="2" xr:uid="{00000000-0005-0000-0000-000002000000}"/>
    <cellStyle name="Comma 3 2" xfId="19" xr:uid="{00000000-0005-0000-0000-000003000000}"/>
    <cellStyle name="Comma 3 3" xfId="11" xr:uid="{00000000-0005-0000-0000-000004000000}"/>
    <cellStyle name="Comma 4" xfId="17" xr:uid="{00000000-0005-0000-0000-000005000000}"/>
    <cellStyle name="Comma 4 2" xfId="26" xr:uid="{00000000-0005-0000-0000-000006000000}"/>
    <cellStyle name="Currency 2" xfId="3" xr:uid="{00000000-0005-0000-0000-000007000000}"/>
    <cellStyle name="Currency 2 2" xfId="27" xr:uid="{00000000-0005-0000-0000-000008000000}"/>
    <cellStyle name="Normal" xfId="0" builtinId="0"/>
    <cellStyle name="Normal 2" xfId="4" xr:uid="{00000000-0005-0000-0000-00000A000000}"/>
    <cellStyle name="Normal 2 2" xfId="5" xr:uid="{00000000-0005-0000-0000-00000B000000}"/>
    <cellStyle name="Normal 2 2 2" xfId="20" xr:uid="{00000000-0005-0000-0000-00000C000000}"/>
    <cellStyle name="Normal 2 2 2 2" xfId="32" xr:uid="{00000000-0005-0000-0000-00000D000000}"/>
    <cellStyle name="Normal 2 2 2 2 2" xfId="33" xr:uid="{00000000-0005-0000-0000-00000E000000}"/>
    <cellStyle name="Normal 2 2 2 2 3" xfId="34" xr:uid="{00000000-0005-0000-0000-00000F000000}"/>
    <cellStyle name="Normal 2 2 2 2 3 2" xfId="35" xr:uid="{00000000-0005-0000-0000-000010000000}"/>
    <cellStyle name="Normal 2 2 3" xfId="12" xr:uid="{00000000-0005-0000-0000-000011000000}"/>
    <cellStyle name="Normal 2 3" xfId="29" xr:uid="{00000000-0005-0000-0000-000012000000}"/>
    <cellStyle name="Normal 3" xfId="6" xr:uid="{00000000-0005-0000-0000-000013000000}"/>
    <cellStyle name="Normal 3 2" xfId="24" xr:uid="{00000000-0005-0000-0000-000014000000}"/>
    <cellStyle name="Normal 3 3" xfId="21" xr:uid="{00000000-0005-0000-0000-000015000000}"/>
    <cellStyle name="Normal 3 4" xfId="13" xr:uid="{00000000-0005-0000-0000-000016000000}"/>
    <cellStyle name="Normal 4" xfId="7" xr:uid="{00000000-0005-0000-0000-000017000000}"/>
    <cellStyle name="Normal 4 2" xfId="22" xr:uid="{00000000-0005-0000-0000-000018000000}"/>
    <cellStyle name="Normal 4 3" xfId="14" xr:uid="{00000000-0005-0000-0000-000019000000}"/>
    <cellStyle name="Normal 5" xfId="8" xr:uid="{00000000-0005-0000-0000-00001A000000}"/>
    <cellStyle name="Normal 5 2" xfId="18" xr:uid="{00000000-0005-0000-0000-00001B000000}"/>
    <cellStyle name="Normal 5 3" xfId="10" xr:uid="{00000000-0005-0000-0000-00001C000000}"/>
    <cellStyle name="Normal 6" xfId="15" xr:uid="{00000000-0005-0000-0000-00001D000000}"/>
    <cellStyle name="Normal 7" xfId="16" xr:uid="{00000000-0005-0000-0000-00001E000000}"/>
    <cellStyle name="Normal_Incent2007recon" xfId="31" xr:uid="{00000000-0005-0000-0000-00001F000000}"/>
    <cellStyle name="Percent" xfId="36" builtinId="5"/>
    <cellStyle name="Percent 2" xfId="9" xr:uid="{00000000-0005-0000-0000-000020000000}"/>
    <cellStyle name="Percent 2 2" xfId="28" xr:uid="{00000000-0005-0000-0000-000021000000}"/>
    <cellStyle name="Percent 3" xfId="23" xr:uid="{00000000-0005-0000-0000-000022000000}"/>
    <cellStyle name="Percent 3 2" xfId="30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36</xdr:row>
      <xdr:rowOff>19050</xdr:rowOff>
    </xdr:from>
    <xdr:to>
      <xdr:col>3</xdr:col>
      <xdr:colOff>76200</xdr:colOff>
      <xdr:row>37</xdr:row>
      <xdr:rowOff>111125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362325" y="7858125"/>
          <a:ext cx="76200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133350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362325" y="80486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41</xdr:row>
      <xdr:rowOff>19050</xdr:rowOff>
    </xdr:from>
    <xdr:to>
      <xdr:col>3</xdr:col>
      <xdr:colOff>76200</xdr:colOff>
      <xdr:row>42</xdr:row>
      <xdr:rowOff>111125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362325" y="8848725"/>
          <a:ext cx="76200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42</xdr:row>
      <xdr:rowOff>19050</xdr:rowOff>
    </xdr:from>
    <xdr:to>
      <xdr:col>3</xdr:col>
      <xdr:colOff>76200</xdr:colOff>
      <xdr:row>43</xdr:row>
      <xdr:rowOff>133350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362325" y="90392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42</xdr:row>
      <xdr:rowOff>19050</xdr:rowOff>
    </xdr:from>
    <xdr:to>
      <xdr:col>3</xdr:col>
      <xdr:colOff>76200</xdr:colOff>
      <xdr:row>43</xdr:row>
      <xdr:rowOff>133350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362325" y="90392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133350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362325" y="80486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133350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362325" y="80486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36</xdr:row>
      <xdr:rowOff>19050</xdr:rowOff>
    </xdr:from>
    <xdr:to>
      <xdr:col>5</xdr:col>
      <xdr:colOff>76200</xdr:colOff>
      <xdr:row>37</xdr:row>
      <xdr:rowOff>111125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4314825" y="7858125"/>
          <a:ext cx="76200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37</xdr:row>
      <xdr:rowOff>19050</xdr:rowOff>
    </xdr:from>
    <xdr:to>
      <xdr:col>5</xdr:col>
      <xdr:colOff>76200</xdr:colOff>
      <xdr:row>38</xdr:row>
      <xdr:rowOff>133350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4314825" y="80486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41</xdr:row>
      <xdr:rowOff>19050</xdr:rowOff>
    </xdr:from>
    <xdr:to>
      <xdr:col>5</xdr:col>
      <xdr:colOff>76200</xdr:colOff>
      <xdr:row>42</xdr:row>
      <xdr:rowOff>111125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314825" y="8848725"/>
          <a:ext cx="76200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42</xdr:row>
      <xdr:rowOff>19050</xdr:rowOff>
    </xdr:from>
    <xdr:to>
      <xdr:col>5</xdr:col>
      <xdr:colOff>76200</xdr:colOff>
      <xdr:row>43</xdr:row>
      <xdr:rowOff>133350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314825" y="90392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42</xdr:row>
      <xdr:rowOff>19050</xdr:rowOff>
    </xdr:from>
    <xdr:to>
      <xdr:col>5</xdr:col>
      <xdr:colOff>76200</xdr:colOff>
      <xdr:row>43</xdr:row>
      <xdr:rowOff>133350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4314825" y="90392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37</xdr:row>
      <xdr:rowOff>19050</xdr:rowOff>
    </xdr:from>
    <xdr:to>
      <xdr:col>5</xdr:col>
      <xdr:colOff>76200</xdr:colOff>
      <xdr:row>38</xdr:row>
      <xdr:rowOff>133350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314825" y="80486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37</xdr:row>
      <xdr:rowOff>19050</xdr:rowOff>
    </xdr:from>
    <xdr:to>
      <xdr:col>5</xdr:col>
      <xdr:colOff>76200</xdr:colOff>
      <xdr:row>38</xdr:row>
      <xdr:rowOff>133350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314825" y="80486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36</xdr:row>
      <xdr:rowOff>19050</xdr:rowOff>
    </xdr:from>
    <xdr:ext cx="76200" cy="2540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C980E87-9883-4804-8A20-1F0FA610375C}"/>
            </a:ext>
          </a:extLst>
        </xdr:cNvPr>
        <xdr:cNvSpPr txBox="1">
          <a:spLocks noChangeArrowheads="1"/>
        </xdr:cNvSpPr>
      </xdr:nvSpPr>
      <xdr:spPr bwMode="auto">
        <a:xfrm>
          <a:off x="1828800" y="5848350"/>
          <a:ext cx="76200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19050</xdr:rowOff>
    </xdr:from>
    <xdr:ext cx="76200" cy="277906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6CEF81C-971A-4480-9D0F-CB4A32A281A0}"/>
            </a:ext>
          </a:extLst>
        </xdr:cNvPr>
        <xdr:cNvSpPr txBox="1">
          <a:spLocks noChangeArrowheads="1"/>
        </xdr:cNvSpPr>
      </xdr:nvSpPr>
      <xdr:spPr bwMode="auto">
        <a:xfrm>
          <a:off x="1828800" y="6010275"/>
          <a:ext cx="76200" cy="277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41</xdr:row>
      <xdr:rowOff>19050</xdr:rowOff>
    </xdr:from>
    <xdr:ext cx="76200" cy="25400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FD771C9-6C60-49D2-B458-FC26BF68A8C5}"/>
            </a:ext>
          </a:extLst>
        </xdr:cNvPr>
        <xdr:cNvSpPr txBox="1">
          <a:spLocks noChangeArrowheads="1"/>
        </xdr:cNvSpPr>
      </xdr:nvSpPr>
      <xdr:spPr bwMode="auto">
        <a:xfrm>
          <a:off x="1828800" y="6657975"/>
          <a:ext cx="76200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19050</xdr:rowOff>
    </xdr:from>
    <xdr:ext cx="76200" cy="277906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71FF4BBA-064A-4679-8552-281F3170EDA1}"/>
            </a:ext>
          </a:extLst>
        </xdr:cNvPr>
        <xdr:cNvSpPr txBox="1">
          <a:spLocks noChangeArrowheads="1"/>
        </xdr:cNvSpPr>
      </xdr:nvSpPr>
      <xdr:spPr bwMode="auto">
        <a:xfrm>
          <a:off x="1828800" y="6819900"/>
          <a:ext cx="76200" cy="277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</xdr:row>
      <xdr:rowOff>19050</xdr:rowOff>
    </xdr:from>
    <xdr:ext cx="76200" cy="277906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A30A2D20-E045-40CA-83BF-E6E2C08D56F6}"/>
            </a:ext>
          </a:extLst>
        </xdr:cNvPr>
        <xdr:cNvSpPr txBox="1">
          <a:spLocks noChangeArrowheads="1"/>
        </xdr:cNvSpPr>
      </xdr:nvSpPr>
      <xdr:spPr bwMode="auto">
        <a:xfrm>
          <a:off x="1828800" y="6819900"/>
          <a:ext cx="76200" cy="277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19050</xdr:rowOff>
    </xdr:from>
    <xdr:ext cx="76200" cy="277906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F9B1F068-1EFE-498B-A48F-1BCB9D6E096B}"/>
            </a:ext>
          </a:extLst>
        </xdr:cNvPr>
        <xdr:cNvSpPr txBox="1">
          <a:spLocks noChangeArrowheads="1"/>
        </xdr:cNvSpPr>
      </xdr:nvSpPr>
      <xdr:spPr bwMode="auto">
        <a:xfrm>
          <a:off x="1828800" y="6010275"/>
          <a:ext cx="76200" cy="277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37</xdr:row>
      <xdr:rowOff>19050</xdr:rowOff>
    </xdr:from>
    <xdr:ext cx="76200" cy="27790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BB08F2D6-401A-40FA-A5C7-0501FE0D00E3}"/>
            </a:ext>
          </a:extLst>
        </xdr:cNvPr>
        <xdr:cNvSpPr txBox="1">
          <a:spLocks noChangeArrowheads="1"/>
        </xdr:cNvSpPr>
      </xdr:nvSpPr>
      <xdr:spPr bwMode="auto">
        <a:xfrm>
          <a:off x="1828800" y="6010275"/>
          <a:ext cx="76200" cy="277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36</xdr:row>
      <xdr:rowOff>19050</xdr:rowOff>
    </xdr:from>
    <xdr:ext cx="76200" cy="25400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BEDBDDE-7AA3-4B2F-A5AC-2B71DC2B814F}"/>
            </a:ext>
          </a:extLst>
        </xdr:cNvPr>
        <xdr:cNvSpPr txBox="1">
          <a:spLocks noChangeArrowheads="1"/>
        </xdr:cNvSpPr>
      </xdr:nvSpPr>
      <xdr:spPr bwMode="auto">
        <a:xfrm>
          <a:off x="3048000" y="5848350"/>
          <a:ext cx="76200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37</xdr:row>
      <xdr:rowOff>19050</xdr:rowOff>
    </xdr:from>
    <xdr:ext cx="76200" cy="277906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2237B9AA-A2D6-4CB9-B4BE-986EB196B86B}"/>
            </a:ext>
          </a:extLst>
        </xdr:cNvPr>
        <xdr:cNvSpPr txBox="1">
          <a:spLocks noChangeArrowheads="1"/>
        </xdr:cNvSpPr>
      </xdr:nvSpPr>
      <xdr:spPr bwMode="auto">
        <a:xfrm>
          <a:off x="3048000" y="6010275"/>
          <a:ext cx="76200" cy="277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41</xdr:row>
      <xdr:rowOff>19050</xdr:rowOff>
    </xdr:from>
    <xdr:ext cx="76200" cy="25400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DA9F0C73-9288-4F2C-BEE6-CDA11C8064B8}"/>
            </a:ext>
          </a:extLst>
        </xdr:cNvPr>
        <xdr:cNvSpPr txBox="1">
          <a:spLocks noChangeArrowheads="1"/>
        </xdr:cNvSpPr>
      </xdr:nvSpPr>
      <xdr:spPr bwMode="auto">
        <a:xfrm>
          <a:off x="3048000" y="6657975"/>
          <a:ext cx="76200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42</xdr:row>
      <xdr:rowOff>19050</xdr:rowOff>
    </xdr:from>
    <xdr:ext cx="76200" cy="277906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D55C0E12-40E8-4CAE-8781-CCC61AFD2E5E}"/>
            </a:ext>
          </a:extLst>
        </xdr:cNvPr>
        <xdr:cNvSpPr txBox="1">
          <a:spLocks noChangeArrowheads="1"/>
        </xdr:cNvSpPr>
      </xdr:nvSpPr>
      <xdr:spPr bwMode="auto">
        <a:xfrm>
          <a:off x="3048000" y="6819900"/>
          <a:ext cx="76200" cy="277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42</xdr:row>
      <xdr:rowOff>19050</xdr:rowOff>
    </xdr:from>
    <xdr:ext cx="76200" cy="277906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91C42BA0-EE0A-4339-BD5B-FB73A5C0F6D0}"/>
            </a:ext>
          </a:extLst>
        </xdr:cNvPr>
        <xdr:cNvSpPr txBox="1">
          <a:spLocks noChangeArrowheads="1"/>
        </xdr:cNvSpPr>
      </xdr:nvSpPr>
      <xdr:spPr bwMode="auto">
        <a:xfrm>
          <a:off x="3048000" y="6819900"/>
          <a:ext cx="76200" cy="277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37</xdr:row>
      <xdr:rowOff>19050</xdr:rowOff>
    </xdr:from>
    <xdr:ext cx="76200" cy="277906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1FD0A0F-BC0A-44F6-BA02-55DE120E5FFC}"/>
            </a:ext>
          </a:extLst>
        </xdr:cNvPr>
        <xdr:cNvSpPr txBox="1">
          <a:spLocks noChangeArrowheads="1"/>
        </xdr:cNvSpPr>
      </xdr:nvSpPr>
      <xdr:spPr bwMode="auto">
        <a:xfrm>
          <a:off x="3048000" y="6010275"/>
          <a:ext cx="76200" cy="277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37</xdr:row>
      <xdr:rowOff>19050</xdr:rowOff>
    </xdr:from>
    <xdr:ext cx="76200" cy="277906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43C6E96-2144-4661-B4C8-7B68DF625ECC}"/>
            </a:ext>
          </a:extLst>
        </xdr:cNvPr>
        <xdr:cNvSpPr txBox="1">
          <a:spLocks noChangeArrowheads="1"/>
        </xdr:cNvSpPr>
      </xdr:nvSpPr>
      <xdr:spPr bwMode="auto">
        <a:xfrm>
          <a:off x="3048000" y="6010275"/>
          <a:ext cx="76200" cy="277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tabSelected="1" view="pageBreakPreview" zoomScale="85" zoomScaleNormal="100" zoomScaleSheetLayoutView="85" workbookViewId="0">
      <selection activeCell="Y21" sqref="Y21"/>
    </sheetView>
  </sheetViews>
  <sheetFormatPr defaultRowHeight="12.75" x14ac:dyDescent="0.2"/>
  <cols>
    <col min="1" max="1" width="36.7109375" style="1" customWidth="1"/>
    <col min="2" max="2" width="4.5703125" style="1" bestFit="1" customWidth="1"/>
    <col min="3" max="3" width="9.140625" style="1"/>
    <col min="4" max="4" width="3.140625" style="1" customWidth="1"/>
    <col min="5" max="5" width="11.140625" style="1" customWidth="1"/>
    <col min="6" max="6" width="13.85546875" style="1" customWidth="1"/>
    <col min="7" max="7" width="3.140625" style="1" customWidth="1"/>
    <col min="8" max="8" width="12.7109375" style="1" bestFit="1" customWidth="1"/>
    <col min="9" max="9" width="3" style="1" customWidth="1"/>
    <col min="10" max="10" width="14" style="1" bestFit="1" customWidth="1"/>
    <col min="11" max="11" width="3" style="1" customWidth="1"/>
    <col min="12" max="12" width="11.28515625" style="1" bestFit="1" customWidth="1"/>
    <col min="13" max="13" width="3" style="1" customWidth="1"/>
    <col min="14" max="14" width="12.42578125" style="1" customWidth="1"/>
    <col min="15" max="15" width="1.5703125" style="1" customWidth="1"/>
    <col min="16" max="16" width="12.5703125" style="1" customWidth="1"/>
    <col min="17" max="17" width="12.42578125" style="1" customWidth="1"/>
    <col min="18" max="18" width="10.5703125" style="1" customWidth="1"/>
    <col min="19" max="16384" width="9.140625" style="1"/>
  </cols>
  <sheetData>
    <row r="1" spans="1:18" x14ac:dyDescent="0.2">
      <c r="A1" s="141" t="s">
        <v>0</v>
      </c>
      <c r="B1" s="141"/>
      <c r="C1" s="141"/>
      <c r="D1" s="141"/>
      <c r="E1" s="141"/>
      <c r="F1" s="141"/>
      <c r="G1" s="141"/>
      <c r="H1" s="1" t="s">
        <v>59</v>
      </c>
    </row>
    <row r="2" spans="1:18" x14ac:dyDescent="0.2">
      <c r="A2" s="141" t="s">
        <v>1</v>
      </c>
      <c r="B2" s="141"/>
      <c r="C2" s="141"/>
      <c r="D2" s="141"/>
      <c r="E2" s="141"/>
      <c r="F2" s="141"/>
      <c r="G2" s="141"/>
    </row>
    <row r="3" spans="1:18" x14ac:dyDescent="0.2">
      <c r="A3" s="141" t="s">
        <v>16</v>
      </c>
      <c r="B3" s="141"/>
      <c r="C3" s="141"/>
      <c r="D3" s="141"/>
      <c r="E3" s="141"/>
      <c r="F3" s="141"/>
      <c r="G3" s="141"/>
    </row>
    <row r="4" spans="1:18" ht="15" x14ac:dyDescent="0.25">
      <c r="A4" s="37"/>
      <c r="B4" s="37"/>
      <c r="C4" s="4"/>
      <c r="D4" s="4"/>
      <c r="E4" s="142"/>
      <c r="F4" s="142"/>
      <c r="G4" s="4"/>
    </row>
    <row r="5" spans="1:18" ht="15.75" thickBot="1" x14ac:dyDescent="0.3">
      <c r="A5" s="37"/>
      <c r="B5" s="38"/>
      <c r="C5" s="38"/>
      <c r="D5" s="4"/>
      <c r="E5" s="4"/>
      <c r="F5" s="39"/>
      <c r="G5" s="39"/>
      <c r="J5" s="106" t="s">
        <v>54</v>
      </c>
    </row>
    <row r="6" spans="1:18" ht="39.75" thickTop="1" x14ac:dyDescent="0.25">
      <c r="A6" s="40" t="s">
        <v>33</v>
      </c>
      <c r="B6" s="41"/>
      <c r="C6" s="42"/>
      <c r="D6" s="43"/>
      <c r="E6" s="44" t="s">
        <v>31</v>
      </c>
      <c r="F6" s="45">
        <f>'IA-2'!B22</f>
        <v>4590938.820176539</v>
      </c>
      <c r="G6" s="46"/>
      <c r="H6" s="2" t="s">
        <v>45</v>
      </c>
      <c r="I6" s="46"/>
      <c r="J6" s="121" t="s">
        <v>56</v>
      </c>
      <c r="K6" s="122"/>
      <c r="L6" s="121" t="s">
        <v>55</v>
      </c>
      <c r="M6" s="122"/>
      <c r="N6" s="121" t="s">
        <v>51</v>
      </c>
      <c r="P6" s="102" t="s">
        <v>44</v>
      </c>
      <c r="Q6" s="103"/>
      <c r="R6" s="104"/>
    </row>
    <row r="7" spans="1:18" ht="15" x14ac:dyDescent="0.25">
      <c r="A7" s="40"/>
      <c r="B7" s="41"/>
      <c r="C7" s="47"/>
      <c r="D7" s="43"/>
      <c r="E7" s="4"/>
      <c r="F7" s="4"/>
      <c r="G7" s="43"/>
      <c r="I7" s="43"/>
      <c r="K7" s="43"/>
      <c r="M7" s="43"/>
      <c r="P7" s="96"/>
      <c r="Q7" s="97"/>
      <c r="R7" s="98"/>
    </row>
    <row r="8" spans="1:18" ht="30" x14ac:dyDescent="0.25">
      <c r="A8" s="40" t="s">
        <v>35</v>
      </c>
      <c r="B8" s="41"/>
      <c r="C8" s="44"/>
      <c r="D8" s="43"/>
      <c r="E8" s="44" t="s">
        <v>37</v>
      </c>
      <c r="F8" s="48">
        <f>'IA-2'!H22</f>
        <v>8691478.3823942468</v>
      </c>
      <c r="G8" s="49"/>
      <c r="I8" s="49"/>
      <c r="K8" s="60"/>
      <c r="M8" s="60"/>
      <c r="P8" s="99" t="s">
        <v>41</v>
      </c>
      <c r="Q8" s="135">
        <v>1989955.0689473685</v>
      </c>
      <c r="R8" s="98"/>
    </row>
    <row r="9" spans="1:18" ht="15" x14ac:dyDescent="0.25">
      <c r="A9" s="37"/>
      <c r="B9" s="41"/>
      <c r="C9" s="47"/>
      <c r="D9" s="43"/>
      <c r="E9" s="4"/>
      <c r="F9" s="4"/>
      <c r="G9" s="43"/>
      <c r="I9" s="43"/>
      <c r="K9" s="43"/>
      <c r="M9" s="43"/>
      <c r="P9" s="99" t="s">
        <v>42</v>
      </c>
      <c r="Q9" s="135">
        <v>97990</v>
      </c>
      <c r="R9" s="98"/>
    </row>
    <row r="10" spans="1:18" ht="15.75" thickBot="1" x14ac:dyDescent="0.3">
      <c r="A10" s="37" t="s">
        <v>17</v>
      </c>
      <c r="B10" s="41"/>
      <c r="C10" s="47"/>
      <c r="D10" s="43"/>
      <c r="E10" s="4"/>
      <c r="F10" s="50">
        <f>F8-F6</f>
        <v>4100539.5622177077</v>
      </c>
      <c r="G10" s="49"/>
      <c r="I10" s="49"/>
      <c r="K10" s="60"/>
      <c r="M10" s="60"/>
      <c r="P10" s="99" t="s">
        <v>43</v>
      </c>
      <c r="Q10" s="135">
        <f>97556.49+43443.51</f>
        <v>141000</v>
      </c>
      <c r="R10" s="98"/>
    </row>
    <row r="11" spans="1:18" ht="15.75" thickBot="1" x14ac:dyDescent="0.3">
      <c r="A11" s="37"/>
      <c r="B11" s="37"/>
      <c r="C11" s="4"/>
      <c r="D11" s="43"/>
      <c r="E11" s="4"/>
      <c r="F11" s="4"/>
      <c r="G11" s="43"/>
      <c r="I11" s="43"/>
      <c r="K11" s="43"/>
      <c r="M11" s="43"/>
      <c r="P11" s="100"/>
      <c r="Q11" s="101"/>
      <c r="R11" s="134">
        <f>SUM(Q8:Q10)</f>
        <v>2228945.0689473683</v>
      </c>
    </row>
    <row r="12" spans="1:18" ht="61.5" thickTop="1" thickBot="1" x14ac:dyDescent="0.3">
      <c r="A12" s="51"/>
      <c r="B12" s="51"/>
      <c r="C12" s="52"/>
      <c r="D12" s="53"/>
      <c r="E12" s="51"/>
      <c r="F12" s="54" t="s">
        <v>36</v>
      </c>
      <c r="G12" s="55"/>
      <c r="I12" s="55"/>
      <c r="K12" s="117"/>
      <c r="M12" s="117"/>
    </row>
    <row r="13" spans="1:18" ht="17.25" x14ac:dyDescent="0.4">
      <c r="A13" s="56" t="s">
        <v>18</v>
      </c>
      <c r="B13" s="56"/>
      <c r="C13" s="57"/>
      <c r="D13" s="58"/>
      <c r="E13" s="57"/>
      <c r="F13" s="59">
        <f>F10-R11</f>
        <v>1871594.4932703394</v>
      </c>
      <c r="G13" s="60"/>
      <c r="H13" s="128">
        <f>R11</f>
        <v>2228945.0689473683</v>
      </c>
      <c r="I13" s="60"/>
      <c r="J13" s="129">
        <f>F13+H13</f>
        <v>4100539.5622177077</v>
      </c>
      <c r="K13" s="60"/>
      <c r="M13" s="60"/>
      <c r="P13" s="143" t="s">
        <v>52</v>
      </c>
      <c r="Q13" s="137" t="s">
        <v>53</v>
      </c>
    </row>
    <row r="14" spans="1:18" ht="15" x14ac:dyDescent="0.25">
      <c r="A14" s="57"/>
      <c r="B14" s="57"/>
      <c r="C14" s="57"/>
      <c r="D14" s="58"/>
      <c r="E14" s="57"/>
      <c r="F14" s="57"/>
      <c r="G14" s="58"/>
      <c r="I14" s="58"/>
      <c r="K14" s="58"/>
      <c r="M14" s="58"/>
      <c r="P14" s="143"/>
      <c r="Q14" s="137"/>
    </row>
    <row r="15" spans="1:18" ht="15" x14ac:dyDescent="0.25">
      <c r="A15" s="82" t="s">
        <v>19</v>
      </c>
      <c r="B15" s="61"/>
      <c r="C15" s="57"/>
      <c r="D15" s="58"/>
      <c r="E15" s="57"/>
      <c r="F15" s="57"/>
      <c r="G15" s="58"/>
      <c r="I15" s="58"/>
      <c r="K15" s="58"/>
      <c r="M15" s="58"/>
      <c r="P15" s="144"/>
      <c r="Q15" s="138"/>
    </row>
    <row r="16" spans="1:18" ht="15" x14ac:dyDescent="0.25">
      <c r="A16" s="83">
        <v>0.70577999999999996</v>
      </c>
      <c r="B16" s="56"/>
      <c r="C16" s="57" t="s">
        <v>20</v>
      </c>
      <c r="D16" s="58"/>
      <c r="E16" s="57"/>
      <c r="F16" s="57"/>
      <c r="G16" s="58"/>
      <c r="I16" s="58"/>
      <c r="K16" s="58"/>
      <c r="M16" s="58"/>
      <c r="Q16" s="132"/>
    </row>
    <row r="17" spans="1:20" ht="15.75" thickBot="1" x14ac:dyDescent="0.3">
      <c r="A17" s="84">
        <v>0.69189000000000001</v>
      </c>
      <c r="B17" s="56"/>
      <c r="C17" s="57" t="s">
        <v>21</v>
      </c>
      <c r="D17" s="58"/>
      <c r="E17" s="57"/>
      <c r="F17" s="92">
        <f>((F13)*$A$16*$A$17)</f>
        <v>913940.99859479466</v>
      </c>
      <c r="G17" s="63"/>
      <c r="H17" s="131">
        <f>R11*A17</f>
        <v>1542184.8037539946</v>
      </c>
      <c r="I17" s="63"/>
      <c r="J17" s="130">
        <f>F17+H17</f>
        <v>2456125.8023487893</v>
      </c>
      <c r="K17" s="107"/>
      <c r="L17" s="123">
        <v>3539104.4230369222</v>
      </c>
      <c r="M17" s="107"/>
      <c r="N17" s="124">
        <f>J17-L17</f>
        <v>-1082978.6206881329</v>
      </c>
      <c r="P17" s="124">
        <v>-1030812.2615434146</v>
      </c>
      <c r="Q17" s="124">
        <f>N17-P17</f>
        <v>-52166.359144718386</v>
      </c>
    </row>
    <row r="18" spans="1:20" ht="15.75" thickTop="1" x14ac:dyDescent="0.25">
      <c r="A18" s="85"/>
      <c r="B18" s="57"/>
      <c r="C18" s="57"/>
      <c r="D18" s="58"/>
      <c r="E18" s="57"/>
      <c r="F18" s="57"/>
      <c r="G18" s="58"/>
      <c r="I18" s="58"/>
      <c r="J18" s="125"/>
      <c r="K18" s="58"/>
      <c r="L18" s="123"/>
      <c r="M18" s="58"/>
      <c r="T18" s="136">
        <f>J17/F10</f>
        <v>0.59897624814536232</v>
      </c>
    </row>
    <row r="19" spans="1:20" ht="15" x14ac:dyDescent="0.25">
      <c r="A19" s="82" t="s">
        <v>22</v>
      </c>
      <c r="B19" s="61"/>
      <c r="C19" s="57"/>
      <c r="D19" s="58"/>
      <c r="E19" s="57"/>
      <c r="F19" s="57"/>
      <c r="G19" s="58"/>
      <c r="I19" s="58"/>
      <c r="J19" s="125"/>
      <c r="K19" s="58"/>
      <c r="L19" s="123"/>
      <c r="M19" s="58"/>
      <c r="T19" s="136"/>
    </row>
    <row r="20" spans="1:20" ht="15" x14ac:dyDescent="0.25">
      <c r="A20" s="84">
        <v>0.20513000000000001</v>
      </c>
      <c r="B20" s="56"/>
      <c r="C20" s="57" t="s">
        <v>20</v>
      </c>
      <c r="D20" s="58"/>
      <c r="E20" s="57"/>
      <c r="F20" s="57"/>
      <c r="G20" s="58"/>
      <c r="I20" s="58"/>
      <c r="J20" s="125"/>
      <c r="K20" s="58"/>
      <c r="L20" s="123"/>
      <c r="M20" s="58"/>
      <c r="Q20" s="132"/>
      <c r="T20" s="136"/>
    </row>
    <row r="21" spans="1:20" ht="15.75" thickBot="1" x14ac:dyDescent="0.3">
      <c r="A21" s="83">
        <v>0.72592999999999996</v>
      </c>
      <c r="B21" s="56"/>
      <c r="C21" s="57" t="s">
        <v>21</v>
      </c>
      <c r="D21" s="58"/>
      <c r="E21" s="57"/>
      <c r="F21" s="92">
        <f>((F13)*$A$20*$A$21)</f>
        <v>278699.17510921118</v>
      </c>
      <c r="G21" s="63"/>
      <c r="I21" s="63"/>
      <c r="J21" s="130">
        <f>F21+H21</f>
        <v>278699.17510921118</v>
      </c>
      <c r="K21" s="107"/>
      <c r="L21" s="123">
        <v>1079222.2745694523</v>
      </c>
      <c r="M21" s="107"/>
      <c r="N21" s="124">
        <f>J21-L21</f>
        <v>-800523.09946024115</v>
      </c>
      <c r="P21" s="124">
        <v>-784615.37534628029</v>
      </c>
      <c r="Q21" s="124">
        <f>N21-P21</f>
        <v>-15907.724113960867</v>
      </c>
      <c r="T21" s="136">
        <f>J21/$F$10</f>
        <v>6.7966464139778096E-2</v>
      </c>
    </row>
    <row r="22" spans="1:20" ht="15.75" customHeight="1" thickTop="1" x14ac:dyDescent="0.25">
      <c r="A22" s="85"/>
      <c r="B22" s="57"/>
      <c r="C22" s="57"/>
      <c r="D22" s="58"/>
      <c r="E22" s="57"/>
      <c r="F22" s="57"/>
      <c r="G22" s="58"/>
      <c r="I22" s="58"/>
      <c r="J22" s="125"/>
      <c r="K22" s="58"/>
      <c r="M22" s="58"/>
      <c r="P22" s="139" t="s">
        <v>57</v>
      </c>
      <c r="Q22" s="139" t="s">
        <v>58</v>
      </c>
      <c r="T22" s="136"/>
    </row>
    <row r="23" spans="1:20" ht="15" x14ac:dyDescent="0.25">
      <c r="A23" s="82" t="s">
        <v>23</v>
      </c>
      <c r="B23" s="61"/>
      <c r="C23" s="57"/>
      <c r="D23" s="58"/>
      <c r="E23" s="57"/>
      <c r="F23" s="57"/>
      <c r="G23" s="58"/>
      <c r="I23" s="58"/>
      <c r="J23" s="125"/>
      <c r="K23" s="58"/>
      <c r="M23" s="58"/>
      <c r="P23" s="140"/>
      <c r="Q23" s="140"/>
      <c r="T23" s="136"/>
    </row>
    <row r="24" spans="1:20" ht="15" x14ac:dyDescent="0.25">
      <c r="A24" s="83">
        <v>0.70577999999999996</v>
      </c>
      <c r="B24" s="56"/>
      <c r="C24" s="57" t="s">
        <v>20</v>
      </c>
      <c r="D24" s="58"/>
      <c r="E24" s="57"/>
      <c r="F24" s="57"/>
      <c r="G24" s="58"/>
      <c r="I24" s="58"/>
      <c r="J24" s="125"/>
      <c r="K24" s="58"/>
      <c r="M24" s="58"/>
      <c r="P24" s="140"/>
      <c r="Q24" s="140"/>
      <c r="T24" s="136"/>
    </row>
    <row r="25" spans="1:20" ht="15.75" thickBot="1" x14ac:dyDescent="0.3">
      <c r="A25" s="84">
        <v>0.30810999999999999</v>
      </c>
      <c r="B25" s="56"/>
      <c r="C25" s="57" t="s">
        <v>21</v>
      </c>
      <c r="D25" s="58"/>
      <c r="E25" s="57"/>
      <c r="F25" s="62">
        <f>((F13)*$A$24*$A$25)</f>
        <v>406992.96286554536</v>
      </c>
      <c r="G25" s="63"/>
      <c r="H25" s="127">
        <f>R11*A25</f>
        <v>686760.26519337366</v>
      </c>
      <c r="I25" s="63"/>
      <c r="J25" s="126">
        <f>F25+H25</f>
        <v>1093753.2280589191</v>
      </c>
      <c r="K25" s="107"/>
      <c r="M25" s="107"/>
      <c r="P25" s="140"/>
      <c r="Q25" s="140"/>
      <c r="T25" s="136">
        <f>J25/$F$10</f>
        <v>0.26673397767863044</v>
      </c>
    </row>
    <row r="26" spans="1:20" ht="15.75" thickTop="1" x14ac:dyDescent="0.25">
      <c r="A26" s="85"/>
      <c r="B26" s="57"/>
      <c r="C26" s="57"/>
      <c r="D26" s="58"/>
      <c r="E26" s="57"/>
      <c r="F26" s="57"/>
      <c r="G26" s="58"/>
      <c r="H26" s="34"/>
      <c r="I26" s="58"/>
      <c r="J26" s="125"/>
      <c r="K26" s="58"/>
      <c r="M26" s="58"/>
      <c r="P26" s="140"/>
      <c r="Q26" s="133"/>
      <c r="T26" s="136"/>
    </row>
    <row r="27" spans="1:20" ht="15" x14ac:dyDescent="0.25">
      <c r="A27" s="82" t="s">
        <v>24</v>
      </c>
      <c r="B27" s="61"/>
      <c r="C27" s="57"/>
      <c r="D27" s="58"/>
      <c r="E27" s="57"/>
      <c r="F27" s="57"/>
      <c r="G27" s="58"/>
      <c r="I27" s="58"/>
      <c r="J27" s="125"/>
      <c r="K27" s="58"/>
      <c r="M27" s="58"/>
      <c r="T27" s="136"/>
    </row>
    <row r="28" spans="1:20" ht="15" x14ac:dyDescent="0.25">
      <c r="A28" s="83">
        <v>0.20513000000000001</v>
      </c>
      <c r="B28" s="56"/>
      <c r="C28" s="57" t="s">
        <v>20</v>
      </c>
      <c r="D28" s="58"/>
      <c r="E28" s="57"/>
      <c r="F28" s="57"/>
      <c r="G28" s="58"/>
      <c r="I28" s="58"/>
      <c r="J28" s="125"/>
      <c r="K28" s="58"/>
      <c r="M28" s="58"/>
      <c r="T28" s="136"/>
    </row>
    <row r="29" spans="1:20" ht="15.75" thickBot="1" x14ac:dyDescent="0.3">
      <c r="A29" s="83">
        <v>0.27406999999999998</v>
      </c>
      <c r="B29" s="56"/>
      <c r="C29" s="57" t="s">
        <v>21</v>
      </c>
      <c r="D29" s="58"/>
      <c r="E29" s="57"/>
      <c r="F29" s="62">
        <f>((F13)*$A$28*$A$29)</f>
        <v>105221.00329533358</v>
      </c>
      <c r="G29" s="63"/>
      <c r="I29" s="63"/>
      <c r="J29" s="126">
        <f>F29+H29</f>
        <v>105221.00329533358</v>
      </c>
      <c r="K29" s="107"/>
      <c r="M29" s="107"/>
      <c r="T29" s="136">
        <f>J29/$F$10</f>
        <v>2.5660282433277285E-2</v>
      </c>
    </row>
    <row r="30" spans="1:20" ht="15.75" thickTop="1" x14ac:dyDescent="0.25">
      <c r="A30" s="83"/>
      <c r="B30" s="56"/>
      <c r="C30" s="57"/>
      <c r="D30" s="58"/>
      <c r="E30" s="57"/>
      <c r="F30" s="64"/>
      <c r="G30" s="63"/>
      <c r="I30" s="63"/>
      <c r="J30" s="125"/>
      <c r="K30" s="107"/>
      <c r="M30" s="107"/>
      <c r="T30" s="136"/>
    </row>
    <row r="31" spans="1:20" ht="15" x14ac:dyDescent="0.25">
      <c r="A31" s="86" t="s">
        <v>25</v>
      </c>
      <c r="B31" s="65"/>
      <c r="C31" s="66"/>
      <c r="D31" s="67"/>
      <c r="E31" s="66"/>
      <c r="F31" s="64"/>
      <c r="G31" s="63"/>
      <c r="I31" s="63"/>
      <c r="J31" s="125"/>
      <c r="K31" s="107"/>
      <c r="M31" s="107"/>
      <c r="T31" s="136"/>
    </row>
    <row r="32" spans="1:20" ht="15.75" thickBot="1" x14ac:dyDescent="0.3">
      <c r="A32" s="87">
        <v>8.9090000000000003E-2</v>
      </c>
      <c r="B32" s="68"/>
      <c r="C32" s="66" t="s">
        <v>20</v>
      </c>
      <c r="D32" s="67"/>
      <c r="E32" s="66"/>
      <c r="F32" s="62">
        <f>((F13)*$A$32)</f>
        <v>166740.35340545455</v>
      </c>
      <c r="G32" s="63"/>
      <c r="I32" s="63"/>
      <c r="J32" s="126">
        <f>F32+H32</f>
        <v>166740.35340545455</v>
      </c>
      <c r="K32" s="107"/>
      <c r="M32" s="107"/>
      <c r="T32" s="136">
        <f>J32/$F$10</f>
        <v>4.0663027602951804E-2</v>
      </c>
    </row>
    <row r="33" spans="1:20" ht="15.75" thickTop="1" x14ac:dyDescent="0.25">
      <c r="A33" s="68"/>
      <c r="B33" s="68"/>
      <c r="C33" s="66"/>
      <c r="D33" s="67"/>
      <c r="E33" s="66"/>
      <c r="F33" s="66"/>
      <c r="G33" s="67"/>
      <c r="I33" s="67"/>
      <c r="J33" s="125"/>
      <c r="K33" s="58"/>
      <c r="M33" s="58"/>
      <c r="T33" s="136"/>
    </row>
    <row r="34" spans="1:20" ht="1.5" customHeight="1" x14ac:dyDescent="0.25">
      <c r="A34" s="68"/>
      <c r="B34" s="68"/>
      <c r="C34" s="66" t="s">
        <v>26</v>
      </c>
      <c r="D34" s="67"/>
      <c r="E34" s="66"/>
      <c r="F34" s="69">
        <f>F17+F21+F25+F29+F32-F13</f>
        <v>0</v>
      </c>
      <c r="G34" s="70"/>
      <c r="I34" s="70"/>
      <c r="J34" s="125"/>
      <c r="K34" s="112"/>
      <c r="M34" s="112"/>
      <c r="T34" s="136"/>
    </row>
    <row r="35" spans="1:20" ht="1.5" customHeight="1" x14ac:dyDescent="0.25">
      <c r="A35" s="68"/>
      <c r="B35" s="68"/>
      <c r="C35" s="66"/>
      <c r="D35" s="67"/>
      <c r="E35" s="66"/>
      <c r="F35" s="69"/>
      <c r="G35" s="70"/>
      <c r="I35" s="70"/>
      <c r="K35" s="112"/>
      <c r="M35" s="112"/>
      <c r="T35" s="136"/>
    </row>
    <row r="36" spans="1:20" ht="15" x14ac:dyDescent="0.25">
      <c r="A36" s="68"/>
      <c r="B36" s="68"/>
      <c r="C36" s="66"/>
      <c r="D36" s="71"/>
      <c r="E36" s="72"/>
      <c r="F36" s="73" t="s">
        <v>27</v>
      </c>
      <c r="G36" s="74"/>
      <c r="I36" s="74"/>
      <c r="K36" s="110"/>
      <c r="M36" s="110"/>
      <c r="T36" s="136"/>
    </row>
    <row r="37" spans="1:20" ht="15" x14ac:dyDescent="0.25">
      <c r="A37" s="57"/>
      <c r="B37" s="75">
        <v>0.7</v>
      </c>
      <c r="C37" s="57" t="s">
        <v>5</v>
      </c>
      <c r="D37" s="58"/>
      <c r="E37" s="57"/>
      <c r="F37" s="80">
        <f>F17*B37</f>
        <v>639758.69901635626</v>
      </c>
      <c r="G37" s="76"/>
      <c r="I37" s="76"/>
      <c r="K37" s="76"/>
      <c r="M37" s="76"/>
      <c r="T37" s="136"/>
    </row>
    <row r="38" spans="1:20" ht="15.75" thickBot="1" x14ac:dyDescent="0.3">
      <c r="A38" s="57"/>
      <c r="B38" s="75">
        <v>0.3</v>
      </c>
      <c r="C38" s="57" t="s">
        <v>9</v>
      </c>
      <c r="D38" s="58"/>
      <c r="E38" s="57"/>
      <c r="F38" s="80">
        <f>F17*B38</f>
        <v>274182.2995784384</v>
      </c>
      <c r="G38" s="76"/>
      <c r="I38" s="76"/>
      <c r="K38" s="76"/>
      <c r="M38" s="76"/>
    </row>
    <row r="39" spans="1:20" ht="16.5" thickTop="1" thickBot="1" x14ac:dyDescent="0.3">
      <c r="A39" s="57"/>
      <c r="B39" s="57"/>
      <c r="C39" s="57"/>
      <c r="D39" s="58"/>
      <c r="E39" s="57"/>
      <c r="F39" s="77">
        <f>SUM(F37:F38)</f>
        <v>913940.99859479466</v>
      </c>
      <c r="G39" s="63"/>
      <c r="I39" s="63"/>
      <c r="K39" s="107"/>
      <c r="M39" s="107"/>
    </row>
    <row r="40" spans="1:20" ht="15.75" thickTop="1" x14ac:dyDescent="0.25">
      <c r="A40" s="57"/>
      <c r="B40" s="57"/>
      <c r="C40" s="57"/>
      <c r="D40" s="58"/>
      <c r="E40" s="57"/>
      <c r="F40" s="57"/>
      <c r="G40" s="58"/>
      <c r="I40" s="58"/>
      <c r="K40" s="58"/>
      <c r="M40" s="58"/>
    </row>
    <row r="41" spans="1:20" ht="15" x14ac:dyDescent="0.25">
      <c r="A41" s="57"/>
      <c r="B41" s="57"/>
      <c r="C41" s="57"/>
      <c r="D41" s="58"/>
      <c r="E41" s="57"/>
      <c r="F41" s="72" t="s">
        <v>28</v>
      </c>
      <c r="G41" s="71"/>
      <c r="I41" s="71"/>
      <c r="K41" s="108"/>
      <c r="M41" s="108"/>
    </row>
    <row r="42" spans="1:20" ht="15" x14ac:dyDescent="0.25">
      <c r="A42" s="57"/>
      <c r="B42" s="75">
        <v>0.7</v>
      </c>
      <c r="C42" s="57" t="s">
        <v>5</v>
      </c>
      <c r="D42" s="58"/>
      <c r="E42" s="57"/>
      <c r="F42" s="80">
        <f>F21*B42</f>
        <v>195089.4225764478</v>
      </c>
      <c r="G42" s="76"/>
      <c r="I42" s="76"/>
      <c r="K42" s="76"/>
      <c r="M42" s="76"/>
    </row>
    <row r="43" spans="1:20" ht="15.75" thickBot="1" x14ac:dyDescent="0.3">
      <c r="A43" s="57"/>
      <c r="B43" s="75">
        <v>0.3</v>
      </c>
      <c r="C43" s="57" t="s">
        <v>9</v>
      </c>
      <c r="D43" s="58"/>
      <c r="E43" s="57"/>
      <c r="F43" s="80">
        <f>F21*B43</f>
        <v>83609.752532763348</v>
      </c>
      <c r="G43" s="76"/>
      <c r="I43" s="76"/>
      <c r="K43" s="76"/>
      <c r="M43" s="76"/>
    </row>
    <row r="44" spans="1:20" ht="16.5" thickTop="1" thickBot="1" x14ac:dyDescent="0.3">
      <c r="A44" s="57"/>
      <c r="B44" s="57"/>
      <c r="C44" s="57"/>
      <c r="D44" s="58"/>
      <c r="E44" s="57"/>
      <c r="F44" s="77">
        <f>SUM(F42:F43)</f>
        <v>278699.17510921112</v>
      </c>
      <c r="G44" s="63"/>
      <c r="I44" s="63"/>
      <c r="K44" s="107"/>
      <c r="M44" s="107"/>
    </row>
    <row r="45" spans="1:20" ht="13.5" thickTop="1" x14ac:dyDescent="0.2"/>
  </sheetData>
  <mergeCells count="8">
    <mergeCell ref="Q13:Q15"/>
    <mergeCell ref="P22:P26"/>
    <mergeCell ref="Q22:Q25"/>
    <mergeCell ref="A1:G1"/>
    <mergeCell ref="A2:G2"/>
    <mergeCell ref="A3:G3"/>
    <mergeCell ref="E4:F4"/>
    <mergeCell ref="P13:P15"/>
  </mergeCells>
  <pageMargins left="0.7" right="0.7" top="0.75" bottom="0.75" header="0.3" footer="0.3"/>
  <pageSetup scale="62" orientation="landscape" horizontalDpi="90" verticalDpi="90" r:id="rId1"/>
  <headerFooter>
    <oddFooter>&amp;L&amp;F&amp;RPage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29"/>
  <sheetViews>
    <sheetView zoomScaleNormal="100" workbookViewId="0">
      <selection activeCell="F27" sqref="F27"/>
    </sheetView>
  </sheetViews>
  <sheetFormatPr defaultColWidth="9.140625" defaultRowHeight="12" x14ac:dyDescent="0.2"/>
  <cols>
    <col min="1" max="1" width="29.7109375" style="9" customWidth="1"/>
    <col min="2" max="7" width="11.140625" style="9" customWidth="1"/>
    <col min="8" max="8" width="11" style="9" bestFit="1" customWidth="1"/>
    <col min="9" max="9" width="11.42578125" style="9" customWidth="1"/>
    <col min="10" max="10" width="11.140625" style="9" customWidth="1"/>
    <col min="11" max="11" width="4.5703125" style="8" hidden="1" customWidth="1"/>
    <col min="12" max="12" width="9.140625" style="8" bestFit="1" customWidth="1"/>
    <col min="13" max="13" width="14" style="8" customWidth="1"/>
    <col min="14" max="14" width="9.28515625" style="8" customWidth="1"/>
    <col min="15" max="15" width="12.5703125" style="8" customWidth="1"/>
    <col min="16" max="16" width="13.85546875" style="8" bestFit="1" customWidth="1"/>
    <col min="17" max="17" width="13.85546875" style="8" customWidth="1"/>
    <col min="18" max="18" width="12.140625" style="8" customWidth="1"/>
    <col min="19" max="19" width="13.140625" style="8" customWidth="1"/>
    <col min="20" max="20" width="13" style="8" customWidth="1"/>
    <col min="21" max="21" width="12.85546875" style="8" customWidth="1"/>
    <col min="22" max="23" width="9.140625" style="8"/>
    <col min="24" max="16384" width="9.140625" style="9"/>
  </cols>
  <sheetData>
    <row r="1" spans="1:23" ht="12.75" x14ac:dyDescent="0.2">
      <c r="H1" s="1" t="s">
        <v>59</v>
      </c>
    </row>
    <row r="2" spans="1:23" s="4" customFormat="1" ht="15" customHeight="1" x14ac:dyDescent="0.25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3"/>
      <c r="N2" s="3"/>
      <c r="O2" s="3"/>
      <c r="P2" s="3"/>
      <c r="Q2" s="3"/>
      <c r="R2" s="3"/>
      <c r="S2" s="3"/>
      <c r="T2" s="3"/>
    </row>
    <row r="3" spans="1:23" s="4" customFormat="1" ht="15" customHeight="1" x14ac:dyDescent="0.25">
      <c r="A3" s="141" t="s">
        <v>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3"/>
      <c r="N3" s="3"/>
      <c r="O3" s="3"/>
      <c r="P3" s="3"/>
      <c r="Q3" s="3"/>
      <c r="R3" s="3"/>
      <c r="S3" s="3"/>
      <c r="T3" s="3"/>
    </row>
    <row r="4" spans="1:23" s="4" customFormat="1" ht="15" customHeight="1" x14ac:dyDescent="0.25">
      <c r="A4" s="141" t="s">
        <v>32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3"/>
      <c r="N4" s="3"/>
      <c r="O4" s="3"/>
      <c r="P4" s="3"/>
      <c r="Q4" s="3"/>
      <c r="R4" s="3"/>
      <c r="S4" s="3"/>
      <c r="T4" s="3"/>
    </row>
    <row r="5" spans="1:23" s="4" customFormat="1" ht="15" customHeight="1" x14ac:dyDescent="0.25">
      <c r="A5" s="141" t="s">
        <v>34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3"/>
      <c r="N5" s="3"/>
      <c r="O5" s="3"/>
      <c r="P5" s="3"/>
      <c r="Q5" s="3"/>
      <c r="R5" s="3"/>
      <c r="S5" s="3"/>
      <c r="T5" s="3"/>
    </row>
    <row r="6" spans="1:23" ht="24.75" customHeight="1" thickBot="1" x14ac:dyDescent="0.3">
      <c r="A6" s="5"/>
      <c r="B6" s="157"/>
      <c r="C6" s="157"/>
      <c r="D6" s="157"/>
      <c r="E6" s="157"/>
      <c r="F6" s="157"/>
      <c r="G6" s="157"/>
      <c r="I6" s="6"/>
      <c r="J6" s="6"/>
      <c r="K6" s="7"/>
    </row>
    <row r="7" spans="1:23" ht="13.5" customHeight="1" thickBot="1" x14ac:dyDescent="0.25">
      <c r="A7" s="155" t="s">
        <v>2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</row>
    <row r="8" spans="1:23" s="5" customFormat="1" ht="29.25" customHeight="1" x14ac:dyDescent="0.2">
      <c r="A8" s="10"/>
      <c r="B8" s="146">
        <v>43830</v>
      </c>
      <c r="C8" s="147"/>
      <c r="D8" s="148"/>
      <c r="E8" s="149" t="s">
        <v>40</v>
      </c>
      <c r="F8" s="150"/>
      <c r="G8" s="151"/>
      <c r="H8" s="152" t="s">
        <v>49</v>
      </c>
      <c r="I8" s="153"/>
      <c r="J8" s="154"/>
      <c r="K8" s="11"/>
      <c r="L8" s="12"/>
      <c r="M8" s="12"/>
      <c r="N8" s="12"/>
      <c r="O8" s="13"/>
      <c r="P8" s="13"/>
      <c r="Q8" s="14"/>
      <c r="R8" s="13"/>
      <c r="S8" s="14"/>
      <c r="T8" s="13"/>
      <c r="U8" s="14"/>
      <c r="V8" s="12"/>
      <c r="W8" s="12"/>
    </row>
    <row r="9" spans="1:23" ht="24" x14ac:dyDescent="0.2">
      <c r="A9" s="35" t="s">
        <v>15</v>
      </c>
      <c r="B9" s="89" t="s">
        <v>14</v>
      </c>
      <c r="C9" s="32" t="s">
        <v>13</v>
      </c>
      <c r="D9" s="16" t="s">
        <v>3</v>
      </c>
      <c r="E9" s="33" t="s">
        <v>12</v>
      </c>
      <c r="F9" s="33" t="s">
        <v>13</v>
      </c>
      <c r="G9" s="15" t="s">
        <v>3</v>
      </c>
      <c r="H9" s="89" t="s">
        <v>12</v>
      </c>
      <c r="I9" s="32" t="s">
        <v>13</v>
      </c>
      <c r="J9" s="16" t="s">
        <v>3</v>
      </c>
      <c r="K9" s="7"/>
      <c r="L9" s="17"/>
      <c r="M9" s="18"/>
      <c r="N9" s="18"/>
      <c r="O9" s="17"/>
      <c r="P9" s="17"/>
      <c r="Q9" s="17"/>
      <c r="R9" s="19"/>
      <c r="S9" s="19"/>
      <c r="T9" s="19"/>
      <c r="U9" s="19"/>
      <c r="V9" s="14"/>
      <c r="W9" s="14"/>
    </row>
    <row r="10" spans="1:23" x14ac:dyDescent="0.2">
      <c r="B10" s="20"/>
      <c r="C10" s="20"/>
      <c r="D10" s="20"/>
      <c r="E10" s="6"/>
      <c r="F10" s="6"/>
      <c r="G10" s="6"/>
      <c r="H10" s="20"/>
      <c r="I10" s="20"/>
      <c r="J10" s="20"/>
      <c r="K10" s="7"/>
    </row>
    <row r="11" spans="1:23" x14ac:dyDescent="0.2">
      <c r="A11" s="10" t="s">
        <v>4</v>
      </c>
      <c r="B11" s="91">
        <v>2259774.263012202</v>
      </c>
      <c r="C11" s="22">
        <v>2704244.2794103003</v>
      </c>
      <c r="D11" s="23" t="s">
        <v>7</v>
      </c>
      <c r="E11" s="21">
        <v>2749607.9742256906</v>
      </c>
      <c r="F11" s="21">
        <v>2981117.1661600005</v>
      </c>
      <c r="G11" s="24" t="s">
        <v>39</v>
      </c>
      <c r="H11" s="94">
        <v>5529138.4611133244</v>
      </c>
      <c r="I11" s="95">
        <v>5788306.9009092869</v>
      </c>
      <c r="J11" s="119" t="s">
        <v>48</v>
      </c>
      <c r="K11" s="25" t="e">
        <f>+#REF!/#REF!</f>
        <v>#REF!</v>
      </c>
      <c r="L11" s="8" t="s">
        <v>5</v>
      </c>
      <c r="N11" s="26"/>
      <c r="O11" s="27"/>
      <c r="P11" s="27"/>
      <c r="Q11" s="28"/>
      <c r="R11" s="27"/>
      <c r="S11" s="28"/>
      <c r="T11" s="27"/>
      <c r="U11" s="28"/>
    </row>
    <row r="12" spans="1:23" x14ac:dyDescent="0.2">
      <c r="B12" s="20"/>
      <c r="C12" s="20"/>
      <c r="D12" s="20"/>
      <c r="E12" s="6"/>
      <c r="F12" s="6"/>
      <c r="G12" s="6"/>
      <c r="H12" s="20"/>
      <c r="I12" s="20"/>
      <c r="J12" s="20"/>
      <c r="K12" s="7"/>
    </row>
    <row r="13" spans="1:23" x14ac:dyDescent="0.2">
      <c r="A13" s="10" t="s">
        <v>6</v>
      </c>
      <c r="B13" s="91">
        <v>850468.23408493132</v>
      </c>
      <c r="C13" s="22">
        <v>1221597.6012465754</v>
      </c>
      <c r="D13" s="23" t="s">
        <v>7</v>
      </c>
      <c r="E13" s="21">
        <v>894645.61195616436</v>
      </c>
      <c r="F13" s="21">
        <v>1279676.3480219177</v>
      </c>
      <c r="G13" s="24" t="s">
        <v>39</v>
      </c>
      <c r="H13" s="94">
        <v>1029578.0157008218</v>
      </c>
      <c r="I13" s="95">
        <v>1391964.4578378082</v>
      </c>
      <c r="J13" s="119" t="s">
        <v>50</v>
      </c>
      <c r="K13" s="25" t="e">
        <f>+#REF!/#REF!</f>
        <v>#REF!</v>
      </c>
      <c r="L13" s="8" t="s">
        <v>5</v>
      </c>
      <c r="N13" s="26"/>
      <c r="O13" s="27"/>
      <c r="P13" s="27"/>
      <c r="Q13" s="28"/>
      <c r="R13" s="27"/>
      <c r="S13" s="28"/>
      <c r="T13" s="27"/>
      <c r="U13" s="28"/>
    </row>
    <row r="14" spans="1:23" x14ac:dyDescent="0.2">
      <c r="B14" s="20"/>
      <c r="C14" s="20"/>
      <c r="D14" s="20"/>
      <c r="E14" s="6"/>
      <c r="F14" s="6"/>
      <c r="G14" s="6"/>
      <c r="H14" s="20"/>
      <c r="I14" s="20"/>
      <c r="J14" s="20"/>
      <c r="K14" s="7"/>
    </row>
    <row r="15" spans="1:23" x14ac:dyDescent="0.2">
      <c r="A15" s="10" t="s">
        <v>8</v>
      </c>
      <c r="B15" s="90">
        <v>1480696.3230794058</v>
      </c>
      <c r="C15" s="29">
        <v>1503776.7046876403</v>
      </c>
      <c r="D15" s="23" t="s">
        <v>7</v>
      </c>
      <c r="E15" s="21">
        <v>1765375.0811117236</v>
      </c>
      <c r="F15" s="21">
        <v>1792539.1769450568</v>
      </c>
      <c r="G15" s="24" t="s">
        <v>39</v>
      </c>
      <c r="H15" s="94">
        <v>2235719.7071501832</v>
      </c>
      <c r="I15" s="95">
        <v>2283779.2613168499</v>
      </c>
      <c r="J15" s="119" t="s">
        <v>48</v>
      </c>
      <c r="K15" s="25" t="e">
        <f>+#REF!/#REF!</f>
        <v>#REF!</v>
      </c>
      <c r="L15" s="8" t="s">
        <v>9</v>
      </c>
      <c r="N15" s="26"/>
      <c r="O15" s="27"/>
      <c r="P15" s="27"/>
      <c r="Q15" s="28"/>
      <c r="R15" s="27"/>
      <c r="S15" s="28"/>
      <c r="T15" s="27"/>
      <c r="U15" s="28"/>
    </row>
    <row r="16" spans="1:23" x14ac:dyDescent="0.2">
      <c r="A16" s="8"/>
      <c r="B16" s="20"/>
      <c r="C16" s="20"/>
      <c r="D16" s="20"/>
      <c r="E16" s="6"/>
      <c r="F16" s="6"/>
      <c r="G16" s="6"/>
      <c r="H16" s="20"/>
      <c r="I16" s="20"/>
      <c r="J16" s="20"/>
      <c r="K16" s="7"/>
    </row>
    <row r="17" spans="1:11" x14ac:dyDescent="0.2">
      <c r="A17" s="8"/>
      <c r="B17" s="20"/>
      <c r="C17" s="20"/>
      <c r="D17" s="20"/>
      <c r="E17" s="6"/>
      <c r="F17" s="6"/>
      <c r="G17" s="6"/>
      <c r="H17" s="20"/>
      <c r="I17" s="20"/>
      <c r="J17" s="20"/>
      <c r="K17" s="7"/>
    </row>
    <row r="18" spans="1:11" x14ac:dyDescent="0.2">
      <c r="A18" s="5" t="s">
        <v>10</v>
      </c>
      <c r="B18" s="30">
        <f>SUM(B11:B15)</f>
        <v>4590938.820176539</v>
      </c>
      <c r="C18" s="30">
        <f>SUM(C11:C15)</f>
        <v>5429618.5853445157</v>
      </c>
      <c r="D18" s="20"/>
      <c r="E18" s="30">
        <f>SUM(E11:E15)</f>
        <v>5409628.6672935784</v>
      </c>
      <c r="F18" s="30">
        <f>SUM(F11:F15)</f>
        <v>6053332.6911269752</v>
      </c>
      <c r="G18" s="6"/>
      <c r="H18" s="30">
        <f>SUM(H11:H15)</f>
        <v>8794436.1839643288</v>
      </c>
      <c r="I18" s="30">
        <f>SUM(I11:I15)</f>
        <v>9464050.6200639457</v>
      </c>
      <c r="J18" s="20"/>
      <c r="K18" s="7"/>
    </row>
    <row r="19" spans="1:11" x14ac:dyDescent="0.2">
      <c r="A19" s="8"/>
      <c r="B19" s="31" t="s">
        <v>38</v>
      </c>
      <c r="C19" s="31"/>
      <c r="D19" s="6"/>
      <c r="E19" s="31" t="s">
        <v>38</v>
      </c>
      <c r="F19" s="31"/>
      <c r="G19" s="6"/>
      <c r="H19" s="31" t="s">
        <v>38</v>
      </c>
      <c r="I19" s="31"/>
      <c r="J19" s="6"/>
      <c r="K19" s="7"/>
    </row>
    <row r="20" spans="1:11" x14ac:dyDescent="0.2">
      <c r="A20" s="8"/>
      <c r="B20" s="31"/>
      <c r="C20" s="31"/>
      <c r="D20" s="6"/>
      <c r="E20" s="31"/>
      <c r="F20" s="31"/>
      <c r="G20" s="6"/>
      <c r="H20" s="31"/>
      <c r="I20" s="31"/>
      <c r="J20" s="6"/>
      <c r="K20" s="7"/>
    </row>
    <row r="21" spans="1:11" x14ac:dyDescent="0.2">
      <c r="A21" s="8" t="s">
        <v>29</v>
      </c>
      <c r="B21" s="79">
        <v>0</v>
      </c>
      <c r="C21" s="79"/>
      <c r="D21" s="79"/>
      <c r="E21" s="79">
        <f>E13*0.1</f>
        <v>89464.561195616436</v>
      </c>
      <c r="F21" s="79"/>
      <c r="G21" s="79"/>
      <c r="H21" s="79">
        <f>H13*0.1</f>
        <v>102957.80157008219</v>
      </c>
      <c r="I21" s="78"/>
      <c r="J21" s="6"/>
      <c r="K21" s="7"/>
    </row>
    <row r="22" spans="1:11" x14ac:dyDescent="0.2">
      <c r="A22" s="10" t="s">
        <v>30</v>
      </c>
      <c r="B22" s="88">
        <f>B18-B21</f>
        <v>4590938.820176539</v>
      </c>
      <c r="C22" s="78"/>
      <c r="D22" s="78"/>
      <c r="E22" s="78">
        <f t="shared" ref="E22:H22" si="0">E18-E21</f>
        <v>5320164.1060979618</v>
      </c>
      <c r="F22" s="78"/>
      <c r="G22" s="78"/>
      <c r="H22" s="88">
        <f t="shared" si="0"/>
        <v>8691478.3823942468</v>
      </c>
      <c r="I22" s="78"/>
      <c r="J22" s="6"/>
      <c r="K22" s="7"/>
    </row>
    <row r="23" spans="1:11" x14ac:dyDescent="0.2">
      <c r="A23" s="8"/>
      <c r="B23" s="6"/>
      <c r="C23" s="6"/>
      <c r="D23" s="6"/>
      <c r="E23" s="6"/>
      <c r="F23" s="6"/>
      <c r="G23" s="6"/>
      <c r="H23" s="120" t="s">
        <v>61</v>
      </c>
      <c r="I23" s="6"/>
      <c r="J23" s="6"/>
      <c r="K23" s="7"/>
    </row>
    <row r="24" spans="1:11" x14ac:dyDescent="0.2">
      <c r="A24" s="5" t="s">
        <v>11</v>
      </c>
      <c r="H24" s="120" t="s">
        <v>60</v>
      </c>
    </row>
    <row r="26" spans="1:11" ht="42.75" customHeight="1" x14ac:dyDescent="0.2">
      <c r="A26" s="145"/>
      <c r="B26" s="145"/>
      <c r="C26" s="145"/>
      <c r="D26" s="145"/>
      <c r="E26" s="145"/>
      <c r="F26" s="145"/>
      <c r="G26" s="145"/>
      <c r="H26" s="81"/>
      <c r="I26" s="81"/>
    </row>
    <row r="29" spans="1:11" x14ac:dyDescent="0.2">
      <c r="B29" s="105"/>
    </row>
  </sheetData>
  <mergeCells count="10">
    <mergeCell ref="A26:G26"/>
    <mergeCell ref="B8:D8"/>
    <mergeCell ref="E8:G8"/>
    <mergeCell ref="H8:J8"/>
    <mergeCell ref="A2:L2"/>
    <mergeCell ref="A3:L3"/>
    <mergeCell ref="A4:L4"/>
    <mergeCell ref="A5:L5"/>
    <mergeCell ref="A7:K7"/>
    <mergeCell ref="B6:G6"/>
  </mergeCells>
  <pageMargins left="0.7" right="0.7" top="0.75" bottom="0.75" header="0.3" footer="0.3"/>
  <pageSetup scale="89" orientation="landscape" r:id="rId1"/>
  <headerFooter>
    <oddFooter>&amp;L&amp;F
&amp;P of &amp;N&amp;RPage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30FA9-E6B6-4291-9C03-9BD7680A6313}">
  <sheetPr>
    <pageSetUpPr fitToPage="1"/>
  </sheetPr>
  <dimension ref="A1:J45"/>
  <sheetViews>
    <sheetView zoomScale="85" zoomScaleNormal="85" workbookViewId="0">
      <selection activeCell="A48" sqref="A48"/>
    </sheetView>
  </sheetViews>
  <sheetFormatPr defaultRowHeight="12.75" x14ac:dyDescent="0.2"/>
  <cols>
    <col min="1" max="1" width="36.7109375" style="1" customWidth="1"/>
    <col min="2" max="2" width="4.5703125" style="1" bestFit="1" customWidth="1"/>
    <col min="3" max="3" width="9.140625" style="1"/>
    <col min="4" max="4" width="3.140625" style="1" customWidth="1"/>
    <col min="5" max="5" width="11.140625" style="1" customWidth="1"/>
    <col min="6" max="6" width="13.85546875" style="1" customWidth="1"/>
    <col min="7" max="7" width="3.140625" style="1" customWidth="1"/>
    <col min="8" max="8" width="3.28515625" style="1" customWidth="1"/>
    <col min="9" max="16384" width="9.140625" style="1"/>
  </cols>
  <sheetData>
    <row r="1" spans="1:7" x14ac:dyDescent="0.2">
      <c r="A1" s="141" t="s">
        <v>0</v>
      </c>
      <c r="B1" s="141"/>
      <c r="C1" s="141"/>
      <c r="D1" s="141"/>
      <c r="E1" s="141"/>
      <c r="F1" s="141"/>
      <c r="G1" s="141"/>
    </row>
    <row r="2" spans="1:7" x14ac:dyDescent="0.2">
      <c r="A2" s="141" t="s">
        <v>1</v>
      </c>
      <c r="B2" s="141"/>
      <c r="C2" s="141"/>
      <c r="D2" s="141"/>
      <c r="E2" s="141"/>
      <c r="F2" s="141"/>
      <c r="G2" s="141"/>
    </row>
    <row r="3" spans="1:7" x14ac:dyDescent="0.2">
      <c r="A3" s="141" t="s">
        <v>16</v>
      </c>
      <c r="B3" s="141"/>
      <c r="C3" s="141"/>
      <c r="D3" s="141"/>
      <c r="E3" s="141"/>
      <c r="F3" s="141"/>
      <c r="G3" s="141"/>
    </row>
    <row r="4" spans="1:7" ht="15" x14ac:dyDescent="0.25">
      <c r="A4" s="37"/>
      <c r="B4" s="37"/>
      <c r="C4" s="4"/>
      <c r="D4" s="4"/>
      <c r="E4" s="142"/>
      <c r="F4" s="142"/>
      <c r="G4" s="4"/>
    </row>
    <row r="5" spans="1:7" ht="15" x14ac:dyDescent="0.25">
      <c r="A5" s="37"/>
      <c r="B5" s="38"/>
      <c r="C5" s="38"/>
      <c r="D5" s="4"/>
      <c r="E5" s="4"/>
      <c r="F5" s="118" t="s">
        <v>47</v>
      </c>
      <c r="G5" s="39"/>
    </row>
    <row r="6" spans="1:7" ht="30" x14ac:dyDescent="0.25">
      <c r="A6" s="40" t="s">
        <v>33</v>
      </c>
      <c r="B6" s="41"/>
      <c r="C6" s="42"/>
      <c r="D6" s="43"/>
      <c r="E6" s="44" t="s">
        <v>31</v>
      </c>
      <c r="F6" s="45">
        <v>4532598.820176539</v>
      </c>
      <c r="G6" s="46"/>
    </row>
    <row r="7" spans="1:7" ht="15" x14ac:dyDescent="0.25">
      <c r="A7" s="40"/>
      <c r="B7" s="41"/>
      <c r="C7" s="47"/>
      <c r="D7" s="43"/>
      <c r="E7" s="4"/>
      <c r="F7" s="4"/>
      <c r="G7" s="43"/>
    </row>
    <row r="8" spans="1:7" ht="30" x14ac:dyDescent="0.25">
      <c r="A8" s="40" t="s">
        <v>35</v>
      </c>
      <c r="B8" s="41"/>
      <c r="C8" s="44"/>
      <c r="D8" s="43"/>
      <c r="E8" s="44" t="s">
        <v>37</v>
      </c>
      <c r="F8" s="59">
        <v>11780077.989454208</v>
      </c>
      <c r="G8" s="60"/>
    </row>
    <row r="9" spans="1:7" ht="15" x14ac:dyDescent="0.25">
      <c r="A9" s="37"/>
      <c r="B9" s="41"/>
      <c r="C9" s="47"/>
      <c r="D9" s="43"/>
      <c r="E9" s="4"/>
      <c r="F9" s="4"/>
      <c r="G9" s="43"/>
    </row>
    <row r="10" spans="1:7" ht="15.75" thickBot="1" x14ac:dyDescent="0.3">
      <c r="A10" s="37" t="s">
        <v>17</v>
      </c>
      <c r="B10" s="41"/>
      <c r="C10" s="47"/>
      <c r="D10" s="43"/>
      <c r="E10" s="4"/>
      <c r="F10" s="50">
        <f>F8-F6</f>
        <v>7247479.1692776689</v>
      </c>
      <c r="G10" s="60"/>
    </row>
    <row r="11" spans="1:7" ht="15" x14ac:dyDescent="0.25">
      <c r="A11" s="37"/>
      <c r="B11" s="37"/>
      <c r="C11" s="4"/>
      <c r="D11" s="43"/>
      <c r="E11" s="4"/>
      <c r="F11" s="4"/>
      <c r="G11" s="43"/>
    </row>
    <row r="12" spans="1:7" ht="60.75" thickBot="1" x14ac:dyDescent="0.3">
      <c r="A12" s="51"/>
      <c r="B12" s="51"/>
      <c r="C12" s="52"/>
      <c r="D12" s="53"/>
      <c r="E12" s="51"/>
      <c r="F12" s="54" t="s">
        <v>36</v>
      </c>
      <c r="G12" s="117"/>
    </row>
    <row r="13" spans="1:7" ht="15" x14ac:dyDescent="0.25">
      <c r="A13" s="56" t="s">
        <v>18</v>
      </c>
      <c r="B13" s="56"/>
      <c r="C13" s="57"/>
      <c r="D13" s="58"/>
      <c r="E13" s="57"/>
      <c r="F13" s="59">
        <f>F10</f>
        <v>7247479.1692776689</v>
      </c>
      <c r="G13" s="60"/>
    </row>
    <row r="14" spans="1:7" ht="15" x14ac:dyDescent="0.25">
      <c r="A14" s="57"/>
      <c r="B14" s="57"/>
      <c r="C14" s="57"/>
      <c r="D14" s="58"/>
      <c r="E14" s="57"/>
      <c r="F14" s="57"/>
      <c r="G14" s="58"/>
    </row>
    <row r="15" spans="1:7" ht="15" x14ac:dyDescent="0.25">
      <c r="A15" s="61" t="s">
        <v>19</v>
      </c>
      <c r="B15" s="61"/>
      <c r="C15" s="57"/>
      <c r="D15" s="58"/>
      <c r="E15" s="57"/>
      <c r="F15" s="57"/>
      <c r="G15" s="58"/>
    </row>
    <row r="16" spans="1:7" ht="15" x14ac:dyDescent="0.25">
      <c r="A16" s="56">
        <v>0.70577999999999996</v>
      </c>
      <c r="B16" s="56"/>
      <c r="C16" s="57" t="s">
        <v>20</v>
      </c>
      <c r="D16" s="58"/>
      <c r="E16" s="57"/>
      <c r="F16" s="57"/>
      <c r="G16" s="58"/>
    </row>
    <row r="17" spans="1:10" ht="15.75" thickBot="1" x14ac:dyDescent="0.3">
      <c r="A17" s="115">
        <v>0.69189000000000001</v>
      </c>
      <c r="B17" s="56"/>
      <c r="C17" s="57" t="s">
        <v>21</v>
      </c>
      <c r="D17" s="58"/>
      <c r="E17" s="57"/>
      <c r="F17" s="92">
        <f>((F13)*$A$16*$A$17)</f>
        <v>3539104.4230369222</v>
      </c>
      <c r="G17" s="107"/>
      <c r="I17" s="116" t="s">
        <v>46</v>
      </c>
      <c r="J17" s="93"/>
    </row>
    <row r="18" spans="1:10" ht="15.75" thickTop="1" x14ac:dyDescent="0.25">
      <c r="A18" s="57"/>
      <c r="B18" s="57"/>
      <c r="C18" s="57"/>
      <c r="D18" s="58"/>
      <c r="E18" s="57"/>
      <c r="F18" s="57"/>
      <c r="G18" s="58"/>
      <c r="J18" s="93"/>
    </row>
    <row r="19" spans="1:10" ht="15" x14ac:dyDescent="0.25">
      <c r="A19" s="61" t="s">
        <v>22</v>
      </c>
      <c r="B19" s="61"/>
      <c r="C19" s="57"/>
      <c r="D19" s="58"/>
      <c r="E19" s="57"/>
      <c r="F19" s="57"/>
      <c r="G19" s="58"/>
      <c r="J19" s="93"/>
    </row>
    <row r="20" spans="1:10" ht="15" x14ac:dyDescent="0.25">
      <c r="A20" s="115">
        <v>0.20513000000000001</v>
      </c>
      <c r="B20" s="56"/>
      <c r="C20" s="57" t="s">
        <v>20</v>
      </c>
      <c r="D20" s="58"/>
      <c r="E20" s="57"/>
      <c r="F20" s="57"/>
      <c r="G20" s="58"/>
      <c r="J20" s="93"/>
    </row>
    <row r="21" spans="1:10" ht="15.75" thickBot="1" x14ac:dyDescent="0.3">
      <c r="A21" s="56">
        <v>0.72592999999999996</v>
      </c>
      <c r="B21" s="56"/>
      <c r="C21" s="57" t="s">
        <v>21</v>
      </c>
      <c r="D21" s="58"/>
      <c r="E21" s="57"/>
      <c r="F21" s="92">
        <f>((F13)*$A$20*$A$21)</f>
        <v>1079222.2745694523</v>
      </c>
      <c r="G21" s="107"/>
      <c r="I21" s="116" t="s">
        <v>46</v>
      </c>
      <c r="J21" s="93"/>
    </row>
    <row r="22" spans="1:10" ht="15.75" thickTop="1" x14ac:dyDescent="0.25">
      <c r="A22" s="57"/>
      <c r="B22" s="57"/>
      <c r="C22" s="57"/>
      <c r="D22" s="58"/>
      <c r="E22" s="57"/>
      <c r="F22" s="57"/>
      <c r="G22" s="58"/>
    </row>
    <row r="23" spans="1:10" ht="15" x14ac:dyDescent="0.25">
      <c r="A23" s="61" t="s">
        <v>23</v>
      </c>
      <c r="B23" s="61"/>
      <c r="C23" s="57"/>
      <c r="D23" s="58"/>
      <c r="E23" s="57"/>
      <c r="F23" s="57"/>
      <c r="G23" s="58"/>
    </row>
    <row r="24" spans="1:10" ht="15" x14ac:dyDescent="0.25">
      <c r="A24" s="56">
        <v>0.70577999999999996</v>
      </c>
      <c r="B24" s="56"/>
      <c r="C24" s="57" t="s">
        <v>20</v>
      </c>
      <c r="D24" s="58"/>
      <c r="E24" s="57"/>
      <c r="F24" s="57"/>
      <c r="G24" s="58"/>
    </row>
    <row r="25" spans="1:10" ht="15.75" thickBot="1" x14ac:dyDescent="0.3">
      <c r="A25" s="115">
        <v>0.30810999999999999</v>
      </c>
      <c r="B25" s="56"/>
      <c r="C25" s="57" t="s">
        <v>21</v>
      </c>
      <c r="D25" s="58"/>
      <c r="E25" s="57"/>
      <c r="F25" s="62">
        <f>((F13)*$A$24*$A$25)</f>
        <v>1576021.4250558703</v>
      </c>
      <c r="G25" s="107"/>
    </row>
    <row r="26" spans="1:10" ht="15.75" thickTop="1" x14ac:dyDescent="0.25">
      <c r="A26" s="57"/>
      <c r="B26" s="57"/>
      <c r="C26" s="57"/>
      <c r="D26" s="58"/>
      <c r="E26" s="57"/>
      <c r="F26" s="57"/>
      <c r="G26" s="58"/>
    </row>
    <row r="27" spans="1:10" ht="15" x14ac:dyDescent="0.25">
      <c r="A27" s="61" t="s">
        <v>24</v>
      </c>
      <c r="B27" s="61"/>
      <c r="C27" s="57"/>
      <c r="D27" s="58"/>
      <c r="E27" s="57"/>
      <c r="F27" s="57"/>
      <c r="G27" s="58"/>
    </row>
    <row r="28" spans="1:10" ht="15" x14ac:dyDescent="0.25">
      <c r="A28" s="56">
        <v>0.20513000000000001</v>
      </c>
      <c r="B28" s="56"/>
      <c r="C28" s="57" t="s">
        <v>20</v>
      </c>
      <c r="D28" s="58"/>
      <c r="E28" s="57"/>
      <c r="F28" s="57"/>
      <c r="G28" s="58"/>
    </row>
    <row r="29" spans="1:10" ht="15.75" thickBot="1" x14ac:dyDescent="0.3">
      <c r="A29" s="56">
        <v>0.27406999999999998</v>
      </c>
      <c r="B29" s="56"/>
      <c r="C29" s="57" t="s">
        <v>21</v>
      </c>
      <c r="D29" s="58"/>
      <c r="E29" s="57"/>
      <c r="F29" s="62">
        <f>((F13)*$A$28*$A$29)</f>
        <v>407453.12742447591</v>
      </c>
      <c r="G29" s="107"/>
    </row>
    <row r="30" spans="1:10" ht="15.75" thickTop="1" x14ac:dyDescent="0.25">
      <c r="A30" s="56"/>
      <c r="B30" s="56"/>
      <c r="C30" s="57"/>
      <c r="D30" s="58"/>
      <c r="E30" s="57"/>
      <c r="F30" s="114"/>
      <c r="G30" s="107"/>
    </row>
    <row r="31" spans="1:10" ht="15" x14ac:dyDescent="0.25">
      <c r="A31" s="61" t="s">
        <v>25</v>
      </c>
      <c r="B31" s="61"/>
      <c r="C31" s="57"/>
      <c r="D31" s="58"/>
      <c r="E31" s="57"/>
      <c r="F31" s="114"/>
      <c r="G31" s="107"/>
    </row>
    <row r="32" spans="1:10" ht="15.75" thickBot="1" x14ac:dyDescent="0.3">
      <c r="A32" s="56">
        <v>8.9090000000000003E-2</v>
      </c>
      <c r="B32" s="56"/>
      <c r="C32" s="57" t="s">
        <v>20</v>
      </c>
      <c r="D32" s="58"/>
      <c r="E32" s="57"/>
      <c r="F32" s="62">
        <f>((F13)*$A$32)</f>
        <v>645677.91919094755</v>
      </c>
      <c r="G32" s="107"/>
    </row>
    <row r="33" spans="1:7" ht="15.75" thickTop="1" x14ac:dyDescent="0.25">
      <c r="A33" s="56"/>
      <c r="B33" s="56"/>
      <c r="C33" s="57"/>
      <c r="D33" s="58"/>
      <c r="E33" s="57"/>
      <c r="F33" s="57"/>
      <c r="G33" s="58"/>
    </row>
    <row r="34" spans="1:7" ht="15" x14ac:dyDescent="0.25">
      <c r="A34" s="56"/>
      <c r="B34" s="56"/>
      <c r="C34" s="57" t="s">
        <v>26</v>
      </c>
      <c r="D34" s="58"/>
      <c r="E34" s="57"/>
      <c r="F34" s="113">
        <f>F17+F21+F25+F29+F32-F13</f>
        <v>0</v>
      </c>
      <c r="G34" s="112"/>
    </row>
    <row r="35" spans="1:7" ht="15" x14ac:dyDescent="0.25">
      <c r="A35" s="56"/>
      <c r="B35" s="56"/>
      <c r="C35" s="57"/>
      <c r="D35" s="58"/>
      <c r="E35" s="57"/>
      <c r="F35" s="113"/>
      <c r="G35" s="112"/>
    </row>
    <row r="36" spans="1:7" ht="15" x14ac:dyDescent="0.25">
      <c r="A36" s="56"/>
      <c r="B36" s="56"/>
      <c r="C36" s="57"/>
      <c r="D36" s="108"/>
      <c r="E36" s="109"/>
      <c r="F36" s="111" t="s">
        <v>27</v>
      </c>
      <c r="G36" s="110"/>
    </row>
    <row r="37" spans="1:7" ht="15" x14ac:dyDescent="0.25">
      <c r="A37" s="57"/>
      <c r="B37" s="75">
        <v>0.7</v>
      </c>
      <c r="C37" s="57" t="s">
        <v>5</v>
      </c>
      <c r="D37" s="58"/>
      <c r="E37" s="57"/>
      <c r="F37" s="80">
        <f>F17*B37</f>
        <v>2477373.0961258453</v>
      </c>
      <c r="G37" s="76"/>
    </row>
    <row r="38" spans="1:7" ht="15.75" thickBot="1" x14ac:dyDescent="0.3">
      <c r="A38" s="57"/>
      <c r="B38" s="75">
        <v>0.3</v>
      </c>
      <c r="C38" s="57" t="s">
        <v>9</v>
      </c>
      <c r="D38" s="58"/>
      <c r="E38" s="57"/>
      <c r="F38" s="80">
        <f>F17*B38</f>
        <v>1061731.3269110767</v>
      </c>
      <c r="G38" s="76"/>
    </row>
    <row r="39" spans="1:7" ht="16.5" thickTop="1" thickBot="1" x14ac:dyDescent="0.3">
      <c r="A39" s="57"/>
      <c r="B39" s="57"/>
      <c r="C39" s="57"/>
      <c r="D39" s="58"/>
      <c r="E39" s="57"/>
      <c r="F39" s="77">
        <f>SUM(F37:F38)</f>
        <v>3539104.4230369218</v>
      </c>
      <c r="G39" s="107"/>
    </row>
    <row r="40" spans="1:7" ht="15.75" thickTop="1" x14ac:dyDescent="0.25">
      <c r="A40" s="57"/>
      <c r="B40" s="57"/>
      <c r="C40" s="57"/>
      <c r="D40" s="58"/>
      <c r="E40" s="57"/>
      <c r="F40" s="57"/>
      <c r="G40" s="58"/>
    </row>
    <row r="41" spans="1:7" ht="15" x14ac:dyDescent="0.25">
      <c r="A41" s="57"/>
      <c r="B41" s="57"/>
      <c r="C41" s="57"/>
      <c r="D41" s="58"/>
      <c r="E41" s="57"/>
      <c r="F41" s="109" t="s">
        <v>28</v>
      </c>
      <c r="G41" s="108"/>
    </row>
    <row r="42" spans="1:7" ht="15" x14ac:dyDescent="0.25">
      <c r="A42" s="57"/>
      <c r="B42" s="75">
        <v>0.7</v>
      </c>
      <c r="C42" s="57" t="s">
        <v>5</v>
      </c>
      <c r="D42" s="58"/>
      <c r="E42" s="57"/>
      <c r="F42" s="80">
        <f>F21*B42</f>
        <v>755455.59219861659</v>
      </c>
      <c r="G42" s="76"/>
    </row>
    <row r="43" spans="1:7" ht="15.75" thickBot="1" x14ac:dyDescent="0.3">
      <c r="A43" s="57"/>
      <c r="B43" s="75">
        <v>0.3</v>
      </c>
      <c r="C43" s="57" t="s">
        <v>9</v>
      </c>
      <c r="D43" s="58"/>
      <c r="E43" s="57"/>
      <c r="F43" s="80">
        <f>F21*B43</f>
        <v>323766.68237083568</v>
      </c>
      <c r="G43" s="76"/>
    </row>
    <row r="44" spans="1:7" ht="16.5" thickTop="1" thickBot="1" x14ac:dyDescent="0.3">
      <c r="A44" s="57"/>
      <c r="B44" s="57"/>
      <c r="C44" s="57"/>
      <c r="D44" s="58"/>
      <c r="E44" s="57"/>
      <c r="F44" s="77">
        <f>SUM(F42:F43)</f>
        <v>1079222.2745694523</v>
      </c>
      <c r="G44" s="107"/>
    </row>
    <row r="45" spans="1:7" ht="13.5" thickTop="1" x14ac:dyDescent="0.2"/>
  </sheetData>
  <mergeCells count="4">
    <mergeCell ref="A1:G1"/>
    <mergeCell ref="A2:G2"/>
    <mergeCell ref="A3:G3"/>
    <mergeCell ref="E4:F4"/>
  </mergeCells>
  <pageMargins left="0.7" right="0.7" top="0.75" bottom="0.75" header="0.3" footer="0.3"/>
  <pageSetup scale="94" orientation="portrait" r:id="rId1"/>
  <headerFooter>
    <oddFooter>&amp;L&amp;F
&amp;R&amp;P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87EB9-9C69-4DDE-A24A-7126E78B511C}">
  <sheetPr>
    <pageSetUpPr fitToPage="1"/>
  </sheetPr>
  <dimension ref="A1:W28"/>
  <sheetViews>
    <sheetView zoomScaleNormal="100" workbookViewId="0">
      <selection activeCell="A7" sqref="A7:K23"/>
    </sheetView>
  </sheetViews>
  <sheetFormatPr defaultColWidth="9.140625" defaultRowHeight="12.75" x14ac:dyDescent="0.2"/>
  <cols>
    <col min="1" max="1" width="27.5703125" style="158" customWidth="1"/>
    <col min="2" max="7" width="11.140625" style="158" customWidth="1"/>
    <col min="8" max="8" width="11" style="158" bestFit="1" customWidth="1"/>
    <col min="9" max="9" width="11.42578125" style="158" customWidth="1"/>
    <col min="10" max="10" width="11.140625" style="158" customWidth="1"/>
    <col min="11" max="11" width="4.5703125" style="161" hidden="1" customWidth="1"/>
    <col min="12" max="12" width="9.140625" style="161" bestFit="1" customWidth="1"/>
    <col min="13" max="13" width="14" style="161" customWidth="1"/>
    <col min="14" max="14" width="9.28515625" style="161" customWidth="1"/>
    <col min="15" max="15" width="12.5703125" style="161" customWidth="1"/>
    <col min="16" max="16" width="13.85546875" style="161" bestFit="1" customWidth="1"/>
    <col min="17" max="17" width="13.85546875" style="161" customWidth="1"/>
    <col min="18" max="18" width="12.140625" style="161" customWidth="1"/>
    <col min="19" max="19" width="13.140625" style="161" customWidth="1"/>
    <col min="20" max="20" width="13" style="161" customWidth="1"/>
    <col min="21" max="21" width="12.85546875" style="161" customWidth="1"/>
    <col min="22" max="23" width="9.140625" style="161"/>
    <col min="24" max="16384" width="9.140625" style="158"/>
  </cols>
  <sheetData>
    <row r="1" spans="1:23" x14ac:dyDescent="0.2">
      <c r="H1" s="158" t="s">
        <v>59</v>
      </c>
    </row>
    <row r="2" spans="1:23" s="162" customFormat="1" ht="15" customHeight="1" x14ac:dyDescent="0.2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60"/>
      <c r="N2" s="160"/>
      <c r="O2" s="160"/>
      <c r="P2" s="160"/>
      <c r="Q2" s="160"/>
      <c r="R2" s="160"/>
      <c r="S2" s="160"/>
      <c r="T2" s="160"/>
    </row>
    <row r="3" spans="1:23" s="162" customFormat="1" ht="15" customHeight="1" x14ac:dyDescent="0.2">
      <c r="A3" s="159" t="s">
        <v>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60"/>
      <c r="N3" s="160"/>
      <c r="O3" s="160"/>
      <c r="P3" s="160"/>
      <c r="Q3" s="160"/>
      <c r="R3" s="160"/>
      <c r="S3" s="160"/>
      <c r="T3" s="160"/>
    </row>
    <row r="4" spans="1:23" s="162" customFormat="1" ht="15" customHeight="1" x14ac:dyDescent="0.2">
      <c r="A4" s="159" t="s">
        <v>32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60"/>
      <c r="N4" s="160"/>
      <c r="O4" s="160"/>
      <c r="P4" s="160"/>
      <c r="Q4" s="160"/>
      <c r="R4" s="160"/>
      <c r="S4" s="160"/>
      <c r="T4" s="160"/>
    </row>
    <row r="5" spans="1:23" s="162" customFormat="1" ht="15" customHeight="1" x14ac:dyDescent="0.2">
      <c r="A5" s="159" t="s">
        <v>34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60"/>
      <c r="N5" s="160"/>
      <c r="O5" s="160"/>
      <c r="P5" s="160"/>
      <c r="Q5" s="160"/>
      <c r="R5" s="160"/>
      <c r="S5" s="160"/>
      <c r="T5" s="160"/>
    </row>
    <row r="6" spans="1:23" ht="24.75" customHeight="1" thickBot="1" x14ac:dyDescent="0.25">
      <c r="A6" s="163"/>
      <c r="B6" s="164"/>
      <c r="C6" s="164"/>
      <c r="D6" s="164"/>
      <c r="E6" s="164"/>
      <c r="F6" s="164"/>
      <c r="G6" s="164"/>
      <c r="I6" s="165"/>
      <c r="J6" s="165"/>
      <c r="K6" s="166"/>
    </row>
    <row r="7" spans="1:23" ht="13.5" customHeight="1" thickBot="1" x14ac:dyDescent="0.25">
      <c r="A7" s="201" t="s">
        <v>10</v>
      </c>
      <c r="B7" s="202"/>
      <c r="C7" s="202"/>
      <c r="D7" s="202"/>
      <c r="E7" s="202"/>
      <c r="F7" s="202"/>
      <c r="G7" s="202"/>
      <c r="H7" s="202"/>
      <c r="I7" s="202"/>
      <c r="J7" s="202"/>
      <c r="K7" s="203"/>
    </row>
    <row r="8" spans="1:23" s="163" customFormat="1" x14ac:dyDescent="0.2">
      <c r="A8" s="204"/>
      <c r="B8" s="167">
        <v>43830</v>
      </c>
      <c r="C8" s="168"/>
      <c r="D8" s="169"/>
      <c r="E8" s="170" t="s">
        <v>40</v>
      </c>
      <c r="F8" s="171"/>
      <c r="G8" s="172"/>
      <c r="H8" s="200" t="s">
        <v>49</v>
      </c>
      <c r="I8" s="168"/>
      <c r="J8" s="169"/>
      <c r="K8" s="205"/>
      <c r="L8" s="173"/>
      <c r="M8" s="173"/>
      <c r="N8" s="173"/>
      <c r="O8" s="174"/>
      <c r="P8" s="174"/>
      <c r="Q8" s="175"/>
      <c r="R8" s="174"/>
      <c r="S8" s="175"/>
      <c r="T8" s="174"/>
      <c r="U8" s="175"/>
      <c r="V8" s="173"/>
      <c r="W8" s="173"/>
    </row>
    <row r="9" spans="1:23" ht="25.5" x14ac:dyDescent="0.2">
      <c r="A9" s="206" t="s">
        <v>15</v>
      </c>
      <c r="B9" s="176" t="s">
        <v>14</v>
      </c>
      <c r="C9" s="177" t="s">
        <v>13</v>
      </c>
      <c r="D9" s="178" t="s">
        <v>3</v>
      </c>
      <c r="E9" s="179" t="s">
        <v>12</v>
      </c>
      <c r="F9" s="179" t="s">
        <v>13</v>
      </c>
      <c r="G9" s="180" t="s">
        <v>3</v>
      </c>
      <c r="H9" s="176" t="s">
        <v>12</v>
      </c>
      <c r="I9" s="177" t="s">
        <v>13</v>
      </c>
      <c r="J9" s="178" t="s">
        <v>3</v>
      </c>
      <c r="K9" s="207"/>
      <c r="L9" s="181"/>
      <c r="M9" s="182"/>
      <c r="N9" s="182"/>
      <c r="O9" s="181"/>
      <c r="P9" s="181"/>
      <c r="Q9" s="181"/>
      <c r="R9" s="183"/>
      <c r="S9" s="183"/>
      <c r="T9" s="183"/>
      <c r="U9" s="183"/>
      <c r="V9" s="175"/>
      <c r="W9" s="175"/>
    </row>
    <row r="10" spans="1:23" x14ac:dyDescent="0.2">
      <c r="A10" s="208"/>
      <c r="B10" s="209"/>
      <c r="C10" s="209"/>
      <c r="D10" s="209"/>
      <c r="E10" s="166"/>
      <c r="F10" s="166"/>
      <c r="G10" s="166"/>
      <c r="H10" s="209"/>
      <c r="I10" s="209"/>
      <c r="J10" s="209"/>
      <c r="K10" s="207"/>
    </row>
    <row r="11" spans="1:23" x14ac:dyDescent="0.2">
      <c r="A11" s="204" t="s">
        <v>4</v>
      </c>
      <c r="B11" s="184">
        <v>2259774.263012202</v>
      </c>
      <c r="C11" s="185">
        <v>2704244.2794103003</v>
      </c>
      <c r="D11" s="186" t="s">
        <v>39</v>
      </c>
      <c r="E11" s="187">
        <v>2749607.9742256906</v>
      </c>
      <c r="F11" s="187">
        <v>2981117.1661600005</v>
      </c>
      <c r="G11" s="188" t="s">
        <v>39</v>
      </c>
      <c r="H11" s="220">
        <v>5529138.4611133244</v>
      </c>
      <c r="I11" s="221">
        <v>5788306.9009092869</v>
      </c>
      <c r="J11" s="189" t="s">
        <v>48</v>
      </c>
      <c r="K11" s="210" t="e">
        <f>+#REF!/#REF!</f>
        <v>#REF!</v>
      </c>
      <c r="L11" s="161" t="s">
        <v>5</v>
      </c>
      <c r="N11" s="190"/>
      <c r="O11" s="191"/>
      <c r="P11" s="191"/>
      <c r="Q11" s="192"/>
      <c r="R11" s="191"/>
      <c r="S11" s="192"/>
      <c r="T11" s="191"/>
      <c r="U11" s="192"/>
    </row>
    <row r="12" spans="1:23" x14ac:dyDescent="0.2">
      <c r="A12" s="208"/>
      <c r="B12" s="209"/>
      <c r="C12" s="209"/>
      <c r="D12" s="209"/>
      <c r="E12" s="166"/>
      <c r="F12" s="166"/>
      <c r="G12" s="166"/>
      <c r="H12" s="222"/>
      <c r="I12" s="222"/>
      <c r="J12" s="209"/>
      <c r="K12" s="207"/>
    </row>
    <row r="13" spans="1:23" x14ac:dyDescent="0.2">
      <c r="A13" s="204" t="s">
        <v>6</v>
      </c>
      <c r="B13" s="184">
        <v>850468.23408493132</v>
      </c>
      <c r="C13" s="185">
        <v>1221597.6012465754</v>
      </c>
      <c r="D13" s="186" t="s">
        <v>39</v>
      </c>
      <c r="E13" s="187">
        <v>894645.61195616436</v>
      </c>
      <c r="F13" s="187">
        <v>1279676.3480219177</v>
      </c>
      <c r="G13" s="188" t="s">
        <v>39</v>
      </c>
      <c r="H13" s="220">
        <v>1029578.0157008218</v>
      </c>
      <c r="I13" s="221">
        <v>1391964.4578378082</v>
      </c>
      <c r="J13" s="189" t="s">
        <v>50</v>
      </c>
      <c r="K13" s="210" t="e">
        <f>+#REF!/#REF!</f>
        <v>#REF!</v>
      </c>
      <c r="L13" s="161" t="s">
        <v>5</v>
      </c>
      <c r="N13" s="190"/>
      <c r="O13" s="191"/>
      <c r="P13" s="191"/>
      <c r="Q13" s="192"/>
      <c r="R13" s="191"/>
      <c r="S13" s="192"/>
      <c r="T13" s="191"/>
      <c r="U13" s="192"/>
    </row>
    <row r="14" spans="1:23" x14ac:dyDescent="0.2">
      <c r="A14" s="208"/>
      <c r="B14" s="209"/>
      <c r="C14" s="209"/>
      <c r="D14" s="209"/>
      <c r="E14" s="166"/>
      <c r="F14" s="166"/>
      <c r="G14" s="166"/>
      <c r="H14" s="222"/>
      <c r="I14" s="222"/>
      <c r="J14" s="209"/>
      <c r="K14" s="207"/>
    </row>
    <row r="15" spans="1:23" x14ac:dyDescent="0.2">
      <c r="A15" s="204" t="s">
        <v>8</v>
      </c>
      <c r="B15" s="193">
        <v>1480696.3230794058</v>
      </c>
      <c r="C15" s="194">
        <v>1503776.7046876403</v>
      </c>
      <c r="D15" s="186" t="s">
        <v>39</v>
      </c>
      <c r="E15" s="187">
        <v>1765375.0811117236</v>
      </c>
      <c r="F15" s="187">
        <v>1792539.1769450568</v>
      </c>
      <c r="G15" s="188" t="s">
        <v>39</v>
      </c>
      <c r="H15" s="220">
        <v>2235719.7071501832</v>
      </c>
      <c r="I15" s="221">
        <v>2283779.2613168499</v>
      </c>
      <c r="J15" s="189" t="s">
        <v>48</v>
      </c>
      <c r="K15" s="210" t="e">
        <f>+#REF!/#REF!</f>
        <v>#REF!</v>
      </c>
      <c r="L15" s="161" t="s">
        <v>9</v>
      </c>
      <c r="N15" s="190"/>
      <c r="O15" s="191"/>
      <c r="P15" s="191"/>
      <c r="Q15" s="192"/>
      <c r="R15" s="191"/>
      <c r="S15" s="192"/>
      <c r="T15" s="191"/>
      <c r="U15" s="192"/>
    </row>
    <row r="16" spans="1:23" s="161" customFormat="1" x14ac:dyDescent="0.2">
      <c r="A16" s="208"/>
      <c r="B16" s="219"/>
      <c r="C16" s="219"/>
      <c r="D16" s="219"/>
      <c r="E16" s="166"/>
      <c r="F16" s="166"/>
      <c r="G16" s="166"/>
      <c r="H16" s="219"/>
      <c r="I16" s="219"/>
      <c r="J16" s="219"/>
      <c r="K16" s="207"/>
    </row>
    <row r="17" spans="1:11" s="161" customFormat="1" x14ac:dyDescent="0.2">
      <c r="A17" s="204" t="s">
        <v>10</v>
      </c>
      <c r="B17" s="195">
        <f>SUM(B11:B15)</f>
        <v>4590938.820176539</v>
      </c>
      <c r="C17" s="195">
        <f>SUM(C11:C15)</f>
        <v>5429618.5853445157</v>
      </c>
      <c r="D17" s="219"/>
      <c r="E17" s="195">
        <f>SUM(E11:E15)</f>
        <v>5409628.6672935784</v>
      </c>
      <c r="F17" s="195">
        <f>SUM(F11:F15)</f>
        <v>6053332.6911269752</v>
      </c>
      <c r="G17" s="166"/>
      <c r="H17" s="195">
        <f>SUM(H11:H15)</f>
        <v>8794436.1839643288</v>
      </c>
      <c r="I17" s="195">
        <f>SUM(I11:I15)</f>
        <v>9464050.6200639457</v>
      </c>
      <c r="J17" s="219"/>
      <c r="K17" s="207"/>
    </row>
    <row r="18" spans="1:11" s="161" customFormat="1" x14ac:dyDescent="0.2">
      <c r="A18" s="208"/>
      <c r="B18" s="211" t="s">
        <v>38</v>
      </c>
      <c r="C18" s="211"/>
      <c r="D18" s="166"/>
      <c r="E18" s="211" t="s">
        <v>38</v>
      </c>
      <c r="F18" s="211"/>
      <c r="G18" s="166"/>
      <c r="H18" s="211" t="s">
        <v>38</v>
      </c>
      <c r="I18" s="211"/>
      <c r="J18" s="166"/>
      <c r="K18" s="207"/>
    </row>
    <row r="19" spans="1:11" s="161" customFormat="1" ht="6" customHeight="1" x14ac:dyDescent="0.2">
      <c r="A19" s="208"/>
      <c r="B19" s="211"/>
      <c r="C19" s="211"/>
      <c r="D19" s="166"/>
      <c r="E19" s="211"/>
      <c r="F19" s="211"/>
      <c r="G19" s="166"/>
      <c r="H19" s="211"/>
      <c r="I19" s="211"/>
      <c r="J19" s="166"/>
      <c r="K19" s="207"/>
    </row>
    <row r="20" spans="1:11" s="161" customFormat="1" x14ac:dyDescent="0.2">
      <c r="A20" s="208" t="s">
        <v>29</v>
      </c>
      <c r="B20" s="196">
        <v>0</v>
      </c>
      <c r="C20" s="196"/>
      <c r="D20" s="196"/>
      <c r="E20" s="196">
        <f>E13*0.1</f>
        <v>89464.561195616436</v>
      </c>
      <c r="F20" s="196"/>
      <c r="G20" s="196"/>
      <c r="H20" s="196">
        <f>H13*0.1</f>
        <v>102957.80157008219</v>
      </c>
      <c r="I20" s="212"/>
      <c r="J20" s="166"/>
      <c r="K20" s="207"/>
    </row>
    <row r="21" spans="1:11" s="161" customFormat="1" x14ac:dyDescent="0.2">
      <c r="A21" s="204" t="s">
        <v>62</v>
      </c>
      <c r="B21" s="218">
        <f>B17-B20</f>
        <v>4590938.820176539</v>
      </c>
      <c r="C21" s="212"/>
      <c r="D21" s="212"/>
      <c r="E21" s="212">
        <f t="shared" ref="E21:H21" si="0">E17-E20</f>
        <v>5320164.1060979618</v>
      </c>
      <c r="F21" s="212"/>
      <c r="G21" s="212"/>
      <c r="H21" s="218">
        <f t="shared" si="0"/>
        <v>8691478.3823942468</v>
      </c>
      <c r="I21" s="212"/>
      <c r="J21" s="166"/>
      <c r="K21" s="207"/>
    </row>
    <row r="22" spans="1:11" s="161" customFormat="1" x14ac:dyDescent="0.2">
      <c r="A22" s="208"/>
      <c r="B22" s="166"/>
      <c r="C22" s="166"/>
      <c r="D22" s="166"/>
      <c r="E22" s="166"/>
      <c r="F22" s="166"/>
      <c r="G22" s="166"/>
      <c r="H22" s="213" t="s">
        <v>61</v>
      </c>
      <c r="I22" s="166"/>
      <c r="J22" s="166"/>
      <c r="K22" s="207"/>
    </row>
    <row r="23" spans="1:11" s="161" customFormat="1" ht="13.5" thickBot="1" x14ac:dyDescent="0.25">
      <c r="A23" s="214" t="s">
        <v>11</v>
      </c>
      <c r="B23" s="215"/>
      <c r="C23" s="215"/>
      <c r="D23" s="215"/>
      <c r="E23" s="215"/>
      <c r="F23" s="215"/>
      <c r="G23" s="215"/>
      <c r="H23" s="216" t="s">
        <v>60</v>
      </c>
      <c r="I23" s="215"/>
      <c r="J23" s="215"/>
      <c r="K23" s="217"/>
    </row>
    <row r="25" spans="1:11" s="161" customFormat="1" ht="42.75" customHeight="1" x14ac:dyDescent="0.2">
      <c r="A25" s="197"/>
      <c r="B25" s="197"/>
      <c r="C25" s="197"/>
      <c r="D25" s="197"/>
      <c r="E25" s="197"/>
      <c r="F25" s="197"/>
      <c r="G25" s="197"/>
      <c r="H25" s="198"/>
      <c r="I25" s="198"/>
      <c r="J25" s="158"/>
    </row>
    <row r="28" spans="1:11" s="161" customFormat="1" x14ac:dyDescent="0.2">
      <c r="A28" s="158"/>
      <c r="B28" s="199"/>
      <c r="C28" s="158"/>
      <c r="D28" s="158"/>
      <c r="E28" s="158"/>
      <c r="F28" s="158"/>
      <c r="G28" s="158"/>
      <c r="H28" s="158"/>
      <c r="I28" s="158"/>
      <c r="J28" s="158"/>
    </row>
  </sheetData>
  <mergeCells count="10">
    <mergeCell ref="B8:D8"/>
    <mergeCell ref="E8:G8"/>
    <mergeCell ref="H8:J8"/>
    <mergeCell ref="A25:G25"/>
    <mergeCell ref="A2:L2"/>
    <mergeCell ref="A3:L3"/>
    <mergeCell ref="A4:L4"/>
    <mergeCell ref="A5:L5"/>
    <mergeCell ref="B6:G6"/>
    <mergeCell ref="A7:K7"/>
  </mergeCells>
  <pageMargins left="0.7" right="0.7" top="0.75" bottom="0.75" header="0.3" footer="0.3"/>
  <pageSetup scale="89" orientation="landscape" r:id="rId1"/>
  <headerFooter>
    <oddFooter>&amp;L&amp;F
&amp;P of &amp;N&amp;RPage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ColWidth="9.140625" defaultRowHeight="12.75" x14ac:dyDescent="0.2"/>
  <cols>
    <col min="1" max="16384" width="9.140625" style="36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Date1 xmlns="dc463f71-b30c-4ab2-9473-d307f9d35888">2021-05-28T07:00:00+00:00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9A746DD-F5AA-4E5B-AEE4-039DB0C70446}"/>
</file>

<file path=customXml/itemProps2.xml><?xml version="1.0" encoding="utf-8"?>
<ds:datastoreItem xmlns:ds="http://schemas.openxmlformats.org/officeDocument/2006/customXml" ds:itemID="{D9FC0A46-50DA-4DBD-925A-6717A5A8F64F}"/>
</file>

<file path=customXml/itemProps3.xml><?xml version="1.0" encoding="utf-8"?>
<ds:datastoreItem xmlns:ds="http://schemas.openxmlformats.org/officeDocument/2006/customXml" ds:itemID="{10562D02-FA89-4C1B-9BBF-5B7D3A3269B6}"/>
</file>

<file path=customXml/itemProps4.xml><?xml version="1.0" encoding="utf-8"?>
<ds:datastoreItem xmlns:ds="http://schemas.openxmlformats.org/officeDocument/2006/customXml" ds:itemID="{46BDABFB-840F-45D7-8D69-8F2CBF574B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IA 1 - Revised 04.21</vt:lpstr>
      <vt:lpstr>IA-2</vt:lpstr>
      <vt:lpstr>IA-1 as Filed</vt:lpstr>
      <vt:lpstr>Table</vt:lpstr>
      <vt:lpstr>'IA 1 - Revised 04.21'!Print_Area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bbb3786</dc:creator>
  <cp:lastModifiedBy>Andrews, Liz</cp:lastModifiedBy>
  <cp:lastPrinted>2021-04-26T21:58:44Z</cp:lastPrinted>
  <dcterms:created xsi:type="dcterms:W3CDTF">2015-03-23T22:45:41Z</dcterms:created>
  <dcterms:modified xsi:type="dcterms:W3CDTF">2021-05-21T21:08:44Z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