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M:\2020\2020 WA Elec and Gas GRC\Rebuttal Testimony\Andrews\Workpapers\Rebuttal - Exh. 10\"/>
    </mc:Choice>
  </mc:AlternateContent>
  <xr:revisionPtr revIDLastSave="0" documentId="13_ncr:1_{3C68806B-CCE8-49E6-B9C4-88F7524B150F}" xr6:coauthVersionLast="45" xr6:coauthVersionMax="45" xr10:uidLastSave="{00000000-0000-0000-0000-000000000000}"/>
  <bookViews>
    <workbookView xWindow="28680" yWindow="-195" windowWidth="29040" windowHeight="15840" xr2:uid="{51CD93D9-4AB4-4C30-9828-E8AF78E30602}"/>
  </bookViews>
  <sheets>
    <sheet name="WA GRC BEN-01" sheetId="52" r:id="rId1"/>
    <sheet name="WA GRC BEN-WA Total" sheetId="51" r:id="rId2"/>
    <sheet name="BEN-03 (% Util-Non-Util)" sheetId="45" r:id="rId3"/>
    <sheet name="for Testimony" sheetId="49" state="hidden" r:id="rId4"/>
  </sheets>
  <externalReferences>
    <externalReference r:id="rId5"/>
    <externalReference r:id="rId6"/>
    <externalReference r:id="rId7"/>
  </externalReferences>
  <definedNames>
    <definedName name="Allocators" localSheetId="0">#REF!</definedName>
    <definedName name="Allocators" localSheetId="1">#REF!</definedName>
    <definedName name="Allocators">#REF!</definedName>
    <definedName name="C_AAM_Titles" localSheetId="0">#REF!,#REF!</definedName>
    <definedName name="C_AAM_Titles" localSheetId="1">#REF!,#REF!</definedName>
    <definedName name="C_AAM_Titles">#REF!,#REF!</definedName>
    <definedName name="C_ADP_Titles" localSheetId="0">#REF!,#REF!</definedName>
    <definedName name="C_ADP_Titles" localSheetId="1">#REF!,#REF!</definedName>
    <definedName name="C_ADP_Titles">#REF!,#REF!</definedName>
    <definedName name="C_DTX_Titles" localSheetId="0">#REF!,#REF!</definedName>
    <definedName name="C_DTX_Titles" localSheetId="1">#REF!,#REF!</definedName>
    <definedName name="C_DTX_Titles">#REF!,#REF!</definedName>
    <definedName name="C_GPL_Titles" localSheetId="0">#REF!,#REF!</definedName>
    <definedName name="C_GPL_Titles" localSheetId="1">#REF!,#REF!</definedName>
    <definedName name="C_GPL_Titles">#REF!,#REF!</definedName>
    <definedName name="C_IPL_Titles" localSheetId="0">#REF!,#REF!</definedName>
    <definedName name="C_IPL_Titles" localSheetId="1">#REF!,#REF!</definedName>
    <definedName name="C_IPL_Titles">#REF!,#REF!</definedName>
    <definedName name="E_903" localSheetId="0">#REF!</definedName>
    <definedName name="E_903" localSheetId="1">#REF!</definedName>
    <definedName name="E_903">#REF!</definedName>
    <definedName name="E_903_Area" localSheetId="0">#REF!</definedName>
    <definedName name="E_903_Area" localSheetId="1">#REF!</definedName>
    <definedName name="E_903_Area">#REF!</definedName>
    <definedName name="E_903_Titles" localSheetId="0">#REF!,#REF!</definedName>
    <definedName name="E_903_Titles" localSheetId="1">#REF!,#REF!</definedName>
    <definedName name="E_903_Titles">#REF!,#REF!</definedName>
    <definedName name="E_908_Titles" localSheetId="0">#REF!,#REF!</definedName>
    <definedName name="E_908_Titles" localSheetId="1">#REF!,#REF!</definedName>
    <definedName name="E_908_Titles">#REF!,#REF!</definedName>
    <definedName name="E_928_Titles" localSheetId="0">#REF!,#REF!</definedName>
    <definedName name="E_928_Titles" localSheetId="1">#REF!,#REF!</definedName>
    <definedName name="E_928_Titles">#REF!,#REF!</definedName>
    <definedName name="E_ADP_Titles" localSheetId="0">#REF!,#REF!</definedName>
    <definedName name="E_ADP_Titles" localSheetId="1">#REF!,#REF!</definedName>
    <definedName name="E_ADP_Titles">#REF!,#REF!</definedName>
    <definedName name="E_ALL" localSheetId="0">#REF!</definedName>
    <definedName name="E_ALL" localSheetId="1">#REF!</definedName>
    <definedName name="E_ALL">#REF!</definedName>
    <definedName name="E_ALL_Area" localSheetId="0">#REF!</definedName>
    <definedName name="E_ALL_Area" localSheetId="1">#REF!</definedName>
    <definedName name="E_ALL_Area">#REF!</definedName>
    <definedName name="E_ALL_Titles" localSheetId="0">#REF!,#REF!</definedName>
    <definedName name="E_ALL_Titles" localSheetId="1">#REF!,#REF!</definedName>
    <definedName name="E_ALL_Titles">#REF!,#REF!</definedName>
    <definedName name="E_APL_Titles" localSheetId="0">#REF!,#REF!</definedName>
    <definedName name="E_APL_Titles" localSheetId="1">#REF!,#REF!</definedName>
    <definedName name="E_APL_Titles">#REF!,#REF!</definedName>
    <definedName name="E_CAM_Titles" localSheetId="0">#REF!,#REF!</definedName>
    <definedName name="E_CAM_Titles" localSheetId="1">#REF!,#REF!</definedName>
    <definedName name="E_CAM_Titles">#REF!,#REF!</definedName>
    <definedName name="E_DTE_Titles" localSheetId="0">#REF!,#REF!</definedName>
    <definedName name="E_DTE_Titles" localSheetId="1">#REF!,#REF!</definedName>
    <definedName name="E_DTE_Titles">#REF!,#REF!</definedName>
    <definedName name="E_FIT_Titles" localSheetId="0">#REF!,#REF!</definedName>
    <definedName name="E_FIT_Titles" localSheetId="1">#REF!,#REF!</definedName>
    <definedName name="E_FIT_Titles">#REF!,#REF!</definedName>
    <definedName name="E_OPS_Titles" localSheetId="0">#REF!,#REF!</definedName>
    <definedName name="E_OPS_Titles" localSheetId="1">#REF!,#REF!</definedName>
    <definedName name="E_OPS_Titles">#REF!,#REF!</definedName>
    <definedName name="E_OTX_Titles" localSheetId="0">#REF!,#REF!</definedName>
    <definedName name="E_OTX_Titles" localSheetId="1">#REF!,#REF!</definedName>
    <definedName name="E_OTX_Titles">#REF!,#REF!</definedName>
    <definedName name="E_PLT_Titles" localSheetId="0">#REF!,#REF!</definedName>
    <definedName name="E_PLT_Titles" localSheetId="1">#REF!,#REF!</definedName>
    <definedName name="E_PLT_Titles">#REF!,#REF!</definedName>
    <definedName name="E_ROR_Titles" localSheetId="0">#REF!,#REF!</definedName>
    <definedName name="E_ROR_Titles" localSheetId="1">#REF!,#REF!</definedName>
    <definedName name="E_ROR_Titles">#REF!,#REF!</definedName>
    <definedName name="E_SCM_Titles" localSheetId="0">#REF!,#REF!</definedName>
    <definedName name="E_SCM_Titles" localSheetId="1">#REF!,#REF!</definedName>
    <definedName name="E_SCM_Titles">#REF!,#REF!</definedName>
    <definedName name="e_State_9473" localSheetId="0">#REF!</definedName>
    <definedName name="e_State_9473" localSheetId="1">#REF!</definedName>
    <definedName name="e_State_9473">#REF!</definedName>
    <definedName name="months">[1]Data!$H$2</definedName>
    <definedName name="_xlnm.Print_Area" localSheetId="2">'BEN-03 (% Util-Non-Util)'!$A$1:$G$12</definedName>
    <definedName name="_xlnm.Print_Area" localSheetId="0">'WA GRC BEN-01'!$A$1:$M$50</definedName>
    <definedName name="_xlnm.Print_Area" localSheetId="1">'WA GRC BEN-WA Total'!$A$1:$D$34</definedName>
    <definedName name="rbcalc">[1]Data!$H$3</definedName>
    <definedName name="rbcalc_heading">[1]Data!$H$5</definedName>
    <definedName name="Recover">[2]Macro1!$A$69</definedName>
    <definedName name="TableName">"Dummy"</definedName>
    <definedName name="tp_heading">[1]Data!$H$4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52" l="1"/>
  <c r="E23" i="52"/>
  <c r="D32" i="52" l="1"/>
  <c r="D28" i="52"/>
  <c r="F28" i="52" s="1"/>
  <c r="D27" i="52"/>
  <c r="D26" i="52"/>
  <c r="F26" i="52" s="1"/>
  <c r="D23" i="52"/>
  <c r="F23" i="52" s="1"/>
  <c r="D22" i="52"/>
  <c r="F22" i="52" s="1"/>
  <c r="E24" i="52"/>
  <c r="D21" i="52"/>
  <c r="D24" i="52" l="1"/>
  <c r="F21" i="52"/>
  <c r="D29" i="52"/>
  <c r="F27" i="52"/>
  <c r="K27" i="52" s="1"/>
  <c r="K28" i="52"/>
  <c r="F24" i="52"/>
  <c r="K24" i="52" s="1"/>
  <c r="D31" i="52"/>
  <c r="D33" i="52" s="1"/>
  <c r="E29" i="52"/>
  <c r="F29" i="52" l="1"/>
  <c r="E31" i="52"/>
  <c r="D7" i="51" l="1"/>
  <c r="D12" i="51"/>
  <c r="D13" i="51" l="1"/>
  <c r="D8" i="51" l="1"/>
  <c r="D15" i="51" l="1"/>
  <c r="D16" i="49" l="1"/>
  <c r="D17" i="49"/>
  <c r="D15" i="49"/>
  <c r="C18" i="49"/>
  <c r="J2" i="49" s="1"/>
  <c r="D3" i="49"/>
  <c r="C2" i="49"/>
  <c r="C4" i="49" s="1"/>
  <c r="J3" i="49" s="1"/>
  <c r="J4" i="49" l="1"/>
  <c r="D2" i="49"/>
  <c r="D4" i="49" s="1"/>
  <c r="J8" i="49" s="1"/>
  <c r="J14" i="49" s="1"/>
  <c r="J20" i="49" s="1"/>
  <c r="D18" i="49"/>
  <c r="E18" i="49" l="1"/>
  <c r="J7" i="49"/>
  <c r="E4" i="49"/>
  <c r="J13" i="49" l="1"/>
  <c r="J9" i="49"/>
  <c r="J19" i="49" l="1"/>
  <c r="J21" i="49" s="1"/>
  <c r="J15" i="49"/>
  <c r="C5" i="49"/>
  <c r="C19" i="49" l="1"/>
  <c r="C6" i="49"/>
  <c r="K3" i="49" l="1"/>
  <c r="D19" i="49"/>
  <c r="D20" i="49" s="1"/>
  <c r="C20" i="49"/>
  <c r="E20" i="49" l="1"/>
  <c r="K2" i="49"/>
  <c r="K4" i="49" s="1"/>
  <c r="K7" i="49"/>
  <c r="K13" i="49" l="1"/>
  <c r="K19" i="49" l="1"/>
  <c r="D5" i="49" l="1"/>
  <c r="D6" i="49" s="1"/>
  <c r="C10" i="49" l="1"/>
  <c r="M3" i="49" s="1"/>
  <c r="D24" i="49"/>
  <c r="C24" i="49"/>
  <c r="M2" i="49" s="1"/>
  <c r="M4" i="49" s="1"/>
  <c r="C8" i="49"/>
  <c r="L3" i="49" s="1"/>
  <c r="D22" i="49"/>
  <c r="C22" i="49"/>
  <c r="L2" i="49" s="1"/>
  <c r="L4" i="49" s="1"/>
  <c r="K8" i="49"/>
  <c r="D8" i="49"/>
  <c r="E6" i="49"/>
  <c r="D10" i="49"/>
  <c r="L7" i="49" l="1"/>
  <c r="L13" i="49" s="1"/>
  <c r="L19" i="49" s="1"/>
  <c r="E22" i="49"/>
  <c r="M7" i="49"/>
  <c r="M13" i="49" s="1"/>
  <c r="M19" i="49" s="1"/>
  <c r="E24" i="49"/>
  <c r="L8" i="49"/>
  <c r="E8" i="49"/>
  <c r="K14" i="49"/>
  <c r="K9" i="49"/>
  <c r="E10" i="49"/>
  <c r="M8" i="49"/>
  <c r="E29" i="49" l="1"/>
  <c r="E30" i="49"/>
  <c r="K20" i="49"/>
  <c r="K21" i="49" s="1"/>
  <c r="K15" i="49"/>
  <c r="M14" i="49"/>
  <c r="M9" i="49"/>
  <c r="L14" i="49"/>
  <c r="L9" i="49"/>
  <c r="D8" i="45"/>
  <c r="E8" i="45"/>
  <c r="F8" i="45"/>
  <c r="C8" i="45"/>
  <c r="G7" i="45"/>
  <c r="G8" i="45" s="1"/>
  <c r="E9" i="45" l="1"/>
  <c r="M20" i="49"/>
  <c r="M21" i="49" s="1"/>
  <c r="M15" i="49"/>
  <c r="L20" i="49"/>
  <c r="L21" i="49" s="1"/>
  <c r="L15" i="49"/>
  <c r="G9" i="45"/>
  <c r="D9" i="45"/>
  <c r="F9" i="45"/>
  <c r="C9" i="45"/>
  <c r="D16" i="51" l="1"/>
  <c r="E32" i="52"/>
  <c r="E33" i="52" s="1"/>
  <c r="F33" i="52" s="1"/>
  <c r="D17" i="51"/>
  <c r="F39" i="52" l="1"/>
  <c r="F43" i="52"/>
  <c r="D23" i="51"/>
  <c r="D27" i="51"/>
  <c r="E47" i="52" l="1"/>
  <c r="F47" i="52" s="1"/>
  <c r="M46" i="52"/>
  <c r="M45" i="52"/>
  <c r="M44" i="52"/>
  <c r="M47" i="52"/>
  <c r="M43" i="52"/>
  <c r="M48" i="52"/>
  <c r="E46" i="52"/>
  <c r="F46" i="52" s="1"/>
  <c r="M36" i="52"/>
  <c r="M35" i="52"/>
  <c r="M34" i="52"/>
  <c r="M38" i="52"/>
  <c r="M37" i="52"/>
  <c r="M39" i="52" l="1"/>
  <c r="M49" i="52"/>
</calcChain>
</file>

<file path=xl/sharedStrings.xml><?xml version="1.0" encoding="utf-8"?>
<sst xmlns="http://schemas.openxmlformats.org/spreadsheetml/2006/main" count="156" uniqueCount="77">
  <si>
    <t>Total</t>
  </si>
  <si>
    <t>Adjustment</t>
  </si>
  <si>
    <t>510 Payroll Benefits loading</t>
  </si>
  <si>
    <t>Expenditure Type</t>
  </si>
  <si>
    <t>Medical</t>
  </si>
  <si>
    <t>Accounting Period:&lt;All&gt;</t>
  </si>
  <si>
    <t>Transaction Amount</t>
  </si>
  <si>
    <t>CAP</t>
  </si>
  <si>
    <t>NONOP</t>
  </si>
  <si>
    <t>OPER</t>
  </si>
  <si>
    <t>OTHER</t>
  </si>
  <si>
    <t>Desc</t>
  </si>
  <si>
    <t>Projects</t>
  </si>
  <si>
    <t>Percent</t>
  </si>
  <si>
    <t>Task Number</t>
  </si>
  <si>
    <t>Task Name</t>
  </si>
  <si>
    <t>926220</t>
  </si>
  <si>
    <t>926225</t>
  </si>
  <si>
    <t>401 (k)</t>
  </si>
  <si>
    <t>926226</t>
  </si>
  <si>
    <t>401(K) Non-Elect Con</t>
  </si>
  <si>
    <t>926230</t>
  </si>
  <si>
    <t>Pension FAS 87</t>
  </si>
  <si>
    <t>926240</t>
  </si>
  <si>
    <t xml:space="preserve">FAS 106 (Post-Retirement Medical) </t>
  </si>
  <si>
    <t>Total Medical</t>
  </si>
  <si>
    <t>Total Retirement</t>
  </si>
  <si>
    <t>Health Insurance (Premera and Group Health)</t>
  </si>
  <si>
    <t>O &amp; M Percent</t>
  </si>
  <si>
    <t>Total O&amp;M</t>
  </si>
  <si>
    <t>O&amp;M</t>
  </si>
  <si>
    <t>WA - E</t>
  </si>
  <si>
    <t>WA - G</t>
  </si>
  <si>
    <t>Change</t>
  </si>
  <si>
    <t>Retirement</t>
  </si>
  <si>
    <t>System</t>
  </si>
  <si>
    <t>Washington - Elec</t>
  </si>
  <si>
    <t>Washington - Gas</t>
  </si>
  <si>
    <t>Health Insurance (High Deductible Plan)</t>
  </si>
  <si>
    <t>Pension FAS 87/Pension FAS 81 NS</t>
  </si>
  <si>
    <t>Source:</t>
  </si>
  <si>
    <t xml:space="preserve">FAS 106/FAS 106 NS (Post-Retirement Medical) </t>
  </si>
  <si>
    <t>Allocation</t>
  </si>
  <si>
    <r>
      <t xml:space="preserve">Allocated toWashington </t>
    </r>
    <r>
      <rPr>
        <b/>
        <u/>
        <sz val="11"/>
        <rFont val="Calibri"/>
        <family val="2"/>
        <scheme val="minor"/>
      </rPr>
      <t>Electric</t>
    </r>
  </si>
  <si>
    <t>Note 7</t>
  </si>
  <si>
    <t>Note 4</t>
  </si>
  <si>
    <r>
      <t xml:space="preserve">Allocated to Washington </t>
    </r>
    <r>
      <rPr>
        <b/>
        <u/>
        <sz val="11"/>
        <rFont val="Calibri"/>
        <family val="2"/>
        <scheme val="minor"/>
      </rPr>
      <t>Gas</t>
    </r>
  </si>
  <si>
    <t>BEN-01</t>
  </si>
  <si>
    <t>BEN-02</t>
  </si>
  <si>
    <t>BEN-03</t>
  </si>
  <si>
    <t>YE 12.31.2020</t>
  </si>
  <si>
    <t>Accounting Period BETWEEN '202001' AND '202012', , Expenditure Type Parameter 1 : '510 Payroll Benefits loading'</t>
  </si>
  <si>
    <t>Actual</t>
  </si>
  <si>
    <t>Avista Utilities</t>
  </si>
  <si>
    <t>State of Washington</t>
  </si>
  <si>
    <t>Benefits Adjustment</t>
  </si>
  <si>
    <t>Year End</t>
  </si>
  <si>
    <t>YE 12.31.2019</t>
  </si>
  <si>
    <t>By Function</t>
  </si>
  <si>
    <t>Electric</t>
  </si>
  <si>
    <t>Transmission &amp; Production</t>
  </si>
  <si>
    <t xml:space="preserve">Distribution </t>
  </si>
  <si>
    <t>Customer Accounts</t>
  </si>
  <si>
    <t xml:space="preserve">Customer Service </t>
  </si>
  <si>
    <t>Admin and General</t>
  </si>
  <si>
    <t>LMA</t>
  </si>
  <si>
    <t>Natural Gas</t>
  </si>
  <si>
    <t>Production</t>
  </si>
  <si>
    <t>Underground Storage</t>
  </si>
  <si>
    <t>Distribution</t>
  </si>
  <si>
    <t>Customer Service</t>
  </si>
  <si>
    <t>As filed</t>
  </si>
  <si>
    <t>WA Eletric</t>
  </si>
  <si>
    <t>WA Nat Gas</t>
  </si>
  <si>
    <t>Increase in Expense</t>
  </si>
  <si>
    <t>Pro Forma</t>
  </si>
  <si>
    <r>
      <t xml:space="preserve">Allocated to Washington </t>
    </r>
    <r>
      <rPr>
        <b/>
        <u/>
        <sz val="11"/>
        <rFont val="Calibri"/>
        <family val="2"/>
        <scheme val="minor"/>
      </rPr>
      <t>Electric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</si>
</sst>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#,###,###,###"/>
    <numFmt numFmtId="166" formatCode="###,###,##0"/>
    <numFmt numFmtId="167" formatCode="_(&quot;$&quot;* #,##0.0_);_(&quot;$&quot;* \(#,##0.0\);_(&quot;$&quot;* &quot;-&quot;??_);_(@_)"/>
    <numFmt numFmtId="168" formatCode="0.00000"/>
    <numFmt numFmtId="169" formatCode="_(* #,##0_);_(* \(#,##0\);_(* &quot;-&quot;??_);_(@_)"/>
    <numFmt numFmtId="170" formatCode="0.00000%"/>
  </numFmts>
  <fonts count="26">
    <font>
      <sz val="10"/>
      <name val="Times New Roman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Times New Roman"/>
      <family val="1"/>
    </font>
    <font>
      <u/>
      <sz val="9.9499999999999993"/>
      <color indexed="8"/>
      <name val="Times New Roman"/>
      <family val="1"/>
    </font>
    <font>
      <sz val="10"/>
      <name val="Tahoma"/>
      <family val="2"/>
    </font>
    <font>
      <sz val="11"/>
      <name val="Times New Roman"/>
      <family val="1"/>
    </font>
    <font>
      <sz val="10"/>
      <name val="NewCenturySchlbk"/>
    </font>
    <font>
      <sz val="10"/>
      <name val="NewCenturySchlbk"/>
      <family val="1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name val="Times New Roman"/>
      <family val="1"/>
    </font>
    <font>
      <b/>
      <sz val="9"/>
      <color rgb="FFFF0000"/>
      <name val="Calibri"/>
      <family val="2"/>
      <scheme val="minor"/>
    </font>
    <font>
      <b/>
      <sz val="7"/>
      <color rgb="FFFF0000"/>
      <name val="Times New Roman"/>
      <family val="1"/>
    </font>
    <font>
      <sz val="10"/>
      <name val="Tms Rmn"/>
    </font>
    <font>
      <sz val="10"/>
      <name val="Geneva"/>
    </font>
    <font>
      <u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color theme="1"/>
      <name val="Tahoma"/>
      <family val="2"/>
    </font>
    <font>
      <sz val="10"/>
      <name val="Times New Roman"/>
      <family val="1"/>
    </font>
    <font>
      <b/>
      <sz val="12"/>
      <name val="Calibri"/>
      <family val="2"/>
      <scheme val="minor"/>
    </font>
    <font>
      <i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43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9" fillId="0" borderId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" fillId="0" borderId="0"/>
    <xf numFmtId="9" fontId="19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108">
    <xf numFmtId="0" fontId="0" fillId="0" borderId="0" xfId="0"/>
    <xf numFmtId="0" fontId="8" fillId="0" borderId="0" xfId="0" applyFont="1"/>
    <xf numFmtId="0" fontId="8" fillId="0" borderId="0" xfId="0" applyFont="1" applyFill="1"/>
    <xf numFmtId="0" fontId="3" fillId="0" borderId="0" xfId="6"/>
    <xf numFmtId="0" fontId="12" fillId="0" borderId="3" xfId="6" applyFont="1" applyFill="1" applyBorder="1" applyAlignment="1">
      <alignment horizontal="left" vertical="top" wrapText="1"/>
    </xf>
    <xf numFmtId="0" fontId="12" fillId="0" borderId="3" xfId="6" applyFont="1" applyFill="1" applyBorder="1" applyAlignment="1">
      <alignment horizontal="left" vertical="top"/>
    </xf>
    <xf numFmtId="0" fontId="12" fillId="0" borderId="4" xfId="6" applyFont="1" applyFill="1" applyBorder="1" applyAlignment="1">
      <alignment horizontal="right" vertical="top"/>
    </xf>
    <xf numFmtId="0" fontId="12" fillId="0" borderId="8" xfId="6" applyFont="1" applyFill="1" applyBorder="1" applyAlignment="1">
      <alignment horizontal="right" vertical="top"/>
    </xf>
    <xf numFmtId="165" fontId="12" fillId="0" borderId="3" xfId="6" applyNumberFormat="1" applyFont="1" applyFill="1" applyBorder="1" applyAlignment="1">
      <alignment horizontal="right" vertical="top"/>
    </xf>
    <xf numFmtId="0" fontId="3" fillId="0" borderId="2" xfId="6" applyBorder="1"/>
    <xf numFmtId="0" fontId="11" fillId="0" borderId="2" xfId="6" applyFont="1" applyFill="1" applyBorder="1"/>
    <xf numFmtId="0" fontId="14" fillId="0" borderId="3" xfId="6" applyFont="1" applyFill="1" applyBorder="1" applyAlignment="1">
      <alignment horizontal="center" vertical="center"/>
    </xf>
    <xf numFmtId="0" fontId="14" fillId="0" borderId="3" xfId="6" applyFont="1" applyFill="1" applyBorder="1" applyAlignment="1">
      <alignment horizontal="center" vertical="top"/>
    </xf>
    <xf numFmtId="0" fontId="14" fillId="0" borderId="3" xfId="6" applyFont="1" applyFill="1" applyBorder="1" applyAlignment="1">
      <alignment horizontal="left" vertical="top"/>
    </xf>
    <xf numFmtId="0" fontId="12" fillId="2" borderId="4" xfId="6" applyFont="1" applyFill="1" applyBorder="1" applyAlignment="1">
      <alignment horizontal="center" vertical="top"/>
    </xf>
    <xf numFmtId="0" fontId="12" fillId="2" borderId="8" xfId="6" applyFont="1" applyFill="1" applyBorder="1" applyAlignment="1">
      <alignment horizontal="center" vertical="top"/>
    </xf>
    <xf numFmtId="165" fontId="12" fillId="2" borderId="6" xfId="6" applyNumberFormat="1" applyFont="1" applyFill="1" applyBorder="1" applyAlignment="1">
      <alignment horizontal="right" vertical="top"/>
    </xf>
    <xf numFmtId="10" fontId="11" fillId="0" borderId="2" xfId="11" applyNumberFormat="1" applyFont="1" applyFill="1" applyBorder="1"/>
    <xf numFmtId="10" fontId="11" fillId="0" borderId="12" xfId="11" applyNumberFormat="1" applyFont="1" applyFill="1" applyBorder="1"/>
    <xf numFmtId="10" fontId="11" fillId="0" borderId="13" xfId="11" applyNumberFormat="1" applyFont="1" applyFill="1" applyBorder="1"/>
    <xf numFmtId="0" fontId="11" fillId="0" borderId="0" xfId="0" applyFont="1"/>
    <xf numFmtId="164" fontId="11" fillId="0" borderId="0" xfId="2" applyNumberFormat="1" applyFont="1"/>
    <xf numFmtId="164" fontId="11" fillId="0" borderId="0" xfId="0" applyNumberFormat="1" applyFont="1"/>
    <xf numFmtId="0" fontId="11" fillId="0" borderId="0" xfId="0" applyFont="1" applyBorder="1"/>
    <xf numFmtId="0" fontId="12" fillId="0" borderId="0" xfId="6" applyFont="1" applyFill="1" applyBorder="1" applyAlignment="1">
      <alignment horizontal="right" vertical="top"/>
    </xf>
    <xf numFmtId="0" fontId="14" fillId="0" borderId="0" xfId="6" applyFont="1" applyFill="1" applyBorder="1" applyAlignment="1">
      <alignment horizontal="center" vertical="top"/>
    </xf>
    <xf numFmtId="0" fontId="12" fillId="0" borderId="0" xfId="6" applyFont="1" applyFill="1" applyBorder="1" applyAlignment="1">
      <alignment horizontal="left" vertical="top"/>
    </xf>
    <xf numFmtId="166" fontId="12" fillId="0" borderId="0" xfId="6" applyNumberFormat="1" applyFont="1" applyFill="1" applyBorder="1" applyAlignment="1">
      <alignment horizontal="right" vertical="center"/>
    </xf>
    <xf numFmtId="166" fontId="12" fillId="0" borderId="7" xfId="6" applyNumberFormat="1" applyFont="1" applyFill="1" applyBorder="1" applyAlignment="1">
      <alignment horizontal="right" vertical="center"/>
    </xf>
    <xf numFmtId="0" fontId="14" fillId="0" borderId="0" xfId="6" applyFont="1" applyFill="1" applyBorder="1" applyAlignment="1">
      <alignment horizontal="left" vertical="top"/>
    </xf>
    <xf numFmtId="166" fontId="14" fillId="0" borderId="0" xfId="6" applyNumberFormat="1" applyFont="1" applyFill="1" applyBorder="1" applyAlignment="1">
      <alignment horizontal="right" vertical="center"/>
    </xf>
    <xf numFmtId="10" fontId="11" fillId="0" borderId="7" xfId="0" applyNumberFormat="1" applyFont="1" applyBorder="1"/>
    <xf numFmtId="164" fontId="11" fillId="0" borderId="0" xfId="2" applyNumberFormat="1" applyFont="1" applyBorder="1"/>
    <xf numFmtId="44" fontId="11" fillId="0" borderId="0" xfId="0" applyNumberFormat="1" applyFont="1"/>
    <xf numFmtId="166" fontId="11" fillId="0" borderId="0" xfId="0" applyNumberFormat="1" applyFont="1"/>
    <xf numFmtId="167" fontId="11" fillId="0" borderId="0" xfId="0" applyNumberFormat="1" applyFont="1"/>
    <xf numFmtId="0" fontId="11" fillId="0" borderId="0" xfId="0" applyFont="1" applyAlignment="1">
      <alignment horizontal="center"/>
    </xf>
    <xf numFmtId="10" fontId="11" fillId="0" borderId="7" xfId="9" applyNumberFormat="1" applyFont="1" applyBorder="1"/>
    <xf numFmtId="0" fontId="11" fillId="0" borderId="0" xfId="0" applyFont="1" applyAlignment="1">
      <alignment wrapText="1"/>
    </xf>
    <xf numFmtId="166" fontId="11" fillId="0" borderId="7" xfId="0" applyNumberFormat="1" applyFont="1" applyBorder="1"/>
    <xf numFmtId="164" fontId="11" fillId="0" borderId="7" xfId="0" applyNumberFormat="1" applyFont="1" applyBorder="1"/>
    <xf numFmtId="0" fontId="8" fillId="0" borderId="14" xfId="0" applyFont="1" applyBorder="1"/>
    <xf numFmtId="166" fontId="8" fillId="0" borderId="0" xfId="0" applyNumberFormat="1" applyFont="1" applyBorder="1"/>
    <xf numFmtId="166" fontId="8" fillId="0" borderId="15" xfId="0" applyNumberFormat="1" applyFont="1" applyBorder="1"/>
    <xf numFmtId="166" fontId="8" fillId="0" borderId="7" xfId="0" applyNumberFormat="1" applyFont="1" applyBorder="1"/>
    <xf numFmtId="166" fontId="8" fillId="0" borderId="17" xfId="0" applyNumberFormat="1" applyFont="1" applyBorder="1"/>
    <xf numFmtId="166" fontId="15" fillId="0" borderId="0" xfId="0" applyNumberFormat="1" applyFont="1" applyBorder="1"/>
    <xf numFmtId="166" fontId="15" fillId="0" borderId="15" xfId="0" applyNumberFormat="1" applyFont="1" applyBorder="1"/>
    <xf numFmtId="0" fontId="8" fillId="0" borderId="16" xfId="0" applyFont="1" applyBorder="1" applyAlignment="1">
      <alignment horizontal="right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44" fontId="11" fillId="0" borderId="0" xfId="0" applyNumberFormat="1" applyFont="1" applyBorder="1"/>
    <xf numFmtId="0" fontId="16" fillId="0" borderId="0" xfId="6" applyFont="1" applyFill="1" applyBorder="1" applyAlignment="1">
      <alignment horizontal="center" vertical="top"/>
    </xf>
    <xf numFmtId="0" fontId="14" fillId="0" borderId="0" xfId="6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7" fillId="0" borderId="0" xfId="0" applyFont="1" applyAlignment="1">
      <alignment horizontal="center"/>
    </xf>
    <xf numFmtId="0" fontId="20" fillId="0" borderId="0" xfId="20" applyFont="1" applyFill="1" applyAlignment="1">
      <alignment horizontal="left"/>
    </xf>
    <xf numFmtId="37" fontId="11" fillId="0" borderId="0" xfId="0" applyNumberFormat="1" applyFont="1" applyFill="1"/>
    <xf numFmtId="0" fontId="11" fillId="0" borderId="0" xfId="20" applyFont="1" applyFill="1"/>
    <xf numFmtId="0" fontId="11" fillId="0" borderId="0" xfId="20" applyFont="1" applyFill="1" applyAlignment="1">
      <alignment horizontal="right"/>
    </xf>
    <xf numFmtId="168" fontId="11" fillId="0" borderId="0" xfId="20" applyNumberFormat="1" applyFont="1" applyFill="1" applyAlignment="1">
      <alignment horizontal="right"/>
    </xf>
    <xf numFmtId="10" fontId="13" fillId="3" borderId="11" xfId="11" applyNumberFormat="1" applyFont="1" applyFill="1" applyBorder="1"/>
    <xf numFmtId="169" fontId="11" fillId="0" borderId="0" xfId="24" applyNumberFormat="1" applyFont="1" applyBorder="1"/>
    <xf numFmtId="169" fontId="11" fillId="0" borderId="0" xfId="24" applyNumberFormat="1" applyFont="1" applyFill="1"/>
    <xf numFmtId="0" fontId="13" fillId="0" borderId="0" xfId="0" applyFont="1"/>
    <xf numFmtId="0" fontId="12" fillId="0" borderId="0" xfId="6" applyFont="1" applyAlignment="1">
      <alignment horizontal="right" vertical="top"/>
    </xf>
    <xf numFmtId="0" fontId="14" fillId="0" borderId="0" xfId="6" applyFont="1" applyAlignment="1">
      <alignment horizontal="center" vertical="top"/>
    </xf>
    <xf numFmtId="0" fontId="12" fillId="0" borderId="0" xfId="6" applyFont="1" applyAlignment="1">
      <alignment horizontal="right" vertical="center"/>
    </xf>
    <xf numFmtId="0" fontId="14" fillId="0" borderId="0" xfId="6" applyFont="1" applyAlignment="1">
      <alignment horizontal="center" vertical="center"/>
    </xf>
    <xf numFmtId="0" fontId="12" fillId="0" borderId="0" xfId="6" applyFont="1" applyAlignment="1">
      <alignment horizontal="left" vertical="top"/>
    </xf>
    <xf numFmtId="166" fontId="12" fillId="0" borderId="0" xfId="6" applyNumberFormat="1" applyFont="1" applyAlignment="1">
      <alignment horizontal="right" vertical="center"/>
    </xf>
    <xf numFmtId="0" fontId="16" fillId="0" borderId="0" xfId="6" applyFont="1" applyAlignment="1">
      <alignment horizontal="center" vertical="top"/>
    </xf>
    <xf numFmtId="0" fontId="12" fillId="0" borderId="0" xfId="6" applyFont="1" applyAlignment="1">
      <alignment horizontal="center" vertical="top"/>
    </xf>
    <xf numFmtId="166" fontId="12" fillId="0" borderId="7" xfId="6" applyNumberFormat="1" applyFont="1" applyBorder="1" applyAlignment="1">
      <alignment horizontal="right" vertical="center"/>
    </xf>
    <xf numFmtId="0" fontId="14" fillId="0" borderId="0" xfId="6" applyFont="1" applyAlignment="1">
      <alignment horizontal="left" vertical="top"/>
    </xf>
    <xf numFmtId="166" fontId="14" fillId="0" borderId="0" xfId="6" applyNumberFormat="1" applyFont="1" applyAlignment="1">
      <alignment horizontal="right" vertical="center"/>
    </xf>
    <xf numFmtId="0" fontId="11" fillId="0" borderId="0" xfId="0" applyFont="1" applyAlignment="1">
      <alignment horizontal="center" vertical="top"/>
    </xf>
    <xf numFmtId="170" fontId="11" fillId="0" borderId="0" xfId="0" applyNumberFormat="1" applyFont="1"/>
    <xf numFmtId="164" fontId="11" fillId="3" borderId="0" xfId="2" applyNumberFormat="1" applyFont="1" applyFill="1"/>
    <xf numFmtId="9" fontId="11" fillId="0" borderId="0" xfId="9" applyFont="1"/>
    <xf numFmtId="164" fontId="13" fillId="0" borderId="0" xfId="0" applyNumberFormat="1" applyFont="1"/>
    <xf numFmtId="0" fontId="20" fillId="0" borderId="0" xfId="20" applyFont="1" applyAlignment="1">
      <alignment horizontal="left"/>
    </xf>
    <xf numFmtId="37" fontId="11" fillId="0" borderId="0" xfId="0" applyNumberFormat="1" applyFont="1"/>
    <xf numFmtId="0" fontId="11" fillId="0" borderId="0" xfId="20" applyFont="1"/>
    <xf numFmtId="0" fontId="11" fillId="0" borderId="0" xfId="20" applyFont="1" applyAlignment="1">
      <alignment horizontal="right"/>
    </xf>
    <xf numFmtId="168" fontId="11" fillId="0" borderId="0" xfId="20" applyNumberFormat="1" applyFont="1" applyAlignment="1">
      <alignment horizontal="right"/>
    </xf>
    <xf numFmtId="164" fontId="11" fillId="3" borderId="18" xfId="21" applyNumberFormat="1" applyFont="1" applyFill="1" applyBorder="1"/>
    <xf numFmtId="0" fontId="25" fillId="0" borderId="0" xfId="0" applyFont="1" applyAlignment="1">
      <alignment horizontal="right"/>
    </xf>
    <xf numFmtId="164" fontId="11" fillId="3" borderId="2" xfId="0" applyNumberFormat="1" applyFont="1" applyFill="1" applyBorder="1"/>
    <xf numFmtId="10" fontId="11" fillId="0" borderId="0" xfId="9" applyNumberFormat="1" applyFont="1"/>
    <xf numFmtId="164" fontId="13" fillId="0" borderId="7" xfId="0" applyNumberFormat="1" applyFont="1" applyBorder="1"/>
    <xf numFmtId="10" fontId="11" fillId="0" borderId="7" xfId="0" applyNumberFormat="1" applyFont="1" applyFill="1" applyBorder="1"/>
    <xf numFmtId="0" fontId="13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21" fillId="0" borderId="0" xfId="0" applyFont="1"/>
    <xf numFmtId="0" fontId="13" fillId="0" borderId="0" xfId="0" applyFont="1" applyBorder="1" applyAlignment="1">
      <alignment horizontal="center"/>
    </xf>
    <xf numFmtId="164" fontId="13" fillId="0" borderId="19" xfId="0" applyNumberFormat="1" applyFont="1" applyBorder="1"/>
    <xf numFmtId="169" fontId="11" fillId="0" borderId="0" xfId="24" applyNumberFormat="1" applyFont="1"/>
    <xf numFmtId="169" fontId="11" fillId="0" borderId="0" xfId="0" applyNumberFormat="1" applyFont="1"/>
    <xf numFmtId="0" fontId="24" fillId="0" borderId="0" xfId="0" applyFont="1" applyAlignment="1">
      <alignment horizontal="center" wrapText="1"/>
    </xf>
    <xf numFmtId="0" fontId="11" fillId="0" borderId="0" xfId="6" applyFont="1" applyFill="1" applyAlignment="1">
      <alignment horizontal="left" vertical="top" wrapText="1"/>
    </xf>
    <xf numFmtId="0" fontId="14" fillId="0" borderId="5" xfId="6" applyFont="1" applyFill="1" applyBorder="1" applyAlignment="1">
      <alignment horizontal="center" vertical="top"/>
    </xf>
    <xf numFmtId="0" fontId="14" fillId="0" borderId="9" xfId="6" applyFont="1" applyFill="1" applyBorder="1" applyAlignment="1">
      <alignment horizontal="center" vertical="top"/>
    </xf>
    <xf numFmtId="0" fontId="14" fillId="0" borderId="10" xfId="6" applyFont="1" applyFill="1" applyBorder="1" applyAlignment="1">
      <alignment horizontal="center" vertical="top"/>
    </xf>
  </cellXfs>
  <cellStyles count="25">
    <cellStyle name="Comma" xfId="24" builtinId="3"/>
    <cellStyle name="Comma 2" xfId="1" xr:uid="{00000000-0005-0000-0000-000001000000}"/>
    <cellStyle name="Comma 3" xfId="14" xr:uid="{00000000-0005-0000-0000-000002000000}"/>
    <cellStyle name="Comma 4" xfId="12" xr:uid="{00000000-0005-0000-0000-000003000000}"/>
    <cellStyle name="Currency" xfId="2" builtinId="4"/>
    <cellStyle name="Currency 2" xfId="3" xr:uid="{00000000-0005-0000-0000-000005000000}"/>
    <cellStyle name="Currency 3" xfId="4" xr:uid="{00000000-0005-0000-0000-000006000000}"/>
    <cellStyle name="Currency 3 2" xfId="21" xr:uid="{00000000-0005-0000-0000-000007000000}"/>
    <cellStyle name="Currency 4" xfId="15" xr:uid="{00000000-0005-0000-0000-000008000000}"/>
    <cellStyle name="Currency 5" xfId="22" xr:uid="{00000000-0005-0000-0000-000009000000}"/>
    <cellStyle name="Normal" xfId="0" builtinId="0"/>
    <cellStyle name="Normal 2" xfId="5" xr:uid="{00000000-0005-0000-0000-00000B000000}"/>
    <cellStyle name="Normal 2 2" xfId="18" xr:uid="{00000000-0005-0000-0000-00000C000000}"/>
    <cellStyle name="Normal 3" xfId="6" xr:uid="{00000000-0005-0000-0000-00000D000000}"/>
    <cellStyle name="Normal 3 2" xfId="20" xr:uid="{00000000-0005-0000-0000-00000E000000}"/>
    <cellStyle name="Normal 4" xfId="7" xr:uid="{00000000-0005-0000-0000-00000F000000}"/>
    <cellStyle name="Normal 5" xfId="8" xr:uid="{00000000-0005-0000-0000-000010000000}"/>
    <cellStyle name="Normal 6" xfId="13" xr:uid="{00000000-0005-0000-0000-000011000000}"/>
    <cellStyle name="Normal 7" xfId="17" xr:uid="{00000000-0005-0000-0000-000012000000}"/>
    <cellStyle name="Percent" xfId="9" builtinId="5"/>
    <cellStyle name="Percent 2" xfId="10" xr:uid="{00000000-0005-0000-0000-000015000000}"/>
    <cellStyle name="Percent 3" xfId="11" xr:uid="{00000000-0005-0000-0000-000016000000}"/>
    <cellStyle name="Percent 4" xfId="16" xr:uid="{00000000-0005-0000-0000-000017000000}"/>
    <cellStyle name="Percent 5" xfId="19" xr:uid="{00000000-0005-0000-0000-000018000000}"/>
    <cellStyle name="Percent 6" xfId="23" xr:uid="{00000000-0005-0000-0000-00001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9524</xdr:rowOff>
    </xdr:from>
    <xdr:to>
      <xdr:col>5</xdr:col>
      <xdr:colOff>1074420</xdr:colOff>
      <xdr:row>12</xdr:row>
      <xdr:rowOff>9526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3FCF7BC-B97E-4A9E-9C3B-505F0D992CC7}"/>
            </a:ext>
          </a:extLst>
        </xdr:cNvPr>
        <xdr:cNvSpPr txBox="1"/>
      </xdr:nvSpPr>
      <xdr:spPr>
        <a:xfrm>
          <a:off x="38100" y="609599"/>
          <a:ext cx="7665720" cy="20193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Assumptions/Purpose of Adjustment:  </a:t>
          </a:r>
          <a:r>
            <a:rPr lang="en-US" sz="1100" b="0"/>
            <a:t>The</a:t>
          </a:r>
          <a:r>
            <a:rPr lang="en-US" sz="1100" b="0" baseline="0"/>
            <a:t> purpose of this adjustment is to pro-form Company Medical and Retirement expenses from the base year 12-months-ending 12.31.2019 to that expected during the Rate Period 10/1/2021 - 9/30/2022.  (Cost level information based on third party informatin as noted below, available May/[June] 202[1]. Updated information will be used once available late 2020). </a:t>
          </a:r>
          <a:endParaRPr lang="en-US" sz="1100" b="1" baseline="0">
            <a:solidFill>
              <a:srgbClr val="FF0000"/>
            </a:solidFill>
          </a:endParaRPr>
        </a:p>
        <a:p>
          <a:r>
            <a:rPr lang="en-US" sz="1100" b="0" baseline="0"/>
            <a:t>  </a:t>
          </a:r>
        </a:p>
        <a:p>
          <a:r>
            <a:rPr lang="en-US" sz="1100" b="0" baseline="0"/>
            <a:t>The basis for the Medical portion of the adjustment is third-party Consultants (Meridian Partners for Health Insurance and Willis Towers Watson for Post-Retirement Medical, as well as actual plan utilization. Cost levels for actual 2020 are used for the rate period expense, as this is the most current information available.) </a:t>
          </a:r>
        </a:p>
        <a:p>
          <a:endParaRPr lang="en-US" sz="1100" b="1" baseline="0"/>
        </a:p>
        <a:p>
          <a:r>
            <a:rPr lang="en-US" sz="1100" b="0" baseline="0"/>
            <a:t>The Retirement portion of the adjustment is based on information provided by third-party Consultants (Willis Towers Watson401(K)).  Cost levels for actual 2020 are used, as this is the most current information avaialble. </a:t>
          </a:r>
          <a:br>
            <a:rPr lang="en-US" sz="1100" b="0" baseline="0"/>
          </a:br>
          <a:endParaRPr lang="en-US" sz="1100" b="0" baseline="0"/>
        </a:p>
        <a:p>
          <a:endParaRPr lang="en-US" sz="1100" b="0" baseline="0"/>
        </a:p>
        <a:p>
          <a:endParaRPr lang="en-US" sz="1100" b="0" baseline="0"/>
        </a:p>
        <a:p>
          <a:endParaRPr lang="en-US" sz="1100" b="0" baseline="0"/>
        </a:p>
        <a:p>
          <a:endParaRPr lang="en-US" sz="1100" b="0" baseline="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ults%20of%20Operations/2019/2019.11/1A-2019.11_Avista%20Electric%20Pul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2012\2012%20WA%20GRC\Adjustments\Adjustments\PF%20-%20Labor&amp;Benefit\2012%20Info\Downloads\Total%20Labor%20for%20Pension-Medic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2020%20WA%20Elec%20and%20Gas%20GRC/Adjustments/3.04-3.06%20Labor%20and%20Benefits/3.06%202019%20Benefit%20Adjustment%20(2020%20WA%20GR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as"/>
      <sheetName val="Data"/>
      <sheetName val="E-CHK"/>
      <sheetName val="E-CHK-UI"/>
      <sheetName val="E-ALL"/>
      <sheetName val="E-OPS"/>
      <sheetName val="E-456"/>
      <sheetName val="E-555"/>
      <sheetName val="E-557"/>
      <sheetName val="E-908"/>
      <sheetName val="E-INT"/>
      <sheetName val="E-FIT"/>
      <sheetName val="E-SCM"/>
      <sheetName val="E-DTE"/>
      <sheetName val="E-OTX"/>
      <sheetName val="E-PLT"/>
      <sheetName val="E-APL"/>
      <sheetName val="E-DEPX"/>
      <sheetName val="E-AMTX"/>
      <sheetName val="E-ADEP"/>
      <sheetName val="E-AAMT"/>
      <sheetName val="C-GPL"/>
      <sheetName val="C-IPL"/>
      <sheetName val="C-DTX"/>
      <sheetName val="C-WKC"/>
      <sheetName val="E-ROR"/>
    </sheetNames>
    <sheetDataSet>
      <sheetData sheetId="0"/>
      <sheetData sheetId="1">
        <row r="2">
          <cell r="H2">
            <v>1</v>
          </cell>
        </row>
        <row r="3">
          <cell r="H3" t="str">
            <v>A</v>
          </cell>
        </row>
        <row r="4">
          <cell r="H4" t="str">
            <v>For Month Ended November 30, 2019</v>
          </cell>
        </row>
        <row r="5">
          <cell r="H5" t="str">
            <v>Average of Monthly Averages Basis</v>
          </cell>
        </row>
      </sheetData>
      <sheetData sheetId="2"/>
      <sheetData sheetId="3"/>
      <sheetData sheetId="4"/>
      <sheetData sheetId="5">
        <row r="110">
          <cell r="L110">
            <v>3100395</v>
          </cell>
        </row>
      </sheetData>
      <sheetData sheetId="6"/>
      <sheetData sheetId="7"/>
      <sheetData sheetId="8"/>
      <sheetData sheetId="9"/>
      <sheetData sheetId="10"/>
      <sheetData sheetId="11"/>
      <sheetData sheetId="12">
        <row r="64">
          <cell r="I64">
            <v>-5258296</v>
          </cell>
        </row>
      </sheetData>
      <sheetData sheetId="13"/>
      <sheetData sheetId="14"/>
      <sheetData sheetId="15">
        <row r="84">
          <cell r="K84">
            <v>1849368369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Labor"/>
      <sheetName val="Macro1"/>
    </sheetNames>
    <sheetDataSet>
      <sheetData sheetId="0" refreshError="1"/>
      <sheetData sheetId="1">
        <row r="69">
          <cell r="A69" t="str">
            <v>Recover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 GRC BEN-01"/>
      <sheetName val="BEN-02 (Data)"/>
      <sheetName val="BEN-03 (% Util-Non-Util)"/>
      <sheetName val="Pro-Forma Increases"/>
      <sheetName val="table"/>
      <sheetName val="for Testimony"/>
    </sheetNames>
    <sheetDataSet>
      <sheetData sheetId="0"/>
      <sheetData sheetId="1">
        <row r="11">
          <cell r="D11">
            <v>21829251</v>
          </cell>
        </row>
        <row r="12">
          <cell r="D12">
            <v>1624667</v>
          </cell>
        </row>
        <row r="13">
          <cell r="D13">
            <v>8745377</v>
          </cell>
        </row>
        <row r="14">
          <cell r="D14">
            <v>9270825</v>
          </cell>
        </row>
        <row r="15">
          <cell r="D15">
            <v>1090687</v>
          </cell>
        </row>
        <row r="16">
          <cell r="D16">
            <v>24817445</v>
          </cell>
        </row>
      </sheetData>
      <sheetData sheetId="2">
        <row r="9">
          <cell r="E9">
            <v>0.57130000000000003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4FA02-81CB-4D01-B1E3-D39E81517A46}">
  <sheetPr>
    <pageSetUpPr fitToPage="1"/>
  </sheetPr>
  <dimension ref="A1:V59"/>
  <sheetViews>
    <sheetView tabSelected="1" topLeftCell="A16" workbookViewId="0">
      <selection activeCell="P31" sqref="P31"/>
    </sheetView>
  </sheetViews>
  <sheetFormatPr defaultColWidth="9.33203125" defaultRowHeight="15"/>
  <cols>
    <col min="1" max="1" width="47" style="20" customWidth="1"/>
    <col min="2" max="2" width="14.83203125" style="20" customWidth="1"/>
    <col min="3" max="3" width="20.6640625" style="20" customWidth="1"/>
    <col min="4" max="4" width="15.5" style="20" customWidth="1"/>
    <col min="5" max="5" width="18" style="20" customWidth="1"/>
    <col min="6" max="6" width="20.6640625" style="20" customWidth="1"/>
    <col min="7" max="7" width="3" style="20" customWidth="1"/>
    <col min="8" max="8" width="5.5" style="20" bestFit="1" customWidth="1"/>
    <col min="9" max="10" width="9.33203125" style="20" hidden="1" customWidth="1"/>
    <col min="11" max="11" width="25.1640625" style="20" customWidth="1"/>
    <col min="12" max="12" width="9.33203125" style="20"/>
    <col min="13" max="13" width="18.5" style="20" customWidth="1"/>
    <col min="14" max="17" width="9.33203125" style="20"/>
    <col min="18" max="18" width="12.6640625" style="20" bestFit="1" customWidth="1"/>
    <col min="19" max="19" width="11.5" style="20" bestFit="1" customWidth="1"/>
    <col min="20" max="20" width="12.6640625" style="20" bestFit="1" customWidth="1"/>
    <col min="21" max="21" width="13.6640625" style="20" customWidth="1"/>
    <col min="22" max="22" width="10.5" style="20" bestFit="1" customWidth="1"/>
    <col min="23" max="16384" width="9.33203125" style="20"/>
  </cols>
  <sheetData>
    <row r="1" spans="1:6" ht="15.75">
      <c r="A1" s="103" t="s">
        <v>53</v>
      </c>
      <c r="B1" s="103"/>
      <c r="C1" s="103"/>
      <c r="D1" s="103"/>
      <c r="E1" s="103"/>
      <c r="F1" s="103"/>
    </row>
    <row r="2" spans="1:6" ht="15.75">
      <c r="A2" s="103" t="s">
        <v>54</v>
      </c>
      <c r="B2" s="103"/>
      <c r="C2" s="103"/>
      <c r="D2" s="103"/>
      <c r="E2" s="103"/>
      <c r="F2" s="103"/>
    </row>
    <row r="3" spans="1:6" ht="15.75">
      <c r="A3" s="103" t="s">
        <v>55</v>
      </c>
      <c r="B3" s="103"/>
      <c r="C3" s="103"/>
      <c r="D3" s="103"/>
      <c r="E3" s="103"/>
      <c r="F3" s="103"/>
    </row>
    <row r="4" spans="1:6">
      <c r="A4" s="66"/>
      <c r="B4" s="66"/>
    </row>
    <row r="5" spans="1:6">
      <c r="A5" s="66"/>
      <c r="B5" s="66"/>
    </row>
    <row r="6" spans="1:6">
      <c r="A6" s="66"/>
      <c r="B6" s="66"/>
    </row>
    <row r="7" spans="1:6">
      <c r="A7" s="66"/>
      <c r="B7" s="66"/>
    </row>
    <row r="8" spans="1:6">
      <c r="A8" s="66"/>
      <c r="B8" s="66"/>
    </row>
    <row r="9" spans="1:6">
      <c r="A9" s="66"/>
      <c r="B9" s="66"/>
    </row>
    <row r="10" spans="1:6" ht="39" customHeight="1">
      <c r="A10" s="66"/>
      <c r="B10" s="66"/>
    </row>
    <row r="17" spans="1:14">
      <c r="A17" s="67"/>
      <c r="B17" s="67"/>
      <c r="C17" s="67"/>
      <c r="G17" s="67"/>
    </row>
    <row r="18" spans="1:14">
      <c r="A18" s="67"/>
      <c r="B18" s="67"/>
      <c r="C18" s="67"/>
      <c r="D18" s="68" t="s">
        <v>56</v>
      </c>
      <c r="E18" s="25" t="s">
        <v>52</v>
      </c>
      <c r="F18" s="68"/>
      <c r="G18" s="69"/>
    </row>
    <row r="19" spans="1:14">
      <c r="A19" s="68" t="s">
        <v>15</v>
      </c>
      <c r="B19" s="68" t="s">
        <v>40</v>
      </c>
      <c r="C19" s="68" t="s">
        <v>14</v>
      </c>
      <c r="D19" s="70" t="s">
        <v>57</v>
      </c>
      <c r="E19" s="54" t="s">
        <v>50</v>
      </c>
      <c r="F19" s="68" t="s">
        <v>1</v>
      </c>
      <c r="G19" s="67"/>
    </row>
    <row r="20" spans="1:14">
      <c r="A20" s="71"/>
      <c r="B20" s="71"/>
      <c r="C20" s="71"/>
      <c r="D20" s="72"/>
      <c r="E20" s="72"/>
      <c r="F20" s="72"/>
      <c r="G20" s="72"/>
    </row>
    <row r="21" spans="1:14">
      <c r="A21" s="71" t="s">
        <v>27</v>
      </c>
      <c r="B21" s="73" t="s">
        <v>48</v>
      </c>
      <c r="C21" s="74" t="s">
        <v>16</v>
      </c>
      <c r="D21" s="72">
        <f>'[3]BEN-02 (Data)'!D11</f>
        <v>21829251</v>
      </c>
      <c r="E21" s="27">
        <v>24949745</v>
      </c>
      <c r="F21" s="72">
        <f>E21-D21</f>
        <v>3120494</v>
      </c>
      <c r="G21" s="72"/>
    </row>
    <row r="22" spans="1:14">
      <c r="A22" s="71" t="s">
        <v>38</v>
      </c>
      <c r="B22" s="73" t="s">
        <v>48</v>
      </c>
      <c r="C22" s="74">
        <v>926221</v>
      </c>
      <c r="D22" s="72">
        <f>'[3]BEN-02 (Data)'!D12</f>
        <v>1624667</v>
      </c>
      <c r="E22" s="27">
        <v>2082317</v>
      </c>
      <c r="F22" s="72">
        <f>E22-D22</f>
        <v>457650</v>
      </c>
      <c r="G22" s="72"/>
    </row>
    <row r="23" spans="1:14">
      <c r="A23" s="71" t="s">
        <v>41</v>
      </c>
      <c r="B23" s="73" t="s">
        <v>48</v>
      </c>
      <c r="C23" s="74" t="s">
        <v>23</v>
      </c>
      <c r="D23" s="75">
        <f>'[3]BEN-02 (Data)'!D13</f>
        <v>8745377</v>
      </c>
      <c r="E23" s="28">
        <f>7076104+3580065</f>
        <v>10656169</v>
      </c>
      <c r="F23" s="75">
        <f>E23-D23</f>
        <v>1910792</v>
      </c>
      <c r="G23" s="72"/>
    </row>
    <row r="24" spans="1:14">
      <c r="A24" s="76" t="s">
        <v>25</v>
      </c>
      <c r="B24" s="73"/>
      <c r="C24" s="68"/>
      <c r="D24" s="77">
        <f>SUM(D21:D23)</f>
        <v>32199295</v>
      </c>
      <c r="E24" s="77">
        <f>SUM(E21:E23)</f>
        <v>37688231</v>
      </c>
      <c r="F24" s="77">
        <f>E24-D24</f>
        <v>5488936</v>
      </c>
      <c r="G24" s="77"/>
      <c r="K24" s="21">
        <f>F24*F32</f>
        <v>0</v>
      </c>
    </row>
    <row r="25" spans="1:14">
      <c r="C25" s="78"/>
    </row>
    <row r="26" spans="1:14">
      <c r="A26" s="71" t="s">
        <v>18</v>
      </c>
      <c r="B26" s="73" t="s">
        <v>48</v>
      </c>
      <c r="C26" s="74" t="s">
        <v>17</v>
      </c>
      <c r="D26" s="72">
        <f>'[3]BEN-02 (Data)'!D14</f>
        <v>9270825</v>
      </c>
      <c r="E26" s="27">
        <v>10436799</v>
      </c>
      <c r="F26" s="72">
        <f>E26-D26</f>
        <v>1165974</v>
      </c>
      <c r="G26" s="72"/>
    </row>
    <row r="27" spans="1:14">
      <c r="A27" s="71" t="s">
        <v>20</v>
      </c>
      <c r="B27" s="73" t="s">
        <v>48</v>
      </c>
      <c r="C27" s="74" t="s">
        <v>19</v>
      </c>
      <c r="D27" s="72">
        <f>'[3]BEN-02 (Data)'!D15</f>
        <v>1090687</v>
      </c>
      <c r="E27" s="27">
        <v>1305517</v>
      </c>
      <c r="F27" s="72">
        <f>E27-D27</f>
        <v>214830</v>
      </c>
      <c r="G27" s="72"/>
      <c r="K27" s="21">
        <f>(F26+F27)*F32</f>
        <v>0</v>
      </c>
      <c r="N27" s="79"/>
    </row>
    <row r="28" spans="1:14">
      <c r="A28" s="71" t="s">
        <v>39</v>
      </c>
      <c r="B28" s="73" t="s">
        <v>48</v>
      </c>
      <c r="C28" s="74" t="s">
        <v>21</v>
      </c>
      <c r="D28" s="75">
        <f>'[3]BEN-02 (Data)'!D16</f>
        <v>24817445</v>
      </c>
      <c r="E28" s="28">
        <f>22174797-2223270</f>
        <v>19951527</v>
      </c>
      <c r="F28" s="75">
        <f>E28-D28</f>
        <v>-4865918</v>
      </c>
      <c r="G28" s="72"/>
      <c r="K28" s="21">
        <f>F28*F32</f>
        <v>0</v>
      </c>
    </row>
    <row r="29" spans="1:14">
      <c r="A29" s="76" t="s">
        <v>26</v>
      </c>
      <c r="B29" s="73"/>
      <c r="C29" s="68"/>
      <c r="D29" s="77">
        <f>SUM(D26:D28)</f>
        <v>35178957</v>
      </c>
      <c r="E29" s="77">
        <f>SUM(E26:E28)</f>
        <v>31693843</v>
      </c>
      <c r="F29" s="77">
        <f>E29-D29</f>
        <v>-3485114</v>
      </c>
      <c r="G29" s="77"/>
    </row>
    <row r="30" spans="1:14">
      <c r="A30" s="76"/>
      <c r="B30" s="76"/>
      <c r="C30" s="76"/>
      <c r="D30" s="77"/>
      <c r="E30" s="77"/>
      <c r="F30" s="77"/>
      <c r="G30" s="77"/>
    </row>
    <row r="31" spans="1:14">
      <c r="A31" s="76"/>
      <c r="B31" s="76"/>
      <c r="C31" s="76" t="s">
        <v>0</v>
      </c>
      <c r="D31" s="77">
        <f>D29+D24</f>
        <v>67378252</v>
      </c>
      <c r="E31" s="77">
        <f>E29+E24</f>
        <v>69382074</v>
      </c>
      <c r="F31" s="77"/>
      <c r="G31" s="77"/>
    </row>
    <row r="32" spans="1:14">
      <c r="B32" s="73" t="s">
        <v>49</v>
      </c>
      <c r="C32" s="20" t="s">
        <v>28</v>
      </c>
      <c r="D32" s="31">
        <f>'[3]BEN-03 (% Util-Non-Util)'!E9</f>
        <v>0.57130000000000003</v>
      </c>
      <c r="E32" s="31">
        <f>'BEN-03 (% Util-Non-Util)'!E9</f>
        <v>0.59079999999999999</v>
      </c>
      <c r="F32" s="93"/>
    </row>
    <row r="33" spans="1:22">
      <c r="C33" s="20" t="s">
        <v>29</v>
      </c>
      <c r="D33" s="21">
        <f>D31*D32</f>
        <v>38493195</v>
      </c>
      <c r="E33" s="21">
        <f>E31*E32</f>
        <v>40990929</v>
      </c>
      <c r="F33" s="80">
        <f>E33-D33</f>
        <v>2497734</v>
      </c>
      <c r="K33" s="20" t="s">
        <v>58</v>
      </c>
      <c r="M33" s="20" t="s">
        <v>59</v>
      </c>
    </row>
    <row r="34" spans="1:22">
      <c r="D34" s="21"/>
      <c r="F34" s="22"/>
      <c r="K34" s="20" t="s">
        <v>60</v>
      </c>
      <c r="L34" s="81">
        <v>0.35</v>
      </c>
      <c r="M34" s="82">
        <f>$F$39*L34</f>
        <v>426839</v>
      </c>
    </row>
    <row r="35" spans="1:22">
      <c r="K35" s="20" t="s">
        <v>61</v>
      </c>
      <c r="L35" s="81">
        <v>0.22</v>
      </c>
      <c r="M35" s="82">
        <f t="shared" ref="M35:M38" si="0">$F$39*L35</f>
        <v>268299</v>
      </c>
    </row>
    <row r="36" spans="1:22">
      <c r="A36" s="20" t="s">
        <v>42</v>
      </c>
      <c r="K36" s="20" t="s">
        <v>62</v>
      </c>
      <c r="L36" s="81">
        <v>0.1</v>
      </c>
      <c r="M36" s="82">
        <f t="shared" si="0"/>
        <v>121954</v>
      </c>
    </row>
    <row r="37" spans="1:22">
      <c r="A37" s="83" t="s">
        <v>76</v>
      </c>
      <c r="B37" s="84"/>
      <c r="C37" s="85"/>
      <c r="D37" s="85"/>
      <c r="E37" s="84"/>
      <c r="K37" s="20" t="s">
        <v>63</v>
      </c>
      <c r="L37" s="81">
        <v>0.01</v>
      </c>
      <c r="M37" s="82">
        <f t="shared" si="0"/>
        <v>12195</v>
      </c>
      <c r="T37" s="36"/>
      <c r="U37" s="36"/>
    </row>
    <row r="38" spans="1:22" ht="15.75" thickBot="1">
      <c r="A38" s="86">
        <v>0.70577999999999996</v>
      </c>
      <c r="B38" s="85" t="s">
        <v>44</v>
      </c>
      <c r="C38" s="84"/>
      <c r="F38" s="85"/>
      <c r="H38" s="22"/>
      <c r="K38" s="20" t="s">
        <v>64</v>
      </c>
      <c r="L38" s="81">
        <v>0.32</v>
      </c>
      <c r="M38" s="82">
        <f t="shared" si="0"/>
        <v>390253</v>
      </c>
      <c r="R38" s="84"/>
      <c r="S38" s="84"/>
      <c r="T38" s="84"/>
      <c r="U38" s="101"/>
      <c r="V38" s="102"/>
    </row>
    <row r="39" spans="1:22" ht="16.5" thickTop="1" thickBot="1">
      <c r="A39" s="87">
        <v>0.69179999999999997</v>
      </c>
      <c r="B39" s="85" t="s">
        <v>45</v>
      </c>
      <c r="C39" s="84"/>
      <c r="F39" s="88">
        <f>F33*A38*A39</f>
        <v>1219540</v>
      </c>
      <c r="H39" s="89" t="s">
        <v>65</v>
      </c>
      <c r="M39" s="90">
        <f>SUM(M34:M38)</f>
        <v>1219540</v>
      </c>
      <c r="R39" s="84"/>
      <c r="S39" s="84"/>
      <c r="U39" s="101"/>
    </row>
    <row r="40" spans="1:22" ht="15.75" thickTop="1">
      <c r="A40" s="85"/>
      <c r="B40" s="85"/>
      <c r="C40" s="84"/>
      <c r="F40" s="85"/>
      <c r="R40" s="84"/>
      <c r="S40" s="84"/>
      <c r="U40" s="101"/>
    </row>
    <row r="41" spans="1:22">
      <c r="A41" s="83" t="s">
        <v>46</v>
      </c>
      <c r="B41" s="85"/>
      <c r="C41" s="84"/>
      <c r="F41" s="85"/>
      <c r="R41" s="84"/>
      <c r="S41" s="84"/>
      <c r="U41" s="101"/>
    </row>
    <row r="42" spans="1:22" ht="15.75" thickBot="1">
      <c r="A42" s="86">
        <v>0.20513000000000001</v>
      </c>
      <c r="B42" s="85" t="s">
        <v>44</v>
      </c>
      <c r="C42" s="84"/>
      <c r="F42" s="85"/>
      <c r="K42" s="20" t="s">
        <v>58</v>
      </c>
      <c r="M42" s="20" t="s">
        <v>66</v>
      </c>
      <c r="R42" s="84"/>
      <c r="S42" s="84"/>
      <c r="T42" s="84"/>
      <c r="U42" s="101"/>
      <c r="V42" s="102"/>
    </row>
    <row r="43" spans="1:22" ht="16.5" thickTop="1" thickBot="1">
      <c r="A43" s="87">
        <v>0.72592999999999996</v>
      </c>
      <c r="B43" s="85" t="s">
        <v>45</v>
      </c>
      <c r="C43" s="84"/>
      <c r="D43" s="84"/>
      <c r="E43" s="84"/>
      <c r="F43" s="88">
        <f>F33*A42*A43</f>
        <v>371938</v>
      </c>
      <c r="H43" s="89" t="s">
        <v>65</v>
      </c>
      <c r="K43" t="s">
        <v>67</v>
      </c>
      <c r="L43" s="81">
        <v>0.03</v>
      </c>
      <c r="M43" s="82">
        <f>$F$43*L43</f>
        <v>11158</v>
      </c>
    </row>
    <row r="44" spans="1:22" ht="15.75" thickTop="1">
      <c r="D44" s="99" t="s">
        <v>71</v>
      </c>
      <c r="E44" s="94">
        <v>2020</v>
      </c>
      <c r="K44" t="s">
        <v>68</v>
      </c>
      <c r="L44" s="81">
        <v>0</v>
      </c>
      <c r="M44" s="82">
        <f t="shared" ref="M44:M48" si="1">$F$43*L44</f>
        <v>0</v>
      </c>
      <c r="T44" s="84"/>
    </row>
    <row r="45" spans="1:22" ht="15.75" thickBot="1">
      <c r="D45" s="95" t="s">
        <v>75</v>
      </c>
      <c r="E45" s="95" t="s">
        <v>52</v>
      </c>
      <c r="F45" s="98" t="s">
        <v>74</v>
      </c>
      <c r="K45" t="s">
        <v>69</v>
      </c>
      <c r="L45" s="81">
        <v>0.45</v>
      </c>
      <c r="M45" s="82">
        <f t="shared" si="1"/>
        <v>167372</v>
      </c>
      <c r="T45" s="91"/>
    </row>
    <row r="46" spans="1:22" ht="15.75" thickBot="1">
      <c r="C46" s="97" t="s">
        <v>72</v>
      </c>
      <c r="D46" s="21">
        <v>1119939</v>
      </c>
      <c r="E46" s="21">
        <f>F39</f>
        <v>1219540</v>
      </c>
      <c r="F46" s="100">
        <f>E46-D46</f>
        <v>99601</v>
      </c>
      <c r="K46" t="s">
        <v>62</v>
      </c>
      <c r="L46" s="81">
        <v>0.21</v>
      </c>
      <c r="M46" s="82">
        <f t="shared" si="1"/>
        <v>78107</v>
      </c>
    </row>
    <row r="47" spans="1:22" ht="15.75" thickBot="1">
      <c r="C47" s="97" t="s">
        <v>73</v>
      </c>
      <c r="D47" s="21">
        <v>341561</v>
      </c>
      <c r="E47" s="21">
        <f>F43</f>
        <v>371938</v>
      </c>
      <c r="F47" s="100">
        <f>E47-D47</f>
        <v>30377</v>
      </c>
      <c r="K47" t="s">
        <v>70</v>
      </c>
      <c r="L47" s="81">
        <v>0.02</v>
      </c>
      <c r="M47" s="82">
        <f t="shared" si="1"/>
        <v>7439</v>
      </c>
    </row>
    <row r="48" spans="1:22">
      <c r="D48" s="21"/>
      <c r="E48" s="21"/>
      <c r="K48" t="s">
        <v>64</v>
      </c>
      <c r="L48" s="81">
        <v>0.28999999999999998</v>
      </c>
      <c r="M48" s="92">
        <f t="shared" si="1"/>
        <v>107862</v>
      </c>
    </row>
    <row r="49" spans="3:13">
      <c r="C49" s="96"/>
      <c r="D49" s="21"/>
      <c r="E49" s="21"/>
      <c r="M49" s="90">
        <f>SUM(M43:M48)</f>
        <v>371938</v>
      </c>
    </row>
    <row r="50" spans="3:13">
      <c r="D50" s="21"/>
      <c r="E50" s="21"/>
    </row>
    <row r="51" spans="3:13">
      <c r="D51" s="21"/>
      <c r="E51" s="21"/>
    </row>
    <row r="52" spans="3:13">
      <c r="D52" s="21"/>
      <c r="E52" s="21"/>
    </row>
    <row r="53" spans="3:13">
      <c r="D53" s="21"/>
      <c r="E53" s="21"/>
    </row>
    <row r="54" spans="3:13">
      <c r="D54" s="21"/>
      <c r="E54" s="21"/>
    </row>
    <row r="55" spans="3:13">
      <c r="D55" s="21"/>
      <c r="E55" s="21"/>
    </row>
    <row r="56" spans="3:13">
      <c r="D56" s="21"/>
      <c r="E56" s="21"/>
    </row>
    <row r="57" spans="3:13">
      <c r="D57" s="21"/>
      <c r="E57" s="21"/>
    </row>
    <row r="58" spans="3:13">
      <c r="D58" s="21"/>
      <c r="E58" s="21"/>
    </row>
    <row r="59" spans="3:13">
      <c r="D59" s="21"/>
      <c r="E59" s="21"/>
    </row>
  </sheetData>
  <mergeCells count="3">
    <mergeCell ref="A1:F1"/>
    <mergeCell ref="A2:F2"/>
    <mergeCell ref="A3:F3"/>
  </mergeCells>
  <pageMargins left="0.7" right="0.7" top="0.75" bottom="0.75" header="0.3" footer="0.3"/>
  <pageSetup scale="64" orientation="landscape" r:id="rId1"/>
  <headerFooter>
    <oddFooter>&amp;L&amp;F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1"/>
  <sheetViews>
    <sheetView workbookViewId="0">
      <selection activeCell="C29" sqref="C29"/>
    </sheetView>
  </sheetViews>
  <sheetFormatPr defaultColWidth="9.33203125" defaultRowHeight="15"/>
  <cols>
    <col min="1" max="1" width="47" style="23" customWidth="1"/>
    <col min="2" max="2" width="14.83203125" style="23" customWidth="1"/>
    <col min="3" max="3" width="20.6640625" style="23" customWidth="1"/>
    <col min="4" max="4" width="15.5" style="23" customWidth="1"/>
    <col min="5" max="16384" width="9.33203125" style="23"/>
  </cols>
  <sheetData>
    <row r="1" spans="1:4">
      <c r="A1" s="24"/>
      <c r="B1" s="24"/>
      <c r="C1" s="24"/>
    </row>
    <row r="2" spans="1:4">
      <c r="A2" s="24"/>
      <c r="B2" s="24"/>
      <c r="C2" s="24"/>
      <c r="D2" s="25" t="s">
        <v>52</v>
      </c>
    </row>
    <row r="3" spans="1:4">
      <c r="A3" s="25" t="s">
        <v>15</v>
      </c>
      <c r="B3" s="25" t="s">
        <v>40</v>
      </c>
      <c r="C3" s="25" t="s">
        <v>14</v>
      </c>
      <c r="D3" s="54" t="s">
        <v>50</v>
      </c>
    </row>
    <row r="4" spans="1:4">
      <c r="A4" s="26"/>
      <c r="B4" s="26"/>
      <c r="C4" s="26"/>
      <c r="D4" s="27"/>
    </row>
    <row r="5" spans="1:4">
      <c r="A5" s="26" t="s">
        <v>27</v>
      </c>
      <c r="B5" s="53" t="s">
        <v>48</v>
      </c>
      <c r="C5" s="55" t="s">
        <v>16</v>
      </c>
      <c r="D5" s="27">
        <v>24949745</v>
      </c>
    </row>
    <row r="6" spans="1:4">
      <c r="A6" s="26" t="s">
        <v>38</v>
      </c>
      <c r="B6" s="53" t="s">
        <v>48</v>
      </c>
      <c r="C6" s="55">
        <v>926221</v>
      </c>
      <c r="D6" s="27">
        <v>2082317</v>
      </c>
    </row>
    <row r="7" spans="1:4">
      <c r="A7" s="26" t="s">
        <v>41</v>
      </c>
      <c r="B7" s="53" t="s">
        <v>48</v>
      </c>
      <c r="C7" s="55" t="s">
        <v>23</v>
      </c>
      <c r="D7" s="28">
        <f>7076104+3580065</f>
        <v>10656169</v>
      </c>
    </row>
    <row r="8" spans="1:4">
      <c r="A8" s="29" t="s">
        <v>25</v>
      </c>
      <c r="B8" s="53"/>
      <c r="C8" s="25"/>
      <c r="D8" s="30">
        <f>SUM(D5:D7)</f>
        <v>37688231</v>
      </c>
    </row>
    <row r="9" spans="1:4">
      <c r="C9" s="56"/>
    </row>
    <row r="10" spans="1:4">
      <c r="A10" s="26" t="s">
        <v>18</v>
      </c>
      <c r="B10" s="53" t="s">
        <v>48</v>
      </c>
      <c r="C10" s="55" t="s">
        <v>17</v>
      </c>
      <c r="D10" s="27">
        <v>10436799</v>
      </c>
    </row>
    <row r="11" spans="1:4">
      <c r="A11" s="26" t="s">
        <v>20</v>
      </c>
      <c r="B11" s="53" t="s">
        <v>48</v>
      </c>
      <c r="C11" s="55" t="s">
        <v>19</v>
      </c>
      <c r="D11" s="27">
        <v>1305517</v>
      </c>
    </row>
    <row r="12" spans="1:4">
      <c r="A12" s="26" t="s">
        <v>39</v>
      </c>
      <c r="B12" s="53" t="s">
        <v>48</v>
      </c>
      <c r="C12" s="55" t="s">
        <v>21</v>
      </c>
      <c r="D12" s="28">
        <f>22174797-2223270</f>
        <v>19951527</v>
      </c>
    </row>
    <row r="13" spans="1:4">
      <c r="A13" s="29" t="s">
        <v>26</v>
      </c>
      <c r="B13" s="53"/>
      <c r="C13" s="25"/>
      <c r="D13" s="30">
        <f>SUM(D10:D12)</f>
        <v>31693843</v>
      </c>
    </row>
    <row r="14" spans="1:4">
      <c r="A14" s="29"/>
      <c r="B14" s="29"/>
      <c r="C14" s="29"/>
      <c r="D14" s="30"/>
    </row>
    <row r="15" spans="1:4">
      <c r="A15" s="29"/>
      <c r="B15" s="29"/>
      <c r="C15" s="29" t="s">
        <v>0</v>
      </c>
      <c r="D15" s="30">
        <f>D13+D8</f>
        <v>69382074</v>
      </c>
    </row>
    <row r="16" spans="1:4">
      <c r="B16" s="53" t="s">
        <v>49</v>
      </c>
      <c r="C16" s="23" t="s">
        <v>28</v>
      </c>
      <c r="D16" s="31">
        <f>'BEN-03 (% Util-Non-Util)'!E9</f>
        <v>0.59079999999999999</v>
      </c>
    </row>
    <row r="17" spans="1:4">
      <c r="C17" s="23" t="s">
        <v>29</v>
      </c>
      <c r="D17" s="32">
        <f>D15*D16</f>
        <v>40990929</v>
      </c>
    </row>
    <row r="18" spans="1:4">
      <c r="D18" s="32"/>
    </row>
    <row r="20" spans="1:4">
      <c r="A20" s="23" t="s">
        <v>42</v>
      </c>
    </row>
    <row r="21" spans="1:4">
      <c r="A21" s="58" t="s">
        <v>43</v>
      </c>
      <c r="B21" s="59"/>
      <c r="C21" s="60"/>
      <c r="D21" s="60"/>
    </row>
    <row r="22" spans="1:4">
      <c r="A22" s="61">
        <v>0.70577999999999996</v>
      </c>
      <c r="B22" s="60" t="s">
        <v>44</v>
      </c>
      <c r="C22" s="59"/>
      <c r="D22" s="64"/>
    </row>
    <row r="23" spans="1:4">
      <c r="A23" s="62">
        <v>0.69179999999999997</v>
      </c>
      <c r="B23" s="60" t="s">
        <v>45</v>
      </c>
      <c r="C23" s="59"/>
      <c r="D23" s="64">
        <f>+D17*A22*A23</f>
        <v>20014174</v>
      </c>
    </row>
    <row r="24" spans="1:4">
      <c r="A24" s="60"/>
      <c r="B24" s="60"/>
      <c r="C24" s="59"/>
      <c r="D24" s="64"/>
    </row>
    <row r="25" spans="1:4">
      <c r="A25" s="58" t="s">
        <v>46</v>
      </c>
      <c r="B25" s="60"/>
      <c r="C25" s="59"/>
      <c r="D25" s="64"/>
    </row>
    <row r="26" spans="1:4">
      <c r="A26" s="61">
        <v>0.20513000000000001</v>
      </c>
      <c r="B26" s="60" t="s">
        <v>44</v>
      </c>
      <c r="C26" s="59"/>
      <c r="D26" s="64"/>
    </row>
    <row r="27" spans="1:4">
      <c r="A27" s="62">
        <v>0.72592999999999996</v>
      </c>
      <c r="B27" s="60" t="s">
        <v>45</v>
      </c>
      <c r="C27" s="59"/>
      <c r="D27" s="65">
        <f>+D17*A26*A27</f>
        <v>6103960</v>
      </c>
    </row>
    <row r="31" spans="1:4">
      <c r="C31" s="52"/>
    </row>
  </sheetData>
  <pageMargins left="0.7" right="0.7" top="0.75" bottom="0.75" header="0.3" footer="0.3"/>
  <pageSetup scale="99" orientation="landscape" r:id="rId1"/>
  <headerFooter>
    <oddFooter>&amp;L&amp;F&amp;R&amp;P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8"/>
  <dimension ref="A1:G10"/>
  <sheetViews>
    <sheetView workbookViewId="0">
      <selection activeCell="C29" sqref="C29"/>
    </sheetView>
  </sheetViews>
  <sheetFormatPr defaultColWidth="9.33203125" defaultRowHeight="15"/>
  <cols>
    <col min="1" max="1" width="28.5" style="1" customWidth="1"/>
    <col min="2" max="2" width="13.83203125" style="1" customWidth="1"/>
    <col min="3" max="4" width="15.5" style="1" customWidth="1"/>
    <col min="5" max="5" width="15" style="1" customWidth="1"/>
    <col min="6" max="7" width="12.1640625" style="1" customWidth="1"/>
    <col min="8" max="16384" width="9.33203125" style="1"/>
  </cols>
  <sheetData>
    <row r="1" spans="1:7" ht="30" customHeight="1">
      <c r="A1" s="104" t="s">
        <v>51</v>
      </c>
      <c r="B1" s="104"/>
      <c r="C1" s="104"/>
      <c r="D1" s="104"/>
      <c r="E1" s="104"/>
      <c r="F1" s="104"/>
      <c r="G1" s="104"/>
    </row>
    <row r="2" spans="1:7">
      <c r="A2" s="2"/>
      <c r="B2" s="2"/>
      <c r="C2" s="2"/>
    </row>
    <row r="3" spans="1:7">
      <c r="A3" s="4" t="s">
        <v>5</v>
      </c>
      <c r="B3" s="3"/>
      <c r="C3" s="3"/>
      <c r="D3" s="3"/>
      <c r="E3" s="3"/>
      <c r="F3" s="3"/>
      <c r="G3" s="3"/>
    </row>
    <row r="5" spans="1:7">
      <c r="A5" s="6"/>
      <c r="B5" s="7"/>
      <c r="C5" s="105" t="s">
        <v>6</v>
      </c>
      <c r="D5" s="106"/>
      <c r="E5" s="106"/>
      <c r="F5" s="106"/>
      <c r="G5" s="107"/>
    </row>
    <row r="6" spans="1:7">
      <c r="A6" s="13" t="s">
        <v>3</v>
      </c>
      <c r="B6" s="13" t="s">
        <v>11</v>
      </c>
      <c r="C6" s="11" t="s">
        <v>7</v>
      </c>
      <c r="D6" s="11" t="s">
        <v>8</v>
      </c>
      <c r="E6" s="11" t="s">
        <v>9</v>
      </c>
      <c r="F6" s="11" t="s">
        <v>10</v>
      </c>
      <c r="G6" s="12" t="s">
        <v>0</v>
      </c>
    </row>
    <row r="7" spans="1:7">
      <c r="A7" s="5" t="s">
        <v>2</v>
      </c>
      <c r="B7" s="5" t="s">
        <v>12</v>
      </c>
      <c r="C7" s="8">
        <v>19496535</v>
      </c>
      <c r="D7" s="8">
        <v>512211</v>
      </c>
      <c r="E7" s="8">
        <v>38554481</v>
      </c>
      <c r="F7" s="8">
        <v>6698387</v>
      </c>
      <c r="G7" s="8">
        <f>SUM(C7:F7)</f>
        <v>65261614</v>
      </c>
    </row>
    <row r="8" spans="1:7" ht="15.75" thickBot="1">
      <c r="A8" s="14" t="s">
        <v>0</v>
      </c>
      <c r="B8" s="15"/>
      <c r="C8" s="16">
        <f>SUM(C7)</f>
        <v>19496535</v>
      </c>
      <c r="D8" s="16">
        <f t="shared" ref="D8:G8" si="0">SUM(D7)</f>
        <v>512211</v>
      </c>
      <c r="E8" s="16">
        <f t="shared" si="0"/>
        <v>38554481</v>
      </c>
      <c r="F8" s="16">
        <f t="shared" si="0"/>
        <v>6698387</v>
      </c>
      <c r="G8" s="16">
        <f t="shared" si="0"/>
        <v>65261614</v>
      </c>
    </row>
    <row r="9" spans="1:7" ht="15.75" thickBot="1">
      <c r="A9" s="9"/>
      <c r="B9" s="10" t="s">
        <v>13</v>
      </c>
      <c r="C9" s="17">
        <f>C8/$G$8</f>
        <v>0.29870000000000002</v>
      </c>
      <c r="D9" s="18">
        <f t="shared" ref="D9:G9" si="1">D8/$G$8</f>
        <v>7.7999999999999996E-3</v>
      </c>
      <c r="E9" s="63">
        <f>E8/$G$8</f>
        <v>0.59079999999999999</v>
      </c>
      <c r="F9" s="19">
        <f t="shared" si="1"/>
        <v>0.1026</v>
      </c>
      <c r="G9" s="17">
        <f t="shared" si="1"/>
        <v>1</v>
      </c>
    </row>
    <row r="10" spans="1:7">
      <c r="E10" s="57" t="s">
        <v>47</v>
      </c>
    </row>
  </sheetData>
  <mergeCells count="2">
    <mergeCell ref="A1:G1"/>
    <mergeCell ref="C5:G5"/>
  </mergeCells>
  <phoneticPr fontId="5" type="noConversion"/>
  <pageMargins left="0.7" right="0.7" top="0.75" bottom="0.75" header="0.3" footer="0.3"/>
  <pageSetup scale="87" orientation="portrait" r:id="rId1"/>
  <headerFooter>
    <oddFooter>&amp;L&amp;F&amp;R&amp;P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0"/>
  <sheetViews>
    <sheetView workbookViewId="0"/>
  </sheetViews>
  <sheetFormatPr defaultColWidth="9.33203125" defaultRowHeight="15"/>
  <cols>
    <col min="1" max="1" width="56.5" style="20" customWidth="1"/>
    <col min="2" max="2" width="9.33203125" style="20"/>
    <col min="3" max="3" width="19.83203125" style="20" customWidth="1"/>
    <col min="4" max="4" width="21.33203125" style="20" customWidth="1"/>
    <col min="5" max="5" width="17.33203125" style="20" customWidth="1"/>
    <col min="6" max="8" width="9.33203125" style="20"/>
    <col min="9" max="9" width="19.5" style="20" customWidth="1"/>
    <col min="10" max="13" width="14.33203125" style="20" customWidth="1"/>
    <col min="14" max="16384" width="9.33203125" style="20"/>
  </cols>
  <sheetData>
    <row r="1" spans="1:13" ht="30">
      <c r="C1" s="20">
        <v>2016</v>
      </c>
      <c r="D1" s="20">
        <v>2018</v>
      </c>
      <c r="E1" s="36" t="s">
        <v>33</v>
      </c>
      <c r="I1" s="20">
        <v>2016</v>
      </c>
      <c r="J1" s="38" t="s">
        <v>35</v>
      </c>
      <c r="K1" s="38" t="s">
        <v>30</v>
      </c>
      <c r="L1" s="38" t="s">
        <v>36</v>
      </c>
      <c r="M1" s="38" t="s">
        <v>37</v>
      </c>
    </row>
    <row r="2" spans="1:13">
      <c r="A2" s="26" t="s">
        <v>27</v>
      </c>
      <c r="B2" s="26" t="s">
        <v>16</v>
      </c>
      <c r="C2" s="27">
        <f>25697085+96132</f>
        <v>25793217</v>
      </c>
      <c r="D2" s="27" t="e">
        <f>#REF!</f>
        <v>#REF!</v>
      </c>
      <c r="I2" s="20" t="s">
        <v>34</v>
      </c>
      <c r="J2" s="34">
        <f>(C18)/1000</f>
        <v>33205</v>
      </c>
      <c r="K2" s="22" t="e">
        <f>(C20)/1000</f>
        <v>#REF!</v>
      </c>
      <c r="L2" s="22" t="e">
        <f>(C22)/1000</f>
        <v>#REF!</v>
      </c>
      <c r="M2" s="22" t="e">
        <f>(C24)/1000</f>
        <v>#REF!</v>
      </c>
    </row>
    <row r="3" spans="1:13">
      <c r="A3" s="26" t="s">
        <v>24</v>
      </c>
      <c r="B3" s="26" t="s">
        <v>23</v>
      </c>
      <c r="C3" s="28">
        <v>11411512</v>
      </c>
      <c r="D3" s="28" t="e">
        <f>#REF!</f>
        <v>#REF!</v>
      </c>
      <c r="I3" s="20" t="s">
        <v>4</v>
      </c>
      <c r="J3" s="39">
        <f>(C4)/1000</f>
        <v>37205</v>
      </c>
      <c r="K3" s="40" t="e">
        <f>(C6)/1000</f>
        <v>#REF!</v>
      </c>
      <c r="L3" s="40" t="e">
        <f>(C8)/1000</f>
        <v>#REF!</v>
      </c>
      <c r="M3" s="40" t="e">
        <f>(C10)/1000</f>
        <v>#REF!</v>
      </c>
    </row>
    <row r="4" spans="1:13">
      <c r="A4" s="29" t="s">
        <v>25</v>
      </c>
      <c r="B4" s="29"/>
      <c r="C4" s="30">
        <f>SUM(C2:C3)</f>
        <v>37204729</v>
      </c>
      <c r="D4" s="30" t="e">
        <f>SUM(D2:D3)</f>
        <v>#REF!</v>
      </c>
      <c r="E4" s="34" t="e">
        <f>D4-C4</f>
        <v>#REF!</v>
      </c>
      <c r="J4" s="34">
        <f>SUM(J2:J3)</f>
        <v>70410</v>
      </c>
      <c r="K4" s="34" t="e">
        <f t="shared" ref="K4:M4" si="0">SUM(K2:K3)</f>
        <v>#REF!</v>
      </c>
      <c r="L4" s="34" t="e">
        <f t="shared" si="0"/>
        <v>#REF!</v>
      </c>
      <c r="M4" s="34" t="e">
        <f t="shared" si="0"/>
        <v>#REF!</v>
      </c>
    </row>
    <row r="5" spans="1:13">
      <c r="B5" s="20" t="s">
        <v>30</v>
      </c>
      <c r="C5" s="31" t="e">
        <f>#REF!</f>
        <v>#REF!</v>
      </c>
      <c r="D5" s="31" t="e">
        <f>#REF!</f>
        <v>#REF!</v>
      </c>
    </row>
    <row r="6" spans="1:13">
      <c r="C6" s="21" t="e">
        <f>C4*C5</f>
        <v>#REF!</v>
      </c>
      <c r="D6" s="21" t="e">
        <f>D4*D5</f>
        <v>#REF!</v>
      </c>
      <c r="E6" s="22" t="e">
        <f>D6-C6</f>
        <v>#REF!</v>
      </c>
      <c r="I6" s="20">
        <v>2018</v>
      </c>
    </row>
    <row r="7" spans="1:13">
      <c r="I7" s="20" t="s">
        <v>34</v>
      </c>
      <c r="J7" s="34" t="e">
        <f>(D18)/1000</f>
        <v>#REF!</v>
      </c>
      <c r="K7" s="22" t="e">
        <f>(D20)/1000</f>
        <v>#REF!</v>
      </c>
      <c r="L7" s="22" t="e">
        <f>(D22)/1000</f>
        <v>#REF!</v>
      </c>
      <c r="M7" s="22" t="e">
        <f>(D24)/1000</f>
        <v>#REF!</v>
      </c>
    </row>
    <row r="8" spans="1:13">
      <c r="B8" s="20" t="s">
        <v>31</v>
      </c>
      <c r="C8" s="35" t="e">
        <f>C6*#REF!</f>
        <v>#REF!</v>
      </c>
      <c r="D8" s="35" t="e">
        <f>D6*#REF!</f>
        <v>#REF!</v>
      </c>
      <c r="E8" s="35" t="e">
        <f>D8-C8</f>
        <v>#REF!</v>
      </c>
      <c r="I8" s="20" t="s">
        <v>4</v>
      </c>
      <c r="J8" s="39" t="e">
        <f>(D4)/1000</f>
        <v>#REF!</v>
      </c>
      <c r="K8" s="40" t="e">
        <f>(D6)/1000</f>
        <v>#REF!</v>
      </c>
      <c r="L8" s="40" t="e">
        <f>(D8)/1000</f>
        <v>#REF!</v>
      </c>
      <c r="M8" s="40" t="e">
        <f>(D10)/1000</f>
        <v>#REF!</v>
      </c>
    </row>
    <row r="9" spans="1:13">
      <c r="C9" s="35"/>
      <c r="D9" s="35"/>
      <c r="E9" s="35"/>
      <c r="J9" s="34" t="e">
        <f>SUM(J7:J8)</f>
        <v>#REF!</v>
      </c>
      <c r="K9" s="34" t="e">
        <f t="shared" ref="K9:M9" si="1">SUM(K7:K8)</f>
        <v>#REF!</v>
      </c>
      <c r="L9" s="34" t="e">
        <f t="shared" si="1"/>
        <v>#REF!</v>
      </c>
      <c r="M9" s="34" t="e">
        <f t="shared" si="1"/>
        <v>#REF!</v>
      </c>
    </row>
    <row r="10" spans="1:13">
      <c r="B10" s="20" t="s">
        <v>32</v>
      </c>
      <c r="C10" s="35" t="e">
        <f>C6*#REF!</f>
        <v>#REF!</v>
      </c>
      <c r="D10" s="35" t="e">
        <f>D6*#REF!</f>
        <v>#REF!</v>
      </c>
      <c r="E10" s="35" t="e">
        <f>D10-C10</f>
        <v>#REF!</v>
      </c>
    </row>
    <row r="12" spans="1:13">
      <c r="I12" s="20" t="s">
        <v>1</v>
      </c>
    </row>
    <row r="13" spans="1:13">
      <c r="I13" s="20" t="s">
        <v>34</v>
      </c>
      <c r="J13" s="34" t="e">
        <f>J7-J2</f>
        <v>#REF!</v>
      </c>
      <c r="K13" s="34" t="e">
        <f t="shared" ref="K13:M13" si="2">K7-K2</f>
        <v>#REF!</v>
      </c>
      <c r="L13" s="34" t="e">
        <f t="shared" si="2"/>
        <v>#REF!</v>
      </c>
      <c r="M13" s="34" t="e">
        <f t="shared" si="2"/>
        <v>#REF!</v>
      </c>
    </row>
    <row r="14" spans="1:13">
      <c r="C14" s="20">
        <v>2016</v>
      </c>
      <c r="D14" s="20">
        <v>2018</v>
      </c>
      <c r="E14" s="36" t="s">
        <v>33</v>
      </c>
      <c r="I14" s="20" t="s">
        <v>4</v>
      </c>
      <c r="J14" s="34" t="e">
        <f>J8-J3</f>
        <v>#REF!</v>
      </c>
      <c r="K14" s="34" t="e">
        <f t="shared" ref="K14:M14" si="3">K8-K3</f>
        <v>#REF!</v>
      </c>
      <c r="L14" s="34" t="e">
        <f t="shared" si="3"/>
        <v>#REF!</v>
      </c>
      <c r="M14" s="34" t="e">
        <f t="shared" si="3"/>
        <v>#REF!</v>
      </c>
    </row>
    <row r="15" spans="1:13">
      <c r="A15" s="26" t="s">
        <v>18</v>
      </c>
      <c r="B15" s="26" t="s">
        <v>17</v>
      </c>
      <c r="C15" s="27">
        <v>8062842</v>
      </c>
      <c r="D15" s="27" t="e">
        <f>#REF!</f>
        <v>#REF!</v>
      </c>
      <c r="J15" s="34" t="e">
        <f>SUM(J13:J14)</f>
        <v>#REF!</v>
      </c>
      <c r="K15" s="34" t="e">
        <f t="shared" ref="K15" si="4">SUM(K13:K14)</f>
        <v>#REF!</v>
      </c>
      <c r="L15" s="34" t="e">
        <f t="shared" ref="L15" si="5">SUM(L13:L14)</f>
        <v>#REF!</v>
      </c>
      <c r="M15" s="34" t="e">
        <f t="shared" ref="M15" si="6">SUM(M13:M14)</f>
        <v>#REF!</v>
      </c>
    </row>
    <row r="16" spans="1:13">
      <c r="A16" s="26" t="s">
        <v>20</v>
      </c>
      <c r="B16" s="26" t="s">
        <v>19</v>
      </c>
      <c r="C16" s="27">
        <v>492612</v>
      </c>
      <c r="D16" s="27" t="e">
        <f>#REF!</f>
        <v>#REF!</v>
      </c>
    </row>
    <row r="17" spans="1:13">
      <c r="A17" s="26" t="s">
        <v>22</v>
      </c>
      <c r="B17" s="26" t="s">
        <v>21</v>
      </c>
      <c r="C17" s="28">
        <v>24649327</v>
      </c>
      <c r="D17" s="28" t="e">
        <f>#REF!</f>
        <v>#REF!</v>
      </c>
      <c r="E17" s="34"/>
    </row>
    <row r="18" spans="1:13" ht="30">
      <c r="A18" s="29" t="s">
        <v>26</v>
      </c>
      <c r="B18" s="29"/>
      <c r="C18" s="30">
        <f>SUM(C15:C17)</f>
        <v>33204781</v>
      </c>
      <c r="D18" s="30" t="e">
        <f>SUM(D14:D17)</f>
        <v>#REF!</v>
      </c>
      <c r="E18" s="34" t="e">
        <f>D18-C18</f>
        <v>#REF!</v>
      </c>
      <c r="I18" s="49" t="s">
        <v>1</v>
      </c>
      <c r="J18" s="50" t="s">
        <v>35</v>
      </c>
      <c r="K18" s="50" t="s">
        <v>30</v>
      </c>
      <c r="L18" s="50" t="s">
        <v>36</v>
      </c>
      <c r="M18" s="51" t="s">
        <v>37</v>
      </c>
    </row>
    <row r="19" spans="1:13">
      <c r="B19" s="20" t="s">
        <v>30</v>
      </c>
      <c r="C19" s="37" t="e">
        <f>C5</f>
        <v>#REF!</v>
      </c>
      <c r="D19" s="37" t="e">
        <f>C19</f>
        <v>#REF!</v>
      </c>
      <c r="E19" s="22"/>
      <c r="I19" s="41" t="s">
        <v>34</v>
      </c>
      <c r="J19" s="42" t="e">
        <f>J13*1000</f>
        <v>#REF!</v>
      </c>
      <c r="K19" s="42" t="e">
        <f t="shared" ref="K19:M20" si="7">K13*1000</f>
        <v>#REF!</v>
      </c>
      <c r="L19" s="42" t="e">
        <f t="shared" si="7"/>
        <v>#REF!</v>
      </c>
      <c r="M19" s="43" t="e">
        <f t="shared" si="7"/>
        <v>#REF!</v>
      </c>
    </row>
    <row r="20" spans="1:13">
      <c r="C20" s="21" t="e">
        <f>C18*C19</f>
        <v>#REF!</v>
      </c>
      <c r="D20" s="21" t="e">
        <f>D18*D19</f>
        <v>#REF!</v>
      </c>
      <c r="E20" s="22" t="e">
        <f>D20-C20</f>
        <v>#REF!</v>
      </c>
      <c r="I20" s="41" t="s">
        <v>4</v>
      </c>
      <c r="J20" s="46" t="e">
        <f>J14*1000</f>
        <v>#REF!</v>
      </c>
      <c r="K20" s="46" t="e">
        <f t="shared" si="7"/>
        <v>#REF!</v>
      </c>
      <c r="L20" s="46" t="e">
        <f t="shared" si="7"/>
        <v>#REF!</v>
      </c>
      <c r="M20" s="47" t="e">
        <f t="shared" si="7"/>
        <v>#REF!</v>
      </c>
    </row>
    <row r="21" spans="1:13">
      <c r="I21" s="48" t="s">
        <v>0</v>
      </c>
      <c r="J21" s="44" t="e">
        <f>SUM(J19:J20)</f>
        <v>#REF!</v>
      </c>
      <c r="K21" s="44" t="e">
        <f t="shared" ref="K21" si="8">SUM(K19:K20)</f>
        <v>#REF!</v>
      </c>
      <c r="L21" s="44" t="e">
        <f t="shared" ref="L21" si="9">SUM(L19:L20)</f>
        <v>#REF!</v>
      </c>
      <c r="M21" s="45" t="e">
        <f t="shared" ref="M21" si="10">SUM(M19:M20)</f>
        <v>#REF!</v>
      </c>
    </row>
    <row r="22" spans="1:13">
      <c r="B22" s="20" t="s">
        <v>31</v>
      </c>
      <c r="C22" s="35" t="e">
        <f>C20*#REF!</f>
        <v>#REF!</v>
      </c>
      <c r="D22" s="35" t="e">
        <f>D20*#REF!</f>
        <v>#REF!</v>
      </c>
      <c r="E22" s="22" t="e">
        <f>D22-C22</f>
        <v>#REF!</v>
      </c>
      <c r="I22" s="1"/>
      <c r="J22" s="1"/>
      <c r="K22" s="1"/>
      <c r="L22" s="1"/>
      <c r="M22" s="1"/>
    </row>
    <row r="23" spans="1:13">
      <c r="C23" s="35"/>
      <c r="D23" s="35"/>
      <c r="E23" s="22"/>
    </row>
    <row r="24" spans="1:13">
      <c r="B24" s="20" t="s">
        <v>32</v>
      </c>
      <c r="C24" s="35" t="e">
        <f>C20*#REF!</f>
        <v>#REF!</v>
      </c>
      <c r="D24" s="35" t="e">
        <f>D20*#REF!</f>
        <v>#REF!</v>
      </c>
      <c r="E24" s="22" t="e">
        <f>D24-C24</f>
        <v>#REF!</v>
      </c>
    </row>
    <row r="28" spans="1:13">
      <c r="B28" s="20" t="s">
        <v>0</v>
      </c>
    </row>
    <row r="29" spans="1:13">
      <c r="B29" s="20" t="s">
        <v>31</v>
      </c>
      <c r="E29" s="33" t="e">
        <f>E22+E8</f>
        <v>#REF!</v>
      </c>
    </row>
    <row r="30" spans="1:13">
      <c r="B30" s="20" t="s">
        <v>32</v>
      </c>
      <c r="E30" s="33" t="e">
        <f>E24+E10</f>
        <v>#REF!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Date1 xmlns="dc463f71-b30c-4ab2-9473-d307f9d35888">2021-05-28T07:00:00+00:00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6488BD3-3F69-415A-9C87-335E802A05F2}"/>
</file>

<file path=customXml/itemProps2.xml><?xml version="1.0" encoding="utf-8"?>
<ds:datastoreItem xmlns:ds="http://schemas.openxmlformats.org/officeDocument/2006/customXml" ds:itemID="{86CB0DBF-3C2D-4372-BD51-576231B32059}"/>
</file>

<file path=customXml/itemProps3.xml><?xml version="1.0" encoding="utf-8"?>
<ds:datastoreItem xmlns:ds="http://schemas.openxmlformats.org/officeDocument/2006/customXml" ds:itemID="{EEC74673-39A0-4E14-BB26-BEC217EA3E23}"/>
</file>

<file path=customXml/itemProps4.xml><?xml version="1.0" encoding="utf-8"?>
<ds:datastoreItem xmlns:ds="http://schemas.openxmlformats.org/officeDocument/2006/customXml" ds:itemID="{B6FD2190-38DE-43BC-9C2B-A09F846D79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WA GRC BEN-01</vt:lpstr>
      <vt:lpstr>WA GRC BEN-WA Total</vt:lpstr>
      <vt:lpstr>BEN-03 (% Util-Non-Util)</vt:lpstr>
      <vt:lpstr>for Testimony</vt:lpstr>
      <vt:lpstr>'BEN-03 (% Util-Non-Util)'!Print_Area</vt:lpstr>
      <vt:lpstr>'WA GRC BEN-01'!Print_Area</vt:lpstr>
      <vt:lpstr>'WA GRC BEN-WA Total'!Print_Area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PF - 2008 Labor&amp;Benefit.xls</dc:title>
  <dc:creator>tm</dc:creator>
  <cp:lastModifiedBy>Andrews, Liz</cp:lastModifiedBy>
  <cp:lastPrinted>2021-05-15T19:35:59Z</cp:lastPrinted>
  <dcterms:created xsi:type="dcterms:W3CDTF">1998-07-15T16:25:24Z</dcterms:created>
  <dcterms:modified xsi:type="dcterms:W3CDTF">2021-05-15T19:36:11Z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