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F5FB562E-9EB4-4698-ADF3-8DA9DB515C07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2021 Projected H&amp;L Costs" sheetId="6" r:id="rId1"/>
    <sheet name="Teat Year H&amp;L Costs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6" l="1"/>
  <c r="C30" i="6"/>
  <c r="H28" i="6" l="1"/>
  <c r="H27" i="6"/>
  <c r="D31" i="6"/>
  <c r="E31" i="6" s="1"/>
  <c r="F31" i="6" s="1"/>
  <c r="H31" i="6" s="1"/>
  <c r="D30" i="6"/>
  <c r="E30" i="6" s="1"/>
  <c r="F30" i="6" s="1"/>
  <c r="H30" i="6" s="1"/>
  <c r="F23" i="6"/>
  <c r="E23" i="6"/>
  <c r="D23" i="6"/>
  <c r="C23" i="6"/>
  <c r="F22" i="6"/>
  <c r="F25" i="6" s="1"/>
  <c r="E22" i="6"/>
  <c r="D22" i="6"/>
  <c r="C22" i="6"/>
  <c r="G22" i="6" s="1"/>
  <c r="G23" i="6" l="1"/>
  <c r="D25" i="6"/>
  <c r="E25" i="6"/>
  <c r="E33" i="6"/>
  <c r="E34" i="6"/>
  <c r="F33" i="6"/>
  <c r="F34" i="6"/>
  <c r="D34" i="6"/>
  <c r="D33" i="6"/>
  <c r="C25" i="6"/>
  <c r="G25" i="6" s="1"/>
  <c r="D35" i="6" l="1"/>
  <c r="F35" i="6"/>
  <c r="E35" i="6"/>
  <c r="C34" i="6"/>
  <c r="G34" i="6" s="1"/>
  <c r="C33" i="6"/>
  <c r="G33" i="6" l="1"/>
  <c r="G35" i="6" s="1"/>
  <c r="C35" i="6"/>
  <c r="F8" i="6" l="1"/>
  <c r="H24" i="6" s="1"/>
  <c r="H25" i="6" s="1"/>
  <c r="H33" i="6" l="1"/>
  <c r="H34" i="6"/>
  <c r="K13" i="6"/>
  <c r="K14" i="6"/>
  <c r="K15" i="6"/>
  <c r="K12" i="6"/>
  <c r="H35" i="6" l="1"/>
  <c r="D19" i="5"/>
  <c r="C19" i="5"/>
  <c r="E19" i="5"/>
  <c r="E17" i="5"/>
  <c r="E6" i="5"/>
  <c r="E7" i="5"/>
  <c r="E8" i="5"/>
  <c r="E9" i="5"/>
  <c r="E10" i="5"/>
  <c r="E11" i="5"/>
  <c r="E12" i="5"/>
  <c r="E13" i="5"/>
  <c r="E14" i="5"/>
  <c r="E15" i="5"/>
  <c r="E16" i="5"/>
  <c r="E5" i="5"/>
  <c r="D3" i="6" l="1"/>
  <c r="D4" i="6"/>
  <c r="D5" i="6"/>
  <c r="D6" i="6"/>
  <c r="C7" i="6"/>
  <c r="E7" i="6"/>
  <c r="F7" i="6"/>
  <c r="G7" i="6"/>
  <c r="H7" i="6"/>
  <c r="I7" i="6"/>
  <c r="J7" i="6"/>
  <c r="D12" i="6"/>
  <c r="D13" i="6"/>
  <c r="D14" i="6"/>
  <c r="D15" i="6"/>
  <c r="C16" i="6"/>
  <c r="E16" i="6"/>
  <c r="F16" i="6"/>
  <c r="G16" i="6"/>
  <c r="H16" i="6"/>
  <c r="I16" i="6"/>
  <c r="J16" i="6"/>
  <c r="E8" i="6" l="1"/>
  <c r="K16" i="6"/>
  <c r="D7" i="6"/>
  <c r="D16" i="6"/>
  <c r="D17" i="5"/>
  <c r="C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Kennedy, Dick</author>
  </authors>
  <commentList>
    <comment ref="J2" authorId="0" shapeId="0" xr:uid="{5892E060-E7C5-4626-B4CB-4897C2765299}">
      <text>
        <r>
          <rPr>
            <b/>
            <sz val="9"/>
            <color indexed="81"/>
            <rFont val="Tahoma"/>
            <family val="2"/>
          </rPr>
          <t>Kennedy, Dick:</t>
        </r>
        <r>
          <rPr>
            <sz val="9"/>
            <color indexed="81"/>
            <rFont val="Tahoma"/>
            <family val="2"/>
          </rPr>
          <t xml:space="preserve">
Includes EAP (Employee Assistance Program), STD, FMLA, and FSA Administration
</t>
        </r>
      </text>
    </comment>
  </commentList>
</comments>
</file>

<file path=xl/sharedStrings.xml><?xml version="1.0" encoding="utf-8"?>
<sst xmlns="http://schemas.openxmlformats.org/spreadsheetml/2006/main" count="54" uniqueCount="33">
  <si>
    <t>HEALTH &amp; LIFE</t>
  </si>
  <si>
    <t>POST-RETIREMENT MEDICAL</t>
  </si>
  <si>
    <t>Total</t>
  </si>
  <si>
    <t>Union</t>
  </si>
  <si>
    <t>Non-Exempt</t>
  </si>
  <si>
    <t>Exempt</t>
  </si>
  <si>
    <t>Officers</t>
  </si>
  <si>
    <t>Active Other</t>
  </si>
  <si>
    <t>Active LTD Ins</t>
  </si>
  <si>
    <t>Active Life Ins</t>
  </si>
  <si>
    <t>Active Dental</t>
  </si>
  <si>
    <t>Retire Medical</t>
  </si>
  <si>
    <t>Active Medical</t>
  </si>
  <si>
    <t>Total Health</t>
  </si>
  <si>
    <t>FTEs</t>
  </si>
  <si>
    <t>Test Year 9/30/2020</t>
  </si>
  <si>
    <t>Total Test Year</t>
  </si>
  <si>
    <t>Updated: 11-30-20</t>
  </si>
  <si>
    <t>TOTAL</t>
  </si>
  <si>
    <t>H&amp;L</t>
  </si>
  <si>
    <t>Total Medical+Dental Costs in Melinda's Testimony &gt;</t>
  </si>
  <si>
    <t>O&amp;M Alloc</t>
  </si>
  <si>
    <t>Capital Alloc</t>
  </si>
  <si>
    <t>Premium</t>
  </si>
  <si>
    <t>Medical</t>
  </si>
  <si>
    <t>Dental</t>
  </si>
  <si>
    <t>Gross Plant Alloc</t>
  </si>
  <si>
    <t>Employee Cost Alloc</t>
  </si>
  <si>
    <t>Total O&amp;M Costs - WA</t>
  </si>
  <si>
    <t>Total Capital Costs - WA</t>
  </si>
  <si>
    <t>Washington Allocation - Test Year Medical+Dental Costs</t>
  </si>
  <si>
    <t>Projection</t>
  </si>
  <si>
    <t>Source: UG-20XXXX-NWN-KTW-WP18 12-18-20 Payroll Analysis Report_Sep20.xlsx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</si>
</sst>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rgb="FF0000FF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3" fontId="3" fillId="0" borderId="0" xfId="0" applyNumberFormat="1" applyFont="1" applyFill="1" applyAlignment="1">
      <alignment vertical="top"/>
    </xf>
    <xf numFmtId="3" fontId="3" fillId="2" borderId="2" xfId="0" applyNumberFormat="1" applyFont="1" applyFill="1" applyBorder="1" applyAlignment="1">
      <alignment horizontal="center" vertical="top"/>
    </xf>
    <xf numFmtId="14" fontId="4" fillId="0" borderId="0" xfId="0" quotePrefix="1" applyNumberFormat="1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14" fontId="3" fillId="0" borderId="0" xfId="0" quotePrefix="1" applyNumberFormat="1" applyFont="1" applyFill="1" applyAlignment="1">
      <alignment vertical="top"/>
    </xf>
    <xf numFmtId="43" fontId="4" fillId="0" borderId="0" xfId="1" applyFont="1" applyFill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3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3" fontId="3" fillId="2" borderId="2" xfId="0" applyNumberFormat="1" applyFont="1" applyFill="1" applyBorder="1" applyAlignment="1">
      <alignment horizontal="center" vertical="top" wrapText="1"/>
    </xf>
    <xf numFmtId="164" fontId="0" fillId="0" borderId="3" xfId="3" applyNumberFormat="1" applyFont="1" applyBorder="1"/>
    <xf numFmtId="164" fontId="0" fillId="0" borderId="2" xfId="3" applyNumberFormat="1" applyFont="1" applyBorder="1"/>
    <xf numFmtId="164" fontId="0" fillId="0" borderId="4" xfId="3" applyNumberFormat="1" applyFont="1" applyBorder="1"/>
    <xf numFmtId="165" fontId="0" fillId="0" borderId="4" xfId="0" applyNumberFormat="1" applyBorder="1"/>
    <xf numFmtId="0" fontId="2" fillId="0" borderId="4" xfId="0" applyFont="1" applyBorder="1"/>
    <xf numFmtId="164" fontId="0" fillId="0" borderId="5" xfId="3" applyNumberFormat="1" applyFont="1" applyBorder="1"/>
    <xf numFmtId="164" fontId="0" fillId="0" borderId="0" xfId="3" applyNumberFormat="1" applyFont="1" applyBorder="1"/>
    <xf numFmtId="164" fontId="0" fillId="0" borderId="6" xfId="3" applyNumberFormat="1" applyFont="1" applyBorder="1"/>
    <xf numFmtId="165" fontId="0" fillId="0" borderId="6" xfId="0" applyNumberFormat="1" applyBorder="1"/>
    <xf numFmtId="0" fontId="2" fillId="0" borderId="6" xfId="0" applyFont="1" applyBorder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64" fontId="0" fillId="0" borderId="0" xfId="3" applyNumberFormat="1" applyFont="1" applyFill="1" applyBorder="1" applyAlignment="1">
      <alignment horizontal="right"/>
    </xf>
    <xf numFmtId="9" fontId="0" fillId="0" borderId="0" xfId="2" applyFont="1"/>
    <xf numFmtId="0" fontId="8" fillId="0" borderId="0" xfId="0" applyFont="1"/>
    <xf numFmtId="3" fontId="0" fillId="0" borderId="0" xfId="0" applyNumberFormat="1"/>
    <xf numFmtId="3" fontId="3" fillId="0" borderId="0" xfId="0" applyNumberFormat="1" applyFont="1" applyFill="1" applyBorder="1" applyAlignment="1">
      <alignment vertical="top"/>
    </xf>
    <xf numFmtId="164" fontId="0" fillId="0" borderId="0" xfId="0" applyNumberFormat="1"/>
    <xf numFmtId="164" fontId="0" fillId="0" borderId="0" xfId="0" applyNumberFormat="1" applyFill="1" applyBorder="1"/>
    <xf numFmtId="0" fontId="2" fillId="0" borderId="0" xfId="0" applyFont="1" applyBorder="1"/>
    <xf numFmtId="164" fontId="0" fillId="0" borderId="6" xfId="0" applyNumberFormat="1" applyBorder="1"/>
    <xf numFmtId="164" fontId="0" fillId="0" borderId="0" xfId="3" applyNumberFormat="1" applyFont="1"/>
    <xf numFmtId="0" fontId="0" fillId="0" borderId="0" xfId="0" applyAlignment="1">
      <alignment horizontal="right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166" fontId="0" fillId="0" borderId="0" xfId="2" applyNumberFormat="1" applyFont="1"/>
    <xf numFmtId="10" fontId="0" fillId="0" borderId="0" xfId="2" applyNumberFormat="1" applyFont="1"/>
    <xf numFmtId="164" fontId="0" fillId="0" borderId="9" xfId="0" applyNumberFormat="1" applyBorder="1"/>
    <xf numFmtId="10" fontId="0" fillId="0" borderId="0" xfId="0" applyNumberFormat="1"/>
    <xf numFmtId="0" fontId="0" fillId="0" borderId="0" xfId="0" applyAlignment="1">
      <alignment horizontal="left" wrapText="1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/>
    <xf numFmtId="164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164" fontId="0" fillId="0" borderId="11" xfId="0" applyNumberFormat="1" applyBorder="1"/>
    <xf numFmtId="0" fontId="0" fillId="0" borderId="6" xfId="0" applyBorder="1"/>
    <xf numFmtId="166" fontId="0" fillId="0" borderId="6" xfId="0" applyNumberFormat="1" applyBorder="1"/>
    <xf numFmtId="10" fontId="0" fillId="0" borderId="6" xfId="0" applyNumberFormat="1" applyBorder="1"/>
    <xf numFmtId="164" fontId="2" fillId="0" borderId="6" xfId="0" applyNumberFormat="1" applyFont="1" applyBorder="1"/>
    <xf numFmtId="164" fontId="2" fillId="0" borderId="11" xfId="0" applyNumberFormat="1" applyFont="1" applyBorder="1"/>
    <xf numFmtId="0" fontId="2" fillId="0" borderId="10" xfId="0" applyFont="1" applyFill="1" applyBorder="1" applyAlignment="1">
      <alignment horizontal="center"/>
    </xf>
    <xf numFmtId="0" fontId="9" fillId="3" borderId="0" xfId="0" applyFont="1" applyFill="1" applyBorder="1"/>
    <xf numFmtId="164" fontId="2" fillId="4" borderId="8" xfId="0" applyNumberFormat="1" applyFont="1" applyFill="1" applyBorder="1"/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164" fontId="0" fillId="5" borderId="7" xfId="0" applyNumberFormat="1" applyFill="1" applyBorder="1"/>
    <xf numFmtId="164" fontId="0" fillId="5" borderId="6" xfId="0" applyNumberFormat="1" applyFill="1" applyBorder="1"/>
    <xf numFmtId="164" fontId="0" fillId="5" borderId="4" xfId="0" applyNumberFormat="1" applyFill="1" applyBorder="1"/>
    <xf numFmtId="164" fontId="2" fillId="0" borderId="0" xfId="3" applyNumberFormat="1" applyFont="1"/>
    <xf numFmtId="164" fontId="10" fillId="0" borderId="0" xfId="0" applyNumberFormat="1" applyFont="1"/>
    <xf numFmtId="3" fontId="3" fillId="2" borderId="2" xfId="0" applyNumberFormat="1" applyFont="1" applyFill="1" applyBorder="1" applyAlignment="1">
      <alignment horizontal="center" vertical="top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17">
          <cell r="D117">
            <v>0.109888</v>
          </cell>
        </row>
        <row r="122">
          <cell r="D122">
            <v>0.11970000000000003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28AE-D6C9-4DA5-B4F6-06FD880A1270}">
  <sheetPr>
    <tabColor theme="5" tint="0.59999389629810485"/>
  </sheetPr>
  <dimension ref="B1:K37"/>
  <sheetViews>
    <sheetView showGridLines="0" tabSelected="1" zoomScaleNormal="100" workbookViewId="0">
      <selection activeCell="R17" sqref="R17"/>
    </sheetView>
  </sheetViews>
  <sheetFormatPr defaultRowHeight="15" x14ac:dyDescent="0.25"/>
  <cols>
    <col min="1" max="1" width="3.7109375" customWidth="1"/>
    <col min="2" max="2" width="22.28515625" customWidth="1"/>
    <col min="3" max="3" width="13.7109375" customWidth="1"/>
    <col min="4" max="4" width="17.42578125" customWidth="1"/>
    <col min="5" max="5" width="16.5703125" customWidth="1"/>
    <col min="6" max="10" width="15.7109375" customWidth="1"/>
    <col min="11" max="11" width="14.7109375" bestFit="1" customWidth="1"/>
    <col min="12" max="12" width="15.28515625" customWidth="1"/>
    <col min="13" max="13" width="12.28515625" customWidth="1"/>
    <col min="14" max="14" width="10.5703125" bestFit="1" customWidth="1"/>
  </cols>
  <sheetData>
    <row r="1" spans="2:11" ht="15.75" thickBot="1" x14ac:dyDescent="0.3">
      <c r="B1" s="29" t="s">
        <v>17</v>
      </c>
    </row>
    <row r="2" spans="2:11" ht="30.75" thickBot="1" x14ac:dyDescent="0.3">
      <c r="B2" s="23" t="s">
        <v>15</v>
      </c>
      <c r="C2" s="23" t="s">
        <v>14</v>
      </c>
      <c r="D2" s="23" t="s">
        <v>13</v>
      </c>
      <c r="E2" s="22" t="s">
        <v>12</v>
      </c>
      <c r="F2" s="22" t="s">
        <v>11</v>
      </c>
      <c r="G2" s="22" t="s">
        <v>10</v>
      </c>
      <c r="H2" s="22" t="s">
        <v>9</v>
      </c>
      <c r="I2" s="22" t="s">
        <v>8</v>
      </c>
      <c r="J2" s="21" t="s">
        <v>7</v>
      </c>
    </row>
    <row r="3" spans="2:11" x14ac:dyDescent="0.25">
      <c r="B3" s="20" t="s">
        <v>6</v>
      </c>
      <c r="C3" s="19">
        <v>12</v>
      </c>
      <c r="D3" s="18">
        <f>SUM(E3:J3)</f>
        <v>339500</v>
      </c>
      <c r="E3" s="17">
        <v>296600</v>
      </c>
      <c r="F3" s="17">
        <v>0</v>
      </c>
      <c r="G3" s="17">
        <v>16200</v>
      </c>
      <c r="H3" s="17">
        <v>9100</v>
      </c>
      <c r="I3" s="17">
        <v>15800</v>
      </c>
      <c r="J3" s="16">
        <v>1800</v>
      </c>
    </row>
    <row r="4" spans="2:11" x14ac:dyDescent="0.25">
      <c r="B4" s="20" t="s">
        <v>5</v>
      </c>
      <c r="C4" s="19">
        <v>513.79999999999995</v>
      </c>
      <c r="D4" s="18">
        <f>SUM(E4:J4)</f>
        <v>9878100</v>
      </c>
      <c r="E4" s="17">
        <v>8867200</v>
      </c>
      <c r="F4" s="17">
        <v>0</v>
      </c>
      <c r="G4" s="17">
        <v>534000</v>
      </c>
      <c r="H4" s="17">
        <v>125800</v>
      </c>
      <c r="I4" s="17">
        <v>272400</v>
      </c>
      <c r="J4" s="16">
        <v>78700</v>
      </c>
    </row>
    <row r="5" spans="2:11" x14ac:dyDescent="0.25">
      <c r="B5" s="20" t="s">
        <v>4</v>
      </c>
      <c r="C5" s="19">
        <v>15.8</v>
      </c>
      <c r="D5" s="18">
        <f>SUM(E5:J5)</f>
        <v>228800</v>
      </c>
      <c r="E5" s="17">
        <v>204900</v>
      </c>
      <c r="F5" s="17">
        <v>0</v>
      </c>
      <c r="G5" s="17">
        <v>12500</v>
      </c>
      <c r="H5" s="17">
        <v>2800</v>
      </c>
      <c r="I5" s="17">
        <v>6200</v>
      </c>
      <c r="J5" s="16">
        <v>2400</v>
      </c>
    </row>
    <row r="6" spans="2:11" ht="15.75" thickBot="1" x14ac:dyDescent="0.3">
      <c r="B6" s="20" t="s">
        <v>3</v>
      </c>
      <c r="C6" s="19">
        <v>621.4</v>
      </c>
      <c r="D6" s="18">
        <f>SUM(E6:J6)</f>
        <v>10258400</v>
      </c>
      <c r="E6" s="17">
        <v>9091000</v>
      </c>
      <c r="F6" s="17">
        <v>738700</v>
      </c>
      <c r="G6" s="17">
        <v>0</v>
      </c>
      <c r="H6" s="17">
        <v>11400</v>
      </c>
      <c r="I6" s="17">
        <v>322200</v>
      </c>
      <c r="J6" s="16">
        <v>95100</v>
      </c>
    </row>
    <row r="7" spans="2:11" ht="15.75" thickBot="1" x14ac:dyDescent="0.3">
      <c r="B7" s="15" t="s">
        <v>2</v>
      </c>
      <c r="C7" s="14">
        <f t="shared" ref="C7:J7" si="0">SUM(C3:C6)</f>
        <v>1163</v>
      </c>
      <c r="D7" s="13">
        <f t="shared" si="0"/>
        <v>20704800</v>
      </c>
      <c r="E7" s="12">
        <f t="shared" si="0"/>
        <v>18459700</v>
      </c>
      <c r="F7" s="12">
        <f t="shared" si="0"/>
        <v>738700</v>
      </c>
      <c r="G7" s="12">
        <f t="shared" si="0"/>
        <v>562700</v>
      </c>
      <c r="H7" s="12">
        <f t="shared" si="0"/>
        <v>149100</v>
      </c>
      <c r="I7" s="12">
        <f t="shared" si="0"/>
        <v>616600</v>
      </c>
      <c r="J7" s="11">
        <f t="shared" si="0"/>
        <v>178000</v>
      </c>
    </row>
    <row r="8" spans="2:11" s="25" customFormat="1" ht="15.75" thickBot="1" x14ac:dyDescent="0.3">
      <c r="D8" s="27" t="s">
        <v>20</v>
      </c>
      <c r="E8" s="26">
        <f>E7+G7</f>
        <v>19022400</v>
      </c>
      <c r="F8" s="26">
        <f>1738600</f>
        <v>1738600</v>
      </c>
    </row>
    <row r="9" spans="2:11" x14ac:dyDescent="0.25">
      <c r="D9" s="37"/>
      <c r="E9" s="36"/>
      <c r="F9" s="36"/>
      <c r="K9" s="59">
        <v>2021</v>
      </c>
    </row>
    <row r="10" spans="2:11" ht="15.75" thickBot="1" x14ac:dyDescent="0.3">
      <c r="K10" s="60" t="s">
        <v>31</v>
      </c>
    </row>
    <row r="11" spans="2:11" ht="15.75" thickBot="1" x14ac:dyDescent="0.3">
      <c r="B11" s="24">
        <v>44561</v>
      </c>
      <c r="C11" s="23" t="s">
        <v>14</v>
      </c>
      <c r="D11" s="23" t="s">
        <v>13</v>
      </c>
      <c r="E11" s="22" t="s">
        <v>12</v>
      </c>
      <c r="F11" s="22" t="s">
        <v>11</v>
      </c>
      <c r="G11" s="22" t="s">
        <v>10</v>
      </c>
      <c r="H11" s="22" t="s">
        <v>9</v>
      </c>
      <c r="I11" s="22" t="s">
        <v>8</v>
      </c>
      <c r="J11" s="22" t="s">
        <v>7</v>
      </c>
      <c r="K11" s="61" t="s">
        <v>19</v>
      </c>
    </row>
    <row r="12" spans="2:11" x14ac:dyDescent="0.25">
      <c r="B12" s="20" t="s">
        <v>6</v>
      </c>
      <c r="C12" s="19">
        <v>12.5</v>
      </c>
      <c r="D12" s="18">
        <f>SUM(E12:J12)</f>
        <v>399100</v>
      </c>
      <c r="E12" s="17">
        <v>356600</v>
      </c>
      <c r="F12" s="17">
        <v>0</v>
      </c>
      <c r="G12" s="17">
        <v>17900</v>
      </c>
      <c r="H12" s="17">
        <v>9900</v>
      </c>
      <c r="I12" s="17">
        <v>12800</v>
      </c>
      <c r="J12" s="16">
        <v>1900</v>
      </c>
      <c r="K12" s="62">
        <f>SUM(E12,G12:J12)</f>
        <v>399100</v>
      </c>
    </row>
    <row r="13" spans="2:11" x14ac:dyDescent="0.25">
      <c r="B13" s="20" t="s">
        <v>5</v>
      </c>
      <c r="C13" s="19">
        <v>515.5</v>
      </c>
      <c r="D13" s="18">
        <f>SUM(E13:J13)</f>
        <v>10810200</v>
      </c>
      <c r="E13" s="17">
        <v>9748900</v>
      </c>
      <c r="F13" s="17">
        <v>0</v>
      </c>
      <c r="G13" s="17">
        <v>557300</v>
      </c>
      <c r="H13" s="17">
        <v>131300</v>
      </c>
      <c r="I13" s="17">
        <v>297400</v>
      </c>
      <c r="J13" s="16">
        <v>75300</v>
      </c>
      <c r="K13" s="63">
        <f t="shared" ref="K13:K16" si="1">SUM(E13,G13:J13)</f>
        <v>10810200</v>
      </c>
    </row>
    <row r="14" spans="2:11" x14ac:dyDescent="0.25">
      <c r="B14" s="20" t="s">
        <v>4</v>
      </c>
      <c r="C14" s="19">
        <v>15</v>
      </c>
      <c r="D14" s="18">
        <f>SUM(E14:J14)</f>
        <v>224100</v>
      </c>
      <c r="E14" s="17">
        <v>202300</v>
      </c>
      <c r="F14" s="17">
        <v>0</v>
      </c>
      <c r="G14" s="17">
        <v>11200</v>
      </c>
      <c r="H14" s="17">
        <v>2400</v>
      </c>
      <c r="I14" s="17">
        <v>6000</v>
      </c>
      <c r="J14" s="16">
        <v>2200</v>
      </c>
      <c r="K14" s="63">
        <f t="shared" si="1"/>
        <v>224100</v>
      </c>
    </row>
    <row r="15" spans="2:11" ht="15.75" thickBot="1" x14ac:dyDescent="0.3">
      <c r="B15" s="20" t="s">
        <v>3</v>
      </c>
      <c r="C15" s="19">
        <v>621.5</v>
      </c>
      <c r="D15" s="18">
        <f>SUM(E15:J15)</f>
        <v>11093900</v>
      </c>
      <c r="E15" s="17">
        <v>9866800</v>
      </c>
      <c r="F15" s="17">
        <v>779300</v>
      </c>
      <c r="G15" s="17">
        <v>0</v>
      </c>
      <c r="H15" s="17">
        <v>11200</v>
      </c>
      <c r="I15" s="17">
        <v>345300</v>
      </c>
      <c r="J15" s="16">
        <v>91300</v>
      </c>
      <c r="K15" s="63">
        <f t="shared" si="1"/>
        <v>10314600</v>
      </c>
    </row>
    <row r="16" spans="2:11" ht="15.75" thickBot="1" x14ac:dyDescent="0.3">
      <c r="B16" s="15" t="s">
        <v>2</v>
      </c>
      <c r="C16" s="14">
        <f t="shared" ref="C16:J16" si="2">SUM(C12:C15)</f>
        <v>1164.5</v>
      </c>
      <c r="D16" s="13">
        <f t="shared" si="2"/>
        <v>22527300</v>
      </c>
      <c r="E16" s="12">
        <f t="shared" si="2"/>
        <v>20174600</v>
      </c>
      <c r="F16" s="12">
        <f t="shared" si="2"/>
        <v>779300</v>
      </c>
      <c r="G16" s="12">
        <f t="shared" si="2"/>
        <v>586400</v>
      </c>
      <c r="H16" s="12">
        <f t="shared" si="2"/>
        <v>154800</v>
      </c>
      <c r="I16" s="12">
        <f t="shared" si="2"/>
        <v>661500</v>
      </c>
      <c r="J16" s="11">
        <f t="shared" si="2"/>
        <v>170700</v>
      </c>
      <c r="K16" s="64">
        <f t="shared" si="1"/>
        <v>21748000</v>
      </c>
    </row>
    <row r="17" spans="2:11" x14ac:dyDescent="0.25">
      <c r="E17" s="32"/>
    </row>
    <row r="18" spans="2:11" x14ac:dyDescent="0.25">
      <c r="B18" s="34"/>
      <c r="D18" s="32"/>
      <c r="E18" s="33"/>
    </row>
    <row r="19" spans="2:11" x14ac:dyDescent="0.25">
      <c r="B19" s="57" t="s">
        <v>30</v>
      </c>
      <c r="C19" s="38"/>
      <c r="D19" s="39"/>
      <c r="E19" s="39"/>
      <c r="F19" s="38"/>
      <c r="G19" s="38"/>
      <c r="H19" s="38"/>
      <c r="I19" s="38"/>
      <c r="J19" s="38"/>
      <c r="K19" s="38"/>
    </row>
    <row r="20" spans="2:11" ht="15.75" thickBot="1" x14ac:dyDescent="0.3"/>
    <row r="21" spans="2:11" x14ac:dyDescent="0.25">
      <c r="C21" s="46" t="s">
        <v>6</v>
      </c>
      <c r="D21" s="46" t="s">
        <v>5</v>
      </c>
      <c r="E21" s="46" t="s">
        <v>4</v>
      </c>
      <c r="F21" s="46" t="s">
        <v>3</v>
      </c>
      <c r="G21" s="49" t="s">
        <v>2</v>
      </c>
      <c r="H21" s="56" t="s">
        <v>23</v>
      </c>
    </row>
    <row r="22" spans="2:11" x14ac:dyDescent="0.25">
      <c r="B22" t="s">
        <v>24</v>
      </c>
      <c r="C22" s="32">
        <f>E3</f>
        <v>296600</v>
      </c>
      <c r="D22" s="32">
        <f>E4</f>
        <v>8867200</v>
      </c>
      <c r="E22" s="32">
        <f>E5</f>
        <v>204900</v>
      </c>
      <c r="F22" s="32">
        <f>E6</f>
        <v>9091000</v>
      </c>
      <c r="G22" s="35">
        <f>SUM(C22:F22)</f>
        <v>18459700</v>
      </c>
      <c r="H22" s="51"/>
    </row>
    <row r="23" spans="2:11" x14ac:dyDescent="0.25">
      <c r="B23" t="s">
        <v>25</v>
      </c>
      <c r="C23" s="26">
        <f>G3</f>
        <v>16200</v>
      </c>
      <c r="D23" s="26">
        <f>G4</f>
        <v>534000</v>
      </c>
      <c r="E23" s="26">
        <f>G5</f>
        <v>12500</v>
      </c>
      <c r="F23" s="26">
        <f>G6</f>
        <v>0</v>
      </c>
      <c r="G23" s="35">
        <f t="shared" ref="G23" si="3">SUM(C23:F23)</f>
        <v>562700</v>
      </c>
      <c r="H23" s="51"/>
    </row>
    <row r="24" spans="2:11" x14ac:dyDescent="0.25">
      <c r="B24" t="s">
        <v>23</v>
      </c>
      <c r="C24" s="43"/>
      <c r="D24" s="43"/>
      <c r="E24" s="43"/>
      <c r="F24" s="43"/>
      <c r="G24" s="50"/>
      <c r="H24" s="50">
        <f>F8</f>
        <v>1738600</v>
      </c>
    </row>
    <row r="25" spans="2:11" x14ac:dyDescent="0.25">
      <c r="B25" s="40" t="s">
        <v>2</v>
      </c>
      <c r="C25" s="47">
        <f>SUM(C22:C23)</f>
        <v>312800</v>
      </c>
      <c r="D25" s="47">
        <f t="shared" ref="D25:F25" si="4">SUM(D22:D23)</f>
        <v>9401200</v>
      </c>
      <c r="E25" s="47">
        <f t="shared" si="4"/>
        <v>217400</v>
      </c>
      <c r="F25" s="47">
        <f t="shared" si="4"/>
        <v>9091000</v>
      </c>
      <c r="G25" s="54">
        <f>SUM(C25:F25)</f>
        <v>19022400</v>
      </c>
      <c r="H25" s="54">
        <f>SUM(H22:H24)</f>
        <v>1738600</v>
      </c>
    </row>
    <row r="26" spans="2:11" x14ac:dyDescent="0.25">
      <c r="G26" s="51"/>
      <c r="H26" s="51"/>
    </row>
    <row r="27" spans="2:11" x14ac:dyDescent="0.25">
      <c r="B27" t="s">
        <v>21</v>
      </c>
      <c r="C27" s="41">
        <v>0.69</v>
      </c>
      <c r="D27" s="41">
        <v>0.623</v>
      </c>
      <c r="E27" s="41">
        <v>0.623</v>
      </c>
      <c r="F27" s="41">
        <v>0.57199999999999995</v>
      </c>
      <c r="G27" s="52"/>
      <c r="H27" s="52">
        <f>E27</f>
        <v>0.623</v>
      </c>
      <c r="I27" t="s">
        <v>32</v>
      </c>
    </row>
    <row r="28" spans="2:11" x14ac:dyDescent="0.25">
      <c r="B28" t="s">
        <v>22</v>
      </c>
      <c r="C28" s="41">
        <v>0.31</v>
      </c>
      <c r="D28" s="41">
        <v>0.377</v>
      </c>
      <c r="E28" s="41">
        <v>0.377</v>
      </c>
      <c r="F28" s="41">
        <v>0.42799999999999999</v>
      </c>
      <c r="G28" s="52"/>
      <c r="H28" s="52">
        <f>E28</f>
        <v>0.377</v>
      </c>
      <c r="I28" t="s">
        <v>32</v>
      </c>
    </row>
    <row r="29" spans="2:11" x14ac:dyDescent="0.25">
      <c r="G29" s="51"/>
      <c r="H29" s="51"/>
    </row>
    <row r="30" spans="2:11" x14ac:dyDescent="0.25">
      <c r="B30" s="45" t="s">
        <v>27</v>
      </c>
      <c r="C30" s="42">
        <f>'[1]Primary and Summary'!$D$117</f>
        <v>0.109888</v>
      </c>
      <c r="D30" s="44">
        <f>C30</f>
        <v>0.109888</v>
      </c>
      <c r="E30" s="44">
        <f t="shared" ref="E30:F30" si="5">D30</f>
        <v>0.109888</v>
      </c>
      <c r="F30" s="44">
        <f t="shared" si="5"/>
        <v>0.109888</v>
      </c>
      <c r="G30" s="53"/>
      <c r="H30" s="53">
        <f>F30</f>
        <v>0.109888</v>
      </c>
    </row>
    <row r="31" spans="2:11" x14ac:dyDescent="0.25">
      <c r="B31" t="s">
        <v>26</v>
      </c>
      <c r="C31" s="42">
        <f>'[1]Primary and Summary'!$D$122</f>
        <v>0.11970000000000003</v>
      </c>
      <c r="D31" s="44">
        <f>C31:C31</f>
        <v>0.11970000000000003</v>
      </c>
      <c r="E31" s="44">
        <f t="shared" ref="E31:F31" si="6">D31:D31</f>
        <v>0.11970000000000003</v>
      </c>
      <c r="F31" s="44">
        <f t="shared" si="6"/>
        <v>0.11970000000000003</v>
      </c>
      <c r="G31" s="53"/>
      <c r="H31" s="53">
        <f>F31</f>
        <v>0.11970000000000003</v>
      </c>
    </row>
    <row r="32" spans="2:11" x14ac:dyDescent="0.25">
      <c r="G32" s="51"/>
      <c r="H32" s="51"/>
    </row>
    <row r="33" spans="2:8" x14ac:dyDescent="0.25">
      <c r="B33" s="40" t="s">
        <v>28</v>
      </c>
      <c r="C33" s="47">
        <f>C25*C27*C30</f>
        <v>23717.346815999997</v>
      </c>
      <c r="D33" s="47">
        <f t="shared" ref="D33:F33" si="7">D25*D27*D30</f>
        <v>643608.25786879996</v>
      </c>
      <c r="E33" s="47">
        <f t="shared" si="7"/>
        <v>14883.252697600001</v>
      </c>
      <c r="F33" s="47">
        <f t="shared" si="7"/>
        <v>571423.31417599996</v>
      </c>
      <c r="G33" s="54">
        <f>SUM(C33:F33)</f>
        <v>1253632.1715583999</v>
      </c>
      <c r="H33" s="54">
        <f t="shared" ref="H33" si="8">H25*H27*H30</f>
        <v>119024.9454464</v>
      </c>
    </row>
    <row r="34" spans="2:8" x14ac:dyDescent="0.25">
      <c r="B34" s="40" t="s">
        <v>29</v>
      </c>
      <c r="C34" s="48">
        <f>C25*C28*C31</f>
        <v>11607.069600000003</v>
      </c>
      <c r="D34" s="48">
        <f t="shared" ref="D34:F34" si="9">D25*D28*D31</f>
        <v>424247.01228000008</v>
      </c>
      <c r="E34" s="48">
        <f t="shared" si="9"/>
        <v>9810.5880600000019</v>
      </c>
      <c r="F34" s="48">
        <f t="shared" si="9"/>
        <v>465746.47560000012</v>
      </c>
      <c r="G34" s="55">
        <f>SUM(C34:F34)</f>
        <v>911411.14554000017</v>
      </c>
      <c r="H34" s="55">
        <f t="shared" ref="H34" si="10">H25*H28*H31</f>
        <v>78457.62834000001</v>
      </c>
    </row>
    <row r="35" spans="2:8" ht="15.75" thickBot="1" x14ac:dyDescent="0.3">
      <c r="C35" s="47">
        <f>SUM(C33:C34)</f>
        <v>35324.416416</v>
      </c>
      <c r="D35" s="47">
        <f t="shared" ref="D35:H35" si="11">SUM(D33:D34)</f>
        <v>1067855.2701488</v>
      </c>
      <c r="E35" s="47">
        <f t="shared" si="11"/>
        <v>24693.840757600003</v>
      </c>
      <c r="F35" s="47">
        <f t="shared" si="11"/>
        <v>1037169.7897760001</v>
      </c>
      <c r="G35" s="58">
        <f t="shared" si="11"/>
        <v>2165043.3170984001</v>
      </c>
      <c r="H35" s="58">
        <f t="shared" si="11"/>
        <v>197482.57378640003</v>
      </c>
    </row>
    <row r="36" spans="2:8" x14ac:dyDescent="0.25">
      <c r="G36" s="65"/>
      <c r="H36" s="65"/>
    </row>
    <row r="37" spans="2:8" x14ac:dyDescent="0.25">
      <c r="G37" s="66"/>
      <c r="H37" s="66"/>
    </row>
  </sheetData>
  <pageMargins left="0.7" right="0.7" top="0.75" bottom="0.75" header="0.3" footer="0.3"/>
  <pageSetup orientation="portrait" horizontalDpi="4294967293" verticalDpi="4294967293" r:id="rId1"/>
  <headerFooter>
    <oddHeader>&amp;R Exh. KTW-5 Walker WP3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3670-4CD7-4BF6-AB28-52A856109032}">
  <sheetPr>
    <tabColor theme="4" tint="0.59999389629810485"/>
  </sheetPr>
  <dimension ref="B1:L20"/>
  <sheetViews>
    <sheetView showGridLines="0" zoomScaleNormal="100" workbookViewId="0">
      <selection activeCell="L8" sqref="L8"/>
    </sheetView>
  </sheetViews>
  <sheetFormatPr defaultRowHeight="15" x14ac:dyDescent="0.25"/>
  <cols>
    <col min="2" max="2" width="15.28515625" bestFit="1" customWidth="1"/>
    <col min="3" max="3" width="15.42578125" customWidth="1"/>
    <col min="4" max="4" width="21.85546875" customWidth="1"/>
    <col min="5" max="5" width="14.7109375" customWidth="1"/>
  </cols>
  <sheetData>
    <row r="1" spans="2:5" ht="15.75" thickBot="1" x14ac:dyDescent="0.3"/>
    <row r="2" spans="2:5" ht="15.75" thickBot="1" x14ac:dyDescent="0.3">
      <c r="B2" s="1"/>
      <c r="C2" s="67"/>
      <c r="D2" s="67"/>
    </row>
    <row r="3" spans="2:5" ht="26.25" thickBot="1" x14ac:dyDescent="0.3">
      <c r="B3" s="1"/>
      <c r="C3" s="2" t="s">
        <v>0</v>
      </c>
      <c r="D3" s="10" t="s">
        <v>1</v>
      </c>
      <c r="E3" s="10" t="s">
        <v>18</v>
      </c>
    </row>
    <row r="4" spans="2:5" x14ac:dyDescent="0.25">
      <c r="B4" s="3"/>
      <c r="C4" s="9"/>
      <c r="D4" s="9"/>
    </row>
    <row r="5" spans="2:5" x14ac:dyDescent="0.25">
      <c r="B5" s="5">
        <v>43769</v>
      </c>
      <c r="C5" s="4">
        <v>1634643</v>
      </c>
      <c r="D5" s="6">
        <v>-720</v>
      </c>
      <c r="E5" s="30">
        <f>SUM(C5:D5)</f>
        <v>1633923</v>
      </c>
    </row>
    <row r="6" spans="2:5" x14ac:dyDescent="0.25">
      <c r="B6" s="5">
        <v>43799</v>
      </c>
      <c r="C6" s="4">
        <v>1641369</v>
      </c>
      <c r="D6" s="6">
        <v>-80597</v>
      </c>
      <c r="E6" s="30">
        <f t="shared" ref="E6:E16" si="0">SUM(C6:D6)</f>
        <v>1560772</v>
      </c>
    </row>
    <row r="7" spans="2:5" x14ac:dyDescent="0.25">
      <c r="B7" s="5">
        <v>43830</v>
      </c>
      <c r="C7" s="4">
        <v>2593400</v>
      </c>
      <c r="D7" s="6">
        <v>-720</v>
      </c>
      <c r="E7" s="30">
        <f t="shared" si="0"/>
        <v>2592680</v>
      </c>
    </row>
    <row r="8" spans="2:5" x14ac:dyDescent="0.25">
      <c r="B8" s="5">
        <v>43861</v>
      </c>
      <c r="C8" s="4">
        <v>1297168</v>
      </c>
      <c r="D8" s="6">
        <v>-11980</v>
      </c>
      <c r="E8" s="30">
        <f t="shared" si="0"/>
        <v>1285188</v>
      </c>
    </row>
    <row r="9" spans="2:5" x14ac:dyDescent="0.25">
      <c r="B9" s="5">
        <v>43890</v>
      </c>
      <c r="C9" s="4">
        <v>1689524</v>
      </c>
      <c r="D9" s="6">
        <v>-6429</v>
      </c>
      <c r="E9" s="30">
        <f t="shared" si="0"/>
        <v>1683095</v>
      </c>
    </row>
    <row r="10" spans="2:5" x14ac:dyDescent="0.25">
      <c r="B10" s="5">
        <v>43921</v>
      </c>
      <c r="C10" s="4">
        <v>1704963</v>
      </c>
      <c r="D10" s="6">
        <v>-6429</v>
      </c>
      <c r="E10" s="30">
        <f t="shared" si="0"/>
        <v>1698534</v>
      </c>
    </row>
    <row r="11" spans="2:5" x14ac:dyDescent="0.25">
      <c r="B11" s="5">
        <v>43951</v>
      </c>
      <c r="C11" s="4">
        <v>1704482</v>
      </c>
      <c r="D11" s="6">
        <v>-6429</v>
      </c>
      <c r="E11" s="30">
        <f t="shared" si="0"/>
        <v>1698053</v>
      </c>
    </row>
    <row r="12" spans="2:5" x14ac:dyDescent="0.25">
      <c r="B12" s="5">
        <v>43982</v>
      </c>
      <c r="C12" s="4">
        <v>2090894</v>
      </c>
      <c r="D12" s="6">
        <v>-6429</v>
      </c>
      <c r="E12" s="30">
        <f t="shared" si="0"/>
        <v>2084465</v>
      </c>
    </row>
    <row r="13" spans="2:5" x14ac:dyDescent="0.25">
      <c r="B13" s="5">
        <v>44012</v>
      </c>
      <c r="C13" s="4">
        <v>1685598</v>
      </c>
      <c r="D13" s="6">
        <v>-6429</v>
      </c>
      <c r="E13" s="30">
        <f t="shared" si="0"/>
        <v>1679169</v>
      </c>
    </row>
    <row r="14" spans="2:5" x14ac:dyDescent="0.25">
      <c r="B14" s="5">
        <v>44043</v>
      </c>
      <c r="C14" s="4">
        <v>1295998</v>
      </c>
      <c r="D14" s="6">
        <v>-6429</v>
      </c>
      <c r="E14" s="30">
        <f t="shared" si="0"/>
        <v>1289569</v>
      </c>
    </row>
    <row r="15" spans="2:5" x14ac:dyDescent="0.25">
      <c r="B15" s="5">
        <v>44074</v>
      </c>
      <c r="C15" s="4">
        <v>1678851</v>
      </c>
      <c r="D15" s="6">
        <v>-6429</v>
      </c>
      <c r="E15" s="30">
        <f t="shared" si="0"/>
        <v>1672422</v>
      </c>
    </row>
    <row r="16" spans="2:5" x14ac:dyDescent="0.25">
      <c r="B16" s="5">
        <v>44104</v>
      </c>
      <c r="C16" s="4">
        <v>1687911</v>
      </c>
      <c r="D16" s="6">
        <v>-6429</v>
      </c>
      <c r="E16" s="30">
        <f t="shared" si="0"/>
        <v>1681482</v>
      </c>
    </row>
    <row r="17" spans="2:12" x14ac:dyDescent="0.25">
      <c r="B17" s="4"/>
      <c r="C17" s="7">
        <f t="shared" ref="C17:E17" si="1">SUM(C5:C16)</f>
        <v>20704801</v>
      </c>
      <c r="D17" s="7">
        <f t="shared" si="1"/>
        <v>-145449</v>
      </c>
      <c r="E17" s="7">
        <f t="shared" si="1"/>
        <v>20559352</v>
      </c>
    </row>
    <row r="18" spans="2:12" x14ac:dyDescent="0.25">
      <c r="B18" s="4"/>
      <c r="C18" s="4"/>
      <c r="D18" s="4"/>
    </row>
    <row r="19" spans="2:12" x14ac:dyDescent="0.25">
      <c r="B19" s="8" t="s">
        <v>16</v>
      </c>
      <c r="C19" s="4">
        <f>SUM(C5:C16)</f>
        <v>20704801</v>
      </c>
      <c r="D19" s="4">
        <f>SUM(D5:D16)</f>
        <v>-145449</v>
      </c>
      <c r="E19" s="31">
        <f>SUM(C19:D19)</f>
        <v>20559352</v>
      </c>
    </row>
    <row r="20" spans="2:12" x14ac:dyDescent="0.25">
      <c r="B20" s="4"/>
      <c r="C20" s="4"/>
      <c r="D20" s="4"/>
      <c r="L20" s="28"/>
    </row>
  </sheetData>
  <mergeCells count="1">
    <mergeCell ref="C2:D2"/>
  </mergeCells>
  <pageMargins left="0.7" right="0.7" top="0.75" bottom="0.75" header="0.3" footer="0.3"/>
  <pageSetup orientation="portrait" horizontalDpi="4294967295" verticalDpi="4294967295" r:id="rId1"/>
  <headerFooter>
    <oddHeader>&amp;R Exh. KTW-5 Walker WP3</oddHeader>
  </headerFooter>
  <ignoredErrors>
    <ignoredError sqref="E5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A6D33A4-34BF-4F14-BCE7-E773078D6374}"/>
</file>

<file path=customXml/itemProps2.xml><?xml version="1.0" encoding="utf-8"?>
<ds:datastoreItem xmlns:ds="http://schemas.openxmlformats.org/officeDocument/2006/customXml" ds:itemID="{67376394-9933-4F14-AF27-83B38D7306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F85023-2E60-44E1-8505-0048AB498F9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6B36EA3-8769-4CA8-9668-28A07F175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Projected H&amp;L Costs</vt:lpstr>
      <vt:lpstr>Teat Year H&amp;L Costs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Brinker</dc:creator>
  <cp:lastModifiedBy>Lee-Pella, Erica N.</cp:lastModifiedBy>
  <dcterms:created xsi:type="dcterms:W3CDTF">2018-03-12T22:24:37Z</dcterms:created>
  <dcterms:modified xsi:type="dcterms:W3CDTF">2020-12-17T20:38:14Z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