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6975" activeTab="0"/>
  </bookViews>
  <sheets>
    <sheet name="Staff-DR-039 Sup-Attachment B" sheetId="1" r:id="rId1"/>
  </sheets>
  <definedNames>
    <definedName name="_xlnm.Print_Area" localSheetId="0">'Staff-DR-039 Sup-Attachment B'!$A$1:$K$47</definedName>
  </definedNames>
  <calcPr fullCalcOnLoad="1" fullPrecision="0"/>
</workbook>
</file>

<file path=xl/sharedStrings.xml><?xml version="1.0" encoding="utf-8"?>
<sst xmlns="http://schemas.openxmlformats.org/spreadsheetml/2006/main" count="55" uniqueCount="52">
  <si>
    <t>Avista Utilities</t>
  </si>
  <si>
    <t>Total Expenses</t>
  </si>
  <si>
    <t>Net Operating Income Before FIT</t>
  </si>
  <si>
    <t xml:space="preserve">   Net Rate Base</t>
  </si>
  <si>
    <t>FIT Benefit of Interest Expense</t>
  </si>
  <si>
    <t xml:space="preserve">   Net Operating Income Requirement</t>
  </si>
  <si>
    <t>Net Plant</t>
  </si>
  <si>
    <t xml:space="preserve">   Return on Rate Base</t>
  </si>
  <si>
    <t xml:space="preserve">Net Operating Income Requirement including Return </t>
  </si>
  <si>
    <t>Revenue</t>
  </si>
  <si>
    <t>Requirement</t>
  </si>
  <si>
    <t>Line</t>
  </si>
  <si>
    <t>No.</t>
  </si>
  <si>
    <t>Settlement Rate of Return</t>
  </si>
  <si>
    <t xml:space="preserve">Revenue Requirement Deferral </t>
  </si>
  <si>
    <t>Revenue Requirement</t>
  </si>
  <si>
    <t>Depreciation Expense</t>
  </si>
  <si>
    <t>FIT Benefit of Depreciation</t>
  </si>
  <si>
    <t>ROR</t>
  </si>
  <si>
    <t>Weighted Average Cost of Debt</t>
  </si>
  <si>
    <t>Accumulated Depreciation (cost of removal)</t>
  </si>
  <si>
    <t>Accumulated Depreciation</t>
  </si>
  <si>
    <t>SYSTEM</t>
  </si>
  <si>
    <t>PT Ratio</t>
  </si>
  <si>
    <t>WASHINGTON</t>
  </si>
  <si>
    <t>Debt %</t>
  </si>
  <si>
    <t>Debt Cost</t>
  </si>
  <si>
    <t>Equity %</t>
  </si>
  <si>
    <t>Equity Cost</t>
  </si>
  <si>
    <t>Rate of Return</t>
  </si>
  <si>
    <t>Cost of Removal (Per Plant Accounting)</t>
  </si>
  <si>
    <t>Cost (Per Cognos FA_TTP - includes overheads)</t>
  </si>
  <si>
    <t>Depreciation Rate - FERC CG 331000</t>
  </si>
  <si>
    <t>Depreciation Expense (Related to ER_4178 Gantry Crane)</t>
  </si>
  <si>
    <t>Net-to-Gross Factor (conversion factor)</t>
  </si>
  <si>
    <t>WA's Share</t>
  </si>
  <si>
    <t>FIT @ 21%</t>
  </si>
  <si>
    <t>WA Share of Total Project Removed</t>
  </si>
  <si>
    <t>O&amp;M Expense Calculation</t>
  </si>
  <si>
    <t>Total Project Removed (System)</t>
  </si>
  <si>
    <t>Capital Investment - Gantry Crane Project</t>
  </si>
  <si>
    <t>Generation Operating Expense</t>
  </si>
  <si>
    <t xml:space="preserve">Correction to Adj. </t>
  </si>
  <si>
    <t>Generation Operating Expense Increase</t>
  </si>
  <si>
    <t>Depreciation Expense Reduction</t>
  </si>
  <si>
    <t>Net Rate Base Reduction</t>
  </si>
  <si>
    <t>Overall Revenue Requirement Increase</t>
  </si>
  <si>
    <t>WA Share Operating Expense</t>
  </si>
  <si>
    <t>System Operating Expense</t>
  </si>
  <si>
    <t>WA Share Depreciation Expense</t>
  </si>
  <si>
    <t xml:space="preserve">This Correction is added to the filed 2019 EOP Adjustment 2.19. Please note, PC-DR-Attachment A reflects (in tab "E-CAP-Summmary") the change to rate base and depreciation only. It does not show the increase in operating expense noted above. </t>
  </si>
  <si>
    <t xml:space="preserve">This calculation is shown in tab "Staff-DR-039" of Attachment A.  This Supplemental Attachment B is meant to show the pieces of operating and depreciation expense, as well as rate base more clearly.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</si>
</sst>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&quot;/2011&quot;"/>
    <numFmt numFmtId="166" formatCode="_(&quot;$&quot;* #,##0_);_(&quot;$&quot;* \(#,##0\);_(&quot;$&quot;* &quot;-&quot;??_);_(@_)"/>
    <numFmt numFmtId="167" formatCode="0.00000"/>
    <numFmt numFmtId="168" formatCode="_(* #,##0.00000_);_(* \(#,##0.00000\);_(* &quot;-&quot;??_);_(@_)"/>
    <numFmt numFmtId="169" formatCode="0.000%"/>
    <numFmt numFmtId="170" formatCode="[$-409]mmm\-yy;@"/>
    <numFmt numFmtId="171" formatCode="_(* #,##0.0000_);_(* \(#,##0.0000\);_(* &quot;-&quot;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[$-409]dddd\,\ mmmm\ d\,\ yyyy"/>
    <numFmt numFmtId="175" formatCode="[$-409]h:mm:ss\ AM/PM"/>
    <numFmt numFmtId="176" formatCode="0.0%"/>
    <numFmt numFmtId="177" formatCode="0.00000%"/>
    <numFmt numFmtId="178" formatCode="0.0000%"/>
    <numFmt numFmtId="179" formatCode="_(&quot;$&quot;* #,##0.0_);_(&quot;$&quot;* \(#,##0.0\);_(&quot;$&quot;* &quot;-&quot;??_);_(@_)"/>
    <numFmt numFmtId="180" formatCode="_(* #,##0.000_);_(* \(#,##0.000\);_(* &quot;-&quot;?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0" xfId="47" applyNumberFormat="1" applyFont="1" applyAlignment="1">
      <alignment/>
    </xf>
    <xf numFmtId="164" fontId="0" fillId="0" borderId="0" xfId="44" applyNumberFormat="1" applyFont="1" applyBorder="1" applyAlignment="1">
      <alignment/>
    </xf>
    <xf numFmtId="164" fontId="0" fillId="0" borderId="0" xfId="44" applyNumberFormat="1" applyFont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166" fontId="0" fillId="0" borderId="11" xfId="47" applyNumberFormat="1" applyFont="1" applyBorder="1" applyAlignment="1">
      <alignment/>
    </xf>
    <xf numFmtId="167" fontId="0" fillId="0" borderId="0" xfId="60" applyNumberFormat="1" applyFont="1" applyBorder="1" applyAlignment="1">
      <alignment/>
    </xf>
    <xf numFmtId="166" fontId="0" fillId="0" borderId="12" xfId="47" applyNumberFormat="1" applyFont="1" applyBorder="1" applyAlignment="1">
      <alignment/>
    </xf>
    <xf numFmtId="166" fontId="0" fillId="0" borderId="0" xfId="47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10" xfId="44" applyNumberFormat="1" applyFont="1" applyBorder="1" applyAlignment="1">
      <alignment/>
    </xf>
    <xf numFmtId="169" fontId="0" fillId="0" borderId="10" xfId="6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left" indent="1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166" fontId="0" fillId="0" borderId="0" xfId="45" applyNumberFormat="1" applyFont="1" applyAlignment="1">
      <alignment/>
    </xf>
    <xf numFmtId="169" fontId="0" fillId="0" borderId="13" xfId="0" applyNumberFormat="1" applyFill="1" applyBorder="1" applyAlignment="1">
      <alignment/>
    </xf>
    <xf numFmtId="166" fontId="0" fillId="0" borderId="12" xfId="47" applyNumberFormat="1" applyFont="1" applyFill="1" applyBorder="1" applyAlignment="1">
      <alignment/>
    </xf>
    <xf numFmtId="166" fontId="0" fillId="0" borderId="0" xfId="47" applyNumberFormat="1" applyFont="1" applyFill="1" applyAlignment="1">
      <alignment/>
    </xf>
    <xf numFmtId="4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Border="1" applyAlignment="1">
      <alignment horizontal="center"/>
    </xf>
    <xf numFmtId="10" fontId="2" fillId="0" borderId="0" xfId="59" applyNumberFormat="1" applyFont="1" applyAlignment="1">
      <alignment horizontal="left"/>
    </xf>
    <xf numFmtId="166" fontId="0" fillId="33" borderId="0" xfId="0" applyNumberFormat="1" applyFont="1" applyFill="1" applyBorder="1" applyAlignment="1">
      <alignment horizontal="center"/>
    </xf>
    <xf numFmtId="166" fontId="0" fillId="33" borderId="0" xfId="47" applyNumberFormat="1" applyFont="1" applyFill="1" applyAlignment="1">
      <alignment/>
    </xf>
    <xf numFmtId="164" fontId="0" fillId="33" borderId="0" xfId="44" applyNumberFormat="1" applyFont="1" applyFill="1" applyBorder="1" applyAlignment="1">
      <alignment/>
    </xf>
    <xf numFmtId="0" fontId="4" fillId="0" borderId="0" xfId="0" applyFont="1" applyAlignment="1">
      <alignment/>
    </xf>
    <xf numFmtId="166" fontId="2" fillId="0" borderId="0" xfId="45" applyNumberFormat="1" applyFont="1" applyAlignment="1">
      <alignment/>
    </xf>
    <xf numFmtId="166" fontId="0" fillId="33" borderId="12" xfId="47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6" fontId="21" fillId="0" borderId="0" xfId="45" applyNumberFormat="1" applyFont="1" applyAlignment="1">
      <alignment/>
    </xf>
    <xf numFmtId="44" fontId="21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21" fillId="0" borderId="0" xfId="0" applyNumberFormat="1" applyFont="1" applyAlignment="1">
      <alignment/>
    </xf>
    <xf numFmtId="164" fontId="0" fillId="0" borderId="0" xfId="44" applyNumberFormat="1" applyFont="1" applyBorder="1" applyAlignment="1">
      <alignment vertical="top"/>
    </xf>
    <xf numFmtId="164" fontId="2" fillId="0" borderId="0" xfId="44" applyNumberFormat="1" applyFont="1" applyBorder="1" applyAlignment="1">
      <alignment horizontal="left" vertical="top" wrapText="1"/>
    </xf>
    <xf numFmtId="0" fontId="2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6.140625" style="0" customWidth="1"/>
    <col min="2" max="2" width="20.7109375" style="0" customWidth="1"/>
    <col min="3" max="3" width="11.140625" style="0" customWidth="1"/>
    <col min="4" max="5" width="11.28125" style="0" customWidth="1"/>
    <col min="6" max="6" width="14.140625" style="0" bestFit="1" customWidth="1"/>
    <col min="7" max="7" width="13.57421875" style="1" customWidth="1"/>
    <col min="8" max="8" width="15.7109375" style="0" bestFit="1" customWidth="1"/>
    <col min="9" max="9" width="10.421875" style="0" bestFit="1" customWidth="1"/>
    <col min="11" max="11" width="14.421875" style="0" customWidth="1"/>
  </cols>
  <sheetData>
    <row r="1" spans="2:9" ht="12.75">
      <c r="B1" s="23" t="s">
        <v>0</v>
      </c>
      <c r="C1" s="23"/>
      <c r="D1" s="23"/>
      <c r="E1" s="23"/>
      <c r="F1" s="23"/>
      <c r="G1" s="23"/>
      <c r="H1" s="23"/>
      <c r="I1" s="23"/>
    </row>
    <row r="2" spans="2:9" ht="12.75">
      <c r="B2" s="23" t="s">
        <v>40</v>
      </c>
      <c r="C2" s="23"/>
      <c r="D2" s="23"/>
      <c r="E2" s="23"/>
      <c r="F2" s="23"/>
      <c r="G2" s="23"/>
      <c r="H2" s="23" t="s">
        <v>35</v>
      </c>
      <c r="I2" s="23"/>
    </row>
    <row r="3" spans="2:9" ht="12.75">
      <c r="B3" s="23" t="s">
        <v>14</v>
      </c>
      <c r="C3" s="23"/>
      <c r="D3" s="23"/>
      <c r="E3" s="23"/>
      <c r="F3" s="23"/>
      <c r="G3" s="51" t="s">
        <v>23</v>
      </c>
      <c r="H3" s="42">
        <v>0.6564</v>
      </c>
      <c r="I3" s="20"/>
    </row>
    <row r="4" spans="2:9" ht="12.75">
      <c r="B4" s="22" t="s">
        <v>42</v>
      </c>
      <c r="C4" s="20"/>
      <c r="D4" s="20"/>
      <c r="E4" s="20"/>
      <c r="F4" s="20"/>
      <c r="G4" s="21"/>
      <c r="H4" s="20"/>
      <c r="I4" s="20"/>
    </row>
    <row r="5" spans="2:8" ht="12.75">
      <c r="B5" s="2"/>
      <c r="F5" s="25" t="s">
        <v>22</v>
      </c>
      <c r="H5" s="3" t="s">
        <v>24</v>
      </c>
    </row>
    <row r="6" spans="1:8" ht="12.75">
      <c r="A6" s="17" t="s">
        <v>11</v>
      </c>
      <c r="B6" s="2"/>
      <c r="F6" s="17" t="s">
        <v>9</v>
      </c>
      <c r="H6" s="17" t="s">
        <v>9</v>
      </c>
    </row>
    <row r="7" spans="1:8" s="3" customFormat="1" ht="12.75">
      <c r="A7" s="19" t="s">
        <v>12</v>
      </c>
      <c r="F7" s="18" t="s">
        <v>10</v>
      </c>
      <c r="G7" s="4"/>
      <c r="H7" s="18" t="s">
        <v>10</v>
      </c>
    </row>
    <row r="8" spans="1:9" s="3" customFormat="1" ht="12.75">
      <c r="A8" s="25">
        <v>1</v>
      </c>
      <c r="B8" s="40" t="s">
        <v>41</v>
      </c>
      <c r="F8" s="41">
        <f>F41</f>
        <v>1391386</v>
      </c>
      <c r="G8" s="4"/>
      <c r="H8" s="43">
        <f>F44</f>
        <v>913306</v>
      </c>
      <c r="I8" s="40" t="s">
        <v>43</v>
      </c>
    </row>
    <row r="9" spans="1:9" ht="12.75">
      <c r="A9" s="3">
        <v>2</v>
      </c>
      <c r="B9" t="s">
        <v>16</v>
      </c>
      <c r="F9" s="5">
        <f>-H39</f>
        <v>-14810</v>
      </c>
      <c r="G9" s="6"/>
      <c r="H9" s="44">
        <f>F9*H3</f>
        <v>-9721</v>
      </c>
      <c r="I9" s="29" t="s">
        <v>44</v>
      </c>
    </row>
    <row r="10" spans="1:8" ht="12.75">
      <c r="A10" s="3">
        <v>3</v>
      </c>
      <c r="B10" t="s">
        <v>1</v>
      </c>
      <c r="F10" s="9">
        <f>SUM(F8:F9)</f>
        <v>1376576</v>
      </c>
      <c r="G10" s="6"/>
      <c r="H10" s="9">
        <f>SUM(H8:H9)</f>
        <v>903585</v>
      </c>
    </row>
    <row r="11" spans="1:8" ht="12.75">
      <c r="A11" s="3">
        <v>4</v>
      </c>
      <c r="B11" t="s">
        <v>2</v>
      </c>
      <c r="F11" s="7">
        <f>-F10</f>
        <v>-1376576</v>
      </c>
      <c r="G11" s="6"/>
      <c r="H11" s="7">
        <f>-H10</f>
        <v>-903585</v>
      </c>
    </row>
    <row r="12" spans="1:8" ht="12.75">
      <c r="A12" s="3">
        <v>5</v>
      </c>
      <c r="B12" t="s">
        <v>17</v>
      </c>
      <c r="F12" s="6">
        <f>F11*-0.21</f>
        <v>289081</v>
      </c>
      <c r="G12" s="6"/>
      <c r="H12" s="6">
        <f>H11*-0.21</f>
        <v>189753</v>
      </c>
    </row>
    <row r="13" spans="1:8" ht="12.75">
      <c r="A13" s="3">
        <v>6</v>
      </c>
      <c r="B13" t="s">
        <v>4</v>
      </c>
      <c r="F13" s="6">
        <f>F19*F36*0.21</f>
        <v>-7178</v>
      </c>
      <c r="G13" s="6"/>
      <c r="H13" s="6">
        <f>H19*F36*0.21</f>
        <v>-4712</v>
      </c>
    </row>
    <row r="14" spans="1:8" ht="12.75">
      <c r="A14" s="3">
        <v>7</v>
      </c>
      <c r="B14" t="s">
        <v>5</v>
      </c>
      <c r="F14" s="10">
        <f>SUM(F11:F13)</f>
        <v>-1094673</v>
      </c>
      <c r="G14" s="6"/>
      <c r="H14" s="10">
        <f>SUM(H11:H13)</f>
        <v>-718544</v>
      </c>
    </row>
    <row r="15" spans="1:8" ht="12.75">
      <c r="A15" s="3"/>
      <c r="B15" s="1"/>
      <c r="C15" s="1"/>
      <c r="D15" s="1"/>
      <c r="E15" s="1"/>
      <c r="F15" s="11"/>
      <c r="G15" s="6"/>
      <c r="H15" s="11"/>
    </row>
    <row r="16" spans="1:8" ht="12.75">
      <c r="A16" s="3">
        <v>8</v>
      </c>
      <c r="B16" t="s">
        <v>6</v>
      </c>
      <c r="F16" s="37">
        <f>-F39</f>
        <v>-1007513</v>
      </c>
      <c r="G16" s="6"/>
      <c r="H16" s="37">
        <f>-F39*H3</f>
        <v>-661332</v>
      </c>
    </row>
    <row r="17" spans="1:18" ht="12.75">
      <c r="A17" s="3">
        <v>9</v>
      </c>
      <c r="B17" t="s">
        <v>21</v>
      </c>
      <c r="F17" s="7">
        <f>-F9</f>
        <v>14810</v>
      </c>
      <c r="G17" s="6"/>
      <c r="H17" s="7">
        <f>-H9</f>
        <v>9721</v>
      </c>
      <c r="L17" s="58"/>
      <c r="M17" s="58"/>
      <c r="N17" s="58"/>
      <c r="O17" s="58"/>
      <c r="P17" s="58"/>
      <c r="Q17" s="58"/>
      <c r="R17" s="58"/>
    </row>
    <row r="18" spans="1:18" ht="12.75">
      <c r="A18" s="3">
        <v>10</v>
      </c>
      <c r="B18" t="s">
        <v>20</v>
      </c>
      <c r="F18" s="8">
        <f>-F40</f>
        <v>-383873</v>
      </c>
      <c r="G18" s="6"/>
      <c r="H18" s="8">
        <f>-F40*H3</f>
        <v>-251974</v>
      </c>
      <c r="L18" s="58"/>
      <c r="M18" s="58"/>
      <c r="N18" s="58"/>
      <c r="O18" s="58"/>
      <c r="P18" s="58"/>
      <c r="Q18" s="58"/>
      <c r="R18" s="58"/>
    </row>
    <row r="19" spans="1:18" ht="12.75">
      <c r="A19" s="3">
        <v>11</v>
      </c>
      <c r="B19" t="s">
        <v>3</v>
      </c>
      <c r="F19" s="6">
        <f>SUM(F16:F18)</f>
        <v>-1376576</v>
      </c>
      <c r="G19" s="6"/>
      <c r="H19" s="45">
        <f>SUM(H16:H18)</f>
        <v>-903585</v>
      </c>
      <c r="I19" s="29" t="s">
        <v>45</v>
      </c>
      <c r="L19" s="58"/>
      <c r="M19" s="58"/>
      <c r="N19" s="58"/>
      <c r="O19" s="58"/>
      <c r="P19" s="58"/>
      <c r="Q19" s="58"/>
      <c r="R19" s="58"/>
    </row>
    <row r="20" spans="1:18" ht="12.75">
      <c r="A20" s="3">
        <v>12</v>
      </c>
      <c r="B20" t="s">
        <v>13</v>
      </c>
      <c r="F20" s="16">
        <f>F34</f>
        <v>0.07433</v>
      </c>
      <c r="G20" s="6"/>
      <c r="H20" s="16">
        <f>F34</f>
        <v>0.07433</v>
      </c>
      <c r="L20" s="58"/>
      <c r="M20" s="58"/>
      <c r="N20" s="58"/>
      <c r="O20" s="58"/>
      <c r="P20" s="58"/>
      <c r="Q20" s="58"/>
      <c r="R20" s="58"/>
    </row>
    <row r="21" spans="1:18" ht="13.5" thickBot="1">
      <c r="A21" s="3">
        <v>13</v>
      </c>
      <c r="B21" t="s">
        <v>7</v>
      </c>
      <c r="F21" s="12">
        <f>F19*F20</f>
        <v>-102321</v>
      </c>
      <c r="G21" s="6"/>
      <c r="H21" s="12">
        <f>H19*H20</f>
        <v>-67163</v>
      </c>
      <c r="L21" s="58"/>
      <c r="M21" s="58"/>
      <c r="N21" s="58"/>
      <c r="O21" s="58"/>
      <c r="P21" s="58"/>
      <c r="Q21" s="58"/>
      <c r="R21" s="58"/>
    </row>
    <row r="22" spans="1:18" ht="12.75">
      <c r="A22" s="3"/>
      <c r="F22" s="13"/>
      <c r="G22" s="6"/>
      <c r="H22" s="13"/>
      <c r="L22" s="58"/>
      <c r="M22" s="58"/>
      <c r="N22" s="58"/>
      <c r="O22" s="58"/>
      <c r="P22" s="58"/>
      <c r="Q22" s="58"/>
      <c r="R22" s="58"/>
    </row>
    <row r="23" spans="1:18" ht="12.75">
      <c r="A23" s="3">
        <v>14</v>
      </c>
      <c r="B23" s="14" t="s">
        <v>8</v>
      </c>
      <c r="C23" s="14"/>
      <c r="D23" s="14"/>
      <c r="E23" s="14"/>
      <c r="F23" s="13">
        <f>-F14+F21</f>
        <v>992352</v>
      </c>
      <c r="G23" s="6"/>
      <c r="H23" s="13">
        <f>-H14+H21</f>
        <v>651381</v>
      </c>
      <c r="L23" s="58"/>
      <c r="M23" s="58"/>
      <c r="N23" s="58"/>
      <c r="O23" s="58"/>
      <c r="P23" s="58"/>
      <c r="Q23" s="58"/>
      <c r="R23" s="58"/>
    </row>
    <row r="24" spans="1:18" ht="12.75">
      <c r="A24" s="3">
        <v>15</v>
      </c>
      <c r="B24" s="29" t="s">
        <v>34</v>
      </c>
      <c r="F24" s="15">
        <v>0.75529</v>
      </c>
      <c r="G24" s="6"/>
      <c r="H24" s="15">
        <v>0.75529</v>
      </c>
      <c r="L24" s="58"/>
      <c r="M24" s="58"/>
      <c r="N24" s="58"/>
      <c r="O24" s="58"/>
      <c r="P24" s="58"/>
      <c r="Q24" s="58"/>
      <c r="R24" s="58"/>
    </row>
    <row r="25" spans="1:18" ht="13.5" thickBot="1">
      <c r="A25" s="3">
        <v>16</v>
      </c>
      <c r="B25" t="s">
        <v>15</v>
      </c>
      <c r="F25" s="36">
        <f>F23/F24</f>
        <v>1313869</v>
      </c>
      <c r="G25" s="6"/>
      <c r="H25" s="48">
        <f>H23/H24</f>
        <v>862425</v>
      </c>
      <c r="I25" s="29" t="s">
        <v>46</v>
      </c>
      <c r="L25" s="58"/>
      <c r="M25" s="58"/>
      <c r="N25" s="58"/>
      <c r="O25" s="58"/>
      <c r="P25" s="58"/>
      <c r="Q25" s="58"/>
      <c r="R25" s="58"/>
    </row>
    <row r="26" spans="1:18" ht="12.75">
      <c r="A26" s="3"/>
      <c r="F26" s="13"/>
      <c r="G26" s="6"/>
      <c r="H26" s="7"/>
      <c r="L26" s="58"/>
      <c r="M26" s="58"/>
      <c r="N26" s="58"/>
      <c r="O26" s="58"/>
      <c r="P26" s="58"/>
      <c r="Q26" s="58"/>
      <c r="R26" s="58"/>
    </row>
    <row r="27" spans="1:18" ht="12.75" customHeight="1">
      <c r="A27" s="3"/>
      <c r="F27" s="13"/>
      <c r="G27" s="56"/>
      <c r="H27" s="57" t="s">
        <v>50</v>
      </c>
      <c r="I27" s="57"/>
      <c r="J27" s="57"/>
      <c r="K27" s="57"/>
      <c r="L27" s="58"/>
      <c r="M27" s="58"/>
      <c r="N27" s="58"/>
      <c r="O27" s="58"/>
      <c r="P27" s="58"/>
      <c r="Q27" s="58"/>
      <c r="R27" s="58"/>
    </row>
    <row r="28" spans="1:18" ht="12.75">
      <c r="A28" s="3"/>
      <c r="F28" s="13"/>
      <c r="G28" s="56"/>
      <c r="H28" s="57"/>
      <c r="I28" s="57"/>
      <c r="J28" s="57"/>
      <c r="K28" s="57"/>
      <c r="L28" s="58"/>
      <c r="M28" s="58"/>
      <c r="N28" s="58"/>
      <c r="O28" s="58"/>
      <c r="P28" s="58"/>
      <c r="Q28" s="58"/>
      <c r="R28" s="58"/>
    </row>
    <row r="29" spans="1:18" ht="12.75">
      <c r="A29">
        <v>17</v>
      </c>
      <c r="B29" s="2" t="s">
        <v>29</v>
      </c>
      <c r="G29" s="56"/>
      <c r="H29" s="57"/>
      <c r="I29" s="57"/>
      <c r="J29" s="57"/>
      <c r="K29" s="57"/>
      <c r="L29" s="58"/>
      <c r="M29" s="58"/>
      <c r="N29" s="58"/>
      <c r="O29" s="58"/>
      <c r="P29" s="58"/>
      <c r="Q29" s="58"/>
      <c r="R29" s="58"/>
    </row>
    <row r="30" spans="1:18" ht="12.75">
      <c r="A30">
        <v>18</v>
      </c>
      <c r="B30" t="s">
        <v>25</v>
      </c>
      <c r="F30" s="26">
        <v>0.5</v>
      </c>
      <c r="G30" s="56"/>
      <c r="H30" s="57"/>
      <c r="I30" s="57"/>
      <c r="J30" s="57"/>
      <c r="K30" s="57"/>
      <c r="L30" s="58"/>
      <c r="M30" s="58"/>
      <c r="N30" s="58"/>
      <c r="O30" s="58"/>
      <c r="P30" s="58"/>
      <c r="Q30" s="58"/>
      <c r="R30" s="58"/>
    </row>
    <row r="31" spans="1:18" ht="12.75">
      <c r="A31">
        <v>19</v>
      </c>
      <c r="B31" t="s">
        <v>26</v>
      </c>
      <c r="F31" s="28">
        <v>0.04965</v>
      </c>
      <c r="G31" s="56"/>
      <c r="H31" s="57"/>
      <c r="I31" s="57"/>
      <c r="J31" s="57"/>
      <c r="K31" s="57"/>
      <c r="L31" s="58"/>
      <c r="M31" s="58"/>
      <c r="N31" s="58"/>
      <c r="O31" s="58"/>
      <c r="P31" s="58"/>
      <c r="Q31" s="58"/>
      <c r="R31" s="58"/>
    </row>
    <row r="32" spans="1:18" ht="12.75" customHeight="1">
      <c r="A32">
        <v>20</v>
      </c>
      <c r="B32" t="s">
        <v>27</v>
      </c>
      <c r="F32" s="26">
        <v>0.5</v>
      </c>
      <c r="G32" s="56"/>
      <c r="H32" s="57" t="s">
        <v>51</v>
      </c>
      <c r="I32" s="57"/>
      <c r="J32" s="57"/>
      <c r="K32" s="57"/>
      <c r="L32" s="58"/>
      <c r="M32" s="58"/>
      <c r="N32" s="58"/>
      <c r="O32" s="58"/>
      <c r="P32" s="58"/>
      <c r="Q32" s="58"/>
      <c r="R32" s="58"/>
    </row>
    <row r="33" spans="1:11" ht="12.75">
      <c r="A33">
        <v>21</v>
      </c>
      <c r="B33" t="s">
        <v>28</v>
      </c>
      <c r="F33" s="24">
        <v>0.099</v>
      </c>
      <c r="G33" s="56"/>
      <c r="H33" s="57"/>
      <c r="I33" s="57"/>
      <c r="J33" s="57"/>
      <c r="K33" s="57"/>
    </row>
    <row r="34" spans="1:11" ht="13.5" thickBot="1">
      <c r="A34">
        <v>22</v>
      </c>
      <c r="B34" s="27" t="s">
        <v>18</v>
      </c>
      <c r="F34" s="35">
        <f>(F30*F31)+(F32*F33)</f>
        <v>0.07433</v>
      </c>
      <c r="G34" s="56"/>
      <c r="H34" s="57"/>
      <c r="I34" s="57"/>
      <c r="J34" s="57"/>
      <c r="K34" s="57"/>
    </row>
    <row r="35" spans="7:11" ht="12.75">
      <c r="G35" s="56"/>
      <c r="H35" s="57"/>
      <c r="I35" s="57"/>
      <c r="J35" s="57"/>
      <c r="K35" s="57"/>
    </row>
    <row r="36" spans="1:11" ht="12.75">
      <c r="A36">
        <v>23</v>
      </c>
      <c r="B36" t="s">
        <v>19</v>
      </c>
      <c r="F36" s="28">
        <f>F30*F31</f>
        <v>0.02483</v>
      </c>
      <c r="G36" s="56"/>
      <c r="H36" s="57"/>
      <c r="I36" s="57"/>
      <c r="J36" s="57"/>
      <c r="K36" s="57"/>
    </row>
    <row r="37" spans="7:11" ht="12.75">
      <c r="G37" s="56"/>
      <c r="H37" s="56"/>
      <c r="I37" s="56"/>
      <c r="J37" s="56"/>
      <c r="K37" s="56"/>
    </row>
    <row r="38" spans="2:8" ht="63.75">
      <c r="B38" s="46" t="s">
        <v>38</v>
      </c>
      <c r="F38" s="50" t="s">
        <v>48</v>
      </c>
      <c r="G38" s="31" t="s">
        <v>32</v>
      </c>
      <c r="H38" s="33" t="s">
        <v>33</v>
      </c>
    </row>
    <row r="39" spans="1:8" ht="15">
      <c r="A39">
        <v>24</v>
      </c>
      <c r="B39" s="29" t="s">
        <v>31</v>
      </c>
      <c r="F39" s="47">
        <v>1007513</v>
      </c>
      <c r="G39" s="32">
        <v>0.0147</v>
      </c>
      <c r="H39" s="52">
        <f>F39*G39</f>
        <v>14810</v>
      </c>
    </row>
    <row r="40" spans="1:6" ht="12.75">
      <c r="A40">
        <v>25</v>
      </c>
      <c r="B40" s="29" t="s">
        <v>30</v>
      </c>
      <c r="F40" s="30">
        <v>383873</v>
      </c>
    </row>
    <row r="41" spans="1:6" ht="12.75">
      <c r="A41">
        <v>26</v>
      </c>
      <c r="B41" t="s">
        <v>39</v>
      </c>
      <c r="F41" s="34">
        <f>SUM(F39:F40)</f>
        <v>1391386</v>
      </c>
    </row>
    <row r="43" spans="6:8" ht="12.75">
      <c r="F43" s="49" t="s">
        <v>47</v>
      </c>
      <c r="H43" s="2" t="s">
        <v>49</v>
      </c>
    </row>
    <row r="44" spans="1:8" ht="15">
      <c r="A44">
        <v>27</v>
      </c>
      <c r="B44" s="2" t="s">
        <v>37</v>
      </c>
      <c r="F44" s="53">
        <f>F41*H3</f>
        <v>913305.77</v>
      </c>
      <c r="H44" s="55">
        <f>H39*H3</f>
        <v>9721</v>
      </c>
    </row>
    <row r="45" spans="1:8" ht="12.75">
      <c r="A45">
        <v>28</v>
      </c>
      <c r="B45" t="s">
        <v>36</v>
      </c>
      <c r="F45" s="38">
        <f>F44*-0.21</f>
        <v>-191794.21</v>
      </c>
      <c r="H45" s="54"/>
    </row>
    <row r="46" spans="1:8" ht="12.75">
      <c r="A46">
        <v>29</v>
      </c>
      <c r="B46" t="s">
        <v>5</v>
      </c>
      <c r="F46" s="10">
        <f>SUM(F44:F45)</f>
        <v>721512</v>
      </c>
      <c r="H46" s="13"/>
    </row>
    <row r="47" ht="12.75">
      <c r="H47" s="1"/>
    </row>
    <row r="60" ht="12.75">
      <c r="H60" s="39"/>
    </row>
  </sheetData>
  <sheetProtection/>
  <mergeCells count="2">
    <mergeCell ref="H27:K31"/>
    <mergeCell ref="H32:K36"/>
  </mergeCells>
  <printOptions/>
  <pageMargins left="0.5" right="0.51" top="1" bottom="1" header="0.5" footer="0.5"/>
  <pageSetup fitToHeight="0" fitToWidth="1" horizontalDpi="600" verticalDpi="600" orientation="portrait" scale="70" r:id="rId1"/>
  <headerFooter alignWithMargins="0">
    <oddFooter>&amp;L
&amp;F  
&amp;R
Page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Andrews, Liz</cp:lastModifiedBy>
  <cp:lastPrinted>2021-02-03T00:47:23Z</cp:lastPrinted>
  <dcterms:created xsi:type="dcterms:W3CDTF">2009-02-25T21:21:21Z</dcterms:created>
  <dcterms:modified xsi:type="dcterms:W3CDTF">2021-02-03T00:53:34Z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Testimony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Avista Corporation</vt:lpwstr>
  </property>
  <property fmtid="{D5CDD505-2E9C-101B-9397-08002B2CF9AE}" pid="7" name="IsConfidential">
    <vt:lpwstr>0</vt:lpwstr>
  </property>
  <property fmtid="{D5CDD505-2E9C-101B-9397-08002B2CF9AE}" pid="8" name="IsEFSEC">
    <vt:lpwstr>0</vt:lpwstr>
  </property>
  <property fmtid="{D5CDD505-2E9C-101B-9397-08002B2CF9AE}" pid="9" name="DocketNumber">
    <vt:lpwstr>200900</vt:lpwstr>
  </property>
  <property fmtid="{D5CDD505-2E9C-101B-9397-08002B2CF9AE}" pid="10" name="Date1">
    <vt:lpwstr>2021-05-28T00:00:00Z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2020-10-30T00:00:00Z</vt:lpwstr>
  </property>
  <property fmtid="{D5CDD505-2E9C-101B-9397-08002B2CF9AE}" pid="14" name="Prefix">
    <vt:lpwstr>UE</vt:lpwstr>
  </property>
  <property fmtid="{D5CDD505-2E9C-101B-9397-08002B2CF9AE}" pid="15" name="IndustryCode">
    <vt:lpwstr>140</vt:lpwstr>
  </property>
  <property fmtid="{D5CDD505-2E9C-101B-9397-08002B2CF9AE}" pid="16" name="CaseStatus">
    <vt:lpwstr>Formal</vt:lpwstr>
  </property>
  <property fmtid="{D5CDD505-2E9C-101B-9397-08002B2CF9AE}" pid="17" name="_docset_NoMedatataSyncRequired">
    <vt:lpwstr>False</vt:lpwstr>
  </property>
</Properties>
</file>