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ACTIVE\Cases\UW\UW_240151_Cascadia Water 2024 GRC\1_Filings\Testimony_Direct_Response\PC\01 Drafts\Stefan de Villiers\Exhibits\"/>
    </mc:Choice>
  </mc:AlternateContent>
  <xr:revisionPtr revIDLastSave="0" documentId="13_ncr:1_{343D0F1C-4A26-4650-83E1-BA2A2153DF5A}" xr6:coauthVersionLast="47" xr6:coauthVersionMax="47" xr10:uidLastSave="{00000000-0000-0000-0000-000000000000}"/>
  <bookViews>
    <workbookView xWindow="3390" yWindow="2197" windowWidth="16838" windowHeight="10696" xr2:uid="{00000000-000D-0000-FFFF-FFFF00000000}"/>
  </bookViews>
  <sheets>
    <sheet name="SDV-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7" i="1"/>
  <c r="D14" i="1"/>
  <c r="D11" i="1"/>
  <c r="D5" i="1"/>
  <c r="D6" i="1"/>
  <c r="D7" i="1"/>
  <c r="D8" i="1"/>
  <c r="D4" i="1"/>
  <c r="B12" i="1"/>
  <c r="B15" i="1" s="1"/>
  <c r="B18" i="1" s="1"/>
  <c r="B20" i="1" s="1"/>
  <c r="C10" i="1"/>
  <c r="C13" i="1" s="1"/>
  <c r="C16" i="1" s="1"/>
  <c r="B10" i="1"/>
  <c r="B13" i="1" s="1"/>
  <c r="D13" i="1" s="1"/>
  <c r="C12" i="1"/>
  <c r="C15" i="1" s="1"/>
  <c r="C18" i="1" s="1"/>
  <c r="C20" i="1" s="1"/>
  <c r="D20" i="1" l="1"/>
  <c r="D10" i="1"/>
  <c r="B16" i="1"/>
  <c r="B21" i="1" s="1"/>
  <c r="D18" i="1"/>
  <c r="D15" i="1"/>
  <c r="C21" i="1"/>
  <c r="D12" i="1"/>
  <c r="D9" i="1"/>
  <c r="D21" i="1" l="1"/>
  <c r="D16" i="1"/>
</calcChain>
</file>

<file path=xl/sharedStrings.xml><?xml version="1.0" encoding="utf-8"?>
<sst xmlns="http://schemas.openxmlformats.org/spreadsheetml/2006/main" count="23" uniqueCount="23">
  <si>
    <t>SDV-10: Adjusted Revenue Requirement</t>
  </si>
  <si>
    <t>Western Systems</t>
  </si>
  <si>
    <t>Pelican Point</t>
  </si>
  <si>
    <t>Debt Weight</t>
  </si>
  <si>
    <t>Equity Weight</t>
  </si>
  <si>
    <t>Cost of Debt</t>
  </si>
  <si>
    <t>Public Counsel ROE</t>
  </si>
  <si>
    <t>Public Counsel WACC</t>
  </si>
  <si>
    <t>Net Rate Base</t>
  </si>
  <si>
    <t>Public Counsel Operating Income Return</t>
  </si>
  <si>
    <t>Pro Forma Net Operating Income Loss</t>
  </si>
  <si>
    <t>Public Counsel Operating Income Deficiency</t>
  </si>
  <si>
    <t>Revenue Conversion Factor</t>
  </si>
  <si>
    <t>Public Counsel Revenue Requirement</t>
  </si>
  <si>
    <t>Total</t>
  </si>
  <si>
    <t>Proposed Operating Income Return</t>
  </si>
  <si>
    <t>Proposed Operating Income Deficiency</t>
  </si>
  <si>
    <t>Proposed Revenue Requirement Calculated</t>
  </si>
  <si>
    <t>Proposed Revenue Forgone</t>
  </si>
  <si>
    <t>Proposed Revenue Requirement</t>
  </si>
  <si>
    <t>Proposed Return on Equity (ROE)</t>
  </si>
  <si>
    <t>Proposed Weighted Cost of Capital (WACC)</t>
  </si>
  <si>
    <t>Source: Direct Testimony of Matthew J. Rowell, Exh. MJR-1T, at 13 (Table 5) and Workpapers 1 and 2 ('Capital Structure', 'PFIS', and 'Int Sync, NTG, Rev Req')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</si>
</sst>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rgb="FFC00000"/>
      <name val="Arial"/>
      <family val="2"/>
    </font>
    <font>
      <b/>
      <sz val="12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0" fontId="2" fillId="0" borderId="0" xfId="0" applyNumberFormat="1" applyFont="1"/>
    <xf numFmtId="10" fontId="2" fillId="0" borderId="5" xfId="0" applyNumberFormat="1" applyFont="1" applyBorder="1"/>
    <xf numFmtId="164" fontId="2" fillId="0" borderId="0" xfId="1" applyNumberFormat="1" applyFont="1" applyBorder="1"/>
    <xf numFmtId="164" fontId="2" fillId="0" borderId="5" xfId="0" applyNumberFormat="1" applyFont="1" applyBorder="1"/>
    <xf numFmtId="164" fontId="2" fillId="0" borderId="0" xfId="0" applyNumberFormat="1" applyFont="1"/>
    <xf numFmtId="0" fontId="5" fillId="0" borderId="4" xfId="0" applyFont="1" applyBorder="1"/>
    <xf numFmtId="164" fontId="5" fillId="0" borderId="0" xfId="0" applyNumberFormat="1" applyFont="1"/>
    <xf numFmtId="164" fontId="5" fillId="0" borderId="5" xfId="0" applyNumberFormat="1" applyFont="1" applyBorder="1"/>
    <xf numFmtId="0" fontId="6" fillId="0" borderId="6" xfId="0" applyFont="1" applyBorder="1"/>
    <xf numFmtId="164" fontId="6" fillId="0" borderId="7" xfId="0" applyNumberFormat="1" applyFont="1" applyBorder="1"/>
    <xf numFmtId="164" fontId="6" fillId="0" borderId="8" xfId="0" applyNumberFormat="1" applyFont="1" applyBorder="1"/>
    <xf numFmtId="10" fontId="2" fillId="0" borderId="10" xfId="0" applyNumberFormat="1" applyFont="1" applyBorder="1"/>
    <xf numFmtId="164" fontId="2" fillId="0" borderId="9" xfId="1" applyNumberFormat="1" applyFont="1" applyBorder="1"/>
    <xf numFmtId="164" fontId="2" fillId="0" borderId="10" xfId="0" applyNumberFormat="1" applyFont="1" applyBorder="1"/>
    <xf numFmtId="0" fontId="2" fillId="0" borderId="11" xfId="0" applyFont="1" applyBorder="1"/>
    <xf numFmtId="0" fontId="2" fillId="0" borderId="13" xfId="0" applyFont="1" applyBorder="1"/>
    <xf numFmtId="10" fontId="2" fillId="0" borderId="14" xfId="0" applyNumberFormat="1" applyFont="1" applyBorder="1"/>
    <xf numFmtId="164" fontId="2" fillId="0" borderId="12" xfId="0" applyNumberFormat="1" applyFont="1" applyBorder="1"/>
    <xf numFmtId="164" fontId="2" fillId="0" borderId="14" xfId="0" applyNumberFormat="1" applyFont="1" applyBorder="1"/>
    <xf numFmtId="10" fontId="2" fillId="0" borderId="9" xfId="2" applyNumberFormat="1" applyFont="1" applyBorder="1"/>
    <xf numFmtId="10" fontId="2" fillId="0" borderId="12" xfId="0" applyNumberFormat="1" applyFont="1" applyBorder="1"/>
  </cellXfs>
  <cellStyles count="4">
    <cellStyle name="Comma 3" xfId="3" xr:uid="{466F18F6-4B2E-448C-B9CD-722B90156FC0}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topLeftCell="A13" workbookViewId="0">
      <selection activeCell="A24" sqref="A24"/>
    </sheetView>
  </sheetViews>
  <sheetFormatPr defaultRowHeight="15" x14ac:dyDescent="0.4"/>
  <cols>
    <col min="1" max="1" width="43.19921875" style="1" customWidth="1"/>
    <col min="2" max="2" width="17.6640625" style="1" bestFit="1" customWidth="1"/>
    <col min="3" max="3" width="15.1328125" style="1" bestFit="1" customWidth="1"/>
    <col min="4" max="4" width="16.19921875" style="1" bestFit="1" customWidth="1"/>
    <col min="5" max="16384" width="9.06640625" style="1"/>
  </cols>
  <sheetData>
    <row r="1" spans="1:4" x14ac:dyDescent="0.4">
      <c r="A1" s="2" t="s">
        <v>0</v>
      </c>
    </row>
    <row r="2" spans="1:4" ht="15.4" thickBot="1" x14ac:dyDescent="0.45"/>
    <row r="3" spans="1:4" x14ac:dyDescent="0.4">
      <c r="A3" s="3"/>
      <c r="B3" s="4" t="s">
        <v>1</v>
      </c>
      <c r="C3" s="4" t="s">
        <v>2</v>
      </c>
      <c r="D3" s="5" t="s">
        <v>14</v>
      </c>
    </row>
    <row r="4" spans="1:4" x14ac:dyDescent="0.4">
      <c r="A4" s="21" t="s">
        <v>3</v>
      </c>
      <c r="B4" s="26">
        <v>0.34</v>
      </c>
      <c r="C4" s="26">
        <v>0.34</v>
      </c>
      <c r="D4" s="27">
        <f>AVERAGE(B4:C4)</f>
        <v>0.34</v>
      </c>
    </row>
    <row r="5" spans="1:4" x14ac:dyDescent="0.4">
      <c r="A5" s="6" t="s">
        <v>5</v>
      </c>
      <c r="B5" s="7">
        <v>5.2200000000000003E-2</v>
      </c>
      <c r="C5" s="7">
        <v>5.2200000000000003E-2</v>
      </c>
      <c r="D5" s="8">
        <f t="shared" ref="D5:D10" si="0">AVERAGE(B5:C5)</f>
        <v>5.2200000000000003E-2</v>
      </c>
    </row>
    <row r="6" spans="1:4" x14ac:dyDescent="0.4">
      <c r="A6" s="6" t="s">
        <v>4</v>
      </c>
      <c r="B6" s="7">
        <v>0.66</v>
      </c>
      <c r="C6" s="7">
        <v>0.66</v>
      </c>
      <c r="D6" s="8">
        <f t="shared" si="0"/>
        <v>0.66</v>
      </c>
    </row>
    <row r="7" spans="1:4" x14ac:dyDescent="0.4">
      <c r="A7" s="6" t="s">
        <v>20</v>
      </c>
      <c r="B7" s="7">
        <v>0.109</v>
      </c>
      <c r="C7" s="7">
        <v>0.109</v>
      </c>
      <c r="D7" s="8">
        <f t="shared" si="0"/>
        <v>0.109</v>
      </c>
    </row>
    <row r="8" spans="1:4" x14ac:dyDescent="0.4">
      <c r="A8" s="6" t="s">
        <v>6</v>
      </c>
      <c r="B8" s="7">
        <v>7.9000000000000001E-2</v>
      </c>
      <c r="C8" s="7">
        <v>7.9000000000000001E-2</v>
      </c>
      <c r="D8" s="8">
        <f t="shared" si="0"/>
        <v>7.9000000000000001E-2</v>
      </c>
    </row>
    <row r="9" spans="1:4" x14ac:dyDescent="0.4">
      <c r="A9" s="6" t="s">
        <v>21</v>
      </c>
      <c r="B9" s="7">
        <v>8.9700000000000002E-2</v>
      </c>
      <c r="C9" s="7">
        <v>8.9700000000000002E-2</v>
      </c>
      <c r="D9" s="8">
        <f t="shared" si="0"/>
        <v>8.9700000000000002E-2</v>
      </c>
    </row>
    <row r="10" spans="1:4" x14ac:dyDescent="0.4">
      <c r="A10" s="22" t="s">
        <v>7</v>
      </c>
      <c r="B10" s="18">
        <f>B4*B5+B6*B8</f>
        <v>6.9888000000000006E-2</v>
      </c>
      <c r="C10" s="18">
        <f>C4*C5+C6*C8</f>
        <v>6.9888000000000006E-2</v>
      </c>
      <c r="D10" s="23">
        <f t="shared" si="0"/>
        <v>6.9888000000000006E-2</v>
      </c>
    </row>
    <row r="11" spans="1:4" x14ac:dyDescent="0.4">
      <c r="A11" s="21" t="s">
        <v>8</v>
      </c>
      <c r="B11" s="19">
        <v>9711248.6185539495</v>
      </c>
      <c r="C11" s="19">
        <v>803556.08904193121</v>
      </c>
      <c r="D11" s="24">
        <f>SUM(B11:C11)</f>
        <v>10514804.707595881</v>
      </c>
    </row>
    <row r="12" spans="1:4" x14ac:dyDescent="0.4">
      <c r="A12" s="6" t="s">
        <v>15</v>
      </c>
      <c r="B12" s="11">
        <f>B11*B9</f>
        <v>871099.00108428928</v>
      </c>
      <c r="C12" s="11">
        <f>C11*C9</f>
        <v>72078.981187061232</v>
      </c>
      <c r="D12" s="10">
        <f t="shared" ref="D12:D16" si="1">SUM(B12:C12)</f>
        <v>943177.98227135045</v>
      </c>
    </row>
    <row r="13" spans="1:4" x14ac:dyDescent="0.4">
      <c r="A13" s="6" t="s">
        <v>9</v>
      </c>
      <c r="B13" s="11">
        <f>B11*B10</f>
        <v>678699.74345349846</v>
      </c>
      <c r="C13" s="11">
        <f>C11*C10</f>
        <v>56158.92795096249</v>
      </c>
      <c r="D13" s="10">
        <f t="shared" si="1"/>
        <v>734858.67140446091</v>
      </c>
    </row>
    <row r="14" spans="1:4" x14ac:dyDescent="0.4">
      <c r="A14" s="6" t="s">
        <v>10</v>
      </c>
      <c r="B14" s="9">
        <v>-264722.34287942341</v>
      </c>
      <c r="C14" s="9">
        <v>-143620.54147191395</v>
      </c>
      <c r="D14" s="10">
        <f t="shared" si="1"/>
        <v>-408342.88435133733</v>
      </c>
    </row>
    <row r="15" spans="1:4" x14ac:dyDescent="0.4">
      <c r="A15" s="6" t="s">
        <v>16</v>
      </c>
      <c r="B15" s="11">
        <f>B12-B14</f>
        <v>1135821.3439637127</v>
      </c>
      <c r="C15" s="11">
        <f>C12-C14</f>
        <v>215699.52265897518</v>
      </c>
      <c r="D15" s="10">
        <f t="shared" si="1"/>
        <v>1351520.8666226878</v>
      </c>
    </row>
    <row r="16" spans="1:4" x14ac:dyDescent="0.4">
      <c r="A16" s="22" t="s">
        <v>11</v>
      </c>
      <c r="B16" s="20">
        <f>B13-B14</f>
        <v>943422.08633292187</v>
      </c>
      <c r="C16" s="20">
        <f>C13-C14</f>
        <v>199779.46942287643</v>
      </c>
      <c r="D16" s="25">
        <f t="shared" si="1"/>
        <v>1143201.5557557982</v>
      </c>
    </row>
    <row r="17" spans="1:4" x14ac:dyDescent="0.4">
      <c r="A17" s="21" t="s">
        <v>12</v>
      </c>
      <c r="B17" s="26">
        <v>0.74316090000000001</v>
      </c>
      <c r="C17" s="26">
        <v>0.74316090000000001</v>
      </c>
      <c r="D17" s="27">
        <f>AVERAGE(B17:C17)</f>
        <v>0.74316090000000001</v>
      </c>
    </row>
    <row r="18" spans="1:4" x14ac:dyDescent="0.4">
      <c r="A18" s="6" t="s">
        <v>17</v>
      </c>
      <c r="B18" s="11">
        <f>B15/B17</f>
        <v>1528365.3162642338</v>
      </c>
      <c r="C18" s="11">
        <f>C15/C17</f>
        <v>290246.05931094487</v>
      </c>
      <c r="D18" s="10">
        <f>SUM(B18:C18)</f>
        <v>1818611.3755751788</v>
      </c>
    </row>
    <row r="19" spans="1:4" x14ac:dyDescent="0.4">
      <c r="A19" s="6" t="s">
        <v>18</v>
      </c>
      <c r="B19" s="9">
        <v>72470</v>
      </c>
      <c r="C19" s="11">
        <v>19542</v>
      </c>
      <c r="D19" s="10">
        <f t="shared" ref="D19:D20" si="2">SUM(B19:C19)</f>
        <v>92012</v>
      </c>
    </row>
    <row r="20" spans="1:4" x14ac:dyDescent="0.4">
      <c r="A20" s="12" t="s">
        <v>19</v>
      </c>
      <c r="B20" s="13">
        <f>B18-B19</f>
        <v>1455895.3162642338</v>
      </c>
      <c r="C20" s="13">
        <f>C18-C19</f>
        <v>270704.05931094487</v>
      </c>
      <c r="D20" s="14">
        <f t="shared" si="2"/>
        <v>1726599.3755751788</v>
      </c>
    </row>
    <row r="21" spans="1:4" ht="15.4" thickBot="1" x14ac:dyDescent="0.45">
      <c r="A21" s="15" t="s">
        <v>13</v>
      </c>
      <c r="B21" s="16">
        <f>B16/B17</f>
        <v>1269472.1780073761</v>
      </c>
      <c r="C21" s="16">
        <f>C16/C17</f>
        <v>268823.97798764228</v>
      </c>
      <c r="D21" s="17">
        <f>SUM(B21:C21)</f>
        <v>1538296.1559950183</v>
      </c>
    </row>
    <row r="23" spans="1:4" x14ac:dyDescent="0.4">
      <c r="A23" s="1" t="s">
        <v>22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20C93DAD87B847B66E4E507AAAD9DF" ma:contentTypeVersion="12" ma:contentTypeDescription="" ma:contentTypeScope="" ma:versionID="0b31cac010cf5948f6199b6be3e688b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Formal</CaseStatus>
    <OpenedDate xmlns="dc463f71-b30c-4ab2-9473-d307f9d35888">2024-02-29T08:00:00+00:00</OpenedDate>
    <SignificantOrder xmlns="dc463f71-b30c-4ab2-9473-d307f9d35888">false</SignificantOrder>
    <Date1 xmlns="dc463f71-b30c-4ab2-9473-d307f9d35888">2024-11-20T08:00:00+00:00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Cascadia Water, LLC</CaseCompanyNames>
    <Nickname xmlns="http://schemas.microsoft.com/sharepoint/v3" xsi:nil="true"/>
    <DocketNumber xmlns="dc463f71-b30c-4ab2-9473-d307f9d35888">240151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C6D710D-866A-41DF-8607-43FA6CF62EDF}"/>
</file>

<file path=customXml/itemProps2.xml><?xml version="1.0" encoding="utf-8"?>
<ds:datastoreItem xmlns:ds="http://schemas.openxmlformats.org/officeDocument/2006/customXml" ds:itemID="{1B26C71F-A34E-4783-AEF5-2FC5612D9EA3}"/>
</file>

<file path=customXml/itemProps3.xml><?xml version="1.0" encoding="utf-8"?>
<ds:datastoreItem xmlns:ds="http://schemas.openxmlformats.org/officeDocument/2006/customXml" ds:itemID="{3E818F09-88D3-45AF-8B13-679D44337F1C}"/>
</file>

<file path=customXml/itemProps4.xml><?xml version="1.0" encoding="utf-8"?>
<ds:datastoreItem xmlns:ds="http://schemas.openxmlformats.org/officeDocument/2006/customXml" ds:itemID="{0A07F087-39A7-42FA-84AC-D854F2ECBD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SDV-10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Villiers, Stefan (ATG)</dc:creator>
  <cp:lastModifiedBy>de Villiers, Stefan (ATG)</cp:lastModifiedBy>
  <dcterms:created xsi:type="dcterms:W3CDTF">2015-06-05T18:17:20Z</dcterms:created>
  <dcterms:modified xsi:type="dcterms:W3CDTF">2024-11-20T18:59:19Z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0x0101006E56B4D1795A2E4DB2F0B01679ED314A001420C93DAD87B847B66E4E507AAAD9DF</vt:lpwstr>
  </property>
  <property fmtid="{D5CDD505-2E9C-101B-9397-08002B2CF9AE}" pid="3" name="_docset_NoMedatataSyncRequired">
    <vt:lpwstr>False</vt:lpwstr>
  </property>
</Properties>
</file>