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me\Documents\Megan's Docs\4 - Energy and Environment\Cascade Natural Gas\2024 MYRC\Zach Harris\Exhibits\"/>
    </mc:Choice>
  </mc:AlternateContent>
  <xr:revisionPtr revIDLastSave="0" documentId="13_ncr:1_{3FEC9E18-1869-4BCC-87F0-B8C4C469898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Exh. ZLH-3 (UTC Fees)" sheetId="2" r:id="rId1"/>
    <sheet name="Work Papers --&gt;" sheetId="5" r:id="rId2"/>
    <sheet name="UTC Fees WP" sheetId="1" r:id="rId3"/>
    <sheet name="Revenue Spread WP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__apr99">'[2]185'!#REF!</definedName>
    <definedName name="___re22">'[3]St.of Op. '!$B$807:$N$817</definedName>
    <definedName name="___y1212">[3]Actual.Rev!$C$1036:$O$1049</definedName>
    <definedName name="__apr98">[4]Detail!$B$822:$N$832</definedName>
    <definedName name="__aug98">[5]Detail!$C$280:$K$285</definedName>
    <definedName name="__Aug99">[6]Detail!$B$1198:$N$1212</definedName>
    <definedName name="__dec98">[5]Detail!$C$310:$K$315</definedName>
    <definedName name="__dec99">[6]Detail!$B$1265:$N$1324</definedName>
    <definedName name="__feb98">[4]Detail!$B$796:$I$806</definedName>
    <definedName name="__FEB99">'[7]185'!#REF!</definedName>
    <definedName name="__jan98">[4]Detail!$B$783:$N$793</definedName>
    <definedName name="__jan99">'[7]185'!#REF!</definedName>
    <definedName name="__jul98">[5]Detail!$C$271:$K$276</definedName>
    <definedName name="__jul99">[6]Detail!$B$1180:$N$1194</definedName>
    <definedName name="__jun98">[4]Detail!$B$848:$N$859</definedName>
    <definedName name="__mar98">[4]Detail!$B$809:$N$819</definedName>
    <definedName name="__MAR99">'[7]185'!#REF!</definedName>
    <definedName name="__may98">[4]Detail!$B$835:$N$845</definedName>
    <definedName name="__may99">'[7]185'!#REF!</definedName>
    <definedName name="__nov98">[5]Detail!$C$303:$K$308</definedName>
    <definedName name="__nov99">[6]Detail!$B$1248:$N$1262</definedName>
    <definedName name="__oct98">[5]Detail!$C$296:$K$301</definedName>
    <definedName name="__oct99">[6]Detail!$B$1232:$N$1246</definedName>
    <definedName name="__sep98">[5]Detail!$C$288:$K$293</definedName>
    <definedName name="__sep99">[6]Detail!$B$1215:$N$1229</definedName>
    <definedName name="_12_91">#REF!</definedName>
    <definedName name="_1994DD">#REF!</definedName>
    <definedName name="_228">'[8]Interest Rates'!#REF!</definedName>
    <definedName name="_230">'[8]Interest Rates'!#REF!</definedName>
    <definedName name="_244">'[9]Int Rates'!#REF!</definedName>
    <definedName name="_246">'[9]Int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UG92">#REF!</definedName>
    <definedName name="_DEC91">#REF!</definedName>
    <definedName name="_Dist_Values" localSheetId="3" hidden="1">#REF!</definedName>
    <definedName name="_Dist_Values" hidden="1">#REF!</definedName>
    <definedName name="_Fill" localSheetId="3" hidden="1">#REF!</definedName>
    <definedName name="_Fill" hidden="1">#REF!</definedName>
    <definedName name="_JUL92">#REF!</definedName>
    <definedName name="_JUN92">#REF!</definedName>
    <definedName name="_JUN99">#REF!</definedName>
    <definedName name="_MAY92">#REF!</definedName>
    <definedName name="_OR321">#REF!</definedName>
    <definedName name="_OR324">#REF!</definedName>
    <definedName name="_OR325">#REF!</definedName>
    <definedName name="_Order1" hidden="1">0</definedName>
    <definedName name="_Order2" hidden="1">255</definedName>
    <definedName name="_Regression_Int" hidden="1">1</definedName>
    <definedName name="_Regression_Out" localSheetId="3" hidden="1">#REF!</definedName>
    <definedName name="_Regression_Out" hidden="1">#REF!</definedName>
    <definedName name="_Regression_X" localSheetId="3" hidden="1">#REF!</definedName>
    <definedName name="_Regression_X" hidden="1">#REF!</definedName>
    <definedName name="_Regression_Y" localSheetId="3" hidden="1">#REF!</definedName>
    <definedName name="_Regression_Y" hidden="1">#REF!</definedName>
    <definedName name="_SEP92">#REF!</definedName>
    <definedName name="_WA321">#REF!</definedName>
    <definedName name="_WA324">#REF!</definedName>
    <definedName name="_WA325">#REF!</definedName>
    <definedName name="AGREE">[10]SETUP!#REF!</definedName>
    <definedName name="alc">[11]SETUP!#REF!</definedName>
    <definedName name="ALCOA1">[10]SETUP!#REF!</definedName>
    <definedName name="ALCOA2">[10]SETUP!#REF!</definedName>
    <definedName name="Alloc_Factor_Name">'[12]Input-Ext Allocators'!$B$8:$B$63</definedName>
    <definedName name="BalancesJuly">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[13]SETUP!#REF!</definedName>
    <definedName name="C_">#REF!</definedName>
    <definedName name="canadian_toll_DataTable">#REF!</definedName>
    <definedName name="Canadian_tolls_DataTable">#REF!</definedName>
    <definedName name="CAP">'[14]Int Rates'!#REF!</definedName>
    <definedName name="CENTRAL_STORES">#REF!</definedName>
    <definedName name="Check_Limit">'[12]General Inputs'!$D$32</definedName>
    <definedName name="Citygate_all_monts_DataTable">#REF!</definedName>
    <definedName name="Citygate_DataTable">#REF!</definedName>
    <definedName name="Citygate_Delivery_DataTable">#REF!</definedName>
    <definedName name="Citygate_info_DataTable">#REF!</definedName>
    <definedName name="Class_Factor_Names">'[12]Input-Func_Class'!$B$23:$B$28</definedName>
    <definedName name="CODINT22">'[15]COD Interest Rates'!$A$11:$C$22</definedName>
    <definedName name="CODINT23">'[15]COD Interest Rates'!$A$23:$C$34</definedName>
    <definedName name="CODINT24">'[15]COD Interest Rates'!$A$35:$C$46</definedName>
    <definedName name="COMBINTAX">#REF!</definedName>
    <definedName name="CPRINT">#N/A</definedName>
    <definedName name="_xlnm.Criteria">#REF!</definedName>
    <definedName name="Criteria_MI">#REF!</definedName>
    <definedName name="CUST">[13]SETUP!#REF!</definedName>
    <definedName name="Daily_Flow_DataTable">#REF!</definedName>
    <definedName name="Data">'[16]Section 7 Storage History'!$D$7:$W$102</definedName>
    <definedName name="_xlnm.Database">#REF!</definedName>
    <definedName name="Database_MI">#REF!</definedName>
    <definedName name="DATE">#REF!</definedName>
    <definedName name="DAY">[13]SETUP!#REF!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'[17]New FERC Int. Rates'!$A$44:$C$55</definedName>
    <definedName name="FERCINT06">'[17]New FERC Int. Rates'!$A$56:$C$67</definedName>
    <definedName name="FERCINT07">'[18]New FERC Int. Rates'!$A$68:$C$79</definedName>
    <definedName name="FERCINT08">'[18]New FERC Int. Rates'!$A$80:$C$94</definedName>
    <definedName name="FERCINT09">'[18]New FERC Int. Rates'!$A$95:$C$106</definedName>
    <definedName name="FERCINT10">'[17]New FERC Int. Rates'!$A$107:$C$118</definedName>
    <definedName name="FERCINTRATE">'[18]New FERC Int. Rates'!$A$5:$C$10</definedName>
    <definedName name="FERCINTRATE02">'[18]New FERC Int. Rates'!$A$11:$C$22</definedName>
    <definedName name="FERCINTRATE03">'[17]New FERC Int. Rates'!$A$23:$C$34</definedName>
    <definedName name="FERCOR">#REF!</definedName>
    <definedName name="FERCWA">#REF!</definedName>
    <definedName name="fffff" hidden="1">{"ALL",#N/A,FALSE,"A"}</definedName>
    <definedName name="FILE">[19]input!$C$4</definedName>
    <definedName name="FIT">[19]input!$C$16</definedName>
    <definedName name="FITRBADJ">[19]input!$C$52</definedName>
    <definedName name="FO3_4">#N/A</definedName>
    <definedName name="FORM2259">#REF!</definedName>
    <definedName name="fsdfsad" hidden="1">{"ALL",#N/A,FALSE,"A"}</definedName>
    <definedName name="Func_Factor_Name">'[12]Input-Func_Class'!$B$9:$B$20</definedName>
    <definedName name="Gas_Price_DataTable">#REF!</definedName>
    <definedName name="gas_yr2009_10_DataTable">#REF!</definedName>
    <definedName name="GC">[20]Notes!#REF!</definedName>
    <definedName name="gcnew">[21]Notes!#REF!</definedName>
    <definedName name="GEN_OFFICE">#REF!</definedName>
    <definedName name="help" hidden="1">{"ALL",#N/A,FALSE,"A"}</definedName>
    <definedName name="HOQUIAM_24_HR_A">#REF!</definedName>
    <definedName name="HOQUIAM_MAX">#REF!</definedName>
    <definedName name="HOQUIAM_MAX_MIN">#REF!</definedName>
    <definedName name="HOQUIAM_MIN">#REF!</definedName>
    <definedName name="I">[13]SETUP!#REF!</definedName>
    <definedName name="ID">'[22]JTS-5 S1p1'!#REF!</definedName>
    <definedName name="IMPORT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>'[23]Interest Rates'!$A$231:$C$245</definedName>
    <definedName name="IntCY09">'[24]Interest Rates-new amort'!$A$246:$C$267</definedName>
    <definedName name="intdate">'[25]Interest Rates'!$A$5:$C$159</definedName>
    <definedName name="InterestDuringAmort">#REF!</definedName>
    <definedName name="INTERSTATE">#REF!</definedName>
    <definedName name="INTFY05">'[17]Int Rates DO NOT USE'!$A$176:$C$187</definedName>
    <definedName name="INTFY06">'[17]Int Rates DO NOT USE'!$A$188:$C$199</definedName>
    <definedName name="INTFY07">'[23]Interest Rates'!$A$218:$C$230</definedName>
    <definedName name="JANSEP">#N/A</definedName>
    <definedName name="jjjj">'[3]Actual therms'!#REF!</definedName>
    <definedName name="jjjjjjjjj">'[3]Actual therms'!#REF!</definedName>
    <definedName name="JRS">#REF!</definedName>
    <definedName name="july_int_rate">'[26]July Int Rate for Amort'!$B$17</definedName>
    <definedName name="kkkkkk">[3]Bills!#REF!</definedName>
    <definedName name="LEGEND">#REF!</definedName>
    <definedName name="llllll">[3]Bills!#REF!</definedName>
    <definedName name="M">[13]SETUP!#REF!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>[13]SETUP!#REF!</definedName>
    <definedName name="NCT">[13]SETUP!#REF!</definedName>
    <definedName name="new">#REF!</definedName>
    <definedName name="new_int">#REF!</definedName>
    <definedName name="njnjn">#REF!</definedName>
    <definedName name="NN">[13]SETUP!#REF!</definedName>
    <definedName name="nnnnn">[3]Bills!#REF!</definedName>
    <definedName name="Oct_07">"INTCY08"</definedName>
    <definedName name="OF">[13]SETUP!#REF!</definedName>
    <definedName name="old_int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[19]input!$C$18</definedName>
    <definedName name="OVER">[13]SETUP!#REF!</definedName>
    <definedName name="Page1">#REF!</definedName>
    <definedName name="Page2">#REF!</definedName>
    <definedName name="Page4">#REF!</definedName>
    <definedName name="Page5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>[19]input!$C$12</definedName>
    <definedName name="PGAPeriodVolumes">#REF!</definedName>
    <definedName name="pint3">[0]!pint3</definedName>
    <definedName name="pint3r">[0]!pint3r</definedName>
    <definedName name="ppopo">#REF!</definedName>
    <definedName name="ppppp">#REF!</definedName>
    <definedName name="PRINT">#REF!</definedName>
    <definedName name="Print_Area_MI">#REF!</definedName>
    <definedName name="print1" localSheetId="0">[14]!print1</definedName>
    <definedName name="print1">[14]!print1</definedName>
    <definedName name="print10">[0]!print10</definedName>
    <definedName name="print2" localSheetId="0">[14]!print2</definedName>
    <definedName name="print2">[14]!print2</definedName>
    <definedName name="print3" localSheetId="0">[14]!print3</definedName>
    <definedName name="print3">[14]!print3</definedName>
    <definedName name="pzint3">[0]!pzint3</definedName>
    <definedName name="qqqq">#REF!</definedName>
    <definedName name="QUIT">#REF!</definedName>
    <definedName name="revsens">'[27]General Inputs'!$D$10</definedName>
    <definedName name="ROR_System">'[12]General Inputs'!$D$19</definedName>
    <definedName name="S">[13]SETUP!#REF!</definedName>
    <definedName name="SAVE">#REF!</definedName>
    <definedName name="scenario_2790_DataTable">#REF!</definedName>
    <definedName name="Sheet1_DataTable">#REF!</definedName>
    <definedName name="Sheet3_DataTable">#REF!</definedName>
    <definedName name="Sheet5_DataTable">#REF!</definedName>
    <definedName name="SSPBILL">'[14]Int Rates'!#REF!</definedName>
    <definedName name="SSPREF">'[14]Int Rates'!#REF!</definedName>
    <definedName name="Storage_DataTable">#REF!</definedName>
    <definedName name="storage_info_DataTable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>[13]SETUP!#REF!</definedName>
    <definedName name="TAXINT18">'[28]TAX Interest Rates'!$A$10:$C$21</definedName>
    <definedName name="TAXINT19">'[28]TAX Interest Rates'!$A$22:$C$33</definedName>
    <definedName name="TESTPERIOD">[19]input!$C$5</definedName>
    <definedName name="TestPeriodVolumes">#REF!</definedName>
    <definedName name="TITLES">#REF!</definedName>
    <definedName name="TOTALCustomerSheets">OFFSET('[12]Required Sheets'!$I$24:$I$35,,,12-COUNTBLANK('[12]Required Sheets'!$I$24:$I$35))</definedName>
    <definedName name="TOTALDemandSheets">OFFSET('[12]Required Sheets'!$G$24:$G$35,,,12-COUNTBLANK('[12]Required Sheets'!$G$24:$G$35))</definedName>
    <definedName name="TOTALECSheets">OFFSET('[12]Required Sheets'!$H$24:$H$35,,,12-COUNTBLANK('[12]Required Sheets'!$H$24:$H$35))</definedName>
    <definedName name="TRANSPORT">[13]SETUP!#REF!</definedName>
    <definedName name="Transport_DataTable">#REF!</definedName>
    <definedName name="Transport_Info_DataTable">#REF!</definedName>
    <definedName name="TRNSPTREV">[19]input!$C$51</definedName>
    <definedName name="trth" hidden="1">{"ALL",#N/A,FALSE,"A"}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_revsens">'[27]General Inputs'!$E$10</definedName>
    <definedName name="WA320A">#REF!</definedName>
    <definedName name="WACOG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wrn.ALL." hidden="1">{"ALL",#N/A,FALSE,"A"}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ssets." hidden="1">{"ASSETS",#N/A,FALSE,"Assets"}</definedName>
    <definedName name="wrn.ASSOC_CO." hidden="1">{"ASSC_CO",#N/A,FALSE,"A"}</definedName>
    <definedName name="wrn.BS." hidden="1">{"BS",#N/A,FALSE,"A"}</definedName>
    <definedName name="wrn.Liab." hidden="1">{"LIAB",#N/A,FALSE,"Liab"}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NetWorth." hidden="1">{"NW",#N/A,FALSE,"STMT"}</definedName>
    <definedName name="wrn.Pfd." hidden="1">{"Pfd",#N/A,FALSE,"Pfd"}</definedName>
    <definedName name="wrn.SCHED._.BC." hidden="1">{"SCHED_B&amp;C",#N/A,FALSE,"A"}</definedName>
    <definedName name="wrn.SCHED._.DE." hidden="1">{"SCHED_D&amp;E",#N/A,FALSE,"A"}</definedName>
    <definedName name="wrn.SHEDA." hidden="1">{"SCHED_A",#N/A,FALSE,"A"}</definedName>
    <definedName name="xyz5">[0]!xyz5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YTD_Firm_therms_query">#REF!</definedName>
    <definedName name="Z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2" l="1"/>
  <c r="F28" i="2"/>
  <c r="F26" i="2"/>
  <c r="F24" i="2"/>
  <c r="F22" i="2"/>
  <c r="F20" i="2"/>
  <c r="C15" i="4"/>
  <c r="E15" i="4" s="1"/>
  <c r="D15" i="4" l="1"/>
  <c r="I15" i="4"/>
  <c r="H15" i="4"/>
  <c r="G15" i="4"/>
  <c r="F15" i="4"/>
  <c r="F32" i="2" l="1"/>
  <c r="D32" i="2"/>
  <c r="H34" i="1" l="1"/>
  <c r="I34" i="1" s="1"/>
  <c r="C34" i="1" s="1"/>
  <c r="H27" i="1"/>
  <c r="I27" i="1" s="1"/>
  <c r="C27" i="1" s="1"/>
  <c r="H28" i="1"/>
  <c r="I28" i="1" s="1"/>
  <c r="C28" i="1" s="1"/>
  <c r="H29" i="1"/>
  <c r="I29" i="1" s="1"/>
  <c r="C29" i="1" s="1"/>
  <c r="H30" i="1"/>
  <c r="I30" i="1" s="1"/>
  <c r="C30" i="1" s="1"/>
  <c r="H31" i="1"/>
  <c r="I31" i="1" s="1"/>
  <c r="C31" i="1" s="1"/>
  <c r="H32" i="1"/>
  <c r="I32" i="1" s="1"/>
  <c r="C32" i="1" s="1"/>
  <c r="H33" i="1"/>
  <c r="I33" i="1" s="1"/>
  <c r="C33" i="1" s="1"/>
  <c r="H35" i="1"/>
  <c r="I35" i="1" s="1"/>
  <c r="C35" i="1" s="1"/>
  <c r="H26" i="1"/>
  <c r="I26" i="1"/>
  <c r="C26" i="1" s="1"/>
  <c r="H25" i="1"/>
  <c r="I25" i="1" s="1"/>
  <c r="C25" i="1" s="1"/>
  <c r="H24" i="1"/>
  <c r="H23" i="1"/>
  <c r="I23" i="1" s="1"/>
  <c r="C23" i="1" s="1"/>
  <c r="H21" i="1"/>
  <c r="I21" i="1" s="1"/>
  <c r="C21" i="1" s="1"/>
  <c r="H20" i="1"/>
  <c r="I20" i="1" s="1"/>
  <c r="C20" i="1" s="1"/>
  <c r="H19" i="1"/>
  <c r="I19" i="1" s="1"/>
  <c r="C19" i="1" s="1"/>
  <c r="H18" i="1"/>
  <c r="I18" i="1" s="1"/>
  <c r="C18" i="1" s="1"/>
  <c r="H17" i="1"/>
  <c r="I17" i="1" s="1"/>
  <c r="C17" i="1" s="1"/>
  <c r="H16" i="1"/>
  <c r="I16" i="1" s="1"/>
  <c r="C16" i="1" s="1"/>
  <c r="H15" i="1"/>
  <c r="I15" i="1" s="1"/>
  <c r="C15" i="1" s="1"/>
  <c r="H14" i="1"/>
  <c r="I14" i="1" s="1"/>
  <c r="C14" i="1" s="1"/>
  <c r="H13" i="1"/>
  <c r="I13" i="1" s="1"/>
  <c r="C13" i="1" s="1"/>
  <c r="H12" i="1"/>
  <c r="I12" i="1" s="1"/>
  <c r="C12" i="1" s="1"/>
  <c r="H11" i="1"/>
  <c r="I11" i="1" s="1"/>
  <c r="C11" i="1" s="1"/>
  <c r="H10" i="1"/>
  <c r="I10" i="1" s="1"/>
  <c r="C10" i="1" s="1"/>
  <c r="I24" i="1" l="1"/>
  <c r="C24" i="1" s="1"/>
  <c r="E8" i="1" l="1"/>
  <c r="E9" i="1" s="1"/>
  <c r="E10" i="1" s="1"/>
  <c r="D11" i="1" l="1"/>
  <c r="E11" i="1"/>
  <c r="D12" i="1" l="1"/>
  <c r="E12" i="1" s="1"/>
  <c r="D13" i="1" s="1"/>
  <c r="E13" i="1" s="1"/>
  <c r="D14" i="1" s="1"/>
  <c r="E14" i="1" s="1"/>
  <c r="D15" i="1" l="1"/>
  <c r="E15" i="1" s="1"/>
  <c r="D16" i="1" l="1"/>
  <c r="E16" i="1" s="1"/>
  <c r="D17" i="1" l="1"/>
  <c r="E17" i="1" s="1"/>
  <c r="D18" i="1" l="1"/>
  <c r="E18" i="1" s="1"/>
  <c r="D19" i="1" l="1"/>
  <c r="E19" i="1" s="1"/>
  <c r="D20" i="1" l="1"/>
  <c r="E20" i="1" s="1"/>
  <c r="D21" i="1" l="1"/>
  <c r="E21" i="1" s="1"/>
  <c r="D22" i="1" s="1"/>
  <c r="H22" i="1" l="1"/>
  <c r="I22" i="1" s="1"/>
  <c r="C22" i="1" s="1"/>
  <c r="E22" i="1" s="1"/>
  <c r="F7" i="2" l="1"/>
  <c r="D23" i="1"/>
  <c r="E23" i="1"/>
  <c r="D24" i="1" s="1"/>
  <c r="E24" i="1" l="1"/>
  <c r="D25" i="1" s="1"/>
  <c r="E25" i="1" l="1"/>
  <c r="D26" i="1" s="1"/>
  <c r="E26" i="1" l="1"/>
  <c r="D27" i="1" s="1"/>
  <c r="E27" i="1" l="1"/>
  <c r="D28" i="1" l="1"/>
  <c r="E28" i="1"/>
  <c r="D29" i="1" l="1"/>
  <c r="E29" i="1" s="1"/>
  <c r="D30" i="1" l="1"/>
  <c r="E30" i="1" s="1"/>
  <c r="D31" i="1" l="1"/>
  <c r="E31" i="1" s="1"/>
  <c r="D32" i="1" l="1"/>
  <c r="E32" i="1" s="1"/>
  <c r="D33" i="1" l="1"/>
  <c r="E33" i="1" s="1"/>
  <c r="D34" i="1" l="1"/>
  <c r="E34" i="1" s="1"/>
  <c r="D35" i="1" l="1"/>
  <c r="E35" i="1" s="1"/>
  <c r="F10" i="2" s="1"/>
  <c r="F13" i="2" s="1"/>
  <c r="F14" i="2" s="1"/>
  <c r="F15" i="2" s="1"/>
  <c r="H26" i="2" l="1"/>
  <c r="I26" i="2" s="1"/>
  <c r="H24" i="2"/>
  <c r="I24" i="2" s="1"/>
  <c r="H22" i="2"/>
  <c r="I22" i="2" s="1"/>
  <c r="H20" i="2"/>
  <c r="I20" i="2" s="1"/>
  <c r="H30" i="2"/>
  <c r="I30" i="2" s="1"/>
  <c r="H28" i="2"/>
  <c r="I28" i="2" s="1"/>
  <c r="H32" i="2" l="1"/>
  <c r="H35" i="2" s="1"/>
</calcChain>
</file>

<file path=xl/sharedStrings.xml><?xml version="1.0" encoding="utf-8"?>
<sst xmlns="http://schemas.openxmlformats.org/spreadsheetml/2006/main" count="100" uniqueCount="48">
  <si>
    <t>Cascade Natural Gas Corp</t>
  </si>
  <si>
    <t>Commission Fees</t>
  </si>
  <si>
    <t xml:space="preserve">2 Year Amortization </t>
  </si>
  <si>
    <t>Month/ Year</t>
  </si>
  <si>
    <t>Deferral</t>
  </si>
  <si>
    <t>Interest</t>
  </si>
  <si>
    <t>Deferred Balance</t>
  </si>
  <si>
    <t>Deferral Balance as of January 31, 2024</t>
  </si>
  <si>
    <t>47WA.2364.30</t>
  </si>
  <si>
    <t>47WA.4081.1441</t>
  </si>
  <si>
    <t>47WA.1860.20490</t>
  </si>
  <si>
    <t>Accrued</t>
  </si>
  <si>
    <t>Expensed</t>
  </si>
  <si>
    <t>Deferred</t>
  </si>
  <si>
    <t>Est. Increase for February 1, 2024 through February 28, 2025</t>
  </si>
  <si>
    <t>Actual</t>
  </si>
  <si>
    <t>Total to be amortized</t>
  </si>
  <si>
    <t>Two year Amortization</t>
  </si>
  <si>
    <t xml:space="preserve">Grossed up for Revenue Sensitive </t>
  </si>
  <si>
    <t>Rate Class</t>
  </si>
  <si>
    <t>Volumes</t>
  </si>
  <si>
    <t>estimate</t>
  </si>
  <si>
    <t>Estimate based on January Accrual</t>
  </si>
  <si>
    <t xml:space="preserve">Total </t>
  </si>
  <si>
    <t>Schedule 555, Commission Fees Adjustment Rate</t>
  </si>
  <si>
    <t>Schedule 555 Rate</t>
  </si>
  <si>
    <t>Revenue Allocation</t>
  </si>
  <si>
    <t>Allocated Amount</t>
  </si>
  <si>
    <t>Overall Revenue Increase</t>
  </si>
  <si>
    <t>Unadjusted Revenues</t>
  </si>
  <si>
    <t>Scenario</t>
  </si>
  <si>
    <t>Total Cascade</t>
  </si>
  <si>
    <t>Residential - 503</t>
  </si>
  <si>
    <t>Commercial - 504</t>
  </si>
  <si>
    <t>Industrial - 505</t>
  </si>
  <si>
    <t>Large Volume - 511</t>
  </si>
  <si>
    <t>Interruptible - 570</t>
  </si>
  <si>
    <t>Transport - 663</t>
  </si>
  <si>
    <t>Special Contracts - 9xx</t>
  </si>
  <si>
    <t>Revenue at Current Rates</t>
  </si>
  <si>
    <t>Test Year</t>
  </si>
  <si>
    <t>Rate Schedule Revenue as Proposed</t>
  </si>
  <si>
    <t>MYRP 1</t>
  </si>
  <si>
    <t>Rates Effective March 1, 2025</t>
  </si>
  <si>
    <t>Allocation Methodology</t>
  </si>
  <si>
    <t>Page 1 of 1</t>
  </si>
  <si>
    <t>Analysis of Revenue by Detailed Tariff Schedule</t>
  </si>
  <si>
    <t>Exceprt from Exhibit RJA-5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</si>
</sst>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"/>
    <numFmt numFmtId="166" formatCode="General_)"/>
    <numFmt numFmtId="167" formatCode="&quot;$&quot;#,##0.00"/>
    <numFmt numFmtId="168" formatCode="_(&quot;$&quot;* #,##0.00000_);_(&quot;$&quot;* \(#,##0.000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Helv"/>
    </font>
    <font>
      <sz val="10"/>
      <name val="Times New Roman"/>
      <family val="1"/>
    </font>
    <font>
      <sz val="10"/>
      <color rgb="FF3F3F76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6" fillId="0" borderId="0" applyProtection="0"/>
    <xf numFmtId="166" fontId="6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4" applyNumberFormat="0" applyAlignment="0" applyProtection="0"/>
    <xf numFmtId="9" fontId="1" fillId="0" borderId="0" applyFont="0" applyFill="0" applyBorder="0" applyAlignment="0" applyProtection="0"/>
    <xf numFmtId="42" fontId="10" fillId="3" borderId="0"/>
    <xf numFmtId="42" fontId="10" fillId="3" borderId="9">
      <alignment vertical="center"/>
    </xf>
    <xf numFmtId="43" fontId="10" fillId="0" borderId="0" applyFont="0" applyFill="0" applyBorder="0" applyAlignment="0" applyProtection="0"/>
  </cellStyleXfs>
  <cellXfs count="7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3" fontId="0" fillId="0" borderId="0" xfId="0" applyNumberFormat="1"/>
    <xf numFmtId="43" fontId="0" fillId="0" borderId="0" xfId="1" applyFont="1"/>
    <xf numFmtId="43" fontId="0" fillId="0" borderId="0" xfId="0" applyNumberFormat="1"/>
    <xf numFmtId="0" fontId="3" fillId="0" borderId="3" xfId="0" applyFont="1" applyBorder="1" applyAlignment="1">
      <alignment horizontal="center" wrapText="1"/>
    </xf>
    <xf numFmtId="43" fontId="3" fillId="0" borderId="3" xfId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3" fontId="3" fillId="0" borderId="0" xfId="1" applyFont="1" applyAlignment="1">
      <alignment horizontal="center" wrapText="1"/>
    </xf>
    <xf numFmtId="17" fontId="4" fillId="0" borderId="0" xfId="0" applyNumberFormat="1" applyFont="1"/>
    <xf numFmtId="43" fontId="4" fillId="0" borderId="0" xfId="1" applyFont="1"/>
    <xf numFmtId="0" fontId="4" fillId="0" borderId="0" xfId="0" applyFont="1"/>
    <xf numFmtId="0" fontId="0" fillId="0" borderId="0" xfId="0" applyAlignment="1">
      <alignment horizontal="right"/>
    </xf>
    <xf numFmtId="44" fontId="0" fillId="0" borderId="0" xfId="2" applyFont="1"/>
    <xf numFmtId="4" fontId="4" fillId="0" borderId="0" xfId="0" applyNumberFormat="1" applyFont="1"/>
    <xf numFmtId="9" fontId="0" fillId="0" borderId="0" xfId="0" applyNumberFormat="1"/>
    <xf numFmtId="167" fontId="0" fillId="0" borderId="0" xfId="0" applyNumberFormat="1"/>
    <xf numFmtId="8" fontId="0" fillId="0" borderId="0" xfId="0" applyNumberFormat="1"/>
    <xf numFmtId="44" fontId="0" fillId="0" borderId="0" xfId="2" applyFont="1" applyFill="1"/>
    <xf numFmtId="44" fontId="0" fillId="0" borderId="0" xfId="0" applyNumberFormat="1" applyAlignment="1">
      <alignment horizontal="center"/>
    </xf>
    <xf numFmtId="3" fontId="0" fillId="0" borderId="0" xfId="0" applyNumberFormat="1" applyBorder="1"/>
    <xf numFmtId="167" fontId="0" fillId="0" borderId="5" xfId="0" applyNumberFormat="1" applyBorder="1"/>
    <xf numFmtId="44" fontId="0" fillId="0" borderId="3" xfId="2" applyFont="1" applyBorder="1"/>
    <xf numFmtId="165" fontId="9" fillId="0" borderId="0" xfId="0" applyNumberFormat="1" applyFont="1"/>
    <xf numFmtId="168" fontId="9" fillId="0" borderId="7" xfId="2" applyNumberFormat="1" applyFont="1" applyBorder="1"/>
    <xf numFmtId="0" fontId="9" fillId="0" borderId="7" xfId="0" applyFont="1" applyBorder="1"/>
    <xf numFmtId="168" fontId="9" fillId="0" borderId="8" xfId="2" applyNumberFormat="1" applyFont="1" applyBorder="1"/>
    <xf numFmtId="0" fontId="9" fillId="0" borderId="6" xfId="0" applyFont="1" applyBorder="1" applyAlignment="1">
      <alignment horizontal="center"/>
    </xf>
    <xf numFmtId="0" fontId="0" fillId="0" borderId="0" xfId="0" applyFill="1"/>
    <xf numFmtId="164" fontId="0" fillId="0" borderId="0" xfId="1" applyNumberFormat="1" applyFont="1" applyFill="1" applyAlignment="1">
      <alignment horizontal="center"/>
    </xf>
    <xf numFmtId="10" fontId="0" fillId="0" borderId="0" xfId="9" applyNumberFormat="1" applyFont="1" applyFill="1"/>
    <xf numFmtId="164" fontId="0" fillId="0" borderId="1" xfId="1" applyNumberFormat="1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164" fontId="0" fillId="0" borderId="0" xfId="1" applyNumberFormat="1" applyFont="1"/>
    <xf numFmtId="10" fontId="0" fillId="0" borderId="0" xfId="9" applyNumberFormat="1" applyFont="1"/>
    <xf numFmtId="164" fontId="4" fillId="0" borderId="0" xfId="1" applyNumberFormat="1" applyFont="1" applyFill="1" applyBorder="1"/>
    <xf numFmtId="0" fontId="9" fillId="0" borderId="11" xfId="0" applyFont="1" applyBorder="1" applyAlignment="1">
      <alignment horizontal="centerContinuous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4" fillId="0" borderId="20" xfId="1" applyNumberFormat="1" applyFont="1" applyFill="1" applyBorder="1"/>
    <xf numFmtId="0" fontId="9" fillId="0" borderId="10" xfId="0" applyFont="1" applyBorder="1" applyAlignment="1">
      <alignment horizontal="center"/>
    </xf>
    <xf numFmtId="164" fontId="13" fillId="0" borderId="0" xfId="12" applyNumberFormat="1" applyFont="1" applyFill="1" applyBorder="1"/>
    <xf numFmtId="164" fontId="13" fillId="0" borderId="20" xfId="12" applyNumberFormat="1" applyFont="1" applyFill="1" applyBorder="1"/>
    <xf numFmtId="0" fontId="0" fillId="0" borderId="10" xfId="0" applyBorder="1"/>
    <xf numFmtId="164" fontId="0" fillId="0" borderId="0" xfId="1" applyNumberFormat="1" applyFont="1" applyFill="1" applyBorder="1"/>
    <xf numFmtId="167" fontId="0" fillId="0" borderId="0" xfId="1" applyNumberFormat="1" applyFont="1" applyFill="1" applyBorder="1"/>
    <xf numFmtId="164" fontId="0" fillId="0" borderId="20" xfId="1" applyNumberFormat="1" applyFont="1" applyFill="1" applyBorder="1"/>
    <xf numFmtId="0" fontId="0" fillId="0" borderId="22" xfId="0" applyBorder="1"/>
    <xf numFmtId="164" fontId="4" fillId="0" borderId="0" xfId="0" applyNumberFormat="1" applyFont="1"/>
    <xf numFmtId="0" fontId="9" fillId="0" borderId="0" xfId="0" applyFont="1" applyFill="1"/>
    <xf numFmtId="0" fontId="0" fillId="0" borderId="0" xfId="0" applyFill="1" applyAlignment="1">
      <alignment horizontal="right"/>
    </xf>
    <xf numFmtId="164" fontId="12" fillId="0" borderId="0" xfId="1" applyNumberFormat="1" applyFont="1" applyFill="1" applyBorder="1"/>
    <xf numFmtId="164" fontId="0" fillId="0" borderId="21" xfId="1" applyNumberFormat="1" applyFont="1" applyFill="1" applyBorder="1"/>
    <xf numFmtId="164" fontId="0" fillId="0" borderId="0" xfId="0" applyNumberFormat="1" applyFill="1"/>
    <xf numFmtId="164" fontId="0" fillId="0" borderId="0" xfId="1" applyNumberFormat="1" applyFont="1" applyFill="1"/>
    <xf numFmtId="0" fontId="0" fillId="0" borderId="21" xfId="0" applyFill="1" applyBorder="1"/>
    <xf numFmtId="167" fontId="4" fillId="0" borderId="0" xfId="1" applyNumberFormat="1" applyFont="1" applyFill="1" applyBorder="1"/>
    <xf numFmtId="0" fontId="0" fillId="0" borderId="2" xfId="0" applyFill="1" applyBorder="1"/>
    <xf numFmtId="0" fontId="0" fillId="0" borderId="23" xfId="0" applyFill="1" applyBorder="1"/>
    <xf numFmtId="10" fontId="3" fillId="0" borderId="24" xfId="9" applyNumberFormat="1" applyFont="1" applyFill="1" applyBorder="1"/>
    <xf numFmtId="10" fontId="3" fillId="0" borderId="25" xfId="9" applyNumberFormat="1" applyFont="1" applyFill="1" applyBorder="1"/>
    <xf numFmtId="0" fontId="4" fillId="0" borderId="18" xfId="0" applyFont="1" applyFill="1" applyBorder="1"/>
    <xf numFmtId="0" fontId="4" fillId="0" borderId="19" xfId="0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left" indent="1"/>
    </xf>
    <xf numFmtId="0" fontId="3" fillId="0" borderId="11" xfId="0" applyFont="1" applyFill="1" applyBorder="1"/>
    <xf numFmtId="164" fontId="3" fillId="0" borderId="24" xfId="1" applyNumberFormat="1" applyFont="1" applyFill="1" applyBorder="1"/>
  </cellXfs>
  <cellStyles count="13">
    <cellStyle name="Comma" xfId="1" builtinId="3"/>
    <cellStyle name="Comma 2" xfId="6" xr:uid="{033C57CD-82A8-4023-A780-E3EA767BFCC3}"/>
    <cellStyle name="Comma 2 2" xfId="12" xr:uid="{75C35A24-54B7-4DC9-B0C9-5057BBB04823}"/>
    <cellStyle name="Currency" xfId="2" builtinId="4"/>
    <cellStyle name="Currency 2" xfId="5" xr:uid="{618A103F-F107-4320-A343-1CFD1D910580}"/>
    <cellStyle name="Input 2" xfId="8" xr:uid="{35728EFC-7678-41D2-9BE9-B6F98A2BB2C3}"/>
    <cellStyle name="Normal" xfId="0" builtinId="0"/>
    <cellStyle name="Normal 2" xfId="3" xr:uid="{1F60754E-DEFF-41E9-9B14-74A592D51ABD}"/>
    <cellStyle name="Normal 25 3" xfId="4" xr:uid="{2D33B624-464D-4034-ACDF-786CE85FE331}"/>
    <cellStyle name="Percent" xfId="9" builtinId="5"/>
    <cellStyle name="Percent 2" xfId="7" xr:uid="{05FB9E02-9CB0-4C6F-85C4-1FC9F3763F9C}"/>
    <cellStyle name="Report" xfId="10" xr:uid="{750FBB0C-412A-48A1-8413-186D31CDCD72}"/>
    <cellStyle name="Report Bar" xfId="11" xr:uid="{75892547-40DE-4E24-A611-838CE13F5AF6}"/>
  </cellStyles>
  <dxfs count="0"/>
  <tableStyles count="1" defaultTableStyle="TableStyleMedium2" defaultPivotStyle="PivotStyleLight16">
    <tableStyle name="Invisible" pivot="0" table="0" count="0" xr9:uid="{04740C5D-4A10-48AB-A0DD-D16BC28A351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17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\Allocation\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XCEL\RATES\PATRICIA\tran\2000\Tran0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\EXCEL\RATES\PATRICIA\tran\2001\Tran01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achary.Harris\Washington\2024%20MYRP\UTC%20Fees%20and%20COVID%2019\Cascade%20WA%20COSA%202024_DRAFT_03_25_Delivered%20for%20UTC%20and%20COVID%20Allocation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1G\GA\gascst99\DEFSUM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Accounting%20Reports\DEFSUMWA\11-23%20DEFSUMW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PGA%202014\Oregon\August%20Worksheets\Combined%20CNGC%20Gas%20Cost%20PGA%20Nov14-Oct15%20Workpaper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athie.barnard\Local%20Settings\Temporary%20Internet%20Files\Content.Outlook\GMUW2DQR\DEFSUMWA_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athie.barnard\Desktop\DEFSUMWA_2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UG05XX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trans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UG05XX4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ing\GA\GASCOST\Gas%20Cost%20CY2008\Deferrals%20&amp;%20Amortizations\OR\DEFSUMOR_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lmartin\Local%20Settings\Temporary%20Internet%20Files\Content.Outlook\4J4AMHQP\2009\Cascade%20Deferral%20Filing%20Development%20WPs%20(August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lmartin\Local%20Settings\Temporary%20Internet%20Files\Content.Outlook\4J4AMHQP\2009\NWN%202009-10%20Proposed%20Temps%20Oregon%202009-10%20PGA%20October%20filin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ncs\Local%20Settings\Temporary%20Internet%20Files\Temporary%20Internet%20Files\OLK82\2009\NWN%202009-10%20PGA%20gas%20cost%20file%20October%20filing%20(3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Accounting%20Reports\DEFSUMWA-TAX\07-2019%20DEFSUMWATA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\EXCEL\RATES\KATHIE\semiannual\Rorw09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ma_files\MA9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ns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\EXCEL\RATES\PATRICIA\Deferral\Oregon\DEFSUMO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S1G\GA\gascst99\DEFSUM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General Inputs"/>
      <sheetName val="Input-Func_Class"/>
      <sheetName val="Input-Ext Allocators"/>
      <sheetName val="Input-Accounts"/>
      <sheetName val="Functionalization"/>
      <sheetName val="Classification"/>
      <sheetName val="GasSupply_Dem"/>
      <sheetName val="GasSupply_Comm"/>
      <sheetName val="Trans_Dem"/>
      <sheetName val="Trans_Comm"/>
      <sheetName val="Dist_Dem"/>
      <sheetName val="Dist_Comm"/>
      <sheetName val="Dist_Cust"/>
      <sheetName val="Template"/>
      <sheetName val="DemandTotal"/>
      <sheetName val="CommodityTotal"/>
      <sheetName val="CustomerTotal"/>
      <sheetName val="GrandTotal"/>
      <sheetName val="Summary"/>
      <sheetName val="Rate Spread"/>
      <sheetName val="Internal Alloc"/>
      <sheetName val="UnitCost"/>
      <sheetName val="Tables for Testimony"/>
      <sheetName val="ErrorCheck"/>
      <sheetName val="Required Sheets"/>
      <sheetName val="Macros"/>
      <sheetName val="Change Log"/>
    </sheetNames>
    <sheetDataSet>
      <sheetData sheetId="0"/>
      <sheetData sheetId="1">
        <row r="17">
          <cell r="D17" t="str">
            <v>Res
503</v>
          </cell>
        </row>
        <row r="19">
          <cell r="D19">
            <v>7.8940000164946539E-2</v>
          </cell>
        </row>
        <row r="32">
          <cell r="D32">
            <v>1</v>
          </cell>
        </row>
      </sheetData>
      <sheetData sheetId="2">
        <row r="9">
          <cell r="B9" t="str">
            <v>GAS SUPPLY</v>
          </cell>
        </row>
        <row r="10">
          <cell r="B10" t="str">
            <v>STORAGE</v>
          </cell>
        </row>
        <row r="11">
          <cell r="B11" t="str">
            <v>TRANSMISSION</v>
          </cell>
        </row>
        <row r="12">
          <cell r="B12" t="str">
            <v>DISTRIBUTION</v>
          </cell>
        </row>
        <row r="13">
          <cell r="B13" t="str">
            <v>FUNCTION 5</v>
          </cell>
        </row>
        <row r="14">
          <cell r="B14" t="str">
            <v>FUNCTION 6</v>
          </cell>
        </row>
        <row r="15">
          <cell r="B15" t="str">
            <v>FUNCTION 7</v>
          </cell>
        </row>
        <row r="16">
          <cell r="B16" t="str">
            <v>FUNCTION 8</v>
          </cell>
        </row>
        <row r="17">
          <cell r="B17" t="str">
            <v>FUNCTION 9</v>
          </cell>
        </row>
        <row r="18">
          <cell r="B18" t="str">
            <v>FUNCTION 10</v>
          </cell>
        </row>
        <row r="19">
          <cell r="B19" t="str">
            <v>FUNCTION 11</v>
          </cell>
        </row>
        <row r="20">
          <cell r="B20" t="str">
            <v>FUNCTION 12</v>
          </cell>
        </row>
        <row r="23">
          <cell r="B23" t="str">
            <v>DEMAND</v>
          </cell>
        </row>
        <row r="24">
          <cell r="B24" t="str">
            <v>COMMODITY</v>
          </cell>
        </row>
        <row r="25">
          <cell r="B25" t="str">
            <v>CUSTOMER</v>
          </cell>
        </row>
        <row r="26">
          <cell r="B26" t="str">
            <v>PEAK_AVG</v>
          </cell>
        </row>
        <row r="27">
          <cell r="B27" t="str">
            <v>ACCT_813</v>
          </cell>
        </row>
        <row r="28">
          <cell r="B28"/>
        </row>
      </sheetData>
      <sheetData sheetId="3">
        <row r="8">
          <cell r="B8"/>
        </row>
        <row r="9">
          <cell r="B9" t="str">
            <v>*DEMAND ALLOCATION FACTORS</v>
          </cell>
        </row>
        <row r="10">
          <cell r="B10" t="str">
            <v>DESIGN_DAY</v>
          </cell>
        </row>
        <row r="11">
          <cell r="B11" t="str">
            <v>DesignDay_ST&gt;6"</v>
          </cell>
        </row>
        <row r="12">
          <cell r="B12" t="str">
            <v>DesignDay_ST&gt;4-6"</v>
          </cell>
        </row>
        <row r="13">
          <cell r="B13" t="str">
            <v>DesignDay_ST2-4"</v>
          </cell>
        </row>
        <row r="14">
          <cell r="B14" t="str">
            <v>DesignDay_ST&lt;=2"</v>
          </cell>
        </row>
        <row r="15">
          <cell r="B15" t="str">
            <v>DesignDay_PL6"</v>
          </cell>
        </row>
        <row r="16">
          <cell r="B16" t="str">
            <v>DesignDay_PL4"</v>
          </cell>
        </row>
        <row r="17">
          <cell r="B17" t="str">
            <v>DesignDay_PL&lt;=2"</v>
          </cell>
        </row>
        <row r="18">
          <cell r="B18" t="str">
            <v>DesignDay_xSPL</v>
          </cell>
        </row>
        <row r="19">
          <cell r="B19" t="str">
            <v>Peak&amp;Average</v>
          </cell>
        </row>
        <row r="20">
          <cell r="B20" t="str">
            <v>Peak&amp;Avg_ST&gt;6"</v>
          </cell>
        </row>
        <row r="21">
          <cell r="B21" t="str">
            <v>Peak&amp;Avg_ST&gt;4-6"</v>
          </cell>
        </row>
        <row r="22">
          <cell r="B22" t="str">
            <v>Peak&amp;Avg_ST2-4"</v>
          </cell>
        </row>
        <row r="23">
          <cell r="B23" t="str">
            <v>Peak&amp;Avg_ST&lt;=2"</v>
          </cell>
        </row>
        <row r="24">
          <cell r="B24" t="str">
            <v>Peak&amp;Avg_PL6"</v>
          </cell>
        </row>
        <row r="25">
          <cell r="B25" t="str">
            <v>Peak&amp;Avg_PL4"</v>
          </cell>
        </row>
        <row r="26">
          <cell r="B26" t="str">
            <v>Peak&amp;Avg_PL&lt;=2"</v>
          </cell>
        </row>
        <row r="27">
          <cell r="B27" t="str">
            <v>Peak&amp;Avg_xSPL</v>
          </cell>
        </row>
        <row r="28">
          <cell r="B28" t="str">
            <v>*CUSTOMER ALLOCATORS</v>
          </cell>
        </row>
        <row r="29">
          <cell r="B29" t="str">
            <v>CUSTOMERS</v>
          </cell>
        </row>
        <row r="30">
          <cell r="B30" t="str">
            <v>Large_CUST</v>
          </cell>
        </row>
        <row r="31">
          <cell r="B31" t="str">
            <v>METERS</v>
          </cell>
        </row>
        <row r="32">
          <cell r="B32" t="str">
            <v>REGULATORS</v>
          </cell>
        </row>
        <row r="33">
          <cell r="B33" t="str">
            <v>SERVICES</v>
          </cell>
        </row>
        <row r="34">
          <cell r="B34" t="str">
            <v>ACCT_385</v>
          </cell>
        </row>
        <row r="35">
          <cell r="B35" t="str">
            <v>Write-offs</v>
          </cell>
        </row>
        <row r="36">
          <cell r="B36" t="str">
            <v>METER_READ</v>
          </cell>
        </row>
        <row r="37">
          <cell r="B37" t="str">
            <v>ACCT_813_DEM</v>
          </cell>
        </row>
        <row r="38">
          <cell r="B38" t="str">
            <v>ACCT_813_COMM</v>
          </cell>
        </row>
        <row r="39">
          <cell r="B39" t="str">
            <v>ACCT_871</v>
          </cell>
        </row>
        <row r="40">
          <cell r="B40" t="str">
            <v>*COMMODITY and REVENUE ALLOCATORS</v>
          </cell>
        </row>
        <row r="41">
          <cell r="B41" t="str">
            <v>Thruput</v>
          </cell>
        </row>
        <row r="42">
          <cell r="B42" t="str">
            <v>Thruput_ST&gt;6"</v>
          </cell>
        </row>
        <row r="43">
          <cell r="B43" t="str">
            <v>Thruput_ST&gt;4-6"</v>
          </cell>
        </row>
        <row r="44">
          <cell r="B44" t="str">
            <v>Thruput_ST2-4"</v>
          </cell>
        </row>
        <row r="45">
          <cell r="B45" t="str">
            <v>Thruput_ST&lt;=2"</v>
          </cell>
        </row>
        <row r="46">
          <cell r="B46" t="str">
            <v>Thruput_PL6"</v>
          </cell>
        </row>
        <row r="47">
          <cell r="B47" t="str">
            <v>Thruput_PL4"</v>
          </cell>
        </row>
        <row r="48">
          <cell r="B48" t="str">
            <v>Thruput_PL&lt;=2"</v>
          </cell>
        </row>
        <row r="49">
          <cell r="B49" t="str">
            <v>Thruput_xSPL</v>
          </cell>
        </row>
        <row r="50">
          <cell r="B50" t="str">
            <v>REVENUE</v>
          </cell>
        </row>
        <row r="51">
          <cell r="B51" t="str">
            <v>SALES_MARGIN</v>
          </cell>
        </row>
        <row r="52">
          <cell r="B52" t="str">
            <v>TRANSPORT_MARGIN</v>
          </cell>
        </row>
        <row r="53">
          <cell r="B53" t="str">
            <v>SALES_Non-Margin</v>
          </cell>
        </row>
        <row r="54">
          <cell r="B54" t="str">
            <v>TRANSPORT_Non-Margin</v>
          </cell>
        </row>
        <row r="55">
          <cell r="B55" t="str">
            <v>*Direct Assignments</v>
          </cell>
        </row>
        <row r="56">
          <cell r="B56" t="str">
            <v>MAINS-DIRECT</v>
          </cell>
        </row>
        <row r="57">
          <cell r="B57" t="str">
            <v>SERVICE-DIRECT</v>
          </cell>
        </row>
        <row r="58">
          <cell r="B58"/>
        </row>
        <row r="59">
          <cell r="B59"/>
        </row>
        <row r="60">
          <cell r="B60"/>
        </row>
        <row r="61">
          <cell r="B61"/>
        </row>
        <row r="62">
          <cell r="B62"/>
        </row>
        <row r="63">
          <cell r="B63"/>
        </row>
      </sheetData>
      <sheetData sheetId="4">
        <row r="153">
          <cell r="A153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4">
          <cell r="G24" t="str">
            <v>GasSupply_Dem</v>
          </cell>
          <cell r="H24" t="str">
            <v>GasSupply_Comm</v>
          </cell>
          <cell r="I24" t="str">
            <v>Dist_Cust</v>
          </cell>
        </row>
        <row r="25">
          <cell r="G25" t="str">
            <v>Trans_Dem</v>
          </cell>
          <cell r="H25" t="str">
            <v>Trans_Comm</v>
          </cell>
          <cell r="I25" t="str">
            <v/>
          </cell>
        </row>
        <row r="26">
          <cell r="G26" t="str">
            <v>Dist_Dem</v>
          </cell>
          <cell r="H26" t="str">
            <v>Dist_Comm</v>
          </cell>
          <cell r="I26" t="str">
            <v/>
          </cell>
        </row>
        <row r="27">
          <cell r="G27" t="str">
            <v/>
          </cell>
          <cell r="H27" t="str">
            <v/>
          </cell>
          <cell r="I27" t="str">
            <v/>
          </cell>
        </row>
        <row r="28">
          <cell r="G28" t="str">
            <v/>
          </cell>
          <cell r="H28" t="str">
            <v/>
          </cell>
          <cell r="I28" t="str">
            <v/>
          </cell>
        </row>
        <row r="29">
          <cell r="G29" t="str">
            <v/>
          </cell>
          <cell r="H29" t="str">
            <v/>
          </cell>
          <cell r="I29" t="str">
            <v/>
          </cell>
        </row>
        <row r="30">
          <cell r="G30" t="str">
            <v/>
          </cell>
          <cell r="H30" t="str">
            <v/>
          </cell>
          <cell r="I30" t="str">
            <v/>
          </cell>
        </row>
        <row r="31">
          <cell r="G31" t="str">
            <v/>
          </cell>
          <cell r="H31" t="str">
            <v/>
          </cell>
          <cell r="I31" t="str">
            <v/>
          </cell>
        </row>
        <row r="32">
          <cell r="G32" t="str">
            <v/>
          </cell>
          <cell r="H32" t="str">
            <v/>
          </cell>
          <cell r="I32" t="str">
            <v/>
          </cell>
        </row>
        <row r="33">
          <cell r="G33" t="str">
            <v/>
          </cell>
          <cell r="H33" t="str">
            <v/>
          </cell>
          <cell r="I33" t="str">
            <v/>
          </cell>
        </row>
        <row r="34">
          <cell r="G34" t="str">
            <v/>
          </cell>
          <cell r="H34" t="str">
            <v/>
          </cell>
          <cell r="I34" t="str">
            <v/>
          </cell>
        </row>
        <row r="35">
          <cell r="G35" t="str">
            <v/>
          </cell>
          <cell r="H35" t="str">
            <v/>
          </cell>
          <cell r="I35" t="str">
            <v/>
          </cell>
        </row>
      </sheetData>
      <sheetData sheetId="26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SD JE UPLOAD"/>
      <sheetName val="FERC Interest Rates"/>
      <sheetName val="ACOD Interest Rates"/>
      <sheetName val="AROR Interest Rates"/>
      <sheetName val="COD Interest Rates"/>
      <sheetName val="Therm Sales"/>
      <sheetName val="Therm Sales-EDIT Master"/>
      <sheetName val="DEFERRALS"/>
      <sheetName val="DG 1910.01253"/>
      <sheetName val="DG 1910.01254"/>
      <sheetName val="RA 1862.20477"/>
      <sheetName val="RA 1860.20460-liab less exp"/>
      <sheetName val="RA 1860.20460-exp only"/>
      <sheetName val="RA 1860.20461"/>
      <sheetName val="1860.20489"/>
      <sheetName val="2530.01290"/>
      <sheetName val="RA 1860.20479"/>
      <sheetName val="UTC 1860.20490"/>
      <sheetName val="EDP-AMP 1823.2073"/>
      <sheetName val="EDP-AMP 1823.2074"/>
      <sheetName val="EDP-AMP 1823.2076"/>
      <sheetName val="CCA 1823.2058"/>
      <sheetName val="CCA 1823.2063"/>
      <sheetName val="CCA 1823.2064"/>
      <sheetName val="CCA 1823.2065"/>
      <sheetName val="CCA 2540.20491"/>
      <sheetName val="Intvnr 1823.2059"/>
      <sheetName val="RA 1823.47020430"/>
      <sheetName val="RA 1823.47020431"/>
      <sheetName val="RA 1823.47020444"/>
      <sheetName val="RA 1823.47020449"/>
      <sheetName val="AMORTIZATIONS"/>
      <sheetName val="DG 1910.01286"/>
      <sheetName val="DG 1910.01289"/>
      <sheetName val="RA 1823.47020478"/>
      <sheetName val="RA 1862.20480"/>
      <sheetName val="Decoupling-Therm Sales"/>
      <sheetName val="2540.20483"/>
      <sheetName val="Unprotected EDIT Base"/>
      <sheetName val="2540.20484"/>
      <sheetName val="Unprotected EDIT Gross up"/>
      <sheetName val="1860.20488"/>
      <sheetName val="WEAF Big Heart-Therm Sales"/>
      <sheetName val="RA 1860.20484"/>
      <sheetName val="RA 1860.20485"/>
      <sheetName val="RA 1860.20486"/>
      <sheetName val="ZBA 13"/>
      <sheetName val="EDIT RCL-C 1823.2061"/>
      <sheetName val="EDIT RCL-NC 1823.2062"/>
      <sheetName val="8-22 AJE Correction"/>
      <sheetName val="DG 1910.01288"/>
      <sheetName val="RA 1860.2048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WA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</sheetNames>
    <sheetDataSet>
      <sheetData sheetId="0"/>
      <sheetData sheetId="1">
        <row r="92">
          <cell r="J92">
            <v>98276978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D7">
            <v>39022</v>
          </cell>
          <cell r="E7" t="str">
            <v>Actual</v>
          </cell>
          <cell r="F7">
            <v>11</v>
          </cell>
          <cell r="G7">
            <v>2006</v>
          </cell>
          <cell r="H7">
            <v>2000000</v>
          </cell>
          <cell r="I7">
            <v>4147020</v>
          </cell>
          <cell r="J7">
            <v>1205602.3500000001</v>
          </cell>
          <cell r="K7">
            <v>0.60280117500000008</v>
          </cell>
          <cell r="L7">
            <v>0</v>
          </cell>
          <cell r="M7">
            <v>1924830</v>
          </cell>
          <cell r="N7">
            <v>0</v>
          </cell>
          <cell r="O7">
            <v>0</v>
          </cell>
          <cell r="P7">
            <v>0</v>
          </cell>
          <cell r="S7">
            <v>0</v>
          </cell>
        </row>
        <row r="8">
          <cell r="D8">
            <v>39052</v>
          </cell>
          <cell r="E8" t="str">
            <v>Actual</v>
          </cell>
          <cell r="F8">
            <v>12</v>
          </cell>
          <cell r="G8">
            <v>2006</v>
          </cell>
          <cell r="H8">
            <v>919860</v>
          </cell>
          <cell r="I8">
            <v>1086840</v>
          </cell>
          <cell r="J8">
            <v>723545.41</v>
          </cell>
          <cell r="K8">
            <v>0.78658209944991631</v>
          </cell>
          <cell r="L8">
            <v>0</v>
          </cell>
          <cell r="M8">
            <v>255140</v>
          </cell>
          <cell r="N8">
            <v>0</v>
          </cell>
          <cell r="O8">
            <v>0</v>
          </cell>
          <cell r="S8">
            <v>0</v>
          </cell>
        </row>
        <row r="9">
          <cell r="D9">
            <v>39083</v>
          </cell>
          <cell r="E9" t="str">
            <v>Actual</v>
          </cell>
          <cell r="F9">
            <v>1</v>
          </cell>
          <cell r="G9">
            <v>2007</v>
          </cell>
          <cell r="H9">
            <v>3291520</v>
          </cell>
          <cell r="I9">
            <v>3498300</v>
          </cell>
          <cell r="J9">
            <v>2088484</v>
          </cell>
          <cell r="K9">
            <v>0.63450442348823644</v>
          </cell>
          <cell r="L9">
            <v>0</v>
          </cell>
          <cell r="M9">
            <v>2009350</v>
          </cell>
          <cell r="N9">
            <v>0</v>
          </cell>
          <cell r="O9">
            <v>0</v>
          </cell>
          <cell r="S9">
            <v>0</v>
          </cell>
        </row>
        <row r="10">
          <cell r="D10">
            <v>39114</v>
          </cell>
          <cell r="E10" t="str">
            <v>Actual</v>
          </cell>
          <cell r="F10">
            <v>2</v>
          </cell>
          <cell r="G10">
            <v>2007</v>
          </cell>
          <cell r="H10">
            <v>872390</v>
          </cell>
          <cell r="I10">
            <v>964390</v>
          </cell>
          <cell r="J10">
            <v>668840</v>
          </cell>
          <cell r="K10">
            <v>0.76667545478513055</v>
          </cell>
          <cell r="L10">
            <v>0</v>
          </cell>
          <cell r="M10">
            <v>408200</v>
          </cell>
          <cell r="N10">
            <v>0</v>
          </cell>
          <cell r="O10">
            <v>0</v>
          </cell>
          <cell r="S10">
            <v>0</v>
          </cell>
        </row>
        <row r="11">
          <cell r="D11">
            <v>39142</v>
          </cell>
          <cell r="E11" t="str">
            <v>Actual</v>
          </cell>
          <cell r="F11">
            <v>3</v>
          </cell>
          <cell r="G11">
            <v>2007</v>
          </cell>
          <cell r="H11">
            <v>2026430</v>
          </cell>
          <cell r="I11">
            <v>510250</v>
          </cell>
          <cell r="J11">
            <v>1459053</v>
          </cell>
          <cell r="K11">
            <v>0.72001154740109452</v>
          </cell>
          <cell r="L11">
            <v>0</v>
          </cell>
          <cell r="M11">
            <v>474540</v>
          </cell>
          <cell r="N11">
            <v>0</v>
          </cell>
          <cell r="O11">
            <v>0</v>
          </cell>
          <cell r="S11">
            <v>0</v>
          </cell>
        </row>
        <row r="12">
          <cell r="D12">
            <v>39173</v>
          </cell>
          <cell r="E12" t="str">
            <v>Actual</v>
          </cell>
          <cell r="F12">
            <v>4</v>
          </cell>
          <cell r="G12">
            <v>2007</v>
          </cell>
          <cell r="H12">
            <v>0</v>
          </cell>
          <cell r="I12">
            <v>2987180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S12">
            <v>0</v>
          </cell>
        </row>
        <row r="13">
          <cell r="D13">
            <v>39203</v>
          </cell>
          <cell r="E13" t="str">
            <v>Actual</v>
          </cell>
          <cell r="F13">
            <v>5</v>
          </cell>
          <cell r="G13">
            <v>2007</v>
          </cell>
          <cell r="H13">
            <v>248670</v>
          </cell>
          <cell r="I13">
            <v>509160</v>
          </cell>
          <cell r="J13">
            <v>169561.67</v>
          </cell>
          <cell r="K13">
            <v>0.681874251015402</v>
          </cell>
          <cell r="L13">
            <v>531460</v>
          </cell>
          <cell r="M13">
            <v>0</v>
          </cell>
          <cell r="N13">
            <v>394951.78</v>
          </cell>
          <cell r="O13">
            <v>0.74314488390471534</v>
          </cell>
          <cell r="S13">
            <v>0</v>
          </cell>
        </row>
        <row r="14">
          <cell r="D14">
            <v>39234</v>
          </cell>
          <cell r="E14" t="str">
            <v>Actual</v>
          </cell>
          <cell r="F14">
            <v>6</v>
          </cell>
          <cell r="G14">
            <v>2007</v>
          </cell>
          <cell r="H14">
            <v>801730</v>
          </cell>
          <cell r="I14">
            <v>0</v>
          </cell>
          <cell r="J14">
            <v>569417.42000000004</v>
          </cell>
          <cell r="K14">
            <v>0.71023588988811703</v>
          </cell>
          <cell r="L14">
            <v>2089740</v>
          </cell>
          <cell r="M14">
            <v>0</v>
          </cell>
          <cell r="N14">
            <v>1633108.87</v>
          </cell>
          <cell r="O14">
            <v>0.78148902255783026</v>
          </cell>
          <cell r="P14">
            <v>220420</v>
          </cell>
          <cell r="R14">
            <v>155518.59</v>
          </cell>
          <cell r="S14">
            <v>0.70555571182288357</v>
          </cell>
        </row>
        <row r="15">
          <cell r="D15">
            <v>39264</v>
          </cell>
          <cell r="E15" t="str">
            <v>Actual</v>
          </cell>
          <cell r="F15">
            <v>7</v>
          </cell>
          <cell r="G15">
            <v>2007</v>
          </cell>
          <cell r="H15">
            <v>3023790</v>
          </cell>
          <cell r="I15">
            <v>0</v>
          </cell>
          <cell r="J15">
            <v>2114435.2600000002</v>
          </cell>
          <cell r="K15">
            <v>0.6992665694376925</v>
          </cell>
          <cell r="L15">
            <v>2450860</v>
          </cell>
          <cell r="M15">
            <v>0</v>
          </cell>
          <cell r="N15">
            <v>1894564.14</v>
          </cell>
          <cell r="O15">
            <v>0.77302013986927032</v>
          </cell>
          <cell r="S15">
            <v>0</v>
          </cell>
        </row>
        <row r="16">
          <cell r="D16">
            <v>39295</v>
          </cell>
          <cell r="E16" t="str">
            <v>Actual</v>
          </cell>
          <cell r="F16">
            <v>8</v>
          </cell>
          <cell r="G16">
            <v>2007</v>
          </cell>
          <cell r="H16">
            <v>291390</v>
          </cell>
          <cell r="I16">
            <v>0</v>
          </cell>
          <cell r="J16">
            <v>203371.76</v>
          </cell>
          <cell r="K16">
            <v>0.69793664847798487</v>
          </cell>
          <cell r="M16">
            <v>0</v>
          </cell>
          <cell r="O16">
            <v>0</v>
          </cell>
          <cell r="P16">
            <v>88510</v>
          </cell>
          <cell r="R16">
            <v>59661.83</v>
          </cell>
          <cell r="S16">
            <v>0.67406880578465711</v>
          </cell>
        </row>
        <row r="17">
          <cell r="D17">
            <v>39326</v>
          </cell>
          <cell r="E17" t="str">
            <v>Actual</v>
          </cell>
          <cell r="F17">
            <v>9</v>
          </cell>
          <cell r="G17">
            <v>2007</v>
          </cell>
          <cell r="H17">
            <v>963120</v>
          </cell>
          <cell r="I17">
            <v>0</v>
          </cell>
          <cell r="J17">
            <v>653517.28</v>
          </cell>
          <cell r="K17">
            <v>0.67854190547387661</v>
          </cell>
          <cell r="M17">
            <v>0</v>
          </cell>
          <cell r="O17">
            <v>0</v>
          </cell>
          <cell r="P17">
            <v>92420</v>
          </cell>
          <cell r="R17">
            <v>62712.19</v>
          </cell>
          <cell r="S17">
            <v>0.67855648128110801</v>
          </cell>
        </row>
        <row r="18">
          <cell r="D18">
            <v>39356</v>
          </cell>
          <cell r="E18" t="str">
            <v>Actual</v>
          </cell>
          <cell r="F18">
            <v>10</v>
          </cell>
          <cell r="G18">
            <v>2007</v>
          </cell>
          <cell r="H18">
            <v>100000</v>
          </cell>
          <cell r="I18">
            <v>1813420</v>
          </cell>
          <cell r="J18">
            <v>83652.810000000012</v>
          </cell>
          <cell r="K18">
            <v>0.83652810000000011</v>
          </cell>
          <cell r="M18">
            <v>162820</v>
          </cell>
          <cell r="O18">
            <v>0</v>
          </cell>
          <cell r="S18">
            <v>0</v>
          </cell>
        </row>
        <row r="19">
          <cell r="D19">
            <v>39387</v>
          </cell>
          <cell r="E19" t="str">
            <v>Actual</v>
          </cell>
          <cell r="F19">
            <v>11</v>
          </cell>
          <cell r="G19">
            <v>2007</v>
          </cell>
          <cell r="H19">
            <v>814690</v>
          </cell>
          <cell r="I19">
            <v>2846040</v>
          </cell>
          <cell r="J19">
            <v>572661.88</v>
          </cell>
          <cell r="K19">
            <v>0.70291998183358084</v>
          </cell>
          <cell r="M19">
            <v>1898220</v>
          </cell>
          <cell r="O19">
            <v>0</v>
          </cell>
          <cell r="S19">
            <v>0</v>
          </cell>
        </row>
        <row r="20">
          <cell r="D20">
            <v>39417</v>
          </cell>
          <cell r="E20" t="str">
            <v>Actual</v>
          </cell>
          <cell r="F20">
            <v>12</v>
          </cell>
          <cell r="G20">
            <v>2007</v>
          </cell>
          <cell r="H20">
            <v>2705350</v>
          </cell>
          <cell r="I20">
            <v>329380</v>
          </cell>
          <cell r="J20">
            <v>2180438.81</v>
          </cell>
          <cell r="K20">
            <v>0.80597290923540399</v>
          </cell>
          <cell r="L20">
            <v>2350920</v>
          </cell>
          <cell r="M20">
            <v>2078920</v>
          </cell>
          <cell r="N20">
            <v>2061092.98</v>
          </cell>
          <cell r="O20">
            <v>0.87671761693294536</v>
          </cell>
          <cell r="S20">
            <v>0</v>
          </cell>
        </row>
        <row r="21">
          <cell r="D21">
            <v>39448</v>
          </cell>
          <cell r="E21" t="str">
            <v>Actual</v>
          </cell>
          <cell r="F21">
            <v>1</v>
          </cell>
          <cell r="G21">
            <v>2008</v>
          </cell>
          <cell r="H21">
            <v>0</v>
          </cell>
          <cell r="I21">
            <v>3157810</v>
          </cell>
          <cell r="J21">
            <v>0</v>
          </cell>
          <cell r="K21">
            <v>0</v>
          </cell>
          <cell r="L21">
            <v>0</v>
          </cell>
          <cell r="M21">
            <v>1638940</v>
          </cell>
          <cell r="N21">
            <v>0</v>
          </cell>
          <cell r="O21">
            <v>0</v>
          </cell>
          <cell r="S21">
            <v>0</v>
          </cell>
        </row>
        <row r="22">
          <cell r="D22">
            <v>39479</v>
          </cell>
          <cell r="E22" t="str">
            <v>Actual</v>
          </cell>
          <cell r="F22">
            <v>2</v>
          </cell>
          <cell r="G22">
            <v>2008</v>
          </cell>
          <cell r="H22">
            <v>149320</v>
          </cell>
          <cell r="I22">
            <v>0</v>
          </cell>
          <cell r="J22">
            <v>121272.48</v>
          </cell>
          <cell r="K22">
            <v>0.81216501473345837</v>
          </cell>
          <cell r="L22">
            <v>0</v>
          </cell>
          <cell r="M22">
            <v>494500</v>
          </cell>
          <cell r="N22">
            <v>0</v>
          </cell>
          <cell r="O22">
            <v>0</v>
          </cell>
          <cell r="P22">
            <v>233770</v>
          </cell>
          <cell r="R22">
            <v>189853.72</v>
          </cell>
          <cell r="S22">
            <v>0.81213893998374476</v>
          </cell>
        </row>
        <row r="23">
          <cell r="D23">
            <v>39508</v>
          </cell>
          <cell r="E23" t="str">
            <v>Actual</v>
          </cell>
          <cell r="F23">
            <v>3</v>
          </cell>
          <cell r="G23">
            <v>2008</v>
          </cell>
          <cell r="H23">
            <v>0</v>
          </cell>
          <cell r="I23">
            <v>101750</v>
          </cell>
          <cell r="J23">
            <v>0</v>
          </cell>
          <cell r="K23">
            <v>0</v>
          </cell>
          <cell r="L23">
            <v>0</v>
          </cell>
          <cell r="M23">
            <v>1692370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D24">
            <v>39539</v>
          </cell>
          <cell r="E24" t="str">
            <v>Actual</v>
          </cell>
          <cell r="F24">
            <v>4</v>
          </cell>
          <cell r="G24">
            <v>2008</v>
          </cell>
          <cell r="H24">
            <v>0</v>
          </cell>
          <cell r="I24">
            <v>1548900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D25">
            <v>39569</v>
          </cell>
          <cell r="E25" t="str">
            <v>Actual</v>
          </cell>
          <cell r="F25">
            <v>5</v>
          </cell>
          <cell r="G25">
            <v>2008</v>
          </cell>
          <cell r="H25">
            <v>555930</v>
          </cell>
          <cell r="I25">
            <v>0</v>
          </cell>
          <cell r="J25">
            <v>440392.44400000002</v>
          </cell>
          <cell r="K25">
            <v>0.79217247495188248</v>
          </cell>
          <cell r="L25">
            <v>300000</v>
          </cell>
          <cell r="M25">
            <v>0</v>
          </cell>
          <cell r="N25">
            <v>261149.18</v>
          </cell>
          <cell r="O25">
            <v>0.8704972666666666</v>
          </cell>
          <cell r="P25">
            <v>0</v>
          </cell>
          <cell r="R25">
            <v>0</v>
          </cell>
          <cell r="S25">
            <v>0</v>
          </cell>
        </row>
        <row r="26">
          <cell r="D26">
            <v>39600</v>
          </cell>
          <cell r="E26" t="str">
            <v>Actual</v>
          </cell>
          <cell r="F26">
            <v>6</v>
          </cell>
          <cell r="G26">
            <v>2008</v>
          </cell>
          <cell r="H26">
            <v>1541770</v>
          </cell>
          <cell r="I26">
            <v>0</v>
          </cell>
          <cell r="J26">
            <v>1353635.1</v>
          </cell>
          <cell r="K26">
            <v>0.8779747303423987</v>
          </cell>
          <cell r="L26">
            <v>2117010</v>
          </cell>
          <cell r="M26">
            <v>0</v>
          </cell>
          <cell r="N26">
            <v>2039567.75</v>
          </cell>
          <cell r="O26">
            <v>0.96341904384013299</v>
          </cell>
          <cell r="P26">
            <v>0</v>
          </cell>
          <cell r="R26">
            <v>0</v>
          </cell>
          <cell r="S26">
            <v>0</v>
          </cell>
        </row>
        <row r="27">
          <cell r="D27">
            <v>39630</v>
          </cell>
          <cell r="E27" t="str">
            <v>Actual</v>
          </cell>
          <cell r="F27">
            <v>7</v>
          </cell>
          <cell r="G27">
            <v>2008</v>
          </cell>
          <cell r="H27">
            <v>309960</v>
          </cell>
          <cell r="J27">
            <v>240652.79999999999</v>
          </cell>
          <cell r="K27">
            <v>0.77639953542392559</v>
          </cell>
          <cell r="L27">
            <v>1786020</v>
          </cell>
          <cell r="M27">
            <v>0</v>
          </cell>
          <cell r="N27">
            <v>1520835.62</v>
          </cell>
          <cell r="O27">
            <v>0.85152216660507729</v>
          </cell>
          <cell r="P27">
            <v>234630</v>
          </cell>
          <cell r="R27">
            <v>183399.72</v>
          </cell>
          <cell r="S27">
            <v>0.7816550313259174</v>
          </cell>
        </row>
        <row r="28">
          <cell r="D28">
            <v>39661</v>
          </cell>
          <cell r="E28" t="str">
            <v>Actual</v>
          </cell>
          <cell r="F28">
            <v>8</v>
          </cell>
          <cell r="G28">
            <v>2008</v>
          </cell>
          <cell r="H28">
            <v>3274910</v>
          </cell>
          <cell r="J28">
            <v>2627351.86</v>
          </cell>
          <cell r="K28">
            <v>0.80226688977712357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D29">
            <v>39692</v>
          </cell>
          <cell r="E29" t="str">
            <v>Actual</v>
          </cell>
          <cell r="F29">
            <v>9</v>
          </cell>
          <cell r="G29">
            <v>2008</v>
          </cell>
          <cell r="H29">
            <v>499900</v>
          </cell>
          <cell r="I29">
            <v>154530</v>
          </cell>
          <cell r="J29">
            <v>297011.07</v>
          </cell>
          <cell r="K29">
            <v>0.59414096819363871</v>
          </cell>
          <cell r="L29">
            <v>1411820</v>
          </cell>
          <cell r="M29">
            <v>0</v>
          </cell>
          <cell r="N29">
            <v>1089468.6900000002</v>
          </cell>
          <cell r="O29">
            <v>0.77167676474338098</v>
          </cell>
          <cell r="P29">
            <v>88770</v>
          </cell>
          <cell r="R29">
            <v>61704.020000000004</v>
          </cell>
          <cell r="S29">
            <v>0.6950999211445309</v>
          </cell>
        </row>
        <row r="30">
          <cell r="D30">
            <v>39722</v>
          </cell>
          <cell r="E30" t="str">
            <v>Actual</v>
          </cell>
          <cell r="F30">
            <v>10</v>
          </cell>
          <cell r="G30">
            <v>2008</v>
          </cell>
          <cell r="H30">
            <v>0</v>
          </cell>
          <cell r="I30">
            <v>1420780</v>
          </cell>
          <cell r="J30">
            <v>0</v>
          </cell>
          <cell r="K30">
            <v>0</v>
          </cell>
          <cell r="L30">
            <v>0</v>
          </cell>
          <cell r="M30">
            <v>305640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D31">
            <v>39753</v>
          </cell>
          <cell r="E31" t="str">
            <v>Actual</v>
          </cell>
          <cell r="F31">
            <v>11</v>
          </cell>
          <cell r="G31">
            <v>2008</v>
          </cell>
          <cell r="H31">
            <v>0</v>
          </cell>
          <cell r="I31">
            <v>422600</v>
          </cell>
          <cell r="J31">
            <v>0</v>
          </cell>
          <cell r="K31">
            <v>0</v>
          </cell>
          <cell r="L31">
            <v>120000</v>
          </cell>
          <cell r="M31">
            <v>382050</v>
          </cell>
          <cell r="N31">
            <v>109379</v>
          </cell>
          <cell r="O31">
            <v>0.9114916666666667</v>
          </cell>
          <cell r="P31">
            <v>76300</v>
          </cell>
          <cell r="R31">
            <v>64538.7</v>
          </cell>
          <cell r="S31">
            <v>0.84585452162516384</v>
          </cell>
        </row>
        <row r="32">
          <cell r="D32">
            <v>39783</v>
          </cell>
          <cell r="E32" t="str">
            <v>Actual</v>
          </cell>
          <cell r="F32">
            <v>12</v>
          </cell>
          <cell r="G32">
            <v>2008</v>
          </cell>
          <cell r="H32">
            <v>764440</v>
          </cell>
          <cell r="I32">
            <v>652060</v>
          </cell>
          <cell r="J32">
            <v>644439.93999999994</v>
          </cell>
          <cell r="K32">
            <v>0.84302226466432939</v>
          </cell>
          <cell r="L32">
            <v>568380</v>
          </cell>
          <cell r="M32">
            <v>1985540</v>
          </cell>
          <cell r="N32">
            <v>535356.80000000005</v>
          </cell>
          <cell r="O32">
            <v>0.94189943347760308</v>
          </cell>
          <cell r="P32">
            <v>0</v>
          </cell>
          <cell r="S32">
            <v>0</v>
          </cell>
        </row>
        <row r="33">
          <cell r="D33">
            <v>39814</v>
          </cell>
          <cell r="E33" t="str">
            <v>Actual</v>
          </cell>
          <cell r="F33">
            <v>1</v>
          </cell>
          <cell r="G33">
            <v>2009</v>
          </cell>
          <cell r="H33">
            <v>1842540</v>
          </cell>
          <cell r="I33">
            <v>2460880</v>
          </cell>
          <cell r="J33">
            <v>1535036.79</v>
          </cell>
          <cell r="K33">
            <v>0.83310907225894693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S33">
            <v>0</v>
          </cell>
        </row>
        <row r="34">
          <cell r="D34">
            <v>39845</v>
          </cell>
          <cell r="E34" t="str">
            <v>Actual</v>
          </cell>
          <cell r="F34">
            <v>2</v>
          </cell>
          <cell r="G34">
            <v>2009</v>
          </cell>
          <cell r="H34">
            <v>0</v>
          </cell>
          <cell r="I34">
            <v>1410330</v>
          </cell>
          <cell r="J34">
            <v>0</v>
          </cell>
          <cell r="K34">
            <v>0</v>
          </cell>
          <cell r="L34">
            <v>0</v>
          </cell>
          <cell r="M34">
            <v>458460</v>
          </cell>
          <cell r="N34">
            <v>0</v>
          </cell>
          <cell r="O34">
            <v>0</v>
          </cell>
          <cell r="S34">
            <v>0</v>
          </cell>
        </row>
        <row r="35">
          <cell r="D35">
            <v>39873</v>
          </cell>
          <cell r="E35" t="str">
            <v>Actual</v>
          </cell>
          <cell r="F35">
            <v>3</v>
          </cell>
          <cell r="G35">
            <v>2009</v>
          </cell>
          <cell r="H35">
            <v>0</v>
          </cell>
          <cell r="I35">
            <v>2107060</v>
          </cell>
          <cell r="J35">
            <v>0</v>
          </cell>
          <cell r="K35">
            <v>0</v>
          </cell>
          <cell r="L35">
            <v>0</v>
          </cell>
          <cell r="M35">
            <v>1530890</v>
          </cell>
          <cell r="N35">
            <v>0</v>
          </cell>
          <cell r="O35">
            <v>0</v>
          </cell>
          <cell r="S35">
            <v>0</v>
          </cell>
        </row>
        <row r="36">
          <cell r="D36">
            <v>39904</v>
          </cell>
          <cell r="E36" t="str">
            <v>Actual</v>
          </cell>
          <cell r="F36">
            <v>4</v>
          </cell>
          <cell r="G36">
            <v>2009</v>
          </cell>
          <cell r="H36">
            <v>3380080</v>
          </cell>
          <cell r="I36">
            <v>376780</v>
          </cell>
          <cell r="J36">
            <v>2261867.6</v>
          </cell>
          <cell r="K36">
            <v>0.66917575915362948</v>
          </cell>
          <cell r="L36">
            <v>1278150</v>
          </cell>
          <cell r="M36">
            <v>0</v>
          </cell>
          <cell r="N36">
            <v>950658.23</v>
          </cell>
          <cell r="O36">
            <v>0.74377673199546213</v>
          </cell>
          <cell r="P36">
            <v>195940</v>
          </cell>
          <cell r="R36">
            <v>131123.31</v>
          </cell>
          <cell r="S36">
            <v>0.66920133714402363</v>
          </cell>
        </row>
        <row r="37">
          <cell r="D37">
            <v>39934</v>
          </cell>
          <cell r="E37" t="str">
            <v>Actual</v>
          </cell>
          <cell r="F37">
            <v>5</v>
          </cell>
          <cell r="G37">
            <v>2009</v>
          </cell>
          <cell r="H37">
            <v>682800</v>
          </cell>
          <cell r="I37">
            <v>1329800</v>
          </cell>
          <cell r="J37">
            <v>498987.37</v>
          </cell>
          <cell r="K37">
            <v>0.73079579671939077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D38">
            <v>39965</v>
          </cell>
          <cell r="E38" t="str">
            <v>Actual</v>
          </cell>
          <cell r="F38">
            <v>6</v>
          </cell>
          <cell r="G38">
            <v>2009</v>
          </cell>
          <cell r="H38">
            <v>470100</v>
          </cell>
          <cell r="I38">
            <v>0</v>
          </cell>
          <cell r="J38">
            <v>261641.04</v>
          </cell>
          <cell r="K38">
            <v>0.55656464582003828</v>
          </cell>
          <cell r="L38">
            <v>401930</v>
          </cell>
          <cell r="M38">
            <v>0</v>
          </cell>
          <cell r="N38">
            <v>252973.71</v>
          </cell>
          <cell r="O38">
            <v>0.62939743238872436</v>
          </cell>
          <cell r="P38">
            <v>0</v>
          </cell>
          <cell r="R38">
            <v>0</v>
          </cell>
          <cell r="S38">
            <v>0</v>
          </cell>
        </row>
        <row r="39">
          <cell r="D39">
            <v>39995</v>
          </cell>
          <cell r="E39" t="str">
            <v>Actual</v>
          </cell>
          <cell r="F39">
            <v>7</v>
          </cell>
          <cell r="G39">
            <v>2009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1876230</v>
          </cell>
          <cell r="M39">
            <v>0</v>
          </cell>
          <cell r="N39">
            <v>1184872.3500000001</v>
          </cell>
          <cell r="O39">
            <v>0.63151764442525704</v>
          </cell>
          <cell r="P39">
            <v>195940</v>
          </cell>
          <cell r="R39">
            <v>109468</v>
          </cell>
          <cell r="S39">
            <v>0.55868122894763705</v>
          </cell>
        </row>
        <row r="40">
          <cell r="D40">
            <v>40026</v>
          </cell>
          <cell r="E40" t="str">
            <v>Actual</v>
          </cell>
          <cell r="F40">
            <v>8</v>
          </cell>
          <cell r="G40">
            <v>2009</v>
          </cell>
          <cell r="H40">
            <v>2037720</v>
          </cell>
          <cell r="I40">
            <v>0</v>
          </cell>
          <cell r="J40">
            <v>1152896.8600000001</v>
          </cell>
          <cell r="K40">
            <v>0.56577785956853743</v>
          </cell>
          <cell r="L40">
            <v>417890</v>
          </cell>
          <cell r="M40">
            <v>0</v>
          </cell>
          <cell r="N40">
            <v>266943.83</v>
          </cell>
          <cell r="O40">
            <v>0.63878970542487257</v>
          </cell>
          <cell r="P40">
            <v>97360</v>
          </cell>
          <cell r="R40">
            <v>55078.8</v>
          </cell>
          <cell r="S40">
            <v>0.5657230895645029</v>
          </cell>
        </row>
        <row r="41">
          <cell r="D41">
            <v>40057</v>
          </cell>
          <cell r="E41" t="str">
            <v>Actual</v>
          </cell>
          <cell r="F41">
            <v>9</v>
          </cell>
          <cell r="G41">
            <v>2009</v>
          </cell>
          <cell r="H41">
            <v>1002610</v>
          </cell>
          <cell r="I41">
            <v>0</v>
          </cell>
          <cell r="J41">
            <v>526656.6</v>
          </cell>
          <cell r="K41">
            <v>0.52528560457206686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75450</v>
          </cell>
          <cell r="R41">
            <v>39635.519999999997</v>
          </cell>
          <cell r="S41">
            <v>0.5253216699801192</v>
          </cell>
        </row>
        <row r="42">
          <cell r="D42">
            <v>40087</v>
          </cell>
          <cell r="E42" t="str">
            <v>Actual</v>
          </cell>
          <cell r="F42">
            <v>10</v>
          </cell>
          <cell r="G42">
            <v>2009</v>
          </cell>
          <cell r="H42">
            <v>647230</v>
          </cell>
          <cell r="I42">
            <v>1350000</v>
          </cell>
          <cell r="J42">
            <v>490822.63</v>
          </cell>
          <cell r="K42">
            <v>0.75834344823324007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333800</v>
          </cell>
          <cell r="Q42">
            <v>300000</v>
          </cell>
          <cell r="R42">
            <v>251535</v>
          </cell>
          <cell r="S42">
            <v>0.75355002995805875</v>
          </cell>
        </row>
        <row r="43">
          <cell r="D43">
            <v>40118</v>
          </cell>
          <cell r="E43" t="str">
            <v>Actual</v>
          </cell>
          <cell r="F43">
            <v>11</v>
          </cell>
          <cell r="G43">
            <v>2009</v>
          </cell>
          <cell r="H43">
            <v>0</v>
          </cell>
          <cell r="I43">
            <v>304900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S43">
            <v>0</v>
          </cell>
        </row>
        <row r="44">
          <cell r="D44">
            <v>40148</v>
          </cell>
          <cell r="E44" t="str">
            <v>Actual</v>
          </cell>
          <cell r="F44">
            <v>12</v>
          </cell>
          <cell r="G44">
            <v>2009</v>
          </cell>
          <cell r="H44">
            <v>2060790</v>
          </cell>
          <cell r="I44">
            <v>2643670</v>
          </cell>
          <cell r="J44">
            <v>1478330.6800000002</v>
          </cell>
          <cell r="K44">
            <v>0.71736114790929695</v>
          </cell>
          <cell r="L44">
            <v>0</v>
          </cell>
          <cell r="M44">
            <v>1639390</v>
          </cell>
          <cell r="N44">
            <v>0</v>
          </cell>
          <cell r="O44">
            <v>0</v>
          </cell>
          <cell r="S44">
            <v>0</v>
          </cell>
        </row>
        <row r="45">
          <cell r="D45">
            <v>40179</v>
          </cell>
          <cell r="E45" t="str">
            <v>Actual</v>
          </cell>
          <cell r="F45">
            <v>1</v>
          </cell>
          <cell r="G45">
            <v>2010</v>
          </cell>
          <cell r="H45">
            <v>403350</v>
          </cell>
          <cell r="I45">
            <v>0</v>
          </cell>
          <cell r="J45">
            <v>296057.74</v>
          </cell>
          <cell r="K45">
            <v>0.73399712408578155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S45">
            <v>0</v>
          </cell>
        </row>
        <row r="46">
          <cell r="D46">
            <v>40210</v>
          </cell>
          <cell r="E46" t="str">
            <v>Actual</v>
          </cell>
          <cell r="F46">
            <v>2</v>
          </cell>
          <cell r="G46">
            <v>2010</v>
          </cell>
          <cell r="H46">
            <v>40740</v>
          </cell>
          <cell r="I46">
            <v>304900</v>
          </cell>
          <cell r="J46">
            <v>28013.55</v>
          </cell>
          <cell r="K46">
            <v>0.68761782032400587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291480</v>
          </cell>
          <cell r="R46">
            <v>207486.97999999998</v>
          </cell>
          <cell r="S46">
            <v>0.71183950871414847</v>
          </cell>
        </row>
        <row r="47">
          <cell r="D47">
            <v>40238</v>
          </cell>
          <cell r="E47" t="str">
            <v>Actual</v>
          </cell>
          <cell r="F47">
            <v>3</v>
          </cell>
          <cell r="G47">
            <v>2010</v>
          </cell>
          <cell r="H47">
            <v>0</v>
          </cell>
          <cell r="I47">
            <v>3760550</v>
          </cell>
          <cell r="J47">
            <v>0</v>
          </cell>
          <cell r="K47">
            <v>0</v>
          </cell>
          <cell r="L47">
            <v>0</v>
          </cell>
          <cell r="M47">
            <v>3180590</v>
          </cell>
          <cell r="N47">
            <v>0</v>
          </cell>
          <cell r="O47">
            <v>0</v>
          </cell>
          <cell r="P47">
            <v>10</v>
          </cell>
          <cell r="R47">
            <v>103.80000000000291</v>
          </cell>
          <cell r="S47">
            <v>10.38000000000029</v>
          </cell>
        </row>
        <row r="48">
          <cell r="D48">
            <v>40269</v>
          </cell>
          <cell r="E48" t="str">
            <v>Actual</v>
          </cell>
          <cell r="F48">
            <v>4</v>
          </cell>
          <cell r="G48">
            <v>2010</v>
          </cell>
          <cell r="H48">
            <v>587350</v>
          </cell>
          <cell r="I48">
            <v>0</v>
          </cell>
          <cell r="J48">
            <v>306006</v>
          </cell>
          <cell r="K48">
            <v>0.52099429641610628</v>
          </cell>
          <cell r="L48">
            <v>95490</v>
          </cell>
          <cell r="M48">
            <v>0</v>
          </cell>
          <cell r="N48">
            <v>57122.86</v>
          </cell>
          <cell r="O48">
            <v>0.59820777044716722</v>
          </cell>
          <cell r="R48">
            <v>0</v>
          </cell>
          <cell r="S48">
            <v>0</v>
          </cell>
        </row>
        <row r="49">
          <cell r="D49">
            <v>40299</v>
          </cell>
          <cell r="E49" t="str">
            <v>Actual</v>
          </cell>
          <cell r="F49">
            <v>5</v>
          </cell>
          <cell r="G49">
            <v>2010</v>
          </cell>
          <cell r="H49">
            <v>2016690</v>
          </cell>
          <cell r="I49">
            <v>441110</v>
          </cell>
          <cell r="J49">
            <v>1039418.8</v>
          </cell>
          <cell r="K49">
            <v>0.51540831758971384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</row>
        <row r="50">
          <cell r="D50">
            <v>40330</v>
          </cell>
          <cell r="E50" t="str">
            <v>Actual</v>
          </cell>
          <cell r="F50">
            <v>6</v>
          </cell>
          <cell r="G50">
            <v>2010</v>
          </cell>
          <cell r="H50">
            <v>293700</v>
          </cell>
          <cell r="I50">
            <v>0</v>
          </cell>
          <cell r="J50">
            <v>140832</v>
          </cell>
          <cell r="K50">
            <v>0.47950970377936669</v>
          </cell>
          <cell r="L50">
            <v>1432500</v>
          </cell>
          <cell r="M50">
            <v>0</v>
          </cell>
          <cell r="N50">
            <v>796138.41</v>
          </cell>
          <cell r="O50">
            <v>0.55576852356020945</v>
          </cell>
          <cell r="R50">
            <v>0</v>
          </cell>
          <cell r="S50">
            <v>0</v>
          </cell>
        </row>
        <row r="51">
          <cell r="D51">
            <v>40360</v>
          </cell>
          <cell r="E51" t="str">
            <v>Actual</v>
          </cell>
          <cell r="F51">
            <v>7</v>
          </cell>
          <cell r="G51">
            <v>2010</v>
          </cell>
          <cell r="H51">
            <v>783170</v>
          </cell>
          <cell r="I51">
            <v>0</v>
          </cell>
          <cell r="J51">
            <v>386059.28</v>
          </cell>
          <cell r="K51">
            <v>0.49294441819783702</v>
          </cell>
          <cell r="L51">
            <v>2053040</v>
          </cell>
          <cell r="M51">
            <v>0</v>
          </cell>
          <cell r="N51">
            <v>1168202.51</v>
          </cell>
          <cell r="O51">
            <v>0.56901108112847287</v>
          </cell>
          <cell r="P51">
            <v>311720</v>
          </cell>
          <cell r="R51">
            <v>153658.39000000001</v>
          </cell>
          <cell r="S51">
            <v>0.49293721929937129</v>
          </cell>
        </row>
        <row r="52">
          <cell r="D52">
            <v>40391</v>
          </cell>
          <cell r="E52" t="str">
            <v>Actual</v>
          </cell>
          <cell r="F52">
            <v>8</v>
          </cell>
          <cell r="G52">
            <v>2010</v>
          </cell>
          <cell r="H52">
            <v>1713250</v>
          </cell>
          <cell r="I52">
            <v>0</v>
          </cell>
          <cell r="J52">
            <v>840306.33</v>
          </cell>
          <cell r="K52">
            <v>0.49047502115861663</v>
          </cell>
          <cell r="L52">
            <v>739970</v>
          </cell>
          <cell r="M52">
            <v>0</v>
          </cell>
          <cell r="N52">
            <v>419509.23</v>
          </cell>
          <cell r="O52">
            <v>0.56692734840601644</v>
          </cell>
          <cell r="R52">
            <v>0</v>
          </cell>
          <cell r="S52">
            <v>0</v>
          </cell>
        </row>
        <row r="53">
          <cell r="D53">
            <v>40422</v>
          </cell>
          <cell r="E53" t="str">
            <v>Actual</v>
          </cell>
          <cell r="F53">
            <v>9</v>
          </cell>
          <cell r="G53">
            <v>2010</v>
          </cell>
          <cell r="H53">
            <v>410440</v>
          </cell>
          <cell r="I53">
            <v>0</v>
          </cell>
          <cell r="J53">
            <v>186475.81</v>
          </cell>
          <cell r="K53">
            <v>0.45433147354059056</v>
          </cell>
          <cell r="L53">
            <v>498450</v>
          </cell>
          <cell r="M53">
            <v>0</v>
          </cell>
          <cell r="N53">
            <v>264112.03999999998</v>
          </cell>
          <cell r="O53">
            <v>0.5298666666666666</v>
          </cell>
          <cell r="P53">
            <v>131180</v>
          </cell>
          <cell r="R53">
            <v>59604.52</v>
          </cell>
          <cell r="S53">
            <v>0.45437200792803778</v>
          </cell>
        </row>
        <row r="54">
          <cell r="D54">
            <v>40452</v>
          </cell>
          <cell r="E54" t="str">
            <v>Actual</v>
          </cell>
          <cell r="F54">
            <v>10</v>
          </cell>
          <cell r="G54">
            <v>2010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450000</v>
          </cell>
          <cell r="R54">
            <v>0</v>
          </cell>
          <cell r="S54">
            <v>0</v>
          </cell>
        </row>
        <row r="55">
          <cell r="D55">
            <v>40483</v>
          </cell>
          <cell r="E55" t="str">
            <v>Actual</v>
          </cell>
          <cell r="F55">
            <v>11</v>
          </cell>
          <cell r="G55">
            <v>2010</v>
          </cell>
          <cell r="H55">
            <v>0</v>
          </cell>
          <cell r="I55">
            <v>600000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649920</v>
          </cell>
          <cell r="Q55">
            <v>1950000</v>
          </cell>
          <cell r="R55">
            <v>331604.77</v>
          </cell>
          <cell r="S55">
            <v>0.51022398141309699</v>
          </cell>
        </row>
        <row r="56">
          <cell r="D56">
            <v>40513</v>
          </cell>
          <cell r="E56" t="str">
            <v>Actual</v>
          </cell>
          <cell r="F56">
            <v>12</v>
          </cell>
          <cell r="G56">
            <v>2010</v>
          </cell>
          <cell r="H56">
            <v>387050</v>
          </cell>
          <cell r="I56">
            <v>250000</v>
          </cell>
          <cell r="J56">
            <v>198179.48</v>
          </cell>
          <cell r="K56">
            <v>0.51202552641777554</v>
          </cell>
          <cell r="L56">
            <v>0</v>
          </cell>
          <cell r="N56">
            <v>0</v>
          </cell>
          <cell r="O56">
            <v>0</v>
          </cell>
          <cell r="P56">
            <v>1074360</v>
          </cell>
          <cell r="R56">
            <v>548543.16</v>
          </cell>
          <cell r="S56">
            <v>0.51057667820842179</v>
          </cell>
        </row>
        <row r="57">
          <cell r="D57">
            <v>40544</v>
          </cell>
          <cell r="E57" t="str">
            <v>Actual</v>
          </cell>
          <cell r="F57">
            <v>1</v>
          </cell>
          <cell r="G57">
            <v>2011</v>
          </cell>
          <cell r="H57">
            <v>0</v>
          </cell>
          <cell r="I57">
            <v>910630</v>
          </cell>
          <cell r="J57">
            <v>0</v>
          </cell>
          <cell r="K57">
            <v>0</v>
          </cell>
          <cell r="M57">
            <v>219790</v>
          </cell>
          <cell r="O57">
            <v>0</v>
          </cell>
          <cell r="P57">
            <v>686530</v>
          </cell>
          <cell r="Q57">
            <v>2149180</v>
          </cell>
          <cell r="R57">
            <v>369582.53</v>
          </cell>
          <cell r="S57">
            <v>0.53833412960832017</v>
          </cell>
        </row>
        <row r="58">
          <cell r="D58">
            <v>40575</v>
          </cell>
          <cell r="E58" t="str">
            <v>Actual</v>
          </cell>
          <cell r="F58">
            <v>2</v>
          </cell>
          <cell r="G58">
            <v>2011</v>
          </cell>
          <cell r="H58">
            <v>0</v>
          </cell>
          <cell r="I58">
            <v>3400000</v>
          </cell>
          <cell r="J58">
            <v>0</v>
          </cell>
          <cell r="K58">
            <v>0</v>
          </cell>
          <cell r="M58">
            <v>200000</v>
          </cell>
          <cell r="O58">
            <v>0</v>
          </cell>
          <cell r="Q58">
            <v>200000</v>
          </cell>
          <cell r="R58">
            <v>0</v>
          </cell>
          <cell r="S58">
            <v>0</v>
          </cell>
        </row>
        <row r="59">
          <cell r="D59">
            <v>40603</v>
          </cell>
          <cell r="E59" t="str">
            <v>Actual</v>
          </cell>
          <cell r="F59">
            <v>3</v>
          </cell>
          <cell r="G59">
            <v>2011</v>
          </cell>
          <cell r="H59">
            <v>0</v>
          </cell>
          <cell r="I59">
            <v>1000000</v>
          </cell>
          <cell r="J59">
            <v>0</v>
          </cell>
          <cell r="K59">
            <v>0</v>
          </cell>
          <cell r="M59">
            <v>0</v>
          </cell>
          <cell r="O59">
            <v>0</v>
          </cell>
          <cell r="R59">
            <v>0</v>
          </cell>
          <cell r="S59">
            <v>0</v>
          </cell>
        </row>
        <row r="60">
          <cell r="D60">
            <v>40634</v>
          </cell>
          <cell r="E60" t="str">
            <v>Actual</v>
          </cell>
          <cell r="F60">
            <v>4</v>
          </cell>
          <cell r="G60">
            <v>2011</v>
          </cell>
          <cell r="H60">
            <v>247460</v>
          </cell>
          <cell r="I60">
            <v>150000</v>
          </cell>
          <cell r="J60">
            <v>116753.85</v>
          </cell>
          <cell r="K60">
            <v>0.47180897922896631</v>
          </cell>
          <cell r="M60">
            <v>0</v>
          </cell>
          <cell r="O60">
            <v>0</v>
          </cell>
          <cell r="P60">
            <v>881460</v>
          </cell>
          <cell r="R60">
            <v>415903.65</v>
          </cell>
          <cell r="S60">
            <v>0.47183496698659044</v>
          </cell>
        </row>
        <row r="61">
          <cell r="D61">
            <v>40664</v>
          </cell>
          <cell r="E61" t="str">
            <v>Actual</v>
          </cell>
          <cell r="F61">
            <v>5</v>
          </cell>
          <cell r="G61">
            <v>2011</v>
          </cell>
          <cell r="H61">
            <v>2074660</v>
          </cell>
          <cell r="I61">
            <v>0</v>
          </cell>
          <cell r="J61">
            <v>1035413.55</v>
          </cell>
          <cell r="K61">
            <v>0.49907625827846491</v>
          </cell>
          <cell r="M61">
            <v>0</v>
          </cell>
          <cell r="O61">
            <v>0</v>
          </cell>
          <cell r="R61">
            <v>0</v>
          </cell>
          <cell r="S61">
            <v>0</v>
          </cell>
        </row>
        <row r="62">
          <cell r="D62">
            <v>40695</v>
          </cell>
          <cell r="E62" t="str">
            <v>Actual</v>
          </cell>
          <cell r="F62">
            <v>6</v>
          </cell>
          <cell r="G62">
            <v>2011</v>
          </cell>
          <cell r="H62">
            <v>0</v>
          </cell>
          <cell r="I62">
            <v>233730</v>
          </cell>
          <cell r="J62">
            <v>0</v>
          </cell>
          <cell r="K62">
            <v>0</v>
          </cell>
          <cell r="M62">
            <v>0</v>
          </cell>
          <cell r="O62">
            <v>0</v>
          </cell>
          <cell r="P62">
            <v>233730</v>
          </cell>
          <cell r="R62">
            <v>117688.55</v>
          </cell>
          <cell r="S62">
            <v>0.50352351003294404</v>
          </cell>
        </row>
        <row r="63">
          <cell r="D63">
            <v>40725</v>
          </cell>
          <cell r="E63" t="str">
            <v>Actual</v>
          </cell>
          <cell r="F63">
            <v>7</v>
          </cell>
          <cell r="G63">
            <v>2011</v>
          </cell>
          <cell r="H63">
            <v>1018400</v>
          </cell>
          <cell r="I63">
            <v>0</v>
          </cell>
          <cell r="J63">
            <v>452822.85</v>
          </cell>
          <cell r="K63">
            <v>0.44464144736842104</v>
          </cell>
          <cell r="M63">
            <v>0</v>
          </cell>
          <cell r="O63">
            <v>0</v>
          </cell>
          <cell r="P63">
            <v>293840</v>
          </cell>
          <cell r="R63">
            <v>130640.48</v>
          </cell>
          <cell r="S63">
            <v>0.44459733188129591</v>
          </cell>
        </row>
        <row r="64">
          <cell r="D64">
            <v>40756</v>
          </cell>
          <cell r="E64" t="str">
            <v>Actual</v>
          </cell>
          <cell r="F64">
            <v>8</v>
          </cell>
          <cell r="G64">
            <v>2011</v>
          </cell>
          <cell r="H64">
            <v>2142900</v>
          </cell>
          <cell r="I64">
            <v>0</v>
          </cell>
          <cell r="J64">
            <v>928921.59999999998</v>
          </cell>
          <cell r="K64">
            <v>0.43348807690512853</v>
          </cell>
          <cell r="M64">
            <v>0</v>
          </cell>
          <cell r="O64">
            <v>0</v>
          </cell>
          <cell r="P64">
            <v>1162660</v>
          </cell>
          <cell r="R64">
            <v>503140.04</v>
          </cell>
          <cell r="S64">
            <v>0.43274907539607449</v>
          </cell>
        </row>
        <row r="65">
          <cell r="D65">
            <v>40787</v>
          </cell>
          <cell r="E65" t="str">
            <v>Actual</v>
          </cell>
          <cell r="F65">
            <v>9</v>
          </cell>
          <cell r="G65">
            <v>2011</v>
          </cell>
          <cell r="H65">
            <v>673890</v>
          </cell>
          <cell r="I65">
            <v>0</v>
          </cell>
          <cell r="J65">
            <v>282134.90000000002</v>
          </cell>
          <cell r="K65">
            <v>0.41866610277641753</v>
          </cell>
          <cell r="L65">
            <v>420320</v>
          </cell>
          <cell r="M65">
            <v>0</v>
          </cell>
          <cell r="N65">
            <v>205121.65</v>
          </cell>
          <cell r="O65">
            <v>0.48801306147696993</v>
          </cell>
          <cell r="P65">
            <v>410560</v>
          </cell>
          <cell r="R65">
            <v>171864.25</v>
          </cell>
          <cell r="S65">
            <v>0.41860933846453624</v>
          </cell>
        </row>
        <row r="66">
          <cell r="D66">
            <v>40817</v>
          </cell>
          <cell r="E66" t="str">
            <v>Actual</v>
          </cell>
          <cell r="F66">
            <v>10</v>
          </cell>
          <cell r="G66">
            <v>2011</v>
          </cell>
          <cell r="I66">
            <v>0</v>
          </cell>
          <cell r="K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D67">
            <v>40848</v>
          </cell>
          <cell r="E67" t="str">
            <v>Actual</v>
          </cell>
          <cell r="F67">
            <v>11</v>
          </cell>
          <cell r="G67">
            <v>2011</v>
          </cell>
          <cell r="H67">
            <v>0</v>
          </cell>
          <cell r="I67">
            <v>800000</v>
          </cell>
          <cell r="J67">
            <v>0</v>
          </cell>
          <cell r="K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D68">
            <v>40878</v>
          </cell>
          <cell r="E68" t="str">
            <v>Actual</v>
          </cell>
          <cell r="F68">
            <v>12</v>
          </cell>
          <cell r="G68">
            <v>2011</v>
          </cell>
          <cell r="H68">
            <v>1504150</v>
          </cell>
          <cell r="I68">
            <v>2219970</v>
          </cell>
          <cell r="J68">
            <v>617317.79</v>
          </cell>
          <cell r="K68">
            <v>0.41040972642356149</v>
          </cell>
          <cell r="O68">
            <v>0</v>
          </cell>
          <cell r="P68">
            <v>500180</v>
          </cell>
          <cell r="Q68">
            <v>421510</v>
          </cell>
          <cell r="R68">
            <v>205271.41</v>
          </cell>
          <cell r="S68">
            <v>0.41039507777200207</v>
          </cell>
        </row>
        <row r="69">
          <cell r="D69">
            <v>40909</v>
          </cell>
          <cell r="E69" t="str">
            <v>Actual</v>
          </cell>
          <cell r="F69">
            <v>1</v>
          </cell>
          <cell r="G69">
            <v>2012</v>
          </cell>
          <cell r="H69">
            <v>941980</v>
          </cell>
          <cell r="I69">
            <v>923140</v>
          </cell>
          <cell r="J69">
            <v>374212.82</v>
          </cell>
          <cell r="K69">
            <v>0.39726195885262955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D70">
            <v>40940</v>
          </cell>
          <cell r="E70" t="str">
            <v>Actual</v>
          </cell>
          <cell r="F70">
            <v>2</v>
          </cell>
          <cell r="G70">
            <v>2012</v>
          </cell>
          <cell r="H70">
            <v>396750</v>
          </cell>
          <cell r="I70">
            <v>0</v>
          </cell>
          <cell r="J70">
            <v>151088.66</v>
          </cell>
          <cell r="K70">
            <v>0.38081577819785761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40969</v>
          </cell>
          <cell r="E71" t="str">
            <v>Actual</v>
          </cell>
          <cell r="F71">
            <v>3</v>
          </cell>
          <cell r="G71">
            <v>2012</v>
          </cell>
          <cell r="H71">
            <v>0</v>
          </cell>
          <cell r="I71">
            <v>800000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41000</v>
          </cell>
          <cell r="E72" t="str">
            <v>Actual</v>
          </cell>
          <cell r="F72">
            <v>4</v>
          </cell>
          <cell r="G72">
            <v>2012</v>
          </cell>
          <cell r="H72">
            <v>0</v>
          </cell>
          <cell r="I72">
            <v>1020000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D73">
            <v>41030</v>
          </cell>
          <cell r="E73" t="str">
            <v>Actual</v>
          </cell>
          <cell r="F73">
            <v>5</v>
          </cell>
          <cell r="G73">
            <v>2012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D74">
            <v>41061</v>
          </cell>
          <cell r="E74" t="str">
            <v>Actual</v>
          </cell>
          <cell r="F74">
            <v>6</v>
          </cell>
          <cell r="G74">
            <v>2012</v>
          </cell>
          <cell r="H74">
            <v>0</v>
          </cell>
          <cell r="I74">
            <v>265000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D75">
            <v>41091</v>
          </cell>
          <cell r="E75" t="str">
            <v>Actual</v>
          </cell>
          <cell r="F75">
            <v>7</v>
          </cell>
          <cell r="G75">
            <v>2012</v>
          </cell>
          <cell r="H75">
            <v>2294460</v>
          </cell>
          <cell r="I75">
            <v>0</v>
          </cell>
          <cell r="J75">
            <v>883857.27</v>
          </cell>
          <cell r="K75">
            <v>0.38521363196569131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D76">
            <v>41122</v>
          </cell>
          <cell r="E76" t="str">
            <v>Actual</v>
          </cell>
          <cell r="F76">
            <v>8</v>
          </cell>
          <cell r="G76">
            <v>2012</v>
          </cell>
          <cell r="H76">
            <v>700770</v>
          </cell>
          <cell r="I76">
            <v>0</v>
          </cell>
          <cell r="J76">
            <v>269574.59000000003</v>
          </cell>
          <cell r="K76">
            <v>0.38468340539692059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384090</v>
          </cell>
          <cell r="Q76">
            <v>0</v>
          </cell>
          <cell r="R76">
            <v>147753.04999999999</v>
          </cell>
          <cell r="S76">
            <v>0.38468340753469238</v>
          </cell>
        </row>
        <row r="77">
          <cell r="D77">
            <v>41153</v>
          </cell>
          <cell r="E77" t="str">
            <v>Actual</v>
          </cell>
          <cell r="F77">
            <v>9</v>
          </cell>
          <cell r="G77">
            <v>2012</v>
          </cell>
          <cell r="H77">
            <v>1391700</v>
          </cell>
          <cell r="I77">
            <v>1201700</v>
          </cell>
          <cell r="J77">
            <v>504401.08</v>
          </cell>
          <cell r="K77">
            <v>0.36243520873751528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720530</v>
          </cell>
          <cell r="Q77">
            <v>694870</v>
          </cell>
          <cell r="R77">
            <v>261145.44</v>
          </cell>
          <cell r="S77">
            <v>0.36243520741676266</v>
          </cell>
          <cell r="T77">
            <v>2812420</v>
          </cell>
          <cell r="V77">
            <v>1171735.92</v>
          </cell>
          <cell r="W77">
            <v>0.41662906678234402</v>
          </cell>
        </row>
        <row r="78">
          <cell r="D78">
            <v>41183</v>
          </cell>
          <cell r="E78" t="str">
            <v>Actual</v>
          </cell>
          <cell r="F78">
            <v>10</v>
          </cell>
          <cell r="G78">
            <v>2012</v>
          </cell>
          <cell r="H78">
            <v>0</v>
          </cell>
          <cell r="I78">
            <v>1400000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</row>
        <row r="79">
          <cell r="D79">
            <v>41214</v>
          </cell>
          <cell r="E79" t="str">
            <v>Actual</v>
          </cell>
          <cell r="F79">
            <v>11</v>
          </cell>
          <cell r="G79">
            <v>2012</v>
          </cell>
          <cell r="H79">
            <v>0</v>
          </cell>
          <cell r="I79">
            <v>450000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D80">
            <v>41244</v>
          </cell>
          <cell r="E80" t="str">
            <v>Actual</v>
          </cell>
          <cell r="F80">
            <v>12</v>
          </cell>
          <cell r="G80">
            <v>2012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1000000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D81">
            <v>41275</v>
          </cell>
          <cell r="E81" t="str">
            <v>Actual</v>
          </cell>
          <cell r="F81">
            <v>1</v>
          </cell>
          <cell r="G81">
            <v>2013</v>
          </cell>
          <cell r="H81">
            <v>490140</v>
          </cell>
          <cell r="I81">
            <v>397780</v>
          </cell>
          <cell r="J81">
            <v>190053.17</v>
          </cell>
          <cell r="K81">
            <v>0.38775282572326275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1500000</v>
          </cell>
          <cell r="R81">
            <v>0</v>
          </cell>
          <cell r="S81">
            <v>0</v>
          </cell>
          <cell r="T81">
            <v>294080</v>
          </cell>
          <cell r="U81">
            <v>1463610</v>
          </cell>
          <cell r="V81">
            <v>114030.35</v>
          </cell>
          <cell r="W81">
            <v>0.38775282236126224</v>
          </cell>
        </row>
        <row r="82">
          <cell r="D82">
            <v>41306</v>
          </cell>
          <cell r="E82" t="str">
            <v>Actual</v>
          </cell>
          <cell r="F82">
            <v>2</v>
          </cell>
          <cell r="G82">
            <v>2013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500000</v>
          </cell>
          <cell r="V82">
            <v>0</v>
          </cell>
          <cell r="W82">
            <v>0</v>
          </cell>
        </row>
        <row r="83">
          <cell r="D83">
            <v>41334</v>
          </cell>
          <cell r="E83" t="str">
            <v>Actual</v>
          </cell>
          <cell r="F83">
            <v>3</v>
          </cell>
          <cell r="G83">
            <v>2013</v>
          </cell>
          <cell r="H83">
            <v>1176360</v>
          </cell>
          <cell r="I83">
            <v>0</v>
          </cell>
          <cell r="J83">
            <v>441729.81</v>
          </cell>
          <cell r="K83">
            <v>0.37550563602978682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196060</v>
          </cell>
          <cell r="Q83">
            <v>0</v>
          </cell>
          <cell r="R83">
            <v>73621.64</v>
          </cell>
          <cell r="S83">
            <v>0.37550566153218401</v>
          </cell>
          <cell r="T83">
            <v>0</v>
          </cell>
          <cell r="U83">
            <v>916420</v>
          </cell>
          <cell r="V83">
            <v>0</v>
          </cell>
          <cell r="W83">
            <v>0</v>
          </cell>
        </row>
        <row r="84">
          <cell r="D84">
            <v>41365</v>
          </cell>
          <cell r="E84" t="str">
            <v>Actual</v>
          </cell>
          <cell r="F84">
            <v>4</v>
          </cell>
          <cell r="G84">
            <v>2013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195660</v>
          </cell>
          <cell r="U84">
            <v>0</v>
          </cell>
          <cell r="V84">
            <v>83116</v>
          </cell>
          <cell r="W84">
            <v>0.42479811918634364</v>
          </cell>
        </row>
        <row r="85">
          <cell r="D85">
            <v>41395</v>
          </cell>
          <cell r="E85" t="str">
            <v>Actual</v>
          </cell>
          <cell r="F85">
            <v>5</v>
          </cell>
          <cell r="G85">
            <v>2013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410910</v>
          </cell>
          <cell r="Q85">
            <v>0</v>
          </cell>
          <cell r="R85">
            <v>176500.44</v>
          </cell>
          <cell r="S85">
            <v>0.42953551872672846</v>
          </cell>
          <cell r="T85">
            <v>1027280</v>
          </cell>
          <cell r="U85">
            <v>0</v>
          </cell>
          <cell r="V85">
            <v>441253.26</v>
          </cell>
          <cell r="W85">
            <v>0.42953553072190642</v>
          </cell>
        </row>
        <row r="86">
          <cell r="D86">
            <v>41426</v>
          </cell>
          <cell r="E86" t="str">
            <v>Actual</v>
          </cell>
          <cell r="F86">
            <v>6</v>
          </cell>
          <cell r="G86">
            <v>2013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555360</v>
          </cell>
          <cell r="M86">
            <v>568320</v>
          </cell>
          <cell r="N86">
            <v>278667.24</v>
          </cell>
          <cell r="O86">
            <v>0.50177765773552285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D87">
            <v>41456</v>
          </cell>
          <cell r="E87" t="str">
            <v>Actual</v>
          </cell>
          <cell r="F87">
            <v>7</v>
          </cell>
          <cell r="G87">
            <v>2013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81980</v>
          </cell>
          <cell r="N87">
            <v>0</v>
          </cell>
          <cell r="O87">
            <v>0</v>
          </cell>
          <cell r="P87">
            <v>1761000</v>
          </cell>
          <cell r="Q87">
            <v>0</v>
          </cell>
          <cell r="R87">
            <v>680470.16</v>
          </cell>
          <cell r="S87">
            <v>0.38641122089721752</v>
          </cell>
          <cell r="T87">
            <v>733750</v>
          </cell>
          <cell r="U87">
            <v>0</v>
          </cell>
          <cell r="V87">
            <v>283529.23</v>
          </cell>
          <cell r="W87">
            <v>0.38641121635434411</v>
          </cell>
        </row>
        <row r="88">
          <cell r="D88">
            <v>41487</v>
          </cell>
          <cell r="E88" t="str">
            <v>Actual</v>
          </cell>
          <cell r="F88">
            <v>8</v>
          </cell>
          <cell r="G88">
            <v>2013</v>
          </cell>
          <cell r="H88">
            <v>581280</v>
          </cell>
          <cell r="I88">
            <v>0</v>
          </cell>
          <cell r="J88">
            <v>217748.11</v>
          </cell>
          <cell r="K88">
            <v>0.37460107005229837</v>
          </cell>
          <cell r="L88">
            <v>0</v>
          </cell>
          <cell r="M88">
            <v>84890</v>
          </cell>
          <cell r="N88">
            <v>0</v>
          </cell>
          <cell r="O88">
            <v>0</v>
          </cell>
          <cell r="P88">
            <v>132030</v>
          </cell>
          <cell r="Q88">
            <v>0</v>
          </cell>
          <cell r="R88">
            <v>49458.58</v>
          </cell>
          <cell r="S88">
            <v>0.37460107551314098</v>
          </cell>
          <cell r="T88">
            <v>629260</v>
          </cell>
          <cell r="U88">
            <v>0</v>
          </cell>
          <cell r="V88">
            <v>235721.48</v>
          </cell>
          <cell r="W88">
            <v>0.37460108699106887</v>
          </cell>
        </row>
        <row r="89">
          <cell r="D89">
            <v>41518</v>
          </cell>
          <cell r="E89" t="str">
            <v>Actual</v>
          </cell>
          <cell r="F89">
            <v>9</v>
          </cell>
          <cell r="G89">
            <v>2013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261190</v>
          </cell>
          <cell r="M89">
            <v>81360</v>
          </cell>
          <cell r="N89">
            <v>94377.75</v>
          </cell>
          <cell r="O89">
            <v>0.36133753206478042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>
            <v>41548</v>
          </cell>
          <cell r="E90" t="str">
            <v>Actual</v>
          </cell>
          <cell r="F90">
            <v>10</v>
          </cell>
          <cell r="G90">
            <v>2013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85360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D91">
            <v>41579</v>
          </cell>
          <cell r="E91" t="str">
            <v>Actual</v>
          </cell>
          <cell r="F91">
            <v>11</v>
          </cell>
          <cell r="G91">
            <v>2013</v>
          </cell>
          <cell r="K91">
            <v>0</v>
          </cell>
          <cell r="M91">
            <v>90340</v>
          </cell>
          <cell r="O91">
            <v>0</v>
          </cell>
          <cell r="P91">
            <v>1398520</v>
          </cell>
          <cell r="Q91">
            <v>2350000</v>
          </cell>
          <cell r="R91">
            <v>554475.72</v>
          </cell>
          <cell r="S91">
            <v>0.39647321454108625</v>
          </cell>
          <cell r="T91">
            <v>0</v>
          </cell>
          <cell r="U91">
            <v>350000</v>
          </cell>
          <cell r="V91">
            <v>0</v>
          </cell>
          <cell r="W91">
            <v>0</v>
          </cell>
        </row>
        <row r="92">
          <cell r="D92">
            <v>41609</v>
          </cell>
          <cell r="E92" t="str">
            <v>Actual</v>
          </cell>
          <cell r="F92">
            <v>12</v>
          </cell>
          <cell r="G92">
            <v>2013</v>
          </cell>
          <cell r="K92">
            <v>0</v>
          </cell>
          <cell r="M92">
            <v>87440</v>
          </cell>
          <cell r="O92">
            <v>0</v>
          </cell>
          <cell r="P92">
            <v>303300</v>
          </cell>
          <cell r="Q92">
            <v>1025000</v>
          </cell>
          <cell r="R92">
            <v>133419.32</v>
          </cell>
          <cell r="S92">
            <v>0.43989225189581277</v>
          </cell>
          <cell r="W92">
            <v>0</v>
          </cell>
        </row>
        <row r="93">
          <cell r="D93">
            <v>41640</v>
          </cell>
          <cell r="E93" t="str">
            <v>Actual</v>
          </cell>
          <cell r="F93">
            <v>1</v>
          </cell>
          <cell r="G93">
            <v>2014</v>
          </cell>
          <cell r="K93">
            <v>0</v>
          </cell>
          <cell r="L93">
            <v>344380</v>
          </cell>
          <cell r="M93">
            <v>81240</v>
          </cell>
          <cell r="N93">
            <v>171471.71</v>
          </cell>
          <cell r="O93">
            <v>0.4979142516987049</v>
          </cell>
          <cell r="Q93">
            <v>1750000</v>
          </cell>
          <cell r="S93">
            <v>0</v>
          </cell>
          <cell r="U93">
            <v>350000</v>
          </cell>
          <cell r="W93">
            <v>0</v>
          </cell>
        </row>
        <row r="94">
          <cell r="D94">
            <v>41671</v>
          </cell>
          <cell r="E94" t="str">
            <v>Actual</v>
          </cell>
          <cell r="F94">
            <v>2</v>
          </cell>
          <cell r="G94">
            <v>2014</v>
          </cell>
          <cell r="K94">
            <v>0</v>
          </cell>
          <cell r="M94">
            <v>3333590</v>
          </cell>
          <cell r="O94">
            <v>0</v>
          </cell>
          <cell r="Q94">
            <v>76820</v>
          </cell>
          <cell r="S94">
            <v>0</v>
          </cell>
          <cell r="T94">
            <v>195680</v>
          </cell>
          <cell r="U94">
            <v>1858320</v>
          </cell>
          <cell r="V94">
            <v>92082.37</v>
          </cell>
          <cell r="W94">
            <v>0.47057629803761242</v>
          </cell>
        </row>
        <row r="95">
          <cell r="D95">
            <v>41699</v>
          </cell>
          <cell r="E95" t="str">
            <v>Actual</v>
          </cell>
          <cell r="F95">
            <v>3</v>
          </cell>
          <cell r="G95">
            <v>2014</v>
          </cell>
          <cell r="K95">
            <v>0</v>
          </cell>
          <cell r="M95">
            <v>1381990</v>
          </cell>
          <cell r="O95">
            <v>0</v>
          </cell>
          <cell r="S95">
            <v>0</v>
          </cell>
          <cell r="U95">
            <v>200000</v>
          </cell>
          <cell r="W95">
            <v>0</v>
          </cell>
        </row>
        <row r="96">
          <cell r="D96">
            <v>41730</v>
          </cell>
          <cell r="E96" t="str">
            <v>Actual</v>
          </cell>
          <cell r="F96">
            <v>4</v>
          </cell>
          <cell r="G96">
            <v>2014</v>
          </cell>
          <cell r="K96">
            <v>0</v>
          </cell>
          <cell r="M96">
            <v>28480</v>
          </cell>
          <cell r="O96">
            <v>0</v>
          </cell>
          <cell r="P96">
            <v>1765740</v>
          </cell>
          <cell r="R96">
            <v>754571.65</v>
          </cell>
          <cell r="S96">
            <v>0.42734018032099857</v>
          </cell>
          <cell r="T96">
            <v>1510740</v>
          </cell>
          <cell r="V96">
            <v>645599.99</v>
          </cell>
          <cell r="W96">
            <v>0.42734023723473263</v>
          </cell>
        </row>
        <row r="97">
          <cell r="D97">
            <v>41760</v>
          </cell>
          <cell r="E97" t="str">
            <v>Estimated</v>
          </cell>
          <cell r="F97">
            <v>5</v>
          </cell>
          <cell r="G97">
            <v>2014</v>
          </cell>
          <cell r="K97">
            <v>0</v>
          </cell>
          <cell r="O97">
            <v>0</v>
          </cell>
          <cell r="S97">
            <v>0</v>
          </cell>
          <cell r="W97">
            <v>0</v>
          </cell>
        </row>
        <row r="98">
          <cell r="D98">
            <v>41791</v>
          </cell>
          <cell r="E98" t="str">
            <v>Estimated</v>
          </cell>
          <cell r="F98">
            <v>6</v>
          </cell>
          <cell r="G98">
            <v>2014</v>
          </cell>
          <cell r="K98">
            <v>0</v>
          </cell>
          <cell r="O98">
            <v>0</v>
          </cell>
          <cell r="S98">
            <v>0</v>
          </cell>
          <cell r="W98">
            <v>0</v>
          </cell>
        </row>
        <row r="99">
          <cell r="D99">
            <v>41821</v>
          </cell>
          <cell r="E99" t="str">
            <v>Estimated</v>
          </cell>
          <cell r="F99">
            <v>7</v>
          </cell>
          <cell r="G99">
            <v>2014</v>
          </cell>
          <cell r="K99">
            <v>0</v>
          </cell>
          <cell r="O99">
            <v>0</v>
          </cell>
          <cell r="S99">
            <v>0</v>
          </cell>
          <cell r="W99">
            <v>0</v>
          </cell>
        </row>
        <row r="100">
          <cell r="D100">
            <v>41852</v>
          </cell>
          <cell r="E100" t="str">
            <v>Estimated</v>
          </cell>
          <cell r="F100">
            <v>8</v>
          </cell>
          <cell r="G100">
            <v>2014</v>
          </cell>
          <cell r="K100">
            <v>0</v>
          </cell>
          <cell r="O100">
            <v>0</v>
          </cell>
          <cell r="S100">
            <v>0</v>
          </cell>
          <cell r="W100">
            <v>0</v>
          </cell>
        </row>
        <row r="101">
          <cell r="D101">
            <v>41883</v>
          </cell>
          <cell r="E101" t="str">
            <v>Estimated</v>
          </cell>
          <cell r="F101">
            <v>9</v>
          </cell>
          <cell r="G101">
            <v>2014</v>
          </cell>
          <cell r="K101">
            <v>0</v>
          </cell>
          <cell r="O101">
            <v>0</v>
          </cell>
          <cell r="S101">
            <v>0</v>
          </cell>
          <cell r="W101">
            <v>0</v>
          </cell>
        </row>
        <row r="102">
          <cell r="D102">
            <v>41913</v>
          </cell>
          <cell r="E102" t="str">
            <v>Estimated</v>
          </cell>
          <cell r="F102">
            <v>10</v>
          </cell>
          <cell r="G102">
            <v>2014</v>
          </cell>
          <cell r="K102">
            <v>0</v>
          </cell>
          <cell r="O102">
            <v>0</v>
          </cell>
          <cell r="S102">
            <v>0</v>
          </cell>
          <cell r="W102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2540.20483"/>
      <sheetName val="Unprotected EDIT Base"/>
      <sheetName val="2540.20484"/>
      <sheetName val="Unprotected EDIT Gross up"/>
      <sheetName val="2540.20485"/>
      <sheetName val="Temp Rate Credit Base"/>
      <sheetName val="2540.20486"/>
      <sheetName val="Temp Rate Credit Gross up"/>
      <sheetName val="====&gt; Unused Tabs"/>
      <sheetName val="Aug 18 True-up JE UPLOAD"/>
    </sheetNames>
    <sheetDataSet>
      <sheetData sheetId="0"/>
      <sheetData sheetId="1"/>
      <sheetData sheetId="2">
        <row r="10">
          <cell r="A10">
            <v>43131</v>
          </cell>
          <cell r="B10">
            <v>0</v>
          </cell>
          <cell r="C10">
            <v>31</v>
          </cell>
        </row>
        <row r="11">
          <cell r="A11">
            <v>43159</v>
          </cell>
          <cell r="B11">
            <v>0</v>
          </cell>
          <cell r="C11">
            <v>28</v>
          </cell>
        </row>
        <row r="12">
          <cell r="A12">
            <v>43190</v>
          </cell>
          <cell r="B12">
            <v>0</v>
          </cell>
          <cell r="C12">
            <v>31</v>
          </cell>
        </row>
        <row r="13">
          <cell r="A13">
            <v>43220</v>
          </cell>
          <cell r="B13">
            <v>0</v>
          </cell>
          <cell r="C13">
            <v>30</v>
          </cell>
        </row>
        <row r="14">
          <cell r="A14">
            <v>43251</v>
          </cell>
          <cell r="B14">
            <v>0</v>
          </cell>
          <cell r="C14">
            <v>31</v>
          </cell>
        </row>
        <row r="15">
          <cell r="A15">
            <v>43281</v>
          </cell>
          <cell r="B15">
            <v>0</v>
          </cell>
          <cell r="C15">
            <v>30</v>
          </cell>
        </row>
        <row r="16">
          <cell r="A16">
            <v>43312</v>
          </cell>
          <cell r="B16">
            <v>0</v>
          </cell>
          <cell r="C16">
            <v>31</v>
          </cell>
        </row>
        <row r="17">
          <cell r="A17">
            <v>43343</v>
          </cell>
          <cell r="B17">
            <v>0</v>
          </cell>
          <cell r="C17">
            <v>31</v>
          </cell>
        </row>
        <row r="18">
          <cell r="A18">
            <v>43373</v>
          </cell>
          <cell r="B18">
            <v>0</v>
          </cell>
          <cell r="C18">
            <v>30</v>
          </cell>
        </row>
        <row r="19">
          <cell r="A19">
            <v>43404</v>
          </cell>
          <cell r="B19">
            <v>0</v>
          </cell>
          <cell r="C19">
            <v>31</v>
          </cell>
        </row>
        <row r="20">
          <cell r="A20">
            <v>43434</v>
          </cell>
          <cell r="B20">
            <v>0</v>
          </cell>
          <cell r="C20">
            <v>30</v>
          </cell>
        </row>
        <row r="21">
          <cell r="A21">
            <v>43465</v>
          </cell>
          <cell r="B21">
            <v>0</v>
          </cell>
          <cell r="C21">
            <v>31</v>
          </cell>
        </row>
        <row r="22">
          <cell r="A22">
            <v>43496</v>
          </cell>
          <cell r="B22">
            <v>0</v>
          </cell>
          <cell r="C22">
            <v>31</v>
          </cell>
        </row>
        <row r="23">
          <cell r="A23">
            <v>43524</v>
          </cell>
          <cell r="B23">
            <v>0</v>
          </cell>
          <cell r="C23">
            <v>28</v>
          </cell>
        </row>
        <row r="24">
          <cell r="A24">
            <v>43555</v>
          </cell>
          <cell r="B24">
            <v>0</v>
          </cell>
          <cell r="C24">
            <v>31</v>
          </cell>
        </row>
        <row r="25">
          <cell r="A25">
            <v>43585</v>
          </cell>
          <cell r="B25">
            <v>0</v>
          </cell>
          <cell r="C25">
            <v>30</v>
          </cell>
        </row>
        <row r="26">
          <cell r="A26">
            <v>43616</v>
          </cell>
          <cell r="B26">
            <v>0</v>
          </cell>
          <cell r="C26">
            <v>31</v>
          </cell>
        </row>
        <row r="27">
          <cell r="A27">
            <v>43646</v>
          </cell>
          <cell r="B27">
            <v>0</v>
          </cell>
          <cell r="C27">
            <v>30</v>
          </cell>
        </row>
        <row r="28">
          <cell r="A28">
            <v>43677</v>
          </cell>
          <cell r="B28">
            <v>0</v>
          </cell>
          <cell r="C28">
            <v>31</v>
          </cell>
        </row>
        <row r="29">
          <cell r="A29">
            <v>43708</v>
          </cell>
          <cell r="B29">
            <v>0</v>
          </cell>
          <cell r="C29">
            <v>31</v>
          </cell>
        </row>
        <row r="30">
          <cell r="A30">
            <v>43738</v>
          </cell>
          <cell r="B30">
            <v>0</v>
          </cell>
          <cell r="C30">
            <v>30</v>
          </cell>
        </row>
        <row r="31">
          <cell r="A31">
            <v>43769</v>
          </cell>
          <cell r="B31">
            <v>0</v>
          </cell>
          <cell r="C31">
            <v>31</v>
          </cell>
        </row>
        <row r="32">
          <cell r="A32">
            <v>43799</v>
          </cell>
          <cell r="B32">
            <v>0</v>
          </cell>
          <cell r="C32">
            <v>30</v>
          </cell>
        </row>
        <row r="33">
          <cell r="A33">
            <v>43830</v>
          </cell>
          <cell r="B33">
            <v>0</v>
          </cell>
          <cell r="C33">
            <v>31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R4">
            <v>61836631</v>
          </cell>
        </row>
      </sheetData>
      <sheetData sheetId="9"/>
      <sheetData sheetId="10">
        <row r="4">
          <cell r="R4">
            <v>61836631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B408A-1B28-4207-BC91-A69E827ED073}">
  <sheetPr>
    <pageSetUpPr fitToPage="1"/>
  </sheetPr>
  <dimension ref="A1:J38"/>
  <sheetViews>
    <sheetView zoomScale="145" zoomScaleNormal="145" workbookViewId="0">
      <selection activeCell="F31" sqref="F31"/>
    </sheetView>
  </sheetViews>
  <sheetFormatPr defaultRowHeight="15" x14ac:dyDescent="0.25"/>
  <cols>
    <col min="2" max="2" width="54.28515625" bestFit="1" customWidth="1"/>
    <col min="3" max="3" width="4.85546875" customWidth="1"/>
    <col min="4" max="4" width="15.140625" bestFit="1" customWidth="1"/>
    <col min="5" max="5" width="2.42578125" customWidth="1"/>
    <col min="6" max="6" width="15.28515625" customWidth="1"/>
    <col min="7" max="7" width="3.140625" customWidth="1"/>
    <col min="8" max="8" width="16.85546875" bestFit="1" customWidth="1"/>
    <col min="9" max="9" width="17.28515625" bestFit="1" customWidth="1"/>
    <col min="10" max="10" width="12.7109375" bestFit="1" customWidth="1"/>
    <col min="11" max="11" width="13.5703125" bestFit="1" customWidth="1"/>
  </cols>
  <sheetData>
    <row r="1" spans="1:10" x14ac:dyDescent="0.25">
      <c r="B1" t="s">
        <v>0</v>
      </c>
    </row>
    <row r="2" spans="1:10" x14ac:dyDescent="0.25">
      <c r="B2" t="s">
        <v>1</v>
      </c>
      <c r="H2" s="31"/>
    </row>
    <row r="3" spans="1:10" x14ac:dyDescent="0.25">
      <c r="B3" t="s">
        <v>2</v>
      </c>
    </row>
    <row r="6" spans="1:10" x14ac:dyDescent="0.25">
      <c r="A6">
        <v>1</v>
      </c>
      <c r="B6" t="s">
        <v>7</v>
      </c>
      <c r="I6" s="5"/>
      <c r="J6" s="5"/>
    </row>
    <row r="7" spans="1:10" x14ac:dyDescent="0.25">
      <c r="A7">
        <v>2</v>
      </c>
      <c r="F7" s="16">
        <f>'UTC Fees WP'!E22</f>
        <v>769075.04</v>
      </c>
      <c r="I7" s="5"/>
    </row>
    <row r="8" spans="1:10" x14ac:dyDescent="0.25">
      <c r="A8">
        <v>3</v>
      </c>
      <c r="I8" s="5"/>
      <c r="J8" s="5"/>
    </row>
    <row r="9" spans="1:10" ht="15.75" customHeight="1" x14ac:dyDescent="0.25">
      <c r="A9">
        <v>4</v>
      </c>
      <c r="B9" t="s">
        <v>14</v>
      </c>
      <c r="I9" s="5"/>
    </row>
    <row r="10" spans="1:10" ht="15.75" customHeight="1" x14ac:dyDescent="0.25">
      <c r="A10">
        <v>5</v>
      </c>
      <c r="F10" s="25">
        <f>'UTC Fees WP'!E35-'Exh. ZLH-3 (UTC Fees)'!F7</f>
        <v>879553.22</v>
      </c>
      <c r="H10" s="7"/>
      <c r="I10" s="5"/>
      <c r="J10" s="23"/>
    </row>
    <row r="11" spans="1:10" ht="15.75" customHeight="1" x14ac:dyDescent="0.25">
      <c r="A11">
        <v>6</v>
      </c>
      <c r="I11" s="5"/>
      <c r="J11" s="23"/>
    </row>
    <row r="12" spans="1:10" x14ac:dyDescent="0.25">
      <c r="A12">
        <v>7</v>
      </c>
      <c r="I12" s="5"/>
    </row>
    <row r="13" spans="1:10" x14ac:dyDescent="0.25">
      <c r="A13">
        <v>8</v>
      </c>
      <c r="B13" t="s">
        <v>16</v>
      </c>
      <c r="F13" s="19">
        <f>+F7+F10</f>
        <v>1648628.26</v>
      </c>
      <c r="I13" s="5"/>
    </row>
    <row r="14" spans="1:10" x14ac:dyDescent="0.25">
      <c r="A14">
        <v>9</v>
      </c>
      <c r="B14" t="s">
        <v>17</v>
      </c>
      <c r="F14" s="19">
        <f>+F13/2</f>
        <v>824314.13</v>
      </c>
      <c r="I14" s="5"/>
    </row>
    <row r="15" spans="1:10" ht="15.75" thickBot="1" x14ac:dyDescent="0.3">
      <c r="A15">
        <v>10</v>
      </c>
      <c r="B15" t="s">
        <v>18</v>
      </c>
      <c r="F15" s="24">
        <f>+F14/(1-0.04924)</f>
        <v>867005.4798266649</v>
      </c>
      <c r="I15" s="5"/>
    </row>
    <row r="16" spans="1:10" x14ac:dyDescent="0.25">
      <c r="A16">
        <v>11</v>
      </c>
      <c r="I16" s="5"/>
      <c r="J16" s="5"/>
    </row>
    <row r="17" spans="1:9" x14ac:dyDescent="0.25">
      <c r="A17">
        <v>12</v>
      </c>
      <c r="B17" t="s">
        <v>24</v>
      </c>
    </row>
    <row r="18" spans="1:9" ht="15.75" thickBot="1" x14ac:dyDescent="0.3">
      <c r="A18">
        <v>13</v>
      </c>
    </row>
    <row r="19" spans="1:9" ht="15.75" thickBot="1" x14ac:dyDescent="0.3">
      <c r="A19">
        <v>14</v>
      </c>
      <c r="B19" s="3" t="s">
        <v>19</v>
      </c>
      <c r="C19" s="3"/>
      <c r="D19" s="3" t="s">
        <v>20</v>
      </c>
      <c r="F19" t="s">
        <v>26</v>
      </c>
      <c r="H19" t="s">
        <v>27</v>
      </c>
      <c r="I19" s="30" t="s">
        <v>25</v>
      </c>
    </row>
    <row r="20" spans="1:9" x14ac:dyDescent="0.25">
      <c r="A20">
        <v>15</v>
      </c>
      <c r="B20" s="2">
        <v>503</v>
      </c>
      <c r="D20" s="32">
        <v>132185007</v>
      </c>
      <c r="E20" s="31"/>
      <c r="F20" s="33">
        <f>'Revenue Spread WP'!D15</f>
        <v>0.50102950308372163</v>
      </c>
      <c r="H20" s="19">
        <f>+F15*F20</f>
        <v>434395.32472841756</v>
      </c>
      <c r="I20" s="27">
        <f>ROUND(H20/$D$20,5)</f>
        <v>3.29E-3</v>
      </c>
    </row>
    <row r="21" spans="1:9" x14ac:dyDescent="0.25">
      <c r="A21">
        <v>16</v>
      </c>
      <c r="B21" s="2"/>
      <c r="D21" s="32"/>
      <c r="E21" s="31"/>
      <c r="F21" s="33"/>
      <c r="H21" s="19"/>
      <c r="I21" s="28"/>
    </row>
    <row r="22" spans="1:9" x14ac:dyDescent="0.25">
      <c r="A22">
        <v>17</v>
      </c>
      <c r="B22" s="2">
        <v>504</v>
      </c>
      <c r="D22" s="32">
        <v>93408945</v>
      </c>
      <c r="E22" s="31"/>
      <c r="F22" s="33">
        <f>'Revenue Spread WP'!E15</f>
        <v>0.22437782967568534</v>
      </c>
      <c r="H22" s="19">
        <f>+F15*F22</f>
        <v>194536.80788043325</v>
      </c>
      <c r="I22" s="27">
        <f>ROUND(H22/$D$22,5)</f>
        <v>2.0799999999999998E-3</v>
      </c>
    </row>
    <row r="23" spans="1:9" x14ac:dyDescent="0.25">
      <c r="A23">
        <v>18</v>
      </c>
      <c r="B23" s="2"/>
      <c r="D23" s="32"/>
      <c r="E23" s="31"/>
      <c r="F23" s="33"/>
      <c r="H23" s="19"/>
      <c r="I23" s="28"/>
    </row>
    <row r="24" spans="1:9" x14ac:dyDescent="0.25">
      <c r="A24">
        <v>19</v>
      </c>
      <c r="B24" s="2">
        <v>505</v>
      </c>
      <c r="D24" s="32">
        <v>12346309</v>
      </c>
      <c r="E24" s="31"/>
      <c r="F24" s="33">
        <f>'Revenue Spread WP'!F15</f>
        <v>2.0308140623331934E-2</v>
      </c>
      <c r="H24" s="19">
        <f>+F15*F24</f>
        <v>17607.269205519289</v>
      </c>
      <c r="I24" s="27">
        <f>ROUND(H24/$D$24,5)</f>
        <v>1.4300000000000001E-3</v>
      </c>
    </row>
    <row r="25" spans="1:9" x14ac:dyDescent="0.25">
      <c r="A25">
        <v>20</v>
      </c>
      <c r="B25" s="2"/>
      <c r="D25" s="32"/>
      <c r="E25" s="31"/>
      <c r="F25" s="33"/>
      <c r="H25" s="19"/>
      <c r="I25" s="28"/>
    </row>
    <row r="26" spans="1:9" x14ac:dyDescent="0.25">
      <c r="A26">
        <v>21</v>
      </c>
      <c r="B26" s="2">
        <v>511</v>
      </c>
      <c r="D26" s="32">
        <v>16688677</v>
      </c>
      <c r="E26" s="31"/>
      <c r="F26" s="33">
        <f>'Revenue Spread WP'!G15</f>
        <v>2.0489419180905199E-2</v>
      </c>
      <c r="H26" s="19">
        <f>+F15*F26</f>
        <v>17764.438708310383</v>
      </c>
      <c r="I26" s="27">
        <f>ROUND(H26/$D$26,5)</f>
        <v>1.06E-3</v>
      </c>
    </row>
    <row r="27" spans="1:9" x14ac:dyDescent="0.25">
      <c r="A27">
        <v>22</v>
      </c>
      <c r="B27" s="2"/>
      <c r="D27" s="32"/>
      <c r="E27" s="31"/>
      <c r="F27" s="33"/>
      <c r="H27" s="19"/>
      <c r="I27" s="28"/>
    </row>
    <row r="28" spans="1:9" x14ac:dyDescent="0.25">
      <c r="A28">
        <v>23</v>
      </c>
      <c r="B28" s="2">
        <v>663</v>
      </c>
      <c r="D28" s="32">
        <v>854941070</v>
      </c>
      <c r="E28" s="31"/>
      <c r="F28" s="33">
        <f>'Revenue Spread WP'!I15</f>
        <v>0.23239479797091206</v>
      </c>
      <c r="H28" s="19">
        <f>+F15*F28</f>
        <v>201487.56332399146</v>
      </c>
      <c r="I28" s="27">
        <f>ROUND(H28/$D$28,5)</f>
        <v>2.4000000000000001E-4</v>
      </c>
    </row>
    <row r="29" spans="1:9" x14ac:dyDescent="0.25">
      <c r="A29">
        <v>24</v>
      </c>
      <c r="B29" s="2"/>
      <c r="D29" s="32"/>
      <c r="E29" s="31"/>
      <c r="F29" s="33"/>
      <c r="H29" s="19"/>
      <c r="I29" s="28"/>
    </row>
    <row r="30" spans="1:9" ht="15.75" thickBot="1" x14ac:dyDescent="0.3">
      <c r="A30">
        <v>25</v>
      </c>
      <c r="B30" s="2">
        <v>570</v>
      </c>
      <c r="D30" s="34">
        <v>2097598</v>
      </c>
      <c r="E30" s="31"/>
      <c r="F30" s="33">
        <f>'Revenue Spread WP'!H15</f>
        <v>1.4003094654438193E-3</v>
      </c>
      <c r="H30" s="19">
        <f>+F15*F30</f>
        <v>1214.0759799929392</v>
      </c>
      <c r="I30" s="29">
        <f>ROUND(H30/$D$30,5)</f>
        <v>5.8E-4</v>
      </c>
    </row>
    <row r="31" spans="1:9" ht="15.75" thickTop="1" x14ac:dyDescent="0.25">
      <c r="A31">
        <v>26</v>
      </c>
    </row>
    <row r="32" spans="1:9" x14ac:dyDescent="0.25">
      <c r="A32">
        <v>27</v>
      </c>
      <c r="B32" s="15" t="s">
        <v>23</v>
      </c>
      <c r="D32" s="1">
        <f>SUM(D20:D31)</f>
        <v>1111667606</v>
      </c>
      <c r="F32" s="18">
        <f>SUM(F20:F31)</f>
        <v>1</v>
      </c>
      <c r="H32" s="19">
        <f>SUM(H20:H31)</f>
        <v>867005.47982666502</v>
      </c>
    </row>
    <row r="33" spans="1:8" x14ac:dyDescent="0.25">
      <c r="A33">
        <v>28</v>
      </c>
    </row>
    <row r="34" spans="1:8" x14ac:dyDescent="0.25">
      <c r="A34">
        <v>29</v>
      </c>
      <c r="B34" s="35" t="s">
        <v>29</v>
      </c>
      <c r="F34" s="26"/>
      <c r="H34" s="36">
        <v>370707520</v>
      </c>
    </row>
    <row r="35" spans="1:8" x14ac:dyDescent="0.25">
      <c r="B35" s="15" t="s">
        <v>28</v>
      </c>
      <c r="H35" s="37">
        <f>+H32/H34</f>
        <v>2.3387857894726955E-3</v>
      </c>
    </row>
    <row r="38" spans="1:8" x14ac:dyDescent="0.25">
      <c r="B38" s="4"/>
    </row>
  </sheetData>
  <pageMargins left="0.7" right="0.7" top="1.2" bottom="0.75" header="0.86" footer="0.3"/>
  <pageSetup scale="88" fitToHeight="0" orientation="landscape" r:id="rId1"/>
  <headerFooter>
    <oddHeader>&amp;RCNGC/202
Parvinen/Page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F5C72-24B0-4C6B-8445-96301893DDA4}">
  <sheetPr>
    <tabColor rgb="FF00B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zoomScale="70" zoomScaleNormal="70" workbookViewId="0">
      <selection activeCell="K35" sqref="K35"/>
    </sheetView>
  </sheetViews>
  <sheetFormatPr defaultRowHeight="15" x14ac:dyDescent="0.25"/>
  <cols>
    <col min="3" max="3" width="27.28515625" customWidth="1"/>
    <col min="4" max="4" width="11.28515625" bestFit="1" customWidth="1"/>
    <col min="5" max="5" width="16.42578125" bestFit="1" customWidth="1"/>
    <col min="6" max="6" width="34.5703125" customWidth="1"/>
    <col min="7" max="7" width="31" bestFit="1" customWidth="1"/>
    <col min="8" max="8" width="13.42578125" customWidth="1"/>
    <col min="9" max="9" width="20.42578125" customWidth="1"/>
    <col min="10" max="10" width="17.42578125" bestFit="1" customWidth="1"/>
    <col min="11" max="11" width="14.5703125" bestFit="1" customWidth="1"/>
    <col min="12" max="12" width="13.28515625" bestFit="1" customWidth="1"/>
    <col min="13" max="13" width="13.5703125" bestFit="1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6" spans="1:11" ht="15.75" customHeight="1" x14ac:dyDescent="0.25">
      <c r="B6" s="8" t="s">
        <v>3</v>
      </c>
      <c r="C6" s="9" t="s">
        <v>4</v>
      </c>
      <c r="D6" s="8" t="s">
        <v>5</v>
      </c>
      <c r="E6" s="8" t="s">
        <v>6</v>
      </c>
      <c r="I6" s="20"/>
    </row>
    <row r="7" spans="1:11" x14ac:dyDescent="0.25">
      <c r="B7" s="10"/>
      <c r="C7" s="11"/>
      <c r="D7" s="10"/>
      <c r="I7" s="20"/>
      <c r="J7" s="7"/>
      <c r="K7" s="6"/>
    </row>
    <row r="8" spans="1:11" x14ac:dyDescent="0.25">
      <c r="B8" s="12">
        <v>44895</v>
      </c>
      <c r="C8" s="13">
        <v>0</v>
      </c>
      <c r="D8" s="14">
        <v>0</v>
      </c>
      <c r="E8" s="7">
        <f>+C8+D8</f>
        <v>0</v>
      </c>
      <c r="G8" s="2" t="s">
        <v>8</v>
      </c>
      <c r="H8" s="2" t="s">
        <v>9</v>
      </c>
      <c r="I8" s="22" t="s">
        <v>10</v>
      </c>
      <c r="J8" s="6"/>
    </row>
    <row r="9" spans="1:11" x14ac:dyDescent="0.25">
      <c r="B9" s="12">
        <v>44926</v>
      </c>
      <c r="C9" s="13">
        <v>0</v>
      </c>
      <c r="D9" s="14">
        <v>0</v>
      </c>
      <c r="E9" s="7">
        <f>+E8+C9+D9</f>
        <v>0</v>
      </c>
      <c r="G9" s="2" t="s">
        <v>11</v>
      </c>
      <c r="H9" s="2" t="s">
        <v>12</v>
      </c>
      <c r="I9" s="2" t="s">
        <v>13</v>
      </c>
    </row>
    <row r="10" spans="1:11" ht="15.75" customHeight="1" x14ac:dyDescent="0.25">
      <c r="A10" s="15" t="s">
        <v>15</v>
      </c>
      <c r="B10" s="12">
        <v>44957</v>
      </c>
      <c r="C10" s="13">
        <f>+I10</f>
        <v>57000</v>
      </c>
      <c r="D10" s="14">
        <v>0</v>
      </c>
      <c r="E10" s="7">
        <f t="shared" ref="E10" si="0">+E9+C10+D10</f>
        <v>57000</v>
      </c>
      <c r="F10" s="15" t="s">
        <v>15</v>
      </c>
      <c r="G10" s="21">
        <v>114000</v>
      </c>
      <c r="H10" s="16">
        <f>+G10/2</f>
        <v>57000</v>
      </c>
      <c r="I10" s="16">
        <f>+G10-H10</f>
        <v>57000</v>
      </c>
    </row>
    <row r="11" spans="1:11" x14ac:dyDescent="0.25">
      <c r="A11" s="15" t="s">
        <v>15</v>
      </c>
      <c r="B11" s="12">
        <v>44985</v>
      </c>
      <c r="C11" s="13">
        <f t="shared" ref="C11:C35" si="1">+I11</f>
        <v>57000</v>
      </c>
      <c r="D11" s="17">
        <f>+((E10*0.0447)/365)*28</f>
        <v>195.4553424657534</v>
      </c>
      <c r="E11" s="7">
        <f>ROUND((+E10+C11+D11),2)</f>
        <v>114195.46</v>
      </c>
      <c r="F11" s="15" t="s">
        <v>15</v>
      </c>
      <c r="G11" s="21">
        <v>114000</v>
      </c>
      <c r="H11" s="16">
        <f>+G11/2</f>
        <v>57000</v>
      </c>
      <c r="I11" s="16">
        <f t="shared" ref="I11:I12" si="2">+G11-H11</f>
        <v>57000</v>
      </c>
    </row>
    <row r="12" spans="1:11" x14ac:dyDescent="0.25">
      <c r="A12" s="15" t="s">
        <v>15</v>
      </c>
      <c r="B12" s="12">
        <v>45016</v>
      </c>
      <c r="C12" s="13">
        <f t="shared" si="1"/>
        <v>57000</v>
      </c>
      <c r="D12" s="17">
        <f>+((E11*0.0447)/365*ROUND((31),2))</f>
        <v>433.53602444383569</v>
      </c>
      <c r="E12" s="7">
        <f t="shared" ref="E12:E35" si="3">ROUND((+E11+C12+D12),2)</f>
        <v>171629</v>
      </c>
      <c r="F12" s="15" t="s">
        <v>15</v>
      </c>
      <c r="G12" s="21">
        <v>114000</v>
      </c>
      <c r="H12" s="16">
        <f>+G12/2</f>
        <v>57000</v>
      </c>
      <c r="I12" s="16">
        <f t="shared" si="2"/>
        <v>57000</v>
      </c>
    </row>
    <row r="13" spans="1:11" x14ac:dyDescent="0.25">
      <c r="A13" s="15" t="s">
        <v>15</v>
      </c>
      <c r="B13" s="12">
        <v>45046</v>
      </c>
      <c r="C13" s="13">
        <f t="shared" si="1"/>
        <v>57000</v>
      </c>
      <c r="D13" s="17">
        <f>+((E12*0.0447)/365)*30</f>
        <v>630.56024383561635</v>
      </c>
      <c r="E13" s="7">
        <f t="shared" si="3"/>
        <v>229259.56</v>
      </c>
      <c r="F13" s="15" t="s">
        <v>15</v>
      </c>
      <c r="G13" s="21">
        <v>114000</v>
      </c>
      <c r="H13" s="16">
        <f>+G13/2</f>
        <v>57000</v>
      </c>
      <c r="I13" s="16">
        <f t="shared" ref="I13:I26" si="4">+G13-H13</f>
        <v>57000</v>
      </c>
    </row>
    <row r="14" spans="1:11" x14ac:dyDescent="0.25">
      <c r="A14" s="15" t="s">
        <v>15</v>
      </c>
      <c r="B14" s="12">
        <v>45077</v>
      </c>
      <c r="C14" s="13">
        <f t="shared" si="1"/>
        <v>57444.5</v>
      </c>
      <c r="D14" s="17">
        <f>+((E13*0.0447)/365)*31</f>
        <v>870.36978710136987</v>
      </c>
      <c r="E14" s="7">
        <f t="shared" si="3"/>
        <v>287574.43</v>
      </c>
      <c r="F14" s="15" t="s">
        <v>15</v>
      </c>
      <c r="G14" s="21">
        <v>114889</v>
      </c>
      <c r="H14" s="16">
        <f t="shared" ref="H14:H23" si="5">+G14/2</f>
        <v>57444.5</v>
      </c>
      <c r="I14" s="16">
        <f t="shared" si="4"/>
        <v>57444.5</v>
      </c>
    </row>
    <row r="15" spans="1:11" x14ac:dyDescent="0.25">
      <c r="A15" s="15" t="s">
        <v>15</v>
      </c>
      <c r="B15" s="12">
        <v>45107</v>
      </c>
      <c r="C15" s="13">
        <f t="shared" si="1"/>
        <v>57444.5</v>
      </c>
      <c r="D15" s="17">
        <f>+((E14*0.0447)/365)*30</f>
        <v>1056.5405770684931</v>
      </c>
      <c r="E15" s="7">
        <f t="shared" si="3"/>
        <v>346075.47</v>
      </c>
      <c r="F15" s="15" t="s">
        <v>15</v>
      </c>
      <c r="G15" s="21">
        <v>114889</v>
      </c>
      <c r="H15" s="16">
        <f t="shared" si="5"/>
        <v>57444.5</v>
      </c>
      <c r="I15" s="16">
        <f t="shared" si="4"/>
        <v>57444.5</v>
      </c>
      <c r="K15" s="6"/>
    </row>
    <row r="16" spans="1:11" x14ac:dyDescent="0.25">
      <c r="A16" s="15" t="s">
        <v>15</v>
      </c>
      <c r="B16" s="12">
        <v>45138</v>
      </c>
      <c r="C16" s="13">
        <f t="shared" si="1"/>
        <v>57444.5</v>
      </c>
      <c r="D16" s="17">
        <f>+((E15*0.05)/365)*31</f>
        <v>1469.6355575342463</v>
      </c>
      <c r="E16" s="7">
        <f t="shared" si="3"/>
        <v>404989.61</v>
      </c>
      <c r="F16" s="15" t="s">
        <v>15</v>
      </c>
      <c r="G16" s="21">
        <v>114889</v>
      </c>
      <c r="H16" s="16">
        <f t="shared" si="5"/>
        <v>57444.5</v>
      </c>
      <c r="I16" s="16">
        <f t="shared" si="4"/>
        <v>57444.5</v>
      </c>
    </row>
    <row r="17" spans="1:9" x14ac:dyDescent="0.25">
      <c r="A17" s="15" t="s">
        <v>15</v>
      </c>
      <c r="B17" s="12">
        <v>45169</v>
      </c>
      <c r="C17" s="13">
        <f t="shared" si="1"/>
        <v>57444.5</v>
      </c>
      <c r="D17" s="17">
        <f>+((E16*0.05)/365)*31</f>
        <v>1719.818891780822</v>
      </c>
      <c r="E17" s="7">
        <f t="shared" si="3"/>
        <v>464153.93</v>
      </c>
      <c r="F17" s="15" t="s">
        <v>15</v>
      </c>
      <c r="G17" s="21">
        <v>114889</v>
      </c>
      <c r="H17" s="16">
        <f t="shared" si="5"/>
        <v>57444.5</v>
      </c>
      <c r="I17" s="16">
        <f t="shared" si="4"/>
        <v>57444.5</v>
      </c>
    </row>
    <row r="18" spans="1:9" x14ac:dyDescent="0.25">
      <c r="A18" s="15" t="s">
        <v>15</v>
      </c>
      <c r="B18" s="12">
        <v>45199</v>
      </c>
      <c r="C18" s="13">
        <f t="shared" si="1"/>
        <v>57444.5</v>
      </c>
      <c r="D18" s="17">
        <f>+((E17*0.05)/365)*30</f>
        <v>1907.4819041095891</v>
      </c>
      <c r="E18" s="7">
        <f t="shared" si="3"/>
        <v>523505.91</v>
      </c>
      <c r="F18" s="15" t="s">
        <v>15</v>
      </c>
      <c r="G18" s="21">
        <v>114889</v>
      </c>
      <c r="H18" s="16">
        <f t="shared" si="5"/>
        <v>57444.5</v>
      </c>
      <c r="I18" s="16">
        <f t="shared" si="4"/>
        <v>57444.5</v>
      </c>
    </row>
    <row r="19" spans="1:9" x14ac:dyDescent="0.25">
      <c r="A19" s="15" t="s">
        <v>15</v>
      </c>
      <c r="B19" s="12">
        <v>45230</v>
      </c>
      <c r="C19" s="13">
        <f t="shared" si="1"/>
        <v>57444.5</v>
      </c>
      <c r="D19" s="17">
        <f>+((E18*0.05)/365)*31</f>
        <v>2223.1072890410956</v>
      </c>
      <c r="E19" s="7">
        <f t="shared" si="3"/>
        <v>583173.52</v>
      </c>
      <c r="F19" s="15" t="s">
        <v>15</v>
      </c>
      <c r="G19" s="21">
        <v>114889</v>
      </c>
      <c r="H19" s="16">
        <f t="shared" si="5"/>
        <v>57444.5</v>
      </c>
      <c r="I19" s="16">
        <f t="shared" si="4"/>
        <v>57444.5</v>
      </c>
    </row>
    <row r="20" spans="1:9" x14ac:dyDescent="0.25">
      <c r="A20" s="15" t="s">
        <v>15</v>
      </c>
      <c r="B20" s="12">
        <v>45260</v>
      </c>
      <c r="C20" s="13">
        <f t="shared" si="1"/>
        <v>57444.5</v>
      </c>
      <c r="D20" s="17">
        <f>+((E19*0.05)/365)*30</f>
        <v>2396.6035068493152</v>
      </c>
      <c r="E20" s="7">
        <f t="shared" si="3"/>
        <v>643014.62</v>
      </c>
      <c r="F20" s="15" t="s">
        <v>15</v>
      </c>
      <c r="G20" s="21">
        <v>114889</v>
      </c>
      <c r="H20" s="16">
        <f t="shared" si="5"/>
        <v>57444.5</v>
      </c>
      <c r="I20" s="16">
        <f t="shared" si="4"/>
        <v>57444.5</v>
      </c>
    </row>
    <row r="21" spans="1:9" x14ac:dyDescent="0.25">
      <c r="A21" s="15" t="s">
        <v>15</v>
      </c>
      <c r="B21" s="12">
        <v>45291</v>
      </c>
      <c r="C21" s="13">
        <f>+I21+0.02</f>
        <v>57444.52</v>
      </c>
      <c r="D21" s="17">
        <f>+((E20*0.05)/365)*31</f>
        <v>2730.6100301369861</v>
      </c>
      <c r="E21" s="7">
        <f t="shared" si="3"/>
        <v>703189.75</v>
      </c>
      <c r="F21" s="15" t="s">
        <v>15</v>
      </c>
      <c r="G21" s="21">
        <v>114889</v>
      </c>
      <c r="H21" s="16">
        <f t="shared" si="5"/>
        <v>57444.5</v>
      </c>
      <c r="I21" s="16">
        <f t="shared" si="4"/>
        <v>57444.5</v>
      </c>
    </row>
    <row r="22" spans="1:9" x14ac:dyDescent="0.25">
      <c r="A22" s="15" t="s">
        <v>15</v>
      </c>
      <c r="B22" s="12">
        <v>45322</v>
      </c>
      <c r="C22" s="13">
        <f t="shared" si="1"/>
        <v>62702.06</v>
      </c>
      <c r="D22" s="17">
        <f>+((E21*0.0533)/365)*31</f>
        <v>3183.2340381506851</v>
      </c>
      <c r="E22" s="7">
        <f t="shared" si="3"/>
        <v>769075.04</v>
      </c>
      <c r="F22" s="15" t="s">
        <v>15</v>
      </c>
      <c r="G22" s="21">
        <v>125404.12</v>
      </c>
      <c r="H22" s="16">
        <f t="shared" si="5"/>
        <v>62702.06</v>
      </c>
      <c r="I22" s="16">
        <f t="shared" si="4"/>
        <v>62702.06</v>
      </c>
    </row>
    <row r="23" spans="1:9" x14ac:dyDescent="0.25">
      <c r="A23" s="15" t="s">
        <v>21</v>
      </c>
      <c r="B23" s="12">
        <v>45351</v>
      </c>
      <c r="C23" s="13">
        <f t="shared" si="1"/>
        <v>62702.06</v>
      </c>
      <c r="D23" s="17">
        <f>+((E22*0.0533)/365)*29</f>
        <v>3256.8747652821921</v>
      </c>
      <c r="E23" s="7">
        <f t="shared" si="3"/>
        <v>835033.97</v>
      </c>
      <c r="F23" s="15" t="s">
        <v>22</v>
      </c>
      <c r="G23" s="21">
        <v>125404.12</v>
      </c>
      <c r="H23" s="16">
        <f t="shared" si="5"/>
        <v>62702.06</v>
      </c>
      <c r="I23" s="16">
        <f t="shared" si="4"/>
        <v>62702.06</v>
      </c>
    </row>
    <row r="24" spans="1:9" x14ac:dyDescent="0.25">
      <c r="A24" s="15" t="s">
        <v>21</v>
      </c>
      <c r="B24" s="12">
        <v>45382</v>
      </c>
      <c r="C24" s="13">
        <f t="shared" si="1"/>
        <v>62702.06</v>
      </c>
      <c r="D24" s="17">
        <f>+((E23*0.0533)/365)*31</f>
        <v>3780.0729551534246</v>
      </c>
      <c r="E24" s="7">
        <f t="shared" si="3"/>
        <v>901516.1</v>
      </c>
      <c r="F24" s="15" t="s">
        <v>22</v>
      </c>
      <c r="G24" s="21">
        <v>125404.12</v>
      </c>
      <c r="H24" s="16">
        <f t="shared" ref="H24" si="6">+G24/2</f>
        <v>62702.06</v>
      </c>
      <c r="I24" s="16">
        <f t="shared" si="4"/>
        <v>62702.06</v>
      </c>
    </row>
    <row r="25" spans="1:9" x14ac:dyDescent="0.25">
      <c r="A25" s="15" t="s">
        <v>21</v>
      </c>
      <c r="B25" s="12">
        <v>45412</v>
      </c>
      <c r="C25" s="13">
        <f t="shared" si="1"/>
        <v>62702.06</v>
      </c>
      <c r="D25" s="17">
        <f>+((E24*0.0533)/365)*30</f>
        <v>3949.381490136986</v>
      </c>
      <c r="E25" s="7">
        <f t="shared" si="3"/>
        <v>968167.54</v>
      </c>
      <c r="F25" s="15" t="s">
        <v>22</v>
      </c>
      <c r="G25" s="21">
        <v>125404.12</v>
      </c>
      <c r="H25" s="16">
        <f t="shared" ref="H25:H35" si="7">+G25/2</f>
        <v>62702.06</v>
      </c>
      <c r="I25" s="16">
        <f t="shared" si="4"/>
        <v>62702.06</v>
      </c>
    </row>
    <row r="26" spans="1:9" x14ac:dyDescent="0.25">
      <c r="A26" s="15" t="s">
        <v>21</v>
      </c>
      <c r="B26" s="12">
        <v>45443</v>
      </c>
      <c r="C26" s="13">
        <f t="shared" si="1"/>
        <v>62702.06</v>
      </c>
      <c r="D26" s="17">
        <f>+((E25*0.0533)/365)*31</f>
        <v>4382.7485653205486</v>
      </c>
      <c r="E26" s="7">
        <f t="shared" si="3"/>
        <v>1035252.35</v>
      </c>
      <c r="F26" s="15" t="s">
        <v>22</v>
      </c>
      <c r="G26" s="21">
        <v>125404.12</v>
      </c>
      <c r="H26" s="16">
        <f t="shared" si="7"/>
        <v>62702.06</v>
      </c>
      <c r="I26" s="16">
        <f t="shared" si="4"/>
        <v>62702.06</v>
      </c>
    </row>
    <row r="27" spans="1:9" x14ac:dyDescent="0.25">
      <c r="A27" s="15" t="s">
        <v>21</v>
      </c>
      <c r="B27" s="12">
        <v>45473</v>
      </c>
      <c r="C27" s="13">
        <f t="shared" si="1"/>
        <v>62702.06</v>
      </c>
      <c r="D27" s="17">
        <f>+((E26*0.0533)/365)*30</f>
        <v>4535.2561853424659</v>
      </c>
      <c r="E27" s="7">
        <f t="shared" si="3"/>
        <v>1102489.67</v>
      </c>
      <c r="F27" s="15" t="s">
        <v>22</v>
      </c>
      <c r="G27" s="21">
        <v>125404.12</v>
      </c>
      <c r="H27" s="16">
        <f t="shared" si="7"/>
        <v>62702.06</v>
      </c>
      <c r="I27" s="16">
        <f t="shared" ref="I27:I35" si="8">+G27-H27</f>
        <v>62702.06</v>
      </c>
    </row>
    <row r="28" spans="1:9" x14ac:dyDescent="0.25">
      <c r="A28" s="15" t="s">
        <v>21</v>
      </c>
      <c r="B28" s="12">
        <v>45504</v>
      </c>
      <c r="C28" s="13">
        <f t="shared" si="1"/>
        <v>62702.06</v>
      </c>
      <c r="D28" s="17">
        <f>+((E27*0.05)/365)*31</f>
        <v>4681.8054479452057</v>
      </c>
      <c r="E28" s="7">
        <f t="shared" si="3"/>
        <v>1169873.54</v>
      </c>
      <c r="F28" s="15" t="s">
        <v>22</v>
      </c>
      <c r="G28" s="21">
        <v>125404.12</v>
      </c>
      <c r="H28" s="16">
        <f t="shared" si="7"/>
        <v>62702.06</v>
      </c>
      <c r="I28" s="16">
        <f t="shared" si="8"/>
        <v>62702.06</v>
      </c>
    </row>
    <row r="29" spans="1:9" x14ac:dyDescent="0.25">
      <c r="A29" s="15" t="s">
        <v>21</v>
      </c>
      <c r="B29" s="12">
        <v>45535</v>
      </c>
      <c r="C29" s="13">
        <f t="shared" si="1"/>
        <v>62702.06</v>
      </c>
      <c r="D29" s="17">
        <f>+((E28*0.05)/365)*31</f>
        <v>4967.9561287671231</v>
      </c>
      <c r="E29" s="7">
        <f t="shared" si="3"/>
        <v>1237543.56</v>
      </c>
      <c r="F29" s="15" t="s">
        <v>22</v>
      </c>
      <c r="G29" s="21">
        <v>125404.12</v>
      </c>
      <c r="H29" s="16">
        <f t="shared" si="7"/>
        <v>62702.06</v>
      </c>
      <c r="I29" s="16">
        <f t="shared" si="8"/>
        <v>62702.06</v>
      </c>
    </row>
    <row r="30" spans="1:9" x14ac:dyDescent="0.25">
      <c r="A30" s="15" t="s">
        <v>21</v>
      </c>
      <c r="B30" s="12">
        <v>45565</v>
      </c>
      <c r="C30" s="13">
        <f t="shared" si="1"/>
        <v>62702.06</v>
      </c>
      <c r="D30" s="17">
        <f>+((E29*0.05)/365)*30</f>
        <v>5085.7954520547955</v>
      </c>
      <c r="E30" s="7">
        <f t="shared" si="3"/>
        <v>1305331.42</v>
      </c>
      <c r="F30" s="15" t="s">
        <v>22</v>
      </c>
      <c r="G30" s="21">
        <v>125404.12</v>
      </c>
      <c r="H30" s="16">
        <f t="shared" si="7"/>
        <v>62702.06</v>
      </c>
      <c r="I30" s="16">
        <f t="shared" si="8"/>
        <v>62702.06</v>
      </c>
    </row>
    <row r="31" spans="1:9" x14ac:dyDescent="0.25">
      <c r="A31" s="15" t="s">
        <v>21</v>
      </c>
      <c r="B31" s="12">
        <v>45596</v>
      </c>
      <c r="C31" s="13">
        <f t="shared" si="1"/>
        <v>62702.06</v>
      </c>
      <c r="D31" s="17">
        <f>+((E30*0.05)/365)*31</f>
        <v>5543.1882219178078</v>
      </c>
      <c r="E31" s="7">
        <f t="shared" si="3"/>
        <v>1373576.67</v>
      </c>
      <c r="F31" s="15" t="s">
        <v>22</v>
      </c>
      <c r="G31" s="21">
        <v>125404.12</v>
      </c>
      <c r="H31" s="16">
        <f t="shared" si="7"/>
        <v>62702.06</v>
      </c>
      <c r="I31" s="16">
        <f t="shared" si="8"/>
        <v>62702.06</v>
      </c>
    </row>
    <row r="32" spans="1:9" x14ac:dyDescent="0.25">
      <c r="A32" s="15" t="s">
        <v>21</v>
      </c>
      <c r="B32" s="12">
        <v>45626</v>
      </c>
      <c r="C32" s="13">
        <f t="shared" si="1"/>
        <v>62702.06</v>
      </c>
      <c r="D32" s="17">
        <f>+((E31*0.05)/365)*30</f>
        <v>5644.8356301369859</v>
      </c>
      <c r="E32" s="7">
        <f t="shared" si="3"/>
        <v>1441923.57</v>
      </c>
      <c r="F32" s="15" t="s">
        <v>22</v>
      </c>
      <c r="G32" s="21">
        <v>125404.12</v>
      </c>
      <c r="H32" s="16">
        <f t="shared" si="7"/>
        <v>62702.06</v>
      </c>
      <c r="I32" s="16">
        <f t="shared" si="8"/>
        <v>62702.06</v>
      </c>
    </row>
    <row r="33" spans="1:9" x14ac:dyDescent="0.25">
      <c r="A33" s="15" t="s">
        <v>21</v>
      </c>
      <c r="B33" s="12">
        <v>45657</v>
      </c>
      <c r="C33" s="13">
        <f t="shared" si="1"/>
        <v>62702.06</v>
      </c>
      <c r="D33" s="17">
        <f>+((E32*0.05)/365)*31</f>
        <v>6123.2370780821921</v>
      </c>
      <c r="E33" s="7">
        <f t="shared" si="3"/>
        <v>1510748.87</v>
      </c>
      <c r="F33" s="15" t="s">
        <v>22</v>
      </c>
      <c r="G33" s="21">
        <v>125404.12</v>
      </c>
      <c r="H33" s="16">
        <f t="shared" si="7"/>
        <v>62702.06</v>
      </c>
      <c r="I33" s="16">
        <f t="shared" si="8"/>
        <v>62702.06</v>
      </c>
    </row>
    <row r="34" spans="1:9" x14ac:dyDescent="0.25">
      <c r="A34" s="15" t="s">
        <v>21</v>
      </c>
      <c r="B34" s="12">
        <v>45688</v>
      </c>
      <c r="C34" s="13">
        <f t="shared" si="1"/>
        <v>62702.06</v>
      </c>
      <c r="D34" s="17">
        <f>+((E33*0.05)/365)*31</f>
        <v>6415.5089000000007</v>
      </c>
      <c r="E34" s="7">
        <f t="shared" si="3"/>
        <v>1579866.44</v>
      </c>
      <c r="F34" s="15" t="s">
        <v>22</v>
      </c>
      <c r="G34" s="21">
        <v>125404.12</v>
      </c>
      <c r="H34" s="16">
        <f t="shared" si="7"/>
        <v>62702.06</v>
      </c>
      <c r="I34" s="16">
        <f t="shared" si="8"/>
        <v>62702.06</v>
      </c>
    </row>
    <row r="35" spans="1:9" x14ac:dyDescent="0.25">
      <c r="A35" s="15" t="s">
        <v>21</v>
      </c>
      <c r="B35" s="12">
        <v>45716</v>
      </c>
      <c r="C35" s="13">
        <f t="shared" si="1"/>
        <v>62702.06</v>
      </c>
      <c r="D35" s="17">
        <f>+((E34*0.05)/365)*28</f>
        <v>6059.7616876712327</v>
      </c>
      <c r="E35" s="7">
        <f t="shared" si="3"/>
        <v>1648628.26</v>
      </c>
      <c r="F35" s="15" t="s">
        <v>22</v>
      </c>
      <c r="G35" s="21">
        <v>125404.12</v>
      </c>
      <c r="H35" s="16">
        <f t="shared" si="7"/>
        <v>62702.06</v>
      </c>
      <c r="I35" s="16">
        <f t="shared" si="8"/>
        <v>62702.06</v>
      </c>
    </row>
  </sheetData>
  <phoneticPr fontId="5" type="noConversion"/>
  <pageMargins left="0.7" right="0.7" top="1.22" bottom="0.75" header="0.72" footer="0.3"/>
  <pageSetup scale="71" fitToHeight="0" orientation="landscape" r:id="rId1"/>
  <headerFooter>
    <oddHeader>&amp;RCNGC/202
Parvinen/Page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9E77B-6B24-4748-9543-5258D6F05C83}">
  <sheetPr>
    <pageSetUpPr fitToPage="1"/>
  </sheetPr>
  <dimension ref="A1:K30"/>
  <sheetViews>
    <sheetView tabSelected="1" workbookViewId="0">
      <selection activeCell="B18" sqref="B18"/>
    </sheetView>
  </sheetViews>
  <sheetFormatPr defaultColWidth="9.140625" defaultRowHeight="14.65" customHeight="1" x14ac:dyDescent="0.25"/>
  <cols>
    <col min="1" max="1" width="4.7109375" customWidth="1"/>
    <col min="2" max="2" width="34.7109375" bestFit="1" customWidth="1"/>
    <col min="3" max="7" width="16.7109375" customWidth="1"/>
    <col min="8" max="8" width="19.7109375" customWidth="1"/>
    <col min="9" max="10" width="16.7109375" customWidth="1"/>
    <col min="11" max="11" width="2.7109375" customWidth="1"/>
    <col min="12" max="13" width="9.140625" customWidth="1"/>
  </cols>
  <sheetData>
    <row r="1" spans="1:11" ht="15" x14ac:dyDescent="0.25">
      <c r="A1" t="s">
        <v>47</v>
      </c>
      <c r="K1" s="15"/>
    </row>
    <row r="2" spans="1:11" ht="15" x14ac:dyDescent="0.25">
      <c r="A2" t="s">
        <v>45</v>
      </c>
      <c r="K2" s="15"/>
    </row>
    <row r="3" spans="1:11" ht="15" x14ac:dyDescent="0.25">
      <c r="A3" t="s">
        <v>46</v>
      </c>
      <c r="K3" s="15"/>
    </row>
    <row r="4" spans="1:11" ht="15.75" thickBot="1" x14ac:dyDescent="0.3"/>
    <row r="5" spans="1:11" ht="30.75" thickBot="1" x14ac:dyDescent="0.3">
      <c r="A5" s="39" t="s">
        <v>30</v>
      </c>
      <c r="B5" s="39"/>
      <c r="C5" s="39" t="s">
        <v>31</v>
      </c>
      <c r="D5" s="40" t="s">
        <v>32</v>
      </c>
      <c r="E5" s="41" t="s">
        <v>33</v>
      </c>
      <c r="F5" s="41" t="s">
        <v>34</v>
      </c>
      <c r="G5" s="42" t="s">
        <v>35</v>
      </c>
      <c r="H5" s="42" t="s">
        <v>36</v>
      </c>
      <c r="I5" s="43" t="s">
        <v>37</v>
      </c>
      <c r="J5" s="44" t="s">
        <v>38</v>
      </c>
    </row>
    <row r="6" spans="1:11" ht="15" x14ac:dyDescent="0.25">
      <c r="A6" s="45"/>
      <c r="B6" s="70"/>
      <c r="C6" s="70"/>
      <c r="D6" s="70"/>
      <c r="E6" s="70"/>
      <c r="F6" s="70"/>
      <c r="G6" s="70"/>
      <c r="H6" s="70"/>
      <c r="I6" s="70"/>
      <c r="J6" s="71"/>
    </row>
    <row r="7" spans="1:11" ht="15" x14ac:dyDescent="0.25">
      <c r="A7" s="46">
        <v>1</v>
      </c>
      <c r="B7" s="72" t="s">
        <v>39</v>
      </c>
      <c r="C7" s="38">
        <v>125366415.42627013</v>
      </c>
      <c r="D7" s="38">
        <v>58676042.966684461</v>
      </c>
      <c r="E7" s="38">
        <v>31458385.280462097</v>
      </c>
      <c r="F7" s="38">
        <v>2700980.2054416006</v>
      </c>
      <c r="G7" s="38">
        <v>2740306.8195457892</v>
      </c>
      <c r="H7" s="38">
        <v>166822.89697999999</v>
      </c>
      <c r="I7" s="38">
        <v>26475874.907156188</v>
      </c>
      <c r="J7" s="48">
        <v>3148002.3499999996</v>
      </c>
    </row>
    <row r="8" spans="1:11" ht="15" x14ac:dyDescent="0.25">
      <c r="A8" s="47"/>
      <c r="B8" s="73"/>
      <c r="C8" s="38"/>
      <c r="D8" s="38"/>
      <c r="E8" s="38"/>
      <c r="F8" s="38"/>
      <c r="G8" s="38"/>
      <c r="H8" s="38"/>
      <c r="I8" s="38"/>
      <c r="J8" s="48"/>
    </row>
    <row r="9" spans="1:11" ht="15" x14ac:dyDescent="0.25">
      <c r="A9" s="47"/>
      <c r="B9" s="73" t="s">
        <v>40</v>
      </c>
      <c r="C9" s="38">
        <v>30458349.959045291</v>
      </c>
      <c r="D9" s="38">
        <v>17819519.749330748</v>
      </c>
      <c r="E9" s="38">
        <v>2798895.4513108805</v>
      </c>
      <c r="F9" s="38">
        <v>399600.96819471195</v>
      </c>
      <c r="G9" s="38">
        <v>387951.37746852037</v>
      </c>
      <c r="H9" s="38">
        <v>46971.819451675226</v>
      </c>
      <c r="I9" s="38">
        <v>9005410.593288755</v>
      </c>
      <c r="J9" s="48">
        <v>0</v>
      </c>
    </row>
    <row r="10" spans="1:11" ht="15" x14ac:dyDescent="0.25">
      <c r="A10" s="46">
        <v>2</v>
      </c>
      <c r="B10" s="72" t="s">
        <v>41</v>
      </c>
      <c r="C10" s="38">
        <v>155824765.38531542</v>
      </c>
      <c r="D10" s="38">
        <v>76495562.716015205</v>
      </c>
      <c r="E10" s="38">
        <v>34257280.731772974</v>
      </c>
      <c r="F10" s="38">
        <v>3100581.1736363126</v>
      </c>
      <c r="G10" s="38">
        <v>3128258.1970143095</v>
      </c>
      <c r="H10" s="38">
        <v>213794.71643167522</v>
      </c>
      <c r="I10" s="38">
        <v>35481285.500444941</v>
      </c>
      <c r="J10" s="48">
        <v>3148002.3499999996</v>
      </c>
    </row>
    <row r="11" spans="1:11" ht="15" x14ac:dyDescent="0.25">
      <c r="A11" s="49"/>
      <c r="B11" s="72"/>
      <c r="C11" s="38"/>
      <c r="D11" s="38"/>
      <c r="E11" s="38"/>
      <c r="F11" s="38"/>
      <c r="G11" s="38"/>
      <c r="H11" s="38"/>
      <c r="I11" s="38"/>
      <c r="J11" s="48"/>
    </row>
    <row r="12" spans="1:11" ht="15" x14ac:dyDescent="0.25">
      <c r="A12" s="49"/>
      <c r="B12" s="72" t="s">
        <v>42</v>
      </c>
      <c r="C12" s="38">
        <v>13371323</v>
      </c>
      <c r="D12" s="38">
        <v>6699427.3182619382</v>
      </c>
      <c r="E12" s="38">
        <v>3000228.4346325737</v>
      </c>
      <c r="F12" s="38">
        <v>271546.70780399261</v>
      </c>
      <c r="G12" s="38">
        <v>273970.64195027883</v>
      </c>
      <c r="H12" s="38">
        <v>18723.990162406648</v>
      </c>
      <c r="I12" s="38">
        <v>3107425.9071888099</v>
      </c>
      <c r="J12" s="48"/>
    </row>
    <row r="13" spans="1:11" ht="15" x14ac:dyDescent="0.25">
      <c r="A13" s="46">
        <v>3</v>
      </c>
      <c r="B13" s="72" t="s">
        <v>43</v>
      </c>
      <c r="C13" s="50">
        <v>169196088.38531542</v>
      </c>
      <c r="D13" s="50">
        <v>83194990.034277141</v>
      </c>
      <c r="E13" s="50">
        <v>37257509.166405551</v>
      </c>
      <c r="F13" s="50">
        <v>3372127.8814403052</v>
      </c>
      <c r="G13" s="50">
        <v>3402228.8389645885</v>
      </c>
      <c r="H13" s="50">
        <v>232518.70659408186</v>
      </c>
      <c r="I13" s="50">
        <v>38588711.407633752</v>
      </c>
      <c r="J13" s="51">
        <v>3148002.3499999996</v>
      </c>
    </row>
    <row r="14" spans="1:11" ht="15.75" thickBot="1" x14ac:dyDescent="0.3">
      <c r="A14" s="49"/>
      <c r="B14" s="72"/>
      <c r="C14" s="38"/>
      <c r="D14" s="38"/>
      <c r="E14" s="38"/>
      <c r="F14" s="38"/>
      <c r="G14" s="38"/>
      <c r="H14" s="38"/>
      <c r="I14" s="38"/>
      <c r="J14" s="48"/>
    </row>
    <row r="15" spans="1:11" ht="15.75" thickBot="1" x14ac:dyDescent="0.3">
      <c r="A15" s="49"/>
      <c r="B15" s="74" t="s">
        <v>44</v>
      </c>
      <c r="C15" s="75">
        <f>SUM(D13:I13)</f>
        <v>166048086.03531542</v>
      </c>
      <c r="D15" s="68">
        <f>D13/$C$15</f>
        <v>0.50102950308372163</v>
      </c>
      <c r="E15" s="68">
        <f t="shared" ref="E15:I15" si="0">E13/$C$15</f>
        <v>0.22437782967568534</v>
      </c>
      <c r="F15" s="68">
        <f t="shared" si="0"/>
        <v>2.0308140623331934E-2</v>
      </c>
      <c r="G15" s="68">
        <f t="shared" si="0"/>
        <v>2.0489419180905199E-2</v>
      </c>
      <c r="H15" s="68">
        <f t="shared" si="0"/>
        <v>1.4003094654438193E-3</v>
      </c>
      <c r="I15" s="69">
        <f t="shared" si="0"/>
        <v>0.23239479797091206</v>
      </c>
      <c r="J15" s="48"/>
    </row>
    <row r="16" spans="1:11" ht="15" x14ac:dyDescent="0.25">
      <c r="A16" s="46"/>
      <c r="B16" s="72"/>
      <c r="C16" s="50"/>
      <c r="D16" s="50"/>
      <c r="E16" s="50"/>
      <c r="F16" s="50"/>
      <c r="G16" s="50"/>
      <c r="H16" s="50"/>
      <c r="I16" s="50"/>
      <c r="J16" s="51"/>
    </row>
    <row r="17" spans="1:10" ht="15" x14ac:dyDescent="0.25">
      <c r="A17" s="46"/>
      <c r="B17" s="58"/>
      <c r="C17" s="50"/>
      <c r="D17" s="50"/>
      <c r="E17" s="50"/>
      <c r="F17" s="50"/>
      <c r="G17" s="50"/>
      <c r="H17" s="50"/>
      <c r="I17" s="50"/>
      <c r="J17" s="51"/>
    </row>
    <row r="18" spans="1:10" ht="15" x14ac:dyDescent="0.25">
      <c r="A18" s="49"/>
      <c r="B18" s="59"/>
      <c r="C18" s="53"/>
      <c r="D18" s="60"/>
      <c r="E18" s="60"/>
      <c r="F18" s="60"/>
      <c r="G18" s="60"/>
      <c r="H18" s="60"/>
      <c r="I18" s="60"/>
      <c r="J18" s="61"/>
    </row>
    <row r="19" spans="1:10" ht="14.65" customHeight="1" x14ac:dyDescent="0.25">
      <c r="A19" s="52"/>
      <c r="B19" s="58"/>
      <c r="C19" s="62"/>
      <c r="D19" s="63"/>
      <c r="E19" s="63"/>
      <c r="F19" s="63"/>
      <c r="G19" s="31"/>
      <c r="H19" s="31"/>
      <c r="I19" s="31"/>
      <c r="J19" s="64"/>
    </row>
    <row r="20" spans="1:10" ht="14.65" customHeight="1" x14ac:dyDescent="0.25">
      <c r="A20" s="52"/>
      <c r="B20" s="59"/>
      <c r="C20" s="31"/>
      <c r="D20" s="65"/>
      <c r="E20" s="65"/>
      <c r="F20" s="65"/>
      <c r="G20" s="65"/>
      <c r="H20" s="65"/>
      <c r="I20" s="65"/>
      <c r="J20" s="64"/>
    </row>
    <row r="21" spans="1:10" ht="15" x14ac:dyDescent="0.25">
      <c r="A21" s="46"/>
      <c r="B21" s="58"/>
      <c r="C21" s="53"/>
      <c r="D21" s="54"/>
      <c r="E21" s="54"/>
      <c r="F21" s="54"/>
      <c r="G21" s="54"/>
      <c r="H21" s="54"/>
      <c r="I21" s="54"/>
      <c r="J21" s="55"/>
    </row>
    <row r="22" spans="1:10" ht="14.65" customHeight="1" thickBot="1" x14ac:dyDescent="0.3">
      <c r="A22" s="56"/>
      <c r="B22" s="66"/>
      <c r="C22" s="66"/>
      <c r="D22" s="66"/>
      <c r="E22" s="66"/>
      <c r="F22" s="66"/>
      <c r="G22" s="66"/>
      <c r="H22" s="66"/>
      <c r="I22" s="66"/>
      <c r="J22" s="67"/>
    </row>
    <row r="24" spans="1:10" ht="14.65" customHeight="1" x14ac:dyDescent="0.25">
      <c r="C24" s="1"/>
    </row>
    <row r="28" spans="1:10" ht="14.65" customHeight="1" x14ac:dyDescent="0.25">
      <c r="C28" s="57"/>
      <c r="D28" s="57"/>
      <c r="E28" s="57"/>
      <c r="F28" s="57"/>
      <c r="G28" s="57"/>
      <c r="H28" s="57"/>
      <c r="I28" s="57"/>
      <c r="J28" s="57"/>
    </row>
    <row r="30" spans="1:10" ht="14.65" customHeight="1" x14ac:dyDescent="0.25">
      <c r="D30" s="14"/>
      <c r="E30" s="14"/>
      <c r="F30" s="14"/>
      <c r="G30" s="14"/>
      <c r="H30" s="14"/>
      <c r="I30" s="14"/>
    </row>
  </sheetData>
  <pageMargins left="0.7" right="0.7" top="1.21" bottom="0.75" header="0.9" footer="0.3"/>
  <pageSetup scale="69" fitToHeight="0" orientation="landscape" r:id="rId1"/>
  <headerFooter>
    <oddHeader>&amp;RCNGC/202
Parvinen/Page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9D453BC-7FA1-4089-A8B2-1B9CB7DF3E4C}"/>
</file>

<file path=customXml/itemProps2.xml><?xml version="1.0" encoding="utf-8"?>
<ds:datastoreItem xmlns:ds="http://schemas.openxmlformats.org/officeDocument/2006/customXml" ds:itemID="{2C77FB4B-30AD-4C4A-A9ED-4EDAE3D0A0CE}"/>
</file>

<file path=customXml/itemProps3.xml><?xml version="1.0" encoding="utf-8"?>
<ds:datastoreItem xmlns:ds="http://schemas.openxmlformats.org/officeDocument/2006/customXml" ds:itemID="{6E37FC72-B65F-4E01-8E68-0AFD556373B6}"/>
</file>

<file path=customXml/itemProps4.xml><?xml version="1.0" encoding="utf-8"?>
<ds:datastoreItem xmlns:ds="http://schemas.openxmlformats.org/officeDocument/2006/customXml" ds:itemID="{D2077292-3C27-4E44-8100-00AB57868D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Exh. ZLH-3 (UTC Fees)</vt:lpstr>
      <vt:lpstr>Work Papers --&gt;</vt:lpstr>
      <vt:lpstr>UTC Fees WP</vt:lpstr>
      <vt:lpstr>Revenue Spread WP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Zachary</dc:creator>
  <cp:lastModifiedBy>Lin, Megan (BEL)</cp:lastModifiedBy>
  <dcterms:created xsi:type="dcterms:W3CDTF">2024-03-28T14:25:44Z</dcterms:created>
  <dcterms:modified xsi:type="dcterms:W3CDTF">2024-03-28T17:33:29Z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0x0101006E56B4D1795A2E4DB2F0B01679ED314A009EB8DA041E6AD244B4287ED7B15DC401</vt:lpwstr>
  </property>
  <property fmtid="{D5CDD505-2E9C-101B-9397-08002B2CF9AE}" pid="3" name="_docset_NoMedatataSyncRequired">
    <vt:lpwstr>False</vt:lpwstr>
  </property>
</Properties>
</file>