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TES3 page 1" sheetId="1" r:id="rId1"/>
    <sheet name="TES3 page 2" sheetId="2" r:id="rId2"/>
    <sheet name="TES2RevReqSummary" sheetId="3" r:id="rId3"/>
    <sheet name="RevReqCalc" sheetId="4" r:id="rId4"/>
    <sheet name="Conversion factor" sheetId="5" r:id="rId5"/>
    <sheet name="TES2 adjs" sheetId="6" r:id="rId6"/>
    <sheet name="cost of capital" sheetId="7" r:id="rId7"/>
  </sheets>
  <definedNames>
    <definedName name="_xlnm.Print_Area" localSheetId="4">'Conversion factor'!$A$6:$D$39</definedName>
    <definedName name="_xlnm.Print_Area" localSheetId="3">'RevReqCalc'!$B$7:$D$21</definedName>
    <definedName name="_xlnm.Print_Area" localSheetId="5">'TES2 adjs'!$C$7:$BI$81</definedName>
    <definedName name="_xlnm.Print_Area" localSheetId="2">'TES2RevReqSummary'!$C$7:$G$65</definedName>
    <definedName name="_xlnm.Print_Area" localSheetId="0">'TES3 page 1'!$I$14:$N$74</definedName>
    <definedName name="_xlnm.Print_Area" localSheetId="1">'TES3 page 2'!$I$14:$N$80</definedName>
    <definedName name="_xlnm.Print_Titles" localSheetId="5">'TES2 adjs'!$A:$B,'TES2 adjs'!$1:$6</definedName>
    <definedName name="_xlnm.Print_Titles" localSheetId="2">'TES2RevReqSummary'!$A:$B,'TES2RevReqSummary'!$1:$6</definedName>
    <definedName name="_xlnm.Print_Titles" localSheetId="0">'TES3 page 1'!$A:$B,'TES3 page 1'!$1:$9</definedName>
    <definedName name="_xlnm.Print_Titles" localSheetId="1">'TES3 page 2'!$A:$B,'TES3 page 2'!$1:$9</definedName>
  </definedNames>
  <calcPr fullCalcOnLoad="1"/>
</workbook>
</file>

<file path=xl/sharedStrings.xml><?xml version="1.0" encoding="utf-8"?>
<sst xmlns="http://schemas.openxmlformats.org/spreadsheetml/2006/main" count="570" uniqueCount="373">
  <si>
    <t>Rate of Return</t>
  </si>
  <si>
    <t>Weather Normalization (Adj. 3.1)</t>
  </si>
  <si>
    <t>Effective Price Change (Adj.3.2)</t>
  </si>
  <si>
    <t>Revenue Normalizing (Adj. 3.3)</t>
  </si>
  <si>
    <t>USBR/UKRB Discount(Adj. 3.4)</t>
  </si>
  <si>
    <t>SO2 Emission Allowances(Adj. 3.5)</t>
  </si>
  <si>
    <t>Remove Contingencies(Adj. 3.6)</t>
  </si>
  <si>
    <t>Special Revenue Reclassification(Adj.3.7)</t>
  </si>
  <si>
    <t>Centralia Gain (Adj.3.8)</t>
  </si>
  <si>
    <t>FAS 106 (Adj. 4.1)</t>
  </si>
  <si>
    <t>Pension and Benefit Adjustment(Adj. 4.2)</t>
  </si>
  <si>
    <t>Blue Sky Program (Adj. 4.3)</t>
  </si>
  <si>
    <t>Misc. General Expense (Adj. 4.4)</t>
  </si>
  <si>
    <t>General Wage Increase (Adj. 4.5&amp;4.6)</t>
  </si>
  <si>
    <t>Pro-Forma Gen. Wage Incr.(Adj.4.7&amp;4.8)</t>
  </si>
  <si>
    <t>FICA Adjustment (Adj. 4.9)</t>
  </si>
  <si>
    <t>FERC Price Cap Accrual (Adj.4.10)</t>
  </si>
  <si>
    <t>Property Insurance (Adj. 4.11)</t>
  </si>
  <si>
    <t>Sale of Naches Hydro (Adj.4.12)</t>
  </si>
  <si>
    <t>Severance Accrual (Adj. 4.13)</t>
  </si>
  <si>
    <t>International Assignees Removal(Adj. 4.14)</t>
  </si>
  <si>
    <t>Removal of Colstrip (Adj. 5.2)</t>
  </si>
  <si>
    <t>Trail Mountain Closure Amortization(Adj. 5.3)</t>
  </si>
  <si>
    <t>FAS 133 (Adj. 5.4)</t>
  </si>
  <si>
    <t>Load Curtailment Reversal(Adj. 5.6)</t>
  </si>
  <si>
    <t>BPA Regional Exchange(Adj. 5.7)</t>
  </si>
  <si>
    <t>MSP Fuel Adjustment (Adj. 5.8)</t>
  </si>
  <si>
    <t>Depreciation Expense (Adj. 6.1)</t>
  </si>
  <si>
    <t>Accumulated Depreciation (Adj. 6.2)</t>
  </si>
  <si>
    <t>ProForma Depreciation(Adj. 6.3)</t>
  </si>
  <si>
    <t>ProForma Accumulated Depreciation(Adj.6.4)</t>
  </si>
  <si>
    <t>Interest True-Up (Adj. 7.1)</t>
  </si>
  <si>
    <t>Flow-through Deferred Tax(Adj. 7.2)</t>
  </si>
  <si>
    <t>Year-End Deferred Taxes</t>
  </si>
  <si>
    <t>Malin-Midpoint Adjustment (Adj. 7.4)</t>
  </si>
  <si>
    <t>Wyoming Wind Tax Credit (Adj. 7.5)</t>
  </si>
  <si>
    <t>Property Tax (Adj. 7.6)</t>
  </si>
  <si>
    <t>IRS Settlement (Adj. 7.7)</t>
  </si>
  <si>
    <t>Environmental Settlement (Adj. 8.1)</t>
  </si>
  <si>
    <t>Trapper Mine (Adj. 8.2)</t>
  </si>
  <si>
    <t>Jim Bridger Mine (Adj. 8.3)</t>
  </si>
  <si>
    <t>Coltrip 4 AFUDC (Adj. 8.4)</t>
  </si>
  <si>
    <t>Dave Johnston (Glenrock) Mine Closure(Adj. 8.5)</t>
  </si>
  <si>
    <t>Sale of Naches Hydro (Adj.8.6)</t>
  </si>
  <si>
    <t>Asset Held for Future Use (Adj. 8.7)</t>
  </si>
  <si>
    <t>Trojan Investment Amortization (Adj. 8.8)</t>
  </si>
  <si>
    <t>Hydro Relicensing Costs (Adj. 8.9)</t>
  </si>
  <si>
    <t>System Benefit Charge(Adj.8.10)</t>
  </si>
  <si>
    <t>Net Power Costs Study (Adj.5.1)&amp; Prudence Report</t>
  </si>
  <si>
    <t>REVENUES</t>
  </si>
  <si>
    <t>EXPENSES</t>
  </si>
  <si>
    <t>NET OPER.INC.</t>
  </si>
  <si>
    <t>RATE BASE</t>
  </si>
  <si>
    <t>West Valley Lease (Adj. 5.5)/ Gadsby/Other</t>
  </si>
  <si>
    <t>Cash Working Capital (Adj. 8.11)</t>
  </si>
  <si>
    <t>Description</t>
  </si>
  <si>
    <t>DESCRIPTION</t>
  </si>
  <si>
    <t>MSP</t>
  </si>
  <si>
    <t>Hybrid  vs. Modified Accord</t>
  </si>
  <si>
    <t>MSP Solution  vs. Modified Accord</t>
  </si>
  <si>
    <t>Hybrid  vs. MSP Solution</t>
  </si>
  <si>
    <t>PacifiCorp Results of Operations-Washington</t>
  </si>
  <si>
    <t>For the 12 months Ended March 31, 2003</t>
  </si>
  <si>
    <t>Unadjusted Operating Revenues</t>
  </si>
  <si>
    <t>Unadjusted O&amp;M Expenses,Depr, Amort,Misc.Rev/Exp.</t>
  </si>
  <si>
    <t>SUBTOTAL  Adjustments</t>
  </si>
  <si>
    <t>c</t>
  </si>
  <si>
    <t>a</t>
  </si>
  <si>
    <t>b</t>
  </si>
  <si>
    <t>d=c-b</t>
  </si>
  <si>
    <t>g=f-e</t>
  </si>
  <si>
    <t xml:space="preserve">Line </t>
  </si>
  <si>
    <t xml:space="preserve"> No.</t>
  </si>
  <si>
    <t>Unadjusted  Rate Base Other Than Income Taxes</t>
  </si>
  <si>
    <t>Unadjusted Income Taxes in Exp. &amp; Rate Base</t>
  </si>
  <si>
    <t>Adjusted Total (Normalized Results at present rates)</t>
  </si>
  <si>
    <t>WA UNADJUSTED RESULTS-FY 3/2003</t>
  </si>
  <si>
    <t>Modified Accord(Per Comm. Basis Report)</t>
  </si>
  <si>
    <t xml:space="preserve"> MSP Solution (per co.filing)</t>
  </si>
  <si>
    <t xml:space="preserve"> Hybrid (per WUTC DR-4)</t>
  </si>
  <si>
    <t>Modified Hybrid(Taxes &amp; Transmission Adj.per WUTC DR 213)</t>
  </si>
  <si>
    <t>Hybrid Adjusted for State Taxes (per WUTC DR 211)</t>
  </si>
  <si>
    <t>Line 56 ok</t>
  </si>
  <si>
    <t>Control Area</t>
  </si>
  <si>
    <t>(DR 213)</t>
  </si>
  <si>
    <t>NET OPERATING INCOME</t>
  </si>
  <si>
    <t xml:space="preserve"> less MSP</t>
  </si>
  <si>
    <t>RETURN ON RATE BASE</t>
  </si>
  <si>
    <t>Adjusted</t>
  </si>
  <si>
    <t>Change</t>
  </si>
  <si>
    <t>Bonus Adjustment (Adj. 4.15)</t>
  </si>
  <si>
    <t>Remove RTO West expense (adj. 5.9)</t>
  </si>
  <si>
    <t>Skookumchuck Sale (Adj. 8.12)</t>
  </si>
  <si>
    <t>Customer Deposits (Adj. 8.13)</t>
  </si>
  <si>
    <t>Misc. Deferred Debits (Adj. 8.14)</t>
  </si>
  <si>
    <t>Return on Rate Base</t>
  </si>
  <si>
    <t>Difference</t>
  </si>
  <si>
    <t>Staff Adjustments</t>
  </si>
  <si>
    <t>Normalized Severance (adj. 4.16)</t>
  </si>
  <si>
    <t>State of Washington</t>
  </si>
  <si>
    <t>Electric Utility Results of Operations</t>
  </si>
  <si>
    <t>for the twelve months ended March 2003</t>
  </si>
  <si>
    <t>Per Company</t>
  </si>
  <si>
    <t>Total</t>
  </si>
  <si>
    <t>4.5&amp;4.6</t>
  </si>
  <si>
    <t>Blank</t>
  </si>
  <si>
    <t>4.7&amp;4.8</t>
  </si>
  <si>
    <t>Ratemaking</t>
  </si>
  <si>
    <t>Weather</t>
  </si>
  <si>
    <t>Effective</t>
  </si>
  <si>
    <t>Revenue</t>
  </si>
  <si>
    <t>USBR/UKRB</t>
  </si>
  <si>
    <t>SO2 Emission</t>
  </si>
  <si>
    <t>Remove</t>
  </si>
  <si>
    <t>Special Revenue</t>
  </si>
  <si>
    <t>Centralia Gain</t>
  </si>
  <si>
    <t>FAS 106 Deferred</t>
  </si>
  <si>
    <t>Pension &amp;</t>
  </si>
  <si>
    <t>Blue Sky</t>
  </si>
  <si>
    <t>Miscellaneous</t>
  </si>
  <si>
    <t xml:space="preserve">General Wage </t>
  </si>
  <si>
    <t>General Wage Incr.</t>
  </si>
  <si>
    <t>FICA Adjustment</t>
  </si>
  <si>
    <t>FERC Price Cap</t>
  </si>
  <si>
    <t xml:space="preserve">Property </t>
  </si>
  <si>
    <t>Sale of Naches</t>
  </si>
  <si>
    <t>Reverse</t>
  </si>
  <si>
    <t>International</t>
  </si>
  <si>
    <t>Bonus</t>
  </si>
  <si>
    <t>Normalize</t>
  </si>
  <si>
    <t>WA-Net Power Cost</t>
  </si>
  <si>
    <t>Removal of</t>
  </si>
  <si>
    <t>Trail Mountain</t>
  </si>
  <si>
    <t>FAS 133</t>
  </si>
  <si>
    <t>W.Valley Lease</t>
  </si>
  <si>
    <t>Load Curtailment</t>
  </si>
  <si>
    <t>BPA Regional</t>
  </si>
  <si>
    <t>MSP Fuel</t>
  </si>
  <si>
    <t>Remove RTO</t>
  </si>
  <si>
    <t xml:space="preserve">Annualize </t>
  </si>
  <si>
    <t>Annualize</t>
  </si>
  <si>
    <t>Pro Forma</t>
  </si>
  <si>
    <t>Interest</t>
  </si>
  <si>
    <t>Flow-through</t>
  </si>
  <si>
    <t>Year-end</t>
  </si>
  <si>
    <t>Malin Midpoint</t>
  </si>
  <si>
    <t>Wyoming Wind</t>
  </si>
  <si>
    <t>Property Tax</t>
  </si>
  <si>
    <t>IRS Tax</t>
  </si>
  <si>
    <t>Environmental</t>
  </si>
  <si>
    <t>Trapper Mine</t>
  </si>
  <si>
    <t>JimBridger Mine</t>
  </si>
  <si>
    <t>Colstrip #4</t>
  </si>
  <si>
    <t>Dave Johnston</t>
  </si>
  <si>
    <t>FERC 105 Asset</t>
  </si>
  <si>
    <t>Trojan Investment</t>
  </si>
  <si>
    <t>Hydro</t>
  </si>
  <si>
    <t xml:space="preserve">System Benefit </t>
  </si>
  <si>
    <t>Update Cash</t>
  </si>
  <si>
    <t>Sale of  Hydro Proj.-</t>
  </si>
  <si>
    <t xml:space="preserve">Customer </t>
  </si>
  <si>
    <t>Remove Misc.</t>
  </si>
  <si>
    <t>Adjustments</t>
  </si>
  <si>
    <t>Normalization</t>
  </si>
  <si>
    <t>Price Change</t>
  </si>
  <si>
    <t>Normalizing</t>
  </si>
  <si>
    <t>Allowances</t>
  </si>
  <si>
    <t>Contingencies</t>
  </si>
  <si>
    <t>Reclassification</t>
  </si>
  <si>
    <t>Charges</t>
  </si>
  <si>
    <t>Benefit Adj.</t>
  </si>
  <si>
    <t>Program Costs</t>
  </si>
  <si>
    <t>Gen. Expense</t>
  </si>
  <si>
    <t>Increase</t>
  </si>
  <si>
    <t>ProForma</t>
  </si>
  <si>
    <t>Accrual</t>
  </si>
  <si>
    <t>Insurance</t>
  </si>
  <si>
    <t>Hydro Unit</t>
  </si>
  <si>
    <t>Severance Accrual</t>
  </si>
  <si>
    <t>Assignee Adj.</t>
  </si>
  <si>
    <t>Adjustment</t>
  </si>
  <si>
    <t>Severance Pay</t>
  </si>
  <si>
    <t>Excl.Colstrip3&amp;B.Hills</t>
  </si>
  <si>
    <t>Colstrip #3</t>
  </si>
  <si>
    <t>Closure Amort.</t>
  </si>
  <si>
    <t>Expense</t>
  </si>
  <si>
    <t>Removal</t>
  </si>
  <si>
    <t>Exchange</t>
  </si>
  <si>
    <t>West Expenses</t>
  </si>
  <si>
    <t>Depreciation Exp.</t>
  </si>
  <si>
    <t>Acc. Depr.</t>
  </si>
  <si>
    <t>Depr. Exp.</t>
  </si>
  <si>
    <t>True-up</t>
  </si>
  <si>
    <t>Def. Tax-WA</t>
  </si>
  <si>
    <t>WA</t>
  </si>
  <si>
    <t>Tax Credit</t>
  </si>
  <si>
    <t>Settlement</t>
  </si>
  <si>
    <t>Rate Base</t>
  </si>
  <si>
    <t>AFUDC</t>
  </si>
  <si>
    <t>Mine Closure</t>
  </si>
  <si>
    <t>Held for Future Use</t>
  </si>
  <si>
    <t>Amortization</t>
  </si>
  <si>
    <t>Relicensing</t>
  </si>
  <si>
    <t>Charge Sched 191</t>
  </si>
  <si>
    <t>Working Capital</t>
  </si>
  <si>
    <t>Skookumchuck</t>
  </si>
  <si>
    <t>Deposit Adj.</t>
  </si>
  <si>
    <t>Deferred Debits</t>
  </si>
  <si>
    <t>Operating Revenues:</t>
  </si>
  <si>
    <t>new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</si>
  <si>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</si>
  <si>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</si>
  <si>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</si>
  <si>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</si>
  <si>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</si>
  <si>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</si>
  <si>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</si>
  <si>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</si>
  <si>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</si>
  <si>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</si>
  <si>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</si>
  <si>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</si>
  <si>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</si>
  <si>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</si>
  <si>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</si>
  <si>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</si>
  <si>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</si>
  <si>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</si>
  <si>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</si>
  <si>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</si>
  <si>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</si>
  <si>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</si>
  <si>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</si>
  <si>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</si>
  <si>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</si>
  <si>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Operating Revenue for Return: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</si>
  <si>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</si>
  <si>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</si>
  <si>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</si>
  <si>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</si>
  <si>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</si>
  <si>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</si>
  <si>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</si>
  <si>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</si>
  <si>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</si>
  <si>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</si>
  <si>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</si>
  <si>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</si>
  <si>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</si>
  <si>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</si>
  <si>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</si>
  <si>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</si>
  <si>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</si>
  <si>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</si>
  <si>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</si>
  <si>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</si>
  <si>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</si>
  <si>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</si>
  <si>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</si>
  <si>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</si>
  <si>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</si>
  <si>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</si>
  <si>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</si>
  <si>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</si>
  <si>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</si>
  <si>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</si>
  <si>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</si>
  <si>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</si>
  <si>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</si>
  <si>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</si>
  <si>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</si>
  <si>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xxxxxxxxxxxxxxxxxxxxxxxxxxxxxx</t>
  </si>
  <si>
    <t>Interest True-up Adjustment</t>
  </si>
  <si>
    <t>Jurisdiction Specific Adjusted Rate Base</t>
  </si>
  <si>
    <t>CWIP</t>
  </si>
  <si>
    <t>Rate Base &amp; CWIP</t>
  </si>
  <si>
    <t>Weighted Cost of Debt</t>
  </si>
  <si>
    <t>Pro forma interest Expense</t>
  </si>
  <si>
    <t>Actual Interest Expense</t>
  </si>
  <si>
    <t>Increase/(decrease) interest expense</t>
  </si>
  <si>
    <t>PacifiCorp Results of Operations For Ratemaking Purposes</t>
  </si>
  <si>
    <t>For The Twelve Months Ended March 2003 - Washington</t>
  </si>
  <si>
    <t>(1)</t>
  </si>
  <si>
    <t>(2)</t>
  </si>
  <si>
    <t>(3)</t>
  </si>
  <si>
    <t>(4)</t>
  </si>
  <si>
    <t>(5)</t>
  </si>
  <si>
    <t>Unadjusted</t>
  </si>
  <si>
    <t>Total Adjusted</t>
  </si>
  <si>
    <t>Price</t>
  </si>
  <si>
    <t>Results With</t>
  </si>
  <si>
    <t>Results</t>
  </si>
  <si>
    <t xml:space="preserve">at Present Rates </t>
  </si>
  <si>
    <t>Total Rate Base Deductions:</t>
  </si>
  <si>
    <t>PER company</t>
  </si>
  <si>
    <t>Federal Income Tax-Current</t>
  </si>
  <si>
    <t>Cap.Structure</t>
  </si>
  <si>
    <t>Weighted Cost</t>
  </si>
  <si>
    <t>Long-term Debt</t>
  </si>
  <si>
    <t>Short term Debt</t>
  </si>
  <si>
    <t>Conversion Factor</t>
  </si>
  <si>
    <t>Operating Revenue Deductions:</t>
  </si>
  <si>
    <t>Uncollectible Accounts</t>
  </si>
  <si>
    <t>Franchise Tax</t>
  </si>
  <si>
    <t>WA Revenue Tax</t>
  </si>
  <si>
    <t>WUTC Fee</t>
  </si>
  <si>
    <t>Uncollectible</t>
  </si>
  <si>
    <t>Sub-Total</t>
  </si>
  <si>
    <t>Effective rate</t>
  </si>
  <si>
    <t>Federal Income Tax @ 35%</t>
  </si>
  <si>
    <t>Calculation of Revenue Requirement Deficiency:</t>
  </si>
  <si>
    <t>a) Net Rate Base - Washington Jurisdiction</t>
  </si>
  <si>
    <t>b) Proposed Rate of Return</t>
  </si>
  <si>
    <t>c) Net Operating Income Requirement</t>
  </si>
  <si>
    <t>d) Proforma Net Operating Income</t>
  </si>
  <si>
    <t>e) Net Operating Income Defiency</t>
  </si>
  <si>
    <t>g) Revenue Requirement Deficiency(line e/line f)</t>
  </si>
  <si>
    <t>w/Adjustments</t>
  </si>
  <si>
    <t>Weighted Average Cost of Capital</t>
  </si>
  <si>
    <t>Control Area-based Cost Assignments &amp; Allocations</t>
  </si>
  <si>
    <t>customer accounting</t>
  </si>
  <si>
    <t>other taxes</t>
  </si>
  <si>
    <t>Revenue Sensitive Tax Rates</t>
  </si>
  <si>
    <t>h</t>
  </si>
  <si>
    <t>I</t>
  </si>
  <si>
    <t>t</t>
  </si>
  <si>
    <t>e</t>
  </si>
  <si>
    <t>f</t>
  </si>
  <si>
    <t>k</t>
  </si>
  <si>
    <t>l</t>
  </si>
  <si>
    <t>m=l-k</t>
  </si>
  <si>
    <t>j=i-h</t>
  </si>
  <si>
    <t>n</t>
  </si>
  <si>
    <t>o</t>
  </si>
  <si>
    <t>p=o-n</t>
  </si>
  <si>
    <t>q</t>
  </si>
  <si>
    <t>r</t>
  </si>
  <si>
    <t>s=r-q</t>
  </si>
  <si>
    <t>u</t>
  </si>
  <si>
    <t>v=u-t</t>
  </si>
  <si>
    <t>x</t>
  </si>
  <si>
    <t>y</t>
  </si>
  <si>
    <t>z=y-x</t>
  </si>
  <si>
    <t>NET OPERATING INCOME and RATE BASE</t>
  </si>
  <si>
    <t>STEP 1</t>
  </si>
  <si>
    <t>STEP 2</t>
  </si>
  <si>
    <t>Net Operating Income/Rate Base (Per Books)</t>
  </si>
  <si>
    <t>Year-End Deferred Taxes-WA (Adj. 7.3)</t>
  </si>
  <si>
    <t>Total Revenue</t>
  </si>
  <si>
    <t>Revenue Tax Base</t>
  </si>
  <si>
    <t>Revenue Tax Rate</t>
  </si>
  <si>
    <t>State Income Tax (eliminated)</t>
  </si>
  <si>
    <t>Net Operating Income Conversion Factor</t>
  </si>
  <si>
    <t>f) NOI &gt; Revenue Conversion Factor</t>
  </si>
  <si>
    <t>Debt Rate</t>
  </si>
  <si>
    <t>Type of Capital</t>
  </si>
  <si>
    <t>Preferred Stock</t>
  </si>
  <si>
    <t>Common Stock</t>
  </si>
  <si>
    <t>*1</t>
  </si>
  <si>
    <t>*2</t>
  </si>
  <si>
    <t>*3</t>
  </si>
  <si>
    <t>*1  updated to reflect Staff's level of pro forma revenues</t>
  </si>
  <si>
    <t>*2  Effective WA Revenue Tax</t>
  </si>
  <si>
    <t>*2  revised to reflect nominal tax rate on adjusted revenues</t>
  </si>
  <si>
    <t>proforma revenues</t>
  </si>
  <si>
    <t>normalized write offs</t>
  </si>
  <si>
    <t>*3  updated to current rate</t>
  </si>
  <si>
    <t>*1  Uncollectible Rate</t>
  </si>
  <si>
    <t>uncollectible rate</t>
  </si>
  <si>
    <t>Protocol</t>
  </si>
  <si>
    <t>PacifiCorp Protocol compared to Control Area-based Allocations</t>
  </si>
  <si>
    <t>Control Area compared to Control Area with Staff Adjustments</t>
  </si>
  <si>
    <t>Control Area w/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</si>
</sst>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%"/>
    <numFmt numFmtId="175" formatCode="0.00000%"/>
    <numFmt numFmtId="176" formatCode="_(&quot;$&quot;* #,##0.000_);_(&quot;$&quot;* \(#,##0.000\);_(&quot;$&quot;* &quot;-&quot;??_);_(@_)"/>
    <numFmt numFmtId="177" formatCode="0_)"/>
    <numFmt numFmtId="178" formatCode="#,##0.0_);\(#,##0.0\)"/>
    <numFmt numFmtId="179" formatCode="0.00_)"/>
    <numFmt numFmtId="180" formatCode="dd\-mmm\-yy_)"/>
    <numFmt numFmtId="181" formatCode="0.0"/>
    <numFmt numFmtId="182" formatCode="0.00000000%"/>
  </numFmts>
  <fonts count="18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sz val="7"/>
      <name val="Palatino Linotype"/>
      <family val="1"/>
    </font>
    <font>
      <i/>
      <sz val="10"/>
      <name val="Palatino Linotype"/>
      <family val="1"/>
    </font>
    <font>
      <u val="single"/>
      <sz val="10"/>
      <name val="Palatino Linotype"/>
      <family val="1"/>
    </font>
    <font>
      <b/>
      <u val="single"/>
      <sz val="10"/>
      <name val="Palatino Linotype"/>
      <family val="1"/>
    </font>
    <font>
      <b/>
      <sz val="10"/>
      <color indexed="10"/>
      <name val="Palatino Linotype"/>
      <family val="1"/>
    </font>
    <font>
      <sz val="8"/>
      <name val="Arial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i/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i/>
      <sz val="8"/>
      <name val="Palatino Linotype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thin"/>
      <bottom style="thin"/>
    </border>
    <border>
      <left>
        <color indexed="63"/>
      </left>
      <right style="medium">
        <color indexed="48"/>
      </right>
      <top style="thin"/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double"/>
    </border>
    <border>
      <left>
        <color indexed="63"/>
      </left>
      <right>
        <color indexed="63"/>
      </right>
      <top style="medium">
        <color indexed="48"/>
      </top>
      <bottom style="double"/>
    </border>
    <border>
      <left>
        <color indexed="63"/>
      </left>
      <right style="medium">
        <color indexed="48"/>
      </right>
      <top style="medium">
        <color indexed="48"/>
      </top>
      <bottom style="double"/>
    </border>
    <border>
      <left style="medium">
        <color indexed="48"/>
      </left>
      <right>
        <color indexed="63"/>
      </right>
      <top style="double"/>
      <bottom style="medium">
        <color indexed="48"/>
      </bottom>
    </border>
    <border>
      <left>
        <color indexed="63"/>
      </left>
      <right>
        <color indexed="63"/>
      </right>
      <top style="double"/>
      <bottom style="medium">
        <color indexed="48"/>
      </bottom>
    </border>
    <border>
      <left>
        <color indexed="63"/>
      </left>
      <right style="medium">
        <color indexed="48"/>
      </right>
      <top style="double"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0" xfId="17" applyNumberFormat="1" applyFont="1" applyBorder="1" applyAlignment="1">
      <alignment/>
    </xf>
    <xf numFmtId="10" fontId="3" fillId="0" borderId="3" xfId="19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6" xfId="0" applyFont="1" applyBorder="1" applyAlignment="1">
      <alignment/>
    </xf>
    <xf numFmtId="169" fontId="3" fillId="0" borderId="1" xfId="17" applyNumberFormat="1" applyFont="1" applyBorder="1" applyAlignment="1">
      <alignment/>
    </xf>
    <xf numFmtId="10" fontId="3" fillId="0" borderId="7" xfId="19" applyNumberFormat="1" applyFont="1" applyBorder="1" applyAlignment="1">
      <alignment/>
    </xf>
    <xf numFmtId="165" fontId="1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1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9" fontId="2" fillId="0" borderId="12" xfId="17" applyNumberFormat="1" applyFont="1" applyBorder="1" applyAlignment="1">
      <alignment/>
    </xf>
    <xf numFmtId="169" fontId="2" fillId="0" borderId="13" xfId="17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0" fontId="2" fillId="0" borderId="13" xfId="19" applyNumberFormat="1" applyFont="1" applyBorder="1" applyAlignment="1">
      <alignment/>
    </xf>
    <xf numFmtId="10" fontId="2" fillId="0" borderId="14" xfId="19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9" fontId="2" fillId="0" borderId="15" xfId="17" applyNumberFormat="1" applyFont="1" applyBorder="1" applyAlignment="1">
      <alignment/>
    </xf>
    <xf numFmtId="169" fontId="2" fillId="0" borderId="16" xfId="17" applyNumberFormat="1" applyFont="1" applyBorder="1" applyAlignment="1">
      <alignment/>
    </xf>
    <xf numFmtId="169" fontId="2" fillId="0" borderId="17" xfId="17" applyNumberFormat="1" applyFont="1" applyBorder="1" applyAlignment="1">
      <alignment/>
    </xf>
    <xf numFmtId="10" fontId="2" fillId="0" borderId="16" xfId="19" applyNumberFormat="1" applyFont="1" applyBorder="1" applyAlignment="1">
      <alignment/>
    </xf>
    <xf numFmtId="10" fontId="2" fillId="0" borderId="17" xfId="19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2" fillId="0" borderId="16" xfId="19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24" xfId="15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8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165" fontId="2" fillId="0" borderId="29" xfId="15" applyNumberFormat="1" applyFont="1" applyBorder="1" applyAlignment="1">
      <alignment/>
    </xf>
    <xf numFmtId="165" fontId="2" fillId="0" borderId="30" xfId="15" applyNumberFormat="1" applyFont="1" applyBorder="1" applyAlignment="1">
      <alignment/>
    </xf>
    <xf numFmtId="165" fontId="2" fillId="0" borderId="31" xfId="15" applyNumberFormat="1" applyFont="1" applyBorder="1" applyAlignment="1">
      <alignment/>
    </xf>
    <xf numFmtId="169" fontId="2" fillId="0" borderId="32" xfId="17" applyNumberFormat="1" applyFont="1" applyBorder="1" applyAlignment="1">
      <alignment/>
    </xf>
    <xf numFmtId="169" fontId="2" fillId="0" borderId="33" xfId="17" applyNumberFormat="1" applyFont="1" applyBorder="1" applyAlignment="1">
      <alignment/>
    </xf>
    <xf numFmtId="169" fontId="2" fillId="0" borderId="34" xfId="17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0" fontId="2" fillId="0" borderId="35" xfId="19" applyNumberFormat="1" applyFont="1" applyBorder="1" applyAlignment="1">
      <alignment/>
    </xf>
    <xf numFmtId="169" fontId="7" fillId="0" borderId="18" xfId="17" applyNumberFormat="1" applyFont="1" applyBorder="1" applyAlignment="1">
      <alignment horizontal="center"/>
    </xf>
    <xf numFmtId="169" fontId="7" fillId="0" borderId="19" xfId="17" applyNumberFormat="1" applyFont="1" applyBorder="1" applyAlignment="1">
      <alignment horizontal="center"/>
    </xf>
    <xf numFmtId="169" fontId="1" fillId="0" borderId="24" xfId="17" applyNumberFormat="1" applyFont="1" applyBorder="1" applyAlignment="1">
      <alignment/>
    </xf>
    <xf numFmtId="169" fontId="1" fillId="0" borderId="0" xfId="17" applyNumberFormat="1" applyFont="1" applyBorder="1" applyAlignment="1">
      <alignment/>
    </xf>
    <xf numFmtId="169" fontId="1" fillId="0" borderId="25" xfId="17" applyNumberFormat="1" applyFont="1" applyBorder="1" applyAlignment="1">
      <alignment/>
    </xf>
    <xf numFmtId="169" fontId="1" fillId="0" borderId="28" xfId="17" applyNumberFormat="1" applyFont="1" applyBorder="1" applyAlignment="1">
      <alignment/>
    </xf>
    <xf numFmtId="169" fontId="1" fillId="0" borderId="5" xfId="17" applyNumberFormat="1" applyFont="1" applyBorder="1" applyAlignment="1">
      <alignment/>
    </xf>
    <xf numFmtId="169" fontId="2" fillId="0" borderId="26" xfId="17" applyNumberFormat="1" applyFont="1" applyBorder="1" applyAlignment="1">
      <alignment/>
    </xf>
    <xf numFmtId="169" fontId="2" fillId="0" borderId="27" xfId="17" applyNumberFormat="1" applyFont="1" applyBorder="1" applyAlignment="1">
      <alignment/>
    </xf>
    <xf numFmtId="165" fontId="1" fillId="0" borderId="9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29" xfId="17" applyNumberFormat="1" applyFont="1" applyBorder="1" applyAlignment="1">
      <alignment/>
    </xf>
    <xf numFmtId="169" fontId="2" fillId="0" borderId="30" xfId="17" applyNumberFormat="1" applyFont="1" applyBorder="1" applyAlignment="1">
      <alignment/>
    </xf>
    <xf numFmtId="169" fontId="2" fillId="0" borderId="31" xfId="17" applyNumberFormat="1" applyFont="1" applyBorder="1" applyAlignment="1">
      <alignment/>
    </xf>
    <xf numFmtId="10" fontId="2" fillId="0" borderId="21" xfId="19" applyNumberFormat="1" applyFont="1" applyBorder="1" applyAlignment="1">
      <alignment/>
    </xf>
    <xf numFmtId="10" fontId="2" fillId="0" borderId="22" xfId="19" applyNumberFormat="1" applyFont="1" applyBorder="1" applyAlignment="1">
      <alignment/>
    </xf>
    <xf numFmtId="167" fontId="2" fillId="0" borderId="36" xfId="19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165" fontId="9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5" fontId="1" fillId="0" borderId="0" xfId="0" applyNumberFormat="1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1" fillId="0" borderId="3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167" fontId="10" fillId="0" borderId="0" xfId="19" applyNumberFormat="1" applyFont="1" applyAlignment="1" applyProtection="1">
      <alignment/>
      <protection/>
    </xf>
    <xf numFmtId="0" fontId="1" fillId="3" borderId="0" xfId="0" applyFont="1" applyFill="1" applyAlignment="1">
      <alignment/>
    </xf>
    <xf numFmtId="174" fontId="10" fillId="0" borderId="0" xfId="19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69" fontId="11" fillId="0" borderId="16" xfId="17" applyNumberFormat="1" applyFont="1" applyBorder="1" applyAlignment="1" applyProtection="1">
      <alignment/>
      <protection/>
    </xf>
    <xf numFmtId="165" fontId="9" fillId="0" borderId="0" xfId="15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65" fontId="8" fillId="0" borderId="0" xfId="15" applyNumberFormat="1" applyFont="1" applyBorder="1" applyAlignment="1">
      <alignment/>
    </xf>
    <xf numFmtId="169" fontId="2" fillId="0" borderId="20" xfId="17" applyNumberFormat="1" applyFont="1" applyBorder="1" applyAlignment="1">
      <alignment horizontal="center"/>
    </xf>
    <xf numFmtId="169" fontId="2" fillId="0" borderId="2" xfId="17" applyNumberFormat="1" applyFont="1" applyBorder="1" applyAlignment="1">
      <alignment/>
    </xf>
    <xf numFmtId="169" fontId="2" fillId="0" borderId="0" xfId="17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2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5" xfId="15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69" fontId="2" fillId="0" borderId="24" xfId="17" applyNumberFormat="1" applyFont="1" applyBorder="1" applyAlignment="1">
      <alignment/>
    </xf>
    <xf numFmtId="169" fontId="2" fillId="0" borderId="25" xfId="17" applyNumberFormat="1" applyFont="1" applyBorder="1" applyAlignment="1">
      <alignment/>
    </xf>
    <xf numFmtId="181" fontId="1" fillId="0" borderId="0" xfId="15" applyNumberFormat="1" applyFont="1" applyAlignment="1" applyProtection="1">
      <alignment horizontal="center"/>
      <protection/>
    </xf>
    <xf numFmtId="181" fontId="1" fillId="0" borderId="0" xfId="15" applyNumberFormat="1" applyFont="1" applyAlignment="1">
      <alignment horizontal="center"/>
    </xf>
    <xf numFmtId="2" fontId="1" fillId="0" borderId="0" xfId="15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37" fontId="1" fillId="4" borderId="0" xfId="0" applyNumberFormat="1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1" fillId="0" borderId="0" xfId="0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5" fontId="1" fillId="0" borderId="0" xfId="15" applyNumberFormat="1" applyFont="1" applyAlignment="1" applyProtection="1">
      <alignment/>
      <protection/>
    </xf>
    <xf numFmtId="165" fontId="1" fillId="0" borderId="0" xfId="15" applyNumberFormat="1" applyFont="1" applyAlignment="1" applyProtection="1">
      <alignment horizontal="center"/>
      <protection/>
    </xf>
    <xf numFmtId="165" fontId="2" fillId="0" borderId="40" xfId="15" applyNumberFormat="1" applyFont="1" applyBorder="1" applyAlignment="1" applyProtection="1">
      <alignment/>
      <protection/>
    </xf>
    <xf numFmtId="165" fontId="2" fillId="0" borderId="41" xfId="15" applyNumberFormat="1" applyFont="1" applyBorder="1" applyAlignment="1" applyProtection="1">
      <alignment/>
      <protection/>
    </xf>
    <xf numFmtId="165" fontId="1" fillId="0" borderId="40" xfId="15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right"/>
      <protection/>
    </xf>
    <xf numFmtId="165" fontId="2" fillId="0" borderId="39" xfId="15" applyNumberFormat="1" applyFont="1" applyBorder="1" applyAlignment="1" applyProtection="1">
      <alignment/>
      <protection/>
    </xf>
    <xf numFmtId="165" fontId="2" fillId="0" borderId="0" xfId="15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2" fillId="6" borderId="42" xfId="0" applyFont="1" applyFill="1" applyBorder="1" applyAlignment="1" applyProtection="1">
      <alignment/>
      <protection/>
    </xf>
    <xf numFmtId="10" fontId="2" fillId="6" borderId="42" xfId="0" applyNumberFormat="1" applyFont="1" applyFill="1" applyBorder="1" applyAlignment="1" applyProtection="1">
      <alignment/>
      <protection/>
    </xf>
    <xf numFmtId="174" fontId="1" fillId="6" borderId="42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40" xfId="0" applyNumberFormat="1" applyFont="1" applyBorder="1" applyAlignment="1" applyProtection="1">
      <alignment/>
      <protection/>
    </xf>
    <xf numFmtId="37" fontId="1" fillId="0" borderId="4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7" fontId="1" fillId="0" borderId="0" xfId="0" applyNumberFormat="1" applyFont="1" applyAlignment="1">
      <alignment horizontal="right"/>
    </xf>
    <xf numFmtId="165" fontId="1" fillId="0" borderId="0" xfId="15" applyNumberFormat="1" applyFont="1" applyAlignment="1">
      <alignment horizontal="right"/>
    </xf>
    <xf numFmtId="174" fontId="1" fillId="0" borderId="0" xfId="19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/>
      <protection/>
    </xf>
    <xf numFmtId="5" fontId="1" fillId="0" borderId="0" xfId="17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37" fontId="2" fillId="0" borderId="40" xfId="0" applyNumberFormat="1" applyFont="1" applyBorder="1" applyAlignment="1" applyProtection="1">
      <alignment horizontal="right"/>
      <protection/>
    </xf>
    <xf numFmtId="5" fontId="2" fillId="0" borderId="40" xfId="0" applyNumberFormat="1" applyFont="1" applyBorder="1" applyAlignment="1" applyProtection="1">
      <alignment/>
      <protection/>
    </xf>
    <xf numFmtId="5" fontId="1" fillId="0" borderId="40" xfId="0" applyNumberFormat="1" applyFont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41" xfId="0" applyNumberFormat="1" applyFont="1" applyBorder="1" applyAlignment="1" applyProtection="1">
      <alignment horizontal="right"/>
      <protection/>
    </xf>
    <xf numFmtId="37" fontId="1" fillId="0" borderId="41" xfId="0" applyNumberFormat="1" applyFont="1" applyBorder="1" applyAlignment="1" applyProtection="1">
      <alignment/>
      <protection/>
    </xf>
    <xf numFmtId="37" fontId="1" fillId="0" borderId="41" xfId="0" applyNumberFormat="1" applyFont="1" applyFill="1" applyBorder="1" applyAlignment="1" applyProtection="1">
      <alignment/>
      <protection/>
    </xf>
    <xf numFmtId="37" fontId="1" fillId="0" borderId="40" xfId="0" applyNumberFormat="1" applyFont="1" applyFill="1" applyBorder="1" applyAlignment="1" applyProtection="1">
      <alignment horizontal="right"/>
      <protection/>
    </xf>
    <xf numFmtId="5" fontId="2" fillId="0" borderId="39" xfId="0" applyNumberFormat="1" applyFont="1" applyBorder="1" applyAlignment="1" applyProtection="1">
      <alignment/>
      <protection/>
    </xf>
    <xf numFmtId="5" fontId="2" fillId="0" borderId="39" xfId="0" applyNumberFormat="1" applyFont="1" applyFill="1" applyBorder="1" applyAlignment="1" applyProtection="1">
      <alignment/>
      <protection/>
    </xf>
    <xf numFmtId="5" fontId="1" fillId="0" borderId="39" xfId="0" applyNumberFormat="1" applyFont="1" applyFill="1" applyBorder="1" applyAlignment="1" applyProtection="1">
      <alignment/>
      <protection/>
    </xf>
    <xf numFmtId="5" fontId="1" fillId="0" borderId="39" xfId="0" applyNumberFormat="1" applyFont="1" applyBorder="1" applyAlignment="1" applyProtection="1">
      <alignment/>
      <protection/>
    </xf>
    <xf numFmtId="37" fontId="1" fillId="0" borderId="40" xfId="0" applyNumberFormat="1" applyFont="1" applyBorder="1" applyAlignment="1" applyProtection="1">
      <alignment horizontal="right"/>
      <protection/>
    </xf>
    <xf numFmtId="37" fontId="2" fillId="0" borderId="39" xfId="0" applyNumberFormat="1" applyFont="1" applyBorder="1" applyAlignment="1" applyProtection="1">
      <alignment/>
      <protection/>
    </xf>
    <xf numFmtId="37" fontId="1" fillId="0" borderId="39" xfId="0" applyNumberFormat="1" applyFont="1" applyBorder="1" applyAlignment="1" applyProtection="1">
      <alignment/>
      <protection/>
    </xf>
    <xf numFmtId="167" fontId="2" fillId="6" borderId="42" xfId="0" applyNumberFormat="1" applyFont="1" applyFill="1" applyBorder="1" applyAlignment="1" applyProtection="1">
      <alignment/>
      <protection/>
    </xf>
    <xf numFmtId="37" fontId="1" fillId="0" borderId="38" xfId="0" applyNumberFormat="1" applyFont="1" applyBorder="1" applyAlignment="1" applyProtection="1">
      <alignment/>
      <protection/>
    </xf>
    <xf numFmtId="5" fontId="1" fillId="0" borderId="5" xfId="0" applyNumberFormat="1" applyFont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37" fontId="1" fillId="7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0" fontId="1" fillId="0" borderId="0" xfId="19" applyNumberFormat="1" applyFont="1" applyAlignment="1">
      <alignment/>
    </xf>
    <xf numFmtId="175" fontId="1" fillId="0" borderId="0" xfId="19" applyNumberFormat="1" applyFont="1" applyAlignment="1">
      <alignment/>
    </xf>
    <xf numFmtId="166" fontId="1" fillId="0" borderId="0" xfId="19" applyNumberFormat="1" applyFont="1" applyAlignment="1" applyProtection="1">
      <alignment/>
      <protection/>
    </xf>
    <xf numFmtId="167" fontId="1" fillId="0" borderId="0" xfId="19" applyNumberFormat="1" applyFont="1" applyAlignment="1" applyProtection="1">
      <alignment/>
      <protection/>
    </xf>
    <xf numFmtId="175" fontId="2" fillId="0" borderId="16" xfId="19" applyNumberFormat="1" applyFont="1" applyBorder="1" applyAlignment="1" applyProtection="1">
      <alignment/>
      <protection/>
    </xf>
    <xf numFmtId="37" fontId="1" fillId="8" borderId="0" xfId="0" applyNumberFormat="1" applyFont="1" applyFill="1" applyAlignment="1" applyProtection="1">
      <alignment/>
      <protection/>
    </xf>
    <xf numFmtId="182" fontId="1" fillId="0" borderId="0" xfId="19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15" applyNumberFormat="1" applyFont="1" applyAlignment="1" applyProtection="1">
      <alignment/>
      <protection/>
    </xf>
    <xf numFmtId="165" fontId="3" fillId="0" borderId="38" xfId="15" applyNumberFormat="1" applyFont="1" applyBorder="1" applyAlignment="1">
      <alignment/>
    </xf>
    <xf numFmtId="165" fontId="3" fillId="0" borderId="38" xfId="15" applyNumberFormat="1" applyFont="1" applyBorder="1" applyAlignment="1" applyProtection="1">
      <alignment/>
      <protection/>
    </xf>
    <xf numFmtId="165" fontId="3" fillId="0" borderId="40" xfId="15" applyNumberFormat="1" applyFont="1" applyBorder="1" applyAlignment="1" applyProtection="1">
      <alignment/>
      <protection/>
    </xf>
    <xf numFmtId="165" fontId="3" fillId="0" borderId="39" xfId="15" applyNumberFormat="1" applyFont="1" applyBorder="1" applyAlignment="1">
      <alignment/>
    </xf>
    <xf numFmtId="165" fontId="3" fillId="0" borderId="39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74" fontId="15" fillId="0" borderId="5" xfId="19" applyNumberFormat="1" applyFont="1" applyBorder="1" applyAlignment="1" applyProtection="1">
      <alignment horizontal="right"/>
      <protection/>
    </xf>
    <xf numFmtId="174" fontId="15" fillId="0" borderId="0" xfId="19" applyNumberFormat="1" applyFont="1" applyAlignment="1" applyProtection="1">
      <alignment horizontal="center"/>
      <protection/>
    </xf>
    <xf numFmtId="174" fontId="15" fillId="0" borderId="0" xfId="19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0" fontId="15" fillId="0" borderId="0" xfId="19" applyNumberFormat="1" applyFont="1" applyAlignment="1">
      <alignment/>
    </xf>
    <xf numFmtId="167" fontId="15" fillId="0" borderId="0" xfId="19" applyNumberFormat="1" applyFont="1" applyAlignment="1">
      <alignment/>
    </xf>
    <xf numFmtId="174" fontId="15" fillId="0" borderId="0" xfId="19" applyNumberFormat="1" applyFont="1" applyAlignment="1">
      <alignment/>
    </xf>
    <xf numFmtId="174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right"/>
      <protection/>
    </xf>
    <xf numFmtId="10" fontId="15" fillId="0" borderId="0" xfId="19" applyNumberFormat="1" applyFont="1" applyAlignment="1" applyProtection="1">
      <alignment/>
      <protection/>
    </xf>
    <xf numFmtId="167" fontId="15" fillId="0" borderId="0" xfId="19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166" fontId="15" fillId="0" borderId="0" xfId="19" applyNumberFormat="1" applyFont="1" applyAlignment="1" applyProtection="1">
      <alignment/>
      <protection/>
    </xf>
    <xf numFmtId="167" fontId="16" fillId="0" borderId="16" xfId="19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80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4" fontId="15" fillId="0" borderId="0" xfId="19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/>
      <protection/>
    </xf>
    <xf numFmtId="174" fontId="15" fillId="0" borderId="0" xfId="19" applyNumberFormat="1" applyFont="1" applyBorder="1" applyAlignment="1" applyProtection="1">
      <alignment horizontal="right"/>
      <protection/>
    </xf>
    <xf numFmtId="37" fontId="15" fillId="0" borderId="0" xfId="0" applyNumberFormat="1" applyFont="1" applyBorder="1" applyAlignment="1" applyProtection="1">
      <alignment/>
      <protection/>
    </xf>
    <xf numFmtId="174" fontId="15" fillId="0" borderId="13" xfId="19" applyNumberFormat="1" applyFont="1" applyBorder="1" applyAlignment="1" applyProtection="1">
      <alignment horizontal="right"/>
      <protection/>
    </xf>
    <xf numFmtId="167" fontId="16" fillId="0" borderId="16" xfId="19" applyNumberFormat="1" applyFont="1" applyBorder="1" applyAlignment="1" applyProtection="1">
      <alignment horizontal="right"/>
      <protection/>
    </xf>
    <xf numFmtId="174" fontId="15" fillId="0" borderId="0" xfId="0" applyNumberFormat="1" applyFont="1" applyAlignment="1" applyProtection="1">
      <alignment/>
      <protection/>
    </xf>
    <xf numFmtId="174" fontId="15" fillId="0" borderId="0" xfId="0" applyNumberFormat="1" applyFont="1" applyAlignment="1" applyProtection="1">
      <alignment horizontal="right"/>
      <protection/>
    </xf>
    <xf numFmtId="5" fontId="13" fillId="0" borderId="0" xfId="0" applyNumberFormat="1" applyFont="1" applyAlignment="1">
      <alignment/>
    </xf>
    <xf numFmtId="169" fontId="13" fillId="0" borderId="5" xfId="17" applyNumberFormat="1" applyFont="1" applyBorder="1" applyAlignment="1">
      <alignment/>
    </xf>
    <xf numFmtId="0" fontId="13" fillId="0" borderId="0" xfId="0" applyFont="1" applyAlignment="1">
      <alignment horizontal="right"/>
    </xf>
    <xf numFmtId="174" fontId="13" fillId="0" borderId="16" xfId="19" applyNumberFormat="1" applyFont="1" applyBorder="1" applyAlignment="1">
      <alignment/>
    </xf>
    <xf numFmtId="37" fontId="15" fillId="0" borderId="0" xfId="0" applyNumberFormat="1" applyFont="1" applyAlignment="1" applyProtection="1">
      <alignment horizontal="right"/>
      <protection/>
    </xf>
    <xf numFmtId="174" fontId="15" fillId="0" borderId="16" xfId="19" applyNumberFormat="1" applyFont="1" applyBorder="1" applyAlignment="1" applyProtection="1">
      <alignment/>
      <protection/>
    </xf>
    <xf numFmtId="165" fontId="17" fillId="0" borderId="0" xfId="15" applyNumberFormat="1" applyFont="1" applyAlignment="1" applyProtection="1">
      <alignment/>
      <protection/>
    </xf>
    <xf numFmtId="165" fontId="17" fillId="0" borderId="0" xfId="15" applyNumberFormat="1" applyFont="1" applyAlignment="1">
      <alignment/>
    </xf>
    <xf numFmtId="165" fontId="17" fillId="0" borderId="40" xfId="15" applyNumberFormat="1" applyFont="1" applyBorder="1" applyAlignment="1" applyProtection="1">
      <alignment/>
      <protection/>
    </xf>
    <xf numFmtId="165" fontId="17" fillId="0" borderId="39" xfId="15" applyNumberFormat="1" applyFont="1" applyBorder="1" applyAlignment="1" applyProtection="1">
      <alignment/>
      <protection/>
    </xf>
    <xf numFmtId="0" fontId="5" fillId="5" borderId="0" xfId="0" applyFont="1" applyFill="1" applyAlignment="1">
      <alignment/>
    </xf>
    <xf numFmtId="165" fontId="5" fillId="0" borderId="0" xfId="15" applyNumberFormat="1" applyFont="1" applyAlignment="1" applyProtection="1">
      <alignment/>
      <protection/>
    </xf>
    <xf numFmtId="165" fontId="5" fillId="0" borderId="40" xfId="15" applyNumberFormat="1" applyFont="1" applyBorder="1" applyAlignment="1" applyProtection="1">
      <alignment/>
      <protection/>
    </xf>
    <xf numFmtId="165" fontId="12" fillId="0" borderId="39" xfId="15" applyNumberFormat="1" applyFont="1" applyBorder="1" applyAlignment="1" applyProtection="1">
      <alignment/>
      <protection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9"/>
  <sheetViews>
    <sheetView workbookViewId="0" topLeftCell="G1">
      <selection activeCell="E57" sqref="E57"/>
    </sheetView>
  </sheetViews>
  <sheetFormatPr defaultColWidth="9.140625" defaultRowHeight="12.75"/>
  <cols>
    <col min="1" max="1" width="5.140625" style="1" customWidth="1"/>
    <col min="2" max="2" width="48.8515625" style="1" customWidth="1"/>
    <col min="3" max="4" width="13.421875" style="1" customWidth="1"/>
    <col min="5" max="5" width="12.28125" style="1" customWidth="1"/>
    <col min="6" max="7" width="13.421875" style="1" customWidth="1"/>
    <col min="8" max="8" width="12.28125" style="1" customWidth="1"/>
    <col min="9" max="10" width="12.57421875" style="1" customWidth="1"/>
    <col min="11" max="11" width="12.8515625" style="1" customWidth="1"/>
    <col min="12" max="13" width="13.421875" style="1" customWidth="1"/>
    <col min="14" max="14" width="12.8515625" style="1" customWidth="1"/>
    <col min="15" max="15" width="6.28125" style="1" customWidth="1"/>
    <col min="16" max="16" width="12.140625" style="1" bestFit="1" customWidth="1"/>
    <col min="17" max="17" width="12.140625" style="1" customWidth="1"/>
    <col min="18" max="18" width="9.57421875" style="1" bestFit="1" customWidth="1"/>
    <col min="19" max="16384" width="9.140625" style="1" customWidth="1"/>
  </cols>
  <sheetData>
    <row r="1" ht="15">
      <c r="C1" s="2"/>
    </row>
    <row r="2" ht="15">
      <c r="C2" s="2"/>
    </row>
    <row r="3" spans="2:17" ht="15">
      <c r="B3" s="3" t="s">
        <v>61</v>
      </c>
      <c r="C3" s="4"/>
      <c r="D3" s="4"/>
      <c r="E3" s="4"/>
      <c r="F3" s="4"/>
      <c r="G3" s="4"/>
      <c r="H3" s="4"/>
      <c r="I3" s="271" t="s">
        <v>343</v>
      </c>
      <c r="J3" s="271"/>
      <c r="K3" s="271"/>
      <c r="L3" s="271"/>
      <c r="M3" s="271"/>
      <c r="N3" s="271"/>
      <c r="O3" s="4"/>
      <c r="P3" s="4"/>
      <c r="Q3" s="4"/>
    </row>
    <row r="4" spans="2:17" ht="15">
      <c r="B4" s="3" t="s">
        <v>62</v>
      </c>
      <c r="C4" s="4"/>
      <c r="D4" s="4"/>
      <c r="E4" s="4"/>
      <c r="F4" s="4"/>
      <c r="G4" s="4"/>
      <c r="H4" s="4"/>
      <c r="I4" s="271" t="s">
        <v>370</v>
      </c>
      <c r="J4" s="271"/>
      <c r="K4" s="271"/>
      <c r="L4" s="271"/>
      <c r="M4" s="271"/>
      <c r="N4" s="271"/>
      <c r="O4" s="4"/>
      <c r="P4" s="4"/>
      <c r="Q4" s="4"/>
    </row>
    <row r="5" spans="9:14" ht="15">
      <c r="I5" s="272" t="s">
        <v>344</v>
      </c>
      <c r="J5" s="272"/>
      <c r="K5" s="272"/>
      <c r="L5" s="272"/>
      <c r="M5" s="272"/>
      <c r="N5" s="272"/>
    </row>
    <row r="6" spans="3:17" ht="15.75" thickBot="1">
      <c r="C6" s="270" t="s">
        <v>49</v>
      </c>
      <c r="D6" s="270"/>
      <c r="E6" s="270"/>
      <c r="F6" s="271" t="s">
        <v>50</v>
      </c>
      <c r="G6" s="271"/>
      <c r="H6" s="271"/>
      <c r="I6" s="273" t="s">
        <v>85</v>
      </c>
      <c r="J6" s="273"/>
      <c r="K6" s="273"/>
      <c r="L6" s="271" t="s">
        <v>52</v>
      </c>
      <c r="M6" s="271"/>
      <c r="N6" s="271"/>
      <c r="O6" s="270" t="s">
        <v>87</v>
      </c>
      <c r="P6" s="270"/>
      <c r="Q6" s="270"/>
    </row>
    <row r="7" spans="1:17" ht="15">
      <c r="A7" s="1" t="s">
        <v>71</v>
      </c>
      <c r="C7" s="33" t="s">
        <v>57</v>
      </c>
      <c r="D7" s="34" t="s">
        <v>83</v>
      </c>
      <c r="E7" s="35" t="s">
        <v>83</v>
      </c>
      <c r="F7" s="33" t="s">
        <v>57</v>
      </c>
      <c r="G7" s="34" t="s">
        <v>83</v>
      </c>
      <c r="H7" s="34" t="s">
        <v>83</v>
      </c>
      <c r="I7" s="68" t="s">
        <v>369</v>
      </c>
      <c r="J7" s="69" t="s">
        <v>83</v>
      </c>
      <c r="K7" s="70" t="s">
        <v>83</v>
      </c>
      <c r="L7" s="68" t="s">
        <v>369</v>
      </c>
      <c r="M7" s="69" t="s">
        <v>83</v>
      </c>
      <c r="N7" s="70" t="s">
        <v>83</v>
      </c>
      <c r="O7" s="102" t="s">
        <v>57</v>
      </c>
      <c r="P7" s="34" t="s">
        <v>83</v>
      </c>
      <c r="Q7" s="35" t="s">
        <v>83</v>
      </c>
    </row>
    <row r="8" spans="1:19" ht="15.75" thickBot="1">
      <c r="A8" s="6" t="s">
        <v>72</v>
      </c>
      <c r="B8" s="36" t="s">
        <v>56</v>
      </c>
      <c r="C8" s="37"/>
      <c r="D8" s="36" t="s">
        <v>84</v>
      </c>
      <c r="E8" s="38" t="s">
        <v>86</v>
      </c>
      <c r="F8" s="37"/>
      <c r="G8" s="36" t="s">
        <v>84</v>
      </c>
      <c r="H8" s="36" t="s">
        <v>86</v>
      </c>
      <c r="I8" s="71"/>
      <c r="J8" s="72" t="s">
        <v>84</v>
      </c>
      <c r="K8" s="73" t="s">
        <v>86</v>
      </c>
      <c r="L8" s="71"/>
      <c r="M8" s="72" t="s">
        <v>84</v>
      </c>
      <c r="N8" s="73" t="s">
        <v>86</v>
      </c>
      <c r="O8" s="36"/>
      <c r="P8" s="36" t="s">
        <v>84</v>
      </c>
      <c r="Q8" s="38" t="s">
        <v>86</v>
      </c>
      <c r="R8" s="6"/>
      <c r="S8" s="6"/>
    </row>
    <row r="9" spans="2:19" ht="15">
      <c r="B9" s="39" t="s">
        <v>67</v>
      </c>
      <c r="C9" s="40" t="s">
        <v>332</v>
      </c>
      <c r="D9" s="41" t="s">
        <v>333</v>
      </c>
      <c r="E9" s="42" t="s">
        <v>334</v>
      </c>
      <c r="F9" s="41" t="s">
        <v>335</v>
      </c>
      <c r="G9" s="41" t="s">
        <v>336</v>
      </c>
      <c r="H9" s="41" t="s">
        <v>337</v>
      </c>
      <c r="I9" s="93" t="s">
        <v>68</v>
      </c>
      <c r="J9" s="94" t="s">
        <v>66</v>
      </c>
      <c r="K9" s="133" t="s">
        <v>69</v>
      </c>
      <c r="L9" s="94" t="s">
        <v>326</v>
      </c>
      <c r="M9" s="94" t="s">
        <v>327</v>
      </c>
      <c r="N9" s="133" t="s">
        <v>70</v>
      </c>
      <c r="O9" s="39"/>
      <c r="P9" s="39"/>
      <c r="Q9" s="43"/>
      <c r="R9" s="7"/>
      <c r="S9" s="7"/>
    </row>
    <row r="10" spans="1:17" ht="15">
      <c r="A10" s="1">
        <v>1</v>
      </c>
      <c r="B10" s="1" t="s">
        <v>63</v>
      </c>
      <c r="C10" s="44">
        <v>291202007</v>
      </c>
      <c r="D10" s="45">
        <v>291986820</v>
      </c>
      <c r="E10" s="46">
        <f>D10-C10</f>
        <v>784813</v>
      </c>
      <c r="F10" s="47"/>
      <c r="G10" s="47"/>
      <c r="H10" s="10">
        <f>G10-F10</f>
        <v>0</v>
      </c>
      <c r="I10" s="95"/>
      <c r="J10" s="96"/>
      <c r="K10" s="97"/>
      <c r="L10" s="95"/>
      <c r="M10" s="96"/>
      <c r="N10" s="97">
        <f>M10-L10</f>
        <v>0</v>
      </c>
      <c r="O10" s="7"/>
      <c r="P10" s="7"/>
      <c r="Q10" s="13"/>
    </row>
    <row r="11" spans="1:17" ht="15">
      <c r="A11" s="1">
        <v>2</v>
      </c>
      <c r="B11" s="1" t="s">
        <v>64</v>
      </c>
      <c r="C11" s="44"/>
      <c r="D11" s="45"/>
      <c r="E11" s="13"/>
      <c r="F11" s="45">
        <f>194430600.49+31482771.49+4614445.49+8663041.49+-271678</f>
        <v>238919180.96000004</v>
      </c>
      <c r="G11" s="47">
        <f>188442144+29290897+4568755+14240125+-271678</f>
        <v>236270243</v>
      </c>
      <c r="H11" s="10">
        <f>G11-F11</f>
        <v>-2648937.960000038</v>
      </c>
      <c r="I11" s="95"/>
      <c r="J11" s="96"/>
      <c r="K11" s="97"/>
      <c r="L11" s="95"/>
      <c r="M11" s="96"/>
      <c r="N11" s="97">
        <f>M11-L11</f>
        <v>0</v>
      </c>
      <c r="O11" s="7"/>
      <c r="P11" s="7"/>
      <c r="Q11" s="13"/>
    </row>
    <row r="12" spans="1:17" ht="15">
      <c r="A12" s="1">
        <v>3</v>
      </c>
      <c r="B12" s="1" t="s">
        <v>74</v>
      </c>
      <c r="C12" s="44"/>
      <c r="D12" s="45"/>
      <c r="E12" s="13"/>
      <c r="F12" s="47">
        <f>16538880+2959954-4950980</f>
        <v>14547854</v>
      </c>
      <c r="G12" s="47">
        <f>18661874-5006291</f>
        <v>13655583</v>
      </c>
      <c r="H12" s="10">
        <f>G12-F12</f>
        <v>-892271</v>
      </c>
      <c r="I12" s="95"/>
      <c r="J12" s="96"/>
      <c r="K12" s="97"/>
      <c r="L12" s="95">
        <v>-64317270</v>
      </c>
      <c r="M12" s="96">
        <v>-63538160</v>
      </c>
      <c r="N12" s="97">
        <f>M12-L12</f>
        <v>779110</v>
      </c>
      <c r="O12" s="7"/>
      <c r="P12" s="7"/>
      <c r="Q12" s="13"/>
    </row>
    <row r="13" spans="1:19" ht="15">
      <c r="A13" s="1">
        <v>4</v>
      </c>
      <c r="B13" s="1" t="s">
        <v>73</v>
      </c>
      <c r="C13" s="48"/>
      <c r="D13" s="49"/>
      <c r="E13" s="16"/>
      <c r="F13" s="49"/>
      <c r="G13" s="49"/>
      <c r="H13" s="10">
        <f>G13-F13</f>
        <v>0</v>
      </c>
      <c r="I13" s="95"/>
      <c r="J13" s="96"/>
      <c r="K13" s="97"/>
      <c r="L13" s="98">
        <f>589156681+64317270</f>
        <v>653473951</v>
      </c>
      <c r="M13" s="99">
        <f>999877538-463754950+63538160</f>
        <v>599660748</v>
      </c>
      <c r="N13" s="97">
        <f>M13-L13</f>
        <v>-53813203</v>
      </c>
      <c r="O13" s="17"/>
      <c r="P13" s="17"/>
      <c r="Q13" s="16"/>
      <c r="R13" s="17"/>
      <c r="S13" s="17"/>
    </row>
    <row r="14" spans="1:17" ht="15">
      <c r="A14" s="1">
        <v>5</v>
      </c>
      <c r="B14" s="13" t="s">
        <v>346</v>
      </c>
      <c r="C14" s="50">
        <f>SUM(C10:C13)</f>
        <v>291202007</v>
      </c>
      <c r="D14" s="51">
        <f>SUM(D10:D13)</f>
        <v>291986820</v>
      </c>
      <c r="E14" s="52">
        <f aca="true" t="shared" si="0" ref="E14:E70">D14-C14</f>
        <v>784813</v>
      </c>
      <c r="F14" s="51">
        <f>SUM(F10:F13)</f>
        <v>253467034.96000004</v>
      </c>
      <c r="G14" s="51">
        <f>G11+G12</f>
        <v>249925826</v>
      </c>
      <c r="H14" s="51">
        <f>SUM(H10:H13)</f>
        <v>-3541208.960000038</v>
      </c>
      <c r="I14" s="100">
        <f aca="true" t="shared" si="1" ref="I14:I70">C14-F14</f>
        <v>37734972.03999996</v>
      </c>
      <c r="J14" s="51">
        <f aca="true" t="shared" si="2" ref="J14:J20">D14-G14</f>
        <v>42060994</v>
      </c>
      <c r="K14" s="101">
        <f>+J14-I14</f>
        <v>4326021.960000038</v>
      </c>
      <c r="L14" s="100">
        <f>SUM(L10:L13)</f>
        <v>589156681</v>
      </c>
      <c r="M14" s="51">
        <f>SUM(M10:M13)</f>
        <v>536122588</v>
      </c>
      <c r="N14" s="101">
        <f>SUM(N10:N13)</f>
        <v>-53034093</v>
      </c>
      <c r="O14" s="55">
        <f>I14/L14</f>
        <v>0.06404912862220426</v>
      </c>
      <c r="P14" s="55">
        <f>J14/M14</f>
        <v>0.0784540605851138</v>
      </c>
      <c r="Q14" s="56">
        <f>P14-O14</f>
        <v>0.01440493196290954</v>
      </c>
    </row>
    <row r="15" spans="1:17" ht="15">
      <c r="A15" s="1">
        <v>6</v>
      </c>
      <c r="C15" s="134"/>
      <c r="D15" s="135"/>
      <c r="E15" s="136"/>
      <c r="F15" s="135"/>
      <c r="G15" s="135"/>
      <c r="H15" s="135"/>
      <c r="I15" s="143"/>
      <c r="J15" s="135"/>
      <c r="K15" s="144"/>
      <c r="L15" s="143"/>
      <c r="M15" s="135"/>
      <c r="N15" s="144"/>
      <c r="O15" s="141"/>
      <c r="P15" s="141"/>
      <c r="Q15" s="142"/>
    </row>
    <row r="16" spans="1:17" ht="15">
      <c r="A16" s="1">
        <v>7</v>
      </c>
      <c r="B16" s="1" t="s">
        <v>1</v>
      </c>
      <c r="C16" s="44">
        <v>427926</v>
      </c>
      <c r="D16" s="45">
        <v>427926</v>
      </c>
      <c r="E16" s="46">
        <f t="shared" si="0"/>
        <v>0</v>
      </c>
      <c r="F16" s="47">
        <v>162402</v>
      </c>
      <c r="G16" s="47">
        <v>149774</v>
      </c>
      <c r="H16" s="10">
        <f aca="true" t="shared" si="3" ref="H16:H25">G16-F16</f>
        <v>-12628</v>
      </c>
      <c r="I16" s="95">
        <f t="shared" si="1"/>
        <v>265524</v>
      </c>
      <c r="J16" s="96">
        <f t="shared" si="2"/>
        <v>278152</v>
      </c>
      <c r="K16" s="97">
        <f aca="true" t="shared" si="4" ref="K16:K70">J16-I16</f>
        <v>12628</v>
      </c>
      <c r="L16" s="95"/>
      <c r="M16" s="96"/>
      <c r="N16" s="97">
        <f>M16-L16</f>
        <v>0</v>
      </c>
      <c r="O16" s="7"/>
      <c r="P16" s="7"/>
      <c r="Q16" s="13"/>
    </row>
    <row r="17" spans="1:17" ht="15">
      <c r="A17" s="1">
        <v>8</v>
      </c>
      <c r="B17" s="1" t="s">
        <v>2</v>
      </c>
      <c r="C17" s="44">
        <v>1364320</v>
      </c>
      <c r="D17" s="45">
        <v>1364320</v>
      </c>
      <c r="E17" s="46">
        <f t="shared" si="0"/>
        <v>0</v>
      </c>
      <c r="F17" s="47">
        <v>517773</v>
      </c>
      <c r="G17" s="47">
        <v>477512</v>
      </c>
      <c r="H17" s="10">
        <f t="shared" si="3"/>
        <v>-40261</v>
      </c>
      <c r="I17" s="95">
        <f t="shared" si="1"/>
        <v>846547</v>
      </c>
      <c r="J17" s="96">
        <f t="shared" si="2"/>
        <v>886808</v>
      </c>
      <c r="K17" s="97">
        <f t="shared" si="4"/>
        <v>40261</v>
      </c>
      <c r="L17" s="95"/>
      <c r="M17" s="96"/>
      <c r="N17" s="97">
        <f aca="true" t="shared" si="5" ref="N17:N70">M17-L17</f>
        <v>0</v>
      </c>
      <c r="O17" s="7"/>
      <c r="P17" s="7"/>
      <c r="Q17" s="13"/>
    </row>
    <row r="18" spans="1:17" ht="15">
      <c r="A18" s="1">
        <v>9</v>
      </c>
      <c r="B18" s="1" t="s">
        <v>3</v>
      </c>
      <c r="C18" s="44">
        <v>20743729</v>
      </c>
      <c r="D18" s="45">
        <v>20743729</v>
      </c>
      <c r="E18" s="46">
        <f t="shared" si="0"/>
        <v>0</v>
      </c>
      <c r="F18" s="47">
        <v>7872453</v>
      </c>
      <c r="G18" s="47">
        <v>7260305</v>
      </c>
      <c r="H18" s="10">
        <f t="shared" si="3"/>
        <v>-612148</v>
      </c>
      <c r="I18" s="95">
        <f t="shared" si="1"/>
        <v>12871276</v>
      </c>
      <c r="J18" s="96">
        <f t="shared" si="2"/>
        <v>13483424</v>
      </c>
      <c r="K18" s="97">
        <f t="shared" si="4"/>
        <v>612148</v>
      </c>
      <c r="L18" s="95"/>
      <c r="M18" s="96"/>
      <c r="N18" s="97">
        <f t="shared" si="5"/>
        <v>0</v>
      </c>
      <c r="O18" s="7"/>
      <c r="P18" s="7"/>
      <c r="Q18" s="13"/>
    </row>
    <row r="19" spans="1:17" ht="15">
      <c r="A19" s="1">
        <v>10</v>
      </c>
      <c r="B19" s="1" t="s">
        <v>4</v>
      </c>
      <c r="C19" s="44"/>
      <c r="D19" s="45"/>
      <c r="E19" s="46">
        <f t="shared" si="0"/>
        <v>0</v>
      </c>
      <c r="F19" s="47">
        <v>1089071</v>
      </c>
      <c r="G19" s="47">
        <v>1517514</v>
      </c>
      <c r="H19" s="10">
        <f t="shared" si="3"/>
        <v>428443</v>
      </c>
      <c r="I19" s="95">
        <f t="shared" si="1"/>
        <v>-1089071</v>
      </c>
      <c r="J19" s="96">
        <f t="shared" si="2"/>
        <v>-1517514</v>
      </c>
      <c r="K19" s="97">
        <f t="shared" si="4"/>
        <v>-428443</v>
      </c>
      <c r="L19" s="95"/>
      <c r="M19" s="96"/>
      <c r="N19" s="97">
        <f t="shared" si="5"/>
        <v>0</v>
      </c>
      <c r="O19" s="7"/>
      <c r="P19" s="7"/>
      <c r="Q19" s="13"/>
    </row>
    <row r="20" spans="1:17" ht="15">
      <c r="A20" s="1">
        <v>11</v>
      </c>
      <c r="B20" s="1" t="s">
        <v>5</v>
      </c>
      <c r="C20" s="44"/>
      <c r="D20" s="45"/>
      <c r="E20" s="46">
        <f t="shared" si="0"/>
        <v>0</v>
      </c>
      <c r="F20" s="47">
        <v>-211335</v>
      </c>
      <c r="G20" s="47">
        <v>-211335</v>
      </c>
      <c r="H20" s="47">
        <f t="shared" si="3"/>
        <v>0</v>
      </c>
      <c r="I20" s="95">
        <f t="shared" si="1"/>
        <v>211335</v>
      </c>
      <c r="J20" s="96">
        <f t="shared" si="2"/>
        <v>211335</v>
      </c>
      <c r="K20" s="97">
        <f t="shared" si="4"/>
        <v>0</v>
      </c>
      <c r="L20" s="95">
        <v>-2497160</v>
      </c>
      <c r="M20" s="96">
        <v>-2497160</v>
      </c>
      <c r="N20" s="97">
        <f t="shared" si="5"/>
        <v>0</v>
      </c>
      <c r="O20" s="7"/>
      <c r="P20" s="7"/>
      <c r="Q20" s="13"/>
    </row>
    <row r="21" spans="1:17" ht="15">
      <c r="A21" s="1">
        <v>12</v>
      </c>
      <c r="B21" s="1" t="s">
        <v>6</v>
      </c>
      <c r="C21" s="44">
        <v>-2077963</v>
      </c>
      <c r="D21" s="45">
        <v>-1888738</v>
      </c>
      <c r="E21" s="46">
        <f t="shared" si="0"/>
        <v>189225</v>
      </c>
      <c r="F21" s="45">
        <v>-792019</v>
      </c>
      <c r="G21" s="47">
        <v>-664284</v>
      </c>
      <c r="H21" s="10">
        <f t="shared" si="3"/>
        <v>127735</v>
      </c>
      <c r="I21" s="95">
        <f t="shared" si="1"/>
        <v>-1285944</v>
      </c>
      <c r="J21" s="96">
        <f aca="true" t="shared" si="6" ref="J21:J70">D21-G21</f>
        <v>-1224454</v>
      </c>
      <c r="K21" s="97">
        <f t="shared" si="4"/>
        <v>61490</v>
      </c>
      <c r="L21" s="95">
        <v>495844</v>
      </c>
      <c r="M21" s="96">
        <v>495844</v>
      </c>
      <c r="N21" s="97">
        <f t="shared" si="5"/>
        <v>0</v>
      </c>
      <c r="O21" s="7"/>
      <c r="P21" s="7"/>
      <c r="Q21" s="13"/>
    </row>
    <row r="22" spans="1:17" ht="15">
      <c r="A22" s="1">
        <v>13</v>
      </c>
      <c r="B22" s="1" t="s">
        <v>7</v>
      </c>
      <c r="C22" s="44">
        <v>-7612696</v>
      </c>
      <c r="D22" s="45">
        <v>-7612696</v>
      </c>
      <c r="E22" s="46">
        <f t="shared" si="0"/>
        <v>0</v>
      </c>
      <c r="F22" s="47">
        <v>-2889094</v>
      </c>
      <c r="G22" s="47">
        <v>-2664444</v>
      </c>
      <c r="H22" s="10">
        <f t="shared" si="3"/>
        <v>224650</v>
      </c>
      <c r="I22" s="95">
        <f t="shared" si="1"/>
        <v>-4723602</v>
      </c>
      <c r="J22" s="96">
        <f t="shared" si="6"/>
        <v>-4948252</v>
      </c>
      <c r="K22" s="97">
        <f t="shared" si="4"/>
        <v>-224650</v>
      </c>
      <c r="L22" s="95"/>
      <c r="M22" s="96"/>
      <c r="N22" s="97">
        <f t="shared" si="5"/>
        <v>0</v>
      </c>
      <c r="O22" s="7"/>
      <c r="P22" s="7"/>
      <c r="Q22" s="13"/>
    </row>
    <row r="23" spans="1:18" ht="15">
      <c r="A23" s="1">
        <v>14</v>
      </c>
      <c r="B23" s="1" t="s">
        <v>8</v>
      </c>
      <c r="C23" s="44">
        <v>-5499045</v>
      </c>
      <c r="D23" s="45">
        <v>-5499045</v>
      </c>
      <c r="E23" s="46">
        <f t="shared" si="0"/>
        <v>0</v>
      </c>
      <c r="F23" s="47">
        <v>-2086409</v>
      </c>
      <c r="G23" s="47">
        <v>-1029566</v>
      </c>
      <c r="H23" s="10">
        <f t="shared" si="3"/>
        <v>1056843</v>
      </c>
      <c r="I23" s="95">
        <f t="shared" si="1"/>
        <v>-3412636</v>
      </c>
      <c r="J23" s="96">
        <f t="shared" si="6"/>
        <v>-4469479</v>
      </c>
      <c r="K23" s="97">
        <f t="shared" si="4"/>
        <v>-1056843</v>
      </c>
      <c r="L23" s="95"/>
      <c r="M23" s="96"/>
      <c r="N23" s="97">
        <f t="shared" si="5"/>
        <v>0</v>
      </c>
      <c r="O23" s="7"/>
      <c r="P23" s="7"/>
      <c r="Q23" s="13"/>
      <c r="R23" s="11">
        <f>SUM(C16:C23)-SUM(F16:F23)</f>
        <v>3683429</v>
      </c>
    </row>
    <row r="24" spans="1:18" ht="15">
      <c r="A24" s="1">
        <v>15</v>
      </c>
      <c r="C24" s="44"/>
      <c r="D24" s="45"/>
      <c r="E24" s="46"/>
      <c r="F24" s="47"/>
      <c r="G24" s="47"/>
      <c r="H24" s="10"/>
      <c r="I24" s="95"/>
      <c r="J24" s="96"/>
      <c r="K24" s="97"/>
      <c r="L24" s="95"/>
      <c r="M24" s="96"/>
      <c r="N24" s="97"/>
      <c r="O24" s="7"/>
      <c r="P24" s="7"/>
      <c r="Q24" s="13"/>
      <c r="R24" s="11"/>
    </row>
    <row r="25" spans="1:17" ht="15">
      <c r="A25" s="1">
        <v>16</v>
      </c>
      <c r="B25" s="1" t="s">
        <v>9</v>
      </c>
      <c r="C25" s="44"/>
      <c r="D25" s="45"/>
      <c r="E25" s="46">
        <f t="shared" si="0"/>
        <v>0</v>
      </c>
      <c r="F25" s="47">
        <v>-45142</v>
      </c>
      <c r="G25" s="47">
        <v>-43356</v>
      </c>
      <c r="H25" s="10">
        <f t="shared" si="3"/>
        <v>1786</v>
      </c>
      <c r="I25" s="95">
        <f t="shared" si="1"/>
        <v>45142</v>
      </c>
      <c r="J25" s="96">
        <f t="shared" si="6"/>
        <v>43356</v>
      </c>
      <c r="K25" s="97">
        <f t="shared" si="4"/>
        <v>-1786</v>
      </c>
      <c r="L25" s="95">
        <v>-171</v>
      </c>
      <c r="M25" s="96">
        <v>-171</v>
      </c>
      <c r="N25" s="97">
        <f t="shared" si="5"/>
        <v>0</v>
      </c>
      <c r="O25" s="7"/>
      <c r="P25" s="7"/>
      <c r="Q25" s="13"/>
    </row>
    <row r="26" spans="1:17" ht="15">
      <c r="A26" s="1">
        <v>17</v>
      </c>
      <c r="B26" s="1" t="s">
        <v>10</v>
      </c>
      <c r="C26" s="44"/>
      <c r="D26" s="45"/>
      <c r="E26" s="46">
        <f t="shared" si="0"/>
        <v>0</v>
      </c>
      <c r="F26" s="47">
        <v>1405817</v>
      </c>
      <c r="G26" s="47">
        <v>1338571</v>
      </c>
      <c r="H26" s="10">
        <f aca="true" t="shared" si="7" ref="H26:H70">G26-F26</f>
        <v>-67246</v>
      </c>
      <c r="I26" s="95">
        <f t="shared" si="1"/>
        <v>-1405817</v>
      </c>
      <c r="J26" s="96">
        <f t="shared" si="6"/>
        <v>-1338571</v>
      </c>
      <c r="K26" s="97">
        <f t="shared" si="4"/>
        <v>67246</v>
      </c>
      <c r="L26" s="95"/>
      <c r="M26" s="96"/>
      <c r="N26" s="97">
        <f t="shared" si="5"/>
        <v>0</v>
      </c>
      <c r="O26" s="7"/>
      <c r="P26" s="7"/>
      <c r="Q26" s="13"/>
    </row>
    <row r="27" spans="1:17" ht="15">
      <c r="A27" s="1">
        <v>18</v>
      </c>
      <c r="B27" s="1" t="s">
        <v>11</v>
      </c>
      <c r="C27" s="44">
        <v>-58475</v>
      </c>
      <c r="D27" s="45">
        <v>-58475</v>
      </c>
      <c r="E27" s="46">
        <f t="shared" si="0"/>
        <v>0</v>
      </c>
      <c r="F27" s="47">
        <v>-71785</v>
      </c>
      <c r="G27" s="47">
        <v>-70966</v>
      </c>
      <c r="H27" s="10">
        <f t="shared" si="7"/>
        <v>819</v>
      </c>
      <c r="I27" s="95">
        <f t="shared" si="1"/>
        <v>13310</v>
      </c>
      <c r="J27" s="96">
        <f t="shared" si="6"/>
        <v>12491</v>
      </c>
      <c r="K27" s="97">
        <f t="shared" si="4"/>
        <v>-819</v>
      </c>
      <c r="L27" s="95"/>
      <c r="M27" s="96"/>
      <c r="N27" s="97">
        <f t="shared" si="5"/>
        <v>0</v>
      </c>
      <c r="O27" s="7"/>
      <c r="P27" s="7"/>
      <c r="Q27" s="13"/>
    </row>
    <row r="28" spans="1:17" ht="15">
      <c r="A28" s="1">
        <v>19</v>
      </c>
      <c r="B28" s="1" t="s">
        <v>12</v>
      </c>
      <c r="C28" s="44"/>
      <c r="D28" s="45"/>
      <c r="E28" s="46">
        <f t="shared" si="0"/>
        <v>0</v>
      </c>
      <c r="F28" s="47">
        <v>-89512</v>
      </c>
      <c r="G28" s="47">
        <v>-85230</v>
      </c>
      <c r="H28" s="10">
        <f t="shared" si="7"/>
        <v>4282</v>
      </c>
      <c r="I28" s="95">
        <f t="shared" si="1"/>
        <v>89512</v>
      </c>
      <c r="J28" s="96">
        <f t="shared" si="6"/>
        <v>85230</v>
      </c>
      <c r="K28" s="97">
        <f t="shared" si="4"/>
        <v>-4282</v>
      </c>
      <c r="L28" s="95"/>
      <c r="M28" s="96"/>
      <c r="N28" s="97">
        <f t="shared" si="5"/>
        <v>0</v>
      </c>
      <c r="O28" s="7"/>
      <c r="P28" s="7"/>
      <c r="Q28" s="13"/>
    </row>
    <row r="29" spans="1:17" ht="15">
      <c r="A29" s="1">
        <v>20</v>
      </c>
      <c r="B29" s="1" t="s">
        <v>13</v>
      </c>
      <c r="C29" s="44"/>
      <c r="D29" s="45"/>
      <c r="E29" s="46">
        <f t="shared" si="0"/>
        <v>0</v>
      </c>
      <c r="F29" s="45">
        <f>(-233311-113743)</f>
        <v>-347054</v>
      </c>
      <c r="G29" s="47">
        <f>-246409-131882</f>
        <v>-378291</v>
      </c>
      <c r="H29" s="10">
        <f t="shared" si="7"/>
        <v>-31237</v>
      </c>
      <c r="I29" s="95">
        <f t="shared" si="1"/>
        <v>347054</v>
      </c>
      <c r="J29" s="96">
        <f t="shared" si="6"/>
        <v>378291</v>
      </c>
      <c r="K29" s="97">
        <f t="shared" si="4"/>
        <v>31237</v>
      </c>
      <c r="L29" s="95"/>
      <c r="M29" s="96"/>
      <c r="N29" s="97">
        <f t="shared" si="5"/>
        <v>0</v>
      </c>
      <c r="O29" s="7"/>
      <c r="P29" s="7"/>
      <c r="Q29" s="13"/>
    </row>
    <row r="30" spans="1:17" ht="15">
      <c r="A30" s="1">
        <v>21</v>
      </c>
      <c r="B30" s="1" t="s">
        <v>14</v>
      </c>
      <c r="C30" s="44"/>
      <c r="D30" s="45"/>
      <c r="E30" s="46">
        <f t="shared" si="0"/>
        <v>0</v>
      </c>
      <c r="F30" s="47">
        <f>438072+213566</f>
        <v>651638</v>
      </c>
      <c r="G30" s="47">
        <f>381426+204146</f>
        <v>585572</v>
      </c>
      <c r="H30" s="10">
        <f t="shared" si="7"/>
        <v>-66066</v>
      </c>
      <c r="I30" s="95">
        <f t="shared" si="1"/>
        <v>-651638</v>
      </c>
      <c r="J30" s="96">
        <f t="shared" si="6"/>
        <v>-585572</v>
      </c>
      <c r="K30" s="97">
        <f t="shared" si="4"/>
        <v>66066</v>
      </c>
      <c r="L30" s="95"/>
      <c r="M30" s="96"/>
      <c r="N30" s="97">
        <f t="shared" si="5"/>
        <v>0</v>
      </c>
      <c r="O30" s="7"/>
      <c r="P30" s="7"/>
      <c r="Q30" s="13"/>
    </row>
    <row r="31" spans="1:17" ht="15">
      <c r="A31" s="1">
        <v>22</v>
      </c>
      <c r="B31" s="1" t="s">
        <v>15</v>
      </c>
      <c r="C31" s="44"/>
      <c r="D31" s="45"/>
      <c r="E31" s="46">
        <f t="shared" si="0"/>
        <v>0</v>
      </c>
      <c r="F31" s="47">
        <v>33431</v>
      </c>
      <c r="G31" s="47">
        <v>27045</v>
      </c>
      <c r="H31" s="10">
        <f t="shared" si="7"/>
        <v>-6386</v>
      </c>
      <c r="I31" s="95">
        <f t="shared" si="1"/>
        <v>-33431</v>
      </c>
      <c r="J31" s="96">
        <f t="shared" si="6"/>
        <v>-27045</v>
      </c>
      <c r="K31" s="97">
        <f t="shared" si="4"/>
        <v>6386</v>
      </c>
      <c r="L31" s="95"/>
      <c r="M31" s="96"/>
      <c r="N31" s="97">
        <f t="shared" si="5"/>
        <v>0</v>
      </c>
      <c r="O31" s="7"/>
      <c r="P31" s="7"/>
      <c r="Q31" s="13"/>
    </row>
    <row r="32" spans="1:17" ht="15">
      <c r="A32" s="1">
        <v>23</v>
      </c>
      <c r="B32" s="1" t="s">
        <v>16</v>
      </c>
      <c r="C32" s="44"/>
      <c r="D32" s="45"/>
      <c r="E32" s="46">
        <f t="shared" si="0"/>
        <v>0</v>
      </c>
      <c r="F32" s="47">
        <v>-852009</v>
      </c>
      <c r="G32" s="47">
        <v>-892530</v>
      </c>
      <c r="H32" s="10">
        <f t="shared" si="7"/>
        <v>-40521</v>
      </c>
      <c r="I32" s="95">
        <f t="shared" si="1"/>
        <v>852009</v>
      </c>
      <c r="J32" s="96">
        <f t="shared" si="6"/>
        <v>892530</v>
      </c>
      <c r="K32" s="97">
        <f t="shared" si="4"/>
        <v>40521</v>
      </c>
      <c r="L32" s="95"/>
      <c r="M32" s="96"/>
      <c r="N32" s="97">
        <f t="shared" si="5"/>
        <v>0</v>
      </c>
      <c r="O32" s="7"/>
      <c r="P32" s="7"/>
      <c r="Q32" s="13"/>
    </row>
    <row r="33" spans="1:17" ht="15">
      <c r="A33" s="1">
        <v>24</v>
      </c>
      <c r="B33" s="1" t="s">
        <v>17</v>
      </c>
      <c r="C33" s="44"/>
      <c r="D33" s="45"/>
      <c r="E33" s="46">
        <f t="shared" si="0"/>
        <v>0</v>
      </c>
      <c r="F33" s="47">
        <v>-159628</v>
      </c>
      <c r="G33" s="47">
        <v>-151992</v>
      </c>
      <c r="H33" s="10">
        <f t="shared" si="7"/>
        <v>7636</v>
      </c>
      <c r="I33" s="95">
        <f t="shared" si="1"/>
        <v>159628</v>
      </c>
      <c r="J33" s="96">
        <f t="shared" si="6"/>
        <v>151992</v>
      </c>
      <c r="K33" s="97">
        <f t="shared" si="4"/>
        <v>-7636</v>
      </c>
      <c r="L33" s="95"/>
      <c r="M33" s="96"/>
      <c r="N33" s="97">
        <f t="shared" si="5"/>
        <v>0</v>
      </c>
      <c r="O33" s="7"/>
      <c r="P33" s="7"/>
      <c r="Q33" s="13"/>
    </row>
    <row r="34" spans="1:17" ht="15">
      <c r="A34" s="1">
        <v>25</v>
      </c>
      <c r="B34" s="1" t="s">
        <v>18</v>
      </c>
      <c r="C34" s="44"/>
      <c r="D34" s="45"/>
      <c r="E34" s="46">
        <f t="shared" si="0"/>
        <v>0</v>
      </c>
      <c r="F34" s="47">
        <v>-110556</v>
      </c>
      <c r="G34" s="47">
        <v>-152712</v>
      </c>
      <c r="H34" s="10">
        <f t="shared" si="7"/>
        <v>-42156</v>
      </c>
      <c r="I34" s="95">
        <f t="shared" si="1"/>
        <v>110556</v>
      </c>
      <c r="J34" s="96">
        <f t="shared" si="6"/>
        <v>152712</v>
      </c>
      <c r="K34" s="97">
        <f t="shared" si="4"/>
        <v>42156</v>
      </c>
      <c r="L34" s="95"/>
      <c r="M34" s="96"/>
      <c r="N34" s="97">
        <f t="shared" si="5"/>
        <v>0</v>
      </c>
      <c r="O34" s="7"/>
      <c r="P34" s="7"/>
      <c r="Q34" s="13"/>
    </row>
    <row r="35" spans="1:17" ht="15">
      <c r="A35" s="1">
        <v>26</v>
      </c>
      <c r="B35" s="1" t="s">
        <v>19</v>
      </c>
      <c r="C35" s="44"/>
      <c r="D35" s="45"/>
      <c r="E35" s="46">
        <f t="shared" si="0"/>
        <v>0</v>
      </c>
      <c r="F35" s="47">
        <v>-275132</v>
      </c>
      <c r="G35" s="47">
        <v>-261971</v>
      </c>
      <c r="H35" s="10">
        <f t="shared" si="7"/>
        <v>13161</v>
      </c>
      <c r="I35" s="95">
        <f t="shared" si="1"/>
        <v>275132</v>
      </c>
      <c r="J35" s="96">
        <f t="shared" si="6"/>
        <v>261971</v>
      </c>
      <c r="K35" s="97">
        <f t="shared" si="4"/>
        <v>-13161</v>
      </c>
      <c r="L35" s="95"/>
      <c r="M35" s="96"/>
      <c r="N35" s="97">
        <f t="shared" si="5"/>
        <v>0</v>
      </c>
      <c r="O35" s="7"/>
      <c r="P35" s="7"/>
      <c r="Q35" s="13"/>
    </row>
    <row r="36" spans="1:18" ht="15">
      <c r="A36" s="1">
        <v>27</v>
      </c>
      <c r="B36" s="1" t="s">
        <v>20</v>
      </c>
      <c r="C36" s="44"/>
      <c r="D36" s="45"/>
      <c r="E36" s="46">
        <f t="shared" si="0"/>
        <v>0</v>
      </c>
      <c r="F36" s="47">
        <v>-587135</v>
      </c>
      <c r="G36" s="47">
        <v>-565256</v>
      </c>
      <c r="H36" s="10">
        <f t="shared" si="7"/>
        <v>21879</v>
      </c>
      <c r="I36" s="95">
        <f t="shared" si="1"/>
        <v>587135</v>
      </c>
      <c r="J36" s="96">
        <f t="shared" si="6"/>
        <v>565256</v>
      </c>
      <c r="K36" s="97">
        <f t="shared" si="4"/>
        <v>-21879</v>
      </c>
      <c r="L36" s="95"/>
      <c r="M36" s="96"/>
      <c r="N36" s="97">
        <f t="shared" si="5"/>
        <v>0</v>
      </c>
      <c r="O36" s="7"/>
      <c r="P36" s="7"/>
      <c r="Q36" s="13"/>
      <c r="R36" s="11">
        <f>SUM(C25:C36)-SUM(F25:F36)</f>
        <v>388592</v>
      </c>
    </row>
    <row r="37" spans="1:18" ht="15">
      <c r="A37" s="1">
        <v>28</v>
      </c>
      <c r="C37" s="44"/>
      <c r="D37" s="45"/>
      <c r="E37" s="46"/>
      <c r="F37" s="47"/>
      <c r="G37" s="47"/>
      <c r="H37" s="10"/>
      <c r="I37" s="95"/>
      <c r="J37" s="96"/>
      <c r="K37" s="97"/>
      <c r="L37" s="95"/>
      <c r="M37" s="96"/>
      <c r="N37" s="97"/>
      <c r="O37" s="7"/>
      <c r="P37" s="7"/>
      <c r="Q37" s="13"/>
      <c r="R37" s="11"/>
    </row>
    <row r="38" spans="1:17" ht="15">
      <c r="A38" s="1">
        <v>29</v>
      </c>
      <c r="B38" s="1" t="s">
        <v>48</v>
      </c>
      <c r="C38" s="44">
        <v>4986946</v>
      </c>
      <c r="D38" s="45">
        <v>25717207</v>
      </c>
      <c r="E38" s="46">
        <f t="shared" si="0"/>
        <v>20730261</v>
      </c>
      <c r="F38" s="47">
        <v>-913956</v>
      </c>
      <c r="G38" s="47">
        <v>32729028</v>
      </c>
      <c r="H38" s="10">
        <f t="shared" si="7"/>
        <v>33642984</v>
      </c>
      <c r="I38" s="95">
        <f t="shared" si="1"/>
        <v>5900902</v>
      </c>
      <c r="J38" s="96">
        <f t="shared" si="6"/>
        <v>-7011821</v>
      </c>
      <c r="K38" s="97">
        <f t="shared" si="4"/>
        <v>-12912723</v>
      </c>
      <c r="L38" s="95"/>
      <c r="M38" s="96"/>
      <c r="N38" s="97">
        <f t="shared" si="5"/>
        <v>0</v>
      </c>
      <c r="O38" s="7"/>
      <c r="P38" s="7"/>
      <c r="Q38" s="13"/>
    </row>
    <row r="39" spans="1:17" ht="15">
      <c r="A39" s="1">
        <v>30</v>
      </c>
      <c r="B39" s="1" t="s">
        <v>21</v>
      </c>
      <c r="C39" s="44"/>
      <c r="D39" s="45"/>
      <c r="E39" s="46">
        <f t="shared" si="0"/>
        <v>0</v>
      </c>
      <c r="F39" s="47">
        <v>-461969</v>
      </c>
      <c r="G39" s="47">
        <v>-660569</v>
      </c>
      <c r="H39" s="10">
        <f t="shared" si="7"/>
        <v>-198600</v>
      </c>
      <c r="I39" s="95">
        <f t="shared" si="1"/>
        <v>461969</v>
      </c>
      <c r="J39" s="96">
        <f t="shared" si="6"/>
        <v>660569</v>
      </c>
      <c r="K39" s="97">
        <f t="shared" si="4"/>
        <v>198600</v>
      </c>
      <c r="L39" s="95">
        <v>-7852573</v>
      </c>
      <c r="M39" s="96">
        <v>-11092337</v>
      </c>
      <c r="N39" s="97">
        <f t="shared" si="5"/>
        <v>-3239764</v>
      </c>
      <c r="O39" s="7"/>
      <c r="P39" s="7"/>
      <c r="Q39" s="13"/>
    </row>
    <row r="40" spans="1:17" ht="15">
      <c r="A40" s="1">
        <v>31</v>
      </c>
      <c r="B40" s="1" t="s">
        <v>22</v>
      </c>
      <c r="C40" s="44">
        <v>-33799</v>
      </c>
      <c r="D40" s="45">
        <v>-33799</v>
      </c>
      <c r="E40" s="46">
        <f t="shared" si="0"/>
        <v>0</v>
      </c>
      <c r="F40" s="47">
        <v>406316</v>
      </c>
      <c r="G40" s="47">
        <v>427247</v>
      </c>
      <c r="H40" s="10">
        <f t="shared" si="7"/>
        <v>20931</v>
      </c>
      <c r="I40" s="95">
        <f t="shared" si="1"/>
        <v>-440115</v>
      </c>
      <c r="J40" s="96">
        <f t="shared" si="6"/>
        <v>-461046</v>
      </c>
      <c r="K40" s="97">
        <f t="shared" si="4"/>
        <v>-20931</v>
      </c>
      <c r="L40" s="95">
        <v>-366503</v>
      </c>
      <c r="M40" s="96">
        <v>-366503</v>
      </c>
      <c r="N40" s="97">
        <f t="shared" si="5"/>
        <v>0</v>
      </c>
      <c r="O40" s="7"/>
      <c r="P40" s="7"/>
      <c r="Q40" s="13"/>
    </row>
    <row r="41" spans="1:17" ht="15">
      <c r="A41" s="1">
        <v>32</v>
      </c>
      <c r="B41" s="1" t="s">
        <v>23</v>
      </c>
      <c r="C41" s="44"/>
      <c r="D41" s="45"/>
      <c r="E41" s="46">
        <f t="shared" si="0"/>
        <v>0</v>
      </c>
      <c r="F41" s="47">
        <v>-839348</v>
      </c>
      <c r="G41" s="47">
        <v>-879267</v>
      </c>
      <c r="H41" s="10">
        <f t="shared" si="7"/>
        <v>-39919</v>
      </c>
      <c r="I41" s="95">
        <f t="shared" si="1"/>
        <v>839348</v>
      </c>
      <c r="J41" s="96">
        <f t="shared" si="6"/>
        <v>879267</v>
      </c>
      <c r="K41" s="97">
        <f t="shared" si="4"/>
        <v>39919</v>
      </c>
      <c r="L41" s="95"/>
      <c r="M41" s="96"/>
      <c r="N41" s="97">
        <f t="shared" si="5"/>
        <v>0</v>
      </c>
      <c r="O41" s="7"/>
      <c r="P41" s="7"/>
      <c r="Q41" s="13"/>
    </row>
    <row r="42" spans="1:17" ht="15">
      <c r="A42" s="1">
        <v>33</v>
      </c>
      <c r="B42" s="1" t="s">
        <v>53</v>
      </c>
      <c r="C42" s="44"/>
      <c r="D42" s="45"/>
      <c r="E42" s="46">
        <f t="shared" si="0"/>
        <v>0</v>
      </c>
      <c r="F42" s="47">
        <v>220452</v>
      </c>
      <c r="G42" s="47">
        <v>0</v>
      </c>
      <c r="H42" s="10">
        <f t="shared" si="7"/>
        <v>-220452</v>
      </c>
      <c r="I42" s="95">
        <f t="shared" si="1"/>
        <v>-220452</v>
      </c>
      <c r="J42" s="96">
        <f t="shared" si="6"/>
        <v>0</v>
      </c>
      <c r="K42" s="97">
        <f t="shared" si="4"/>
        <v>220452</v>
      </c>
      <c r="L42" s="95"/>
      <c r="M42" s="96"/>
      <c r="N42" s="97">
        <f t="shared" si="5"/>
        <v>0</v>
      </c>
      <c r="O42" s="7"/>
      <c r="P42" s="7"/>
      <c r="Q42" s="13"/>
    </row>
    <row r="43" spans="1:17" ht="15">
      <c r="A43" s="1">
        <v>34</v>
      </c>
      <c r="B43" s="1" t="s">
        <v>24</v>
      </c>
      <c r="C43" s="44"/>
      <c r="D43" s="45"/>
      <c r="E43" s="46">
        <f t="shared" si="0"/>
        <v>0</v>
      </c>
      <c r="F43" s="47">
        <v>93824</v>
      </c>
      <c r="G43" s="47">
        <v>98286</v>
      </c>
      <c r="H43" s="10">
        <f t="shared" si="7"/>
        <v>4462</v>
      </c>
      <c r="I43" s="95">
        <f t="shared" si="1"/>
        <v>-93824</v>
      </c>
      <c r="J43" s="96">
        <f t="shared" si="6"/>
        <v>-98286</v>
      </c>
      <c r="K43" s="97">
        <f t="shared" si="4"/>
        <v>-4462</v>
      </c>
      <c r="L43" s="95"/>
      <c r="M43" s="96"/>
      <c r="N43" s="97">
        <f t="shared" si="5"/>
        <v>0</v>
      </c>
      <c r="O43" s="7"/>
      <c r="P43" s="7"/>
      <c r="Q43" s="13"/>
    </row>
    <row r="44" spans="1:17" ht="15">
      <c r="A44" s="1">
        <v>35</v>
      </c>
      <c r="B44" s="1" t="s">
        <v>25</v>
      </c>
      <c r="C44" s="44"/>
      <c r="D44" s="45"/>
      <c r="E44" s="46">
        <f t="shared" si="0"/>
        <v>0</v>
      </c>
      <c r="F44" s="47">
        <v>12937586</v>
      </c>
      <c r="G44" s="47">
        <v>13552887</v>
      </c>
      <c r="H44" s="10">
        <f t="shared" si="7"/>
        <v>615301</v>
      </c>
      <c r="I44" s="95">
        <f t="shared" si="1"/>
        <v>-12937586</v>
      </c>
      <c r="J44" s="96">
        <f t="shared" si="6"/>
        <v>-13552887</v>
      </c>
      <c r="K44" s="97">
        <f t="shared" si="4"/>
        <v>-615301</v>
      </c>
      <c r="L44" s="95"/>
      <c r="M44" s="96"/>
      <c r="N44" s="97">
        <f t="shared" si="5"/>
        <v>0</v>
      </c>
      <c r="O44" s="7"/>
      <c r="P44" s="7"/>
      <c r="Q44" s="13"/>
    </row>
    <row r="45" spans="1:18" ht="15">
      <c r="A45" s="1">
        <v>36</v>
      </c>
      <c r="B45" s="1" t="s">
        <v>26</v>
      </c>
      <c r="C45" s="44"/>
      <c r="D45" s="45"/>
      <c r="E45" s="46">
        <f t="shared" si="0"/>
        <v>0</v>
      </c>
      <c r="F45" s="47">
        <v>-2092933</v>
      </c>
      <c r="G45" s="47"/>
      <c r="H45" s="10">
        <f t="shared" si="7"/>
        <v>2092933</v>
      </c>
      <c r="I45" s="95">
        <f t="shared" si="1"/>
        <v>2092933</v>
      </c>
      <c r="J45" s="96">
        <f t="shared" si="6"/>
        <v>0</v>
      </c>
      <c r="K45" s="97">
        <f t="shared" si="4"/>
        <v>-2092933</v>
      </c>
      <c r="L45" s="95"/>
      <c r="M45" s="96"/>
      <c r="N45" s="97">
        <f t="shared" si="5"/>
        <v>0</v>
      </c>
      <c r="O45" s="7"/>
      <c r="P45" s="7"/>
      <c r="Q45" s="13"/>
      <c r="R45" s="11">
        <f>-SUM(F38:F45)+SUM(C38:C45)</f>
        <v>-4396825</v>
      </c>
    </row>
    <row r="46" spans="1:18" ht="15">
      <c r="A46" s="1">
        <v>37</v>
      </c>
      <c r="C46" s="44"/>
      <c r="D46" s="45"/>
      <c r="E46" s="46"/>
      <c r="F46" s="47"/>
      <c r="G46" s="47"/>
      <c r="H46" s="10"/>
      <c r="I46" s="95"/>
      <c r="J46" s="96"/>
      <c r="K46" s="97"/>
      <c r="L46" s="95"/>
      <c r="M46" s="96"/>
      <c r="N46" s="97"/>
      <c r="O46" s="7"/>
      <c r="P46" s="7"/>
      <c r="Q46" s="13"/>
      <c r="R46" s="11"/>
    </row>
    <row r="47" spans="1:17" ht="15">
      <c r="A47" s="1">
        <v>38</v>
      </c>
      <c r="B47" s="1" t="s">
        <v>27</v>
      </c>
      <c r="C47" s="44"/>
      <c r="D47" s="45"/>
      <c r="E47" s="46">
        <f t="shared" si="0"/>
        <v>0</v>
      </c>
      <c r="F47" s="45">
        <v>55982</v>
      </c>
      <c r="G47" s="47">
        <v>55538</v>
      </c>
      <c r="H47" s="10">
        <f t="shared" si="7"/>
        <v>-444</v>
      </c>
      <c r="I47" s="95">
        <f t="shared" si="1"/>
        <v>-55982</v>
      </c>
      <c r="J47" s="96">
        <f t="shared" si="6"/>
        <v>-55538</v>
      </c>
      <c r="K47" s="97">
        <f t="shared" si="4"/>
        <v>444</v>
      </c>
      <c r="L47" s="95"/>
      <c r="M47" s="96"/>
      <c r="N47" s="97">
        <f t="shared" si="5"/>
        <v>0</v>
      </c>
      <c r="O47" s="7"/>
      <c r="P47" s="7"/>
      <c r="Q47" s="13"/>
    </row>
    <row r="48" spans="1:17" ht="15">
      <c r="A48" s="1">
        <v>39</v>
      </c>
      <c r="B48" s="1" t="s">
        <v>28</v>
      </c>
      <c r="C48" s="44"/>
      <c r="D48" s="45"/>
      <c r="E48" s="46">
        <f t="shared" si="0"/>
        <v>0</v>
      </c>
      <c r="F48" s="45"/>
      <c r="G48" s="47"/>
      <c r="H48" s="10">
        <f t="shared" si="7"/>
        <v>0</v>
      </c>
      <c r="I48" s="95">
        <f t="shared" si="1"/>
        <v>0</v>
      </c>
      <c r="J48" s="96">
        <f t="shared" si="6"/>
        <v>0</v>
      </c>
      <c r="K48" s="97">
        <f t="shared" si="4"/>
        <v>0</v>
      </c>
      <c r="L48" s="95">
        <v>-10872</v>
      </c>
      <c r="M48" s="96">
        <v>-10786</v>
      </c>
      <c r="N48" s="97">
        <f t="shared" si="5"/>
        <v>86</v>
      </c>
      <c r="O48" s="7"/>
      <c r="P48" s="7"/>
      <c r="Q48" s="13"/>
    </row>
    <row r="49" spans="1:17" ht="15">
      <c r="A49" s="1">
        <v>40</v>
      </c>
      <c r="B49" s="1" t="s">
        <v>29</v>
      </c>
      <c r="C49" s="44"/>
      <c r="D49" s="45"/>
      <c r="E49" s="46">
        <f t="shared" si="0"/>
        <v>0</v>
      </c>
      <c r="F49" s="47">
        <v>-1158969</v>
      </c>
      <c r="G49" s="47">
        <v>-1276929</v>
      </c>
      <c r="H49" s="10">
        <f t="shared" si="7"/>
        <v>-117960</v>
      </c>
      <c r="I49" s="95">
        <f t="shared" si="1"/>
        <v>1158969</v>
      </c>
      <c r="J49" s="96">
        <f t="shared" si="6"/>
        <v>1276929</v>
      </c>
      <c r="K49" s="97">
        <f t="shared" si="4"/>
        <v>117960</v>
      </c>
      <c r="L49" s="95"/>
      <c r="M49" s="96"/>
      <c r="N49" s="97">
        <f t="shared" si="5"/>
        <v>0</v>
      </c>
      <c r="O49" s="7"/>
      <c r="P49" s="7"/>
      <c r="Q49" s="13"/>
    </row>
    <row r="50" spans="1:18" ht="15">
      <c r="A50" s="1">
        <v>41</v>
      </c>
      <c r="B50" s="1" t="s">
        <v>30</v>
      </c>
      <c r="C50" s="44"/>
      <c r="D50" s="45"/>
      <c r="E50" s="46">
        <f t="shared" si="0"/>
        <v>0</v>
      </c>
      <c r="F50" s="47"/>
      <c r="G50" s="47"/>
      <c r="H50" s="10">
        <f t="shared" si="7"/>
        <v>0</v>
      </c>
      <c r="I50" s="95">
        <f t="shared" si="1"/>
        <v>0</v>
      </c>
      <c r="J50" s="96">
        <f t="shared" si="6"/>
        <v>0</v>
      </c>
      <c r="K50" s="97">
        <f t="shared" si="4"/>
        <v>0</v>
      </c>
      <c r="L50" s="95">
        <v>225055</v>
      </c>
      <c r="M50" s="96">
        <v>247961</v>
      </c>
      <c r="N50" s="97">
        <f t="shared" si="5"/>
        <v>22906</v>
      </c>
      <c r="O50" s="7"/>
      <c r="P50" s="7"/>
      <c r="Q50" s="13"/>
      <c r="R50" s="11">
        <f>-SUM(F47:F50)+SUM(C47:C50)</f>
        <v>1102987</v>
      </c>
    </row>
    <row r="51" spans="1:18" ht="15">
      <c r="A51" s="1">
        <v>42</v>
      </c>
      <c r="C51" s="44"/>
      <c r="D51" s="45"/>
      <c r="E51" s="46"/>
      <c r="F51" s="47"/>
      <c r="G51" s="47"/>
      <c r="H51" s="10"/>
      <c r="I51" s="95"/>
      <c r="J51" s="96"/>
      <c r="K51" s="97"/>
      <c r="L51" s="95"/>
      <c r="M51" s="96"/>
      <c r="N51" s="97"/>
      <c r="O51" s="7"/>
      <c r="P51" s="7"/>
      <c r="Q51" s="13"/>
      <c r="R51" s="11"/>
    </row>
    <row r="52" spans="1:17" ht="15">
      <c r="A52" s="1">
        <v>43</v>
      </c>
      <c r="B52" s="1" t="s">
        <v>31</v>
      </c>
      <c r="C52" s="44"/>
      <c r="D52" s="45"/>
      <c r="E52" s="46">
        <f t="shared" si="0"/>
        <v>0</v>
      </c>
      <c r="F52" s="47">
        <v>334038</v>
      </c>
      <c r="G52" s="47">
        <v>293771</v>
      </c>
      <c r="H52" s="10">
        <f t="shared" si="7"/>
        <v>-40267</v>
      </c>
      <c r="I52" s="95">
        <f t="shared" si="1"/>
        <v>-334038</v>
      </c>
      <c r="J52" s="96">
        <f t="shared" si="6"/>
        <v>-293771</v>
      </c>
      <c r="K52" s="97">
        <f t="shared" si="4"/>
        <v>40267</v>
      </c>
      <c r="L52" s="95"/>
      <c r="M52" s="96"/>
      <c r="N52" s="97">
        <f t="shared" si="5"/>
        <v>0</v>
      </c>
      <c r="O52" s="7"/>
      <c r="P52" s="7"/>
      <c r="Q52" s="13"/>
    </row>
    <row r="53" spans="1:17" ht="15">
      <c r="A53" s="1">
        <v>44</v>
      </c>
      <c r="B53" s="1" t="s">
        <v>32</v>
      </c>
      <c r="C53" s="44"/>
      <c r="D53" s="45"/>
      <c r="E53" s="46">
        <f t="shared" si="0"/>
        <v>0</v>
      </c>
      <c r="F53" s="47">
        <v>312381</v>
      </c>
      <c r="G53" s="47">
        <v>367878</v>
      </c>
      <c r="H53" s="10">
        <f t="shared" si="7"/>
        <v>55497</v>
      </c>
      <c r="I53" s="95">
        <f t="shared" si="1"/>
        <v>-312381</v>
      </c>
      <c r="J53" s="96">
        <f t="shared" si="6"/>
        <v>-367878</v>
      </c>
      <c r="K53" s="97">
        <f t="shared" si="4"/>
        <v>-55497</v>
      </c>
      <c r="L53" s="95">
        <v>3634651</v>
      </c>
      <c r="M53" s="96">
        <v>2855541</v>
      </c>
      <c r="N53" s="97">
        <f t="shared" si="5"/>
        <v>-779110</v>
      </c>
      <c r="O53" s="7"/>
      <c r="P53" s="7"/>
      <c r="Q53" s="13"/>
    </row>
    <row r="54" spans="1:17" ht="15">
      <c r="A54" s="1">
        <v>45</v>
      </c>
      <c r="B54" s="1" t="s">
        <v>33</v>
      </c>
      <c r="C54" s="44"/>
      <c r="D54" s="45"/>
      <c r="E54" s="46">
        <f t="shared" si="0"/>
        <v>0</v>
      </c>
      <c r="F54" s="47"/>
      <c r="G54" s="47"/>
      <c r="H54" s="10">
        <f t="shared" si="7"/>
        <v>0</v>
      </c>
      <c r="I54" s="95">
        <f t="shared" si="1"/>
        <v>0</v>
      </c>
      <c r="J54" s="96">
        <f t="shared" si="6"/>
        <v>0</v>
      </c>
      <c r="K54" s="97">
        <f t="shared" si="4"/>
        <v>0</v>
      </c>
      <c r="L54" s="95">
        <v>-3477692</v>
      </c>
      <c r="M54" s="96">
        <v>-3477692</v>
      </c>
      <c r="N54" s="97">
        <f t="shared" si="5"/>
        <v>0</v>
      </c>
      <c r="O54" s="7"/>
      <c r="P54" s="7"/>
      <c r="Q54" s="13"/>
    </row>
    <row r="55" spans="1:17" ht="15">
      <c r="A55" s="1">
        <v>46</v>
      </c>
      <c r="B55" s="1" t="s">
        <v>34</v>
      </c>
      <c r="C55" s="44"/>
      <c r="D55" s="45"/>
      <c r="E55" s="46">
        <f t="shared" si="0"/>
        <v>0</v>
      </c>
      <c r="F55" s="47">
        <v>420379</v>
      </c>
      <c r="G55" s="47">
        <v>401894</v>
      </c>
      <c r="H55" s="10">
        <f t="shared" si="7"/>
        <v>-18485</v>
      </c>
      <c r="I55" s="95">
        <f t="shared" si="1"/>
        <v>-420379</v>
      </c>
      <c r="J55" s="96">
        <f t="shared" si="6"/>
        <v>-401894</v>
      </c>
      <c r="K55" s="97">
        <f t="shared" si="4"/>
        <v>18485</v>
      </c>
      <c r="L55" s="95">
        <v>311868</v>
      </c>
      <c r="M55" s="96">
        <v>311868</v>
      </c>
      <c r="N55" s="97">
        <f t="shared" si="5"/>
        <v>0</v>
      </c>
      <c r="O55" s="7"/>
      <c r="P55" s="7"/>
      <c r="Q55" s="13"/>
    </row>
    <row r="56" spans="1:17" ht="15">
      <c r="A56" s="1">
        <v>47</v>
      </c>
      <c r="B56" s="1" t="s">
        <v>35</v>
      </c>
      <c r="C56" s="44"/>
      <c r="D56" s="45"/>
      <c r="E56" s="46">
        <f t="shared" si="0"/>
        <v>0</v>
      </c>
      <c r="F56" s="47">
        <v>-186337</v>
      </c>
      <c r="G56" s="47">
        <v>-186337</v>
      </c>
      <c r="H56" s="10">
        <f t="shared" si="7"/>
        <v>0</v>
      </c>
      <c r="I56" s="95">
        <f t="shared" si="1"/>
        <v>186337</v>
      </c>
      <c r="J56" s="96">
        <f t="shared" si="6"/>
        <v>186337</v>
      </c>
      <c r="K56" s="97">
        <f t="shared" si="4"/>
        <v>0</v>
      </c>
      <c r="L56" s="95"/>
      <c r="M56" s="96"/>
      <c r="N56" s="97">
        <f t="shared" si="5"/>
        <v>0</v>
      </c>
      <c r="O56" s="7"/>
      <c r="P56" s="7"/>
      <c r="Q56" s="13"/>
    </row>
    <row r="57" spans="1:17" ht="15">
      <c r="A57" s="1">
        <v>48</v>
      </c>
      <c r="B57" s="1" t="s">
        <v>36</v>
      </c>
      <c r="C57" s="44"/>
      <c r="D57" s="45"/>
      <c r="E57" s="46">
        <f t="shared" si="0"/>
        <v>0</v>
      </c>
      <c r="F57" s="47">
        <v>84528</v>
      </c>
      <c r="G57" s="47">
        <v>80484</v>
      </c>
      <c r="H57" s="10">
        <f t="shared" si="7"/>
        <v>-4044</v>
      </c>
      <c r="I57" s="95">
        <f t="shared" si="1"/>
        <v>-84528</v>
      </c>
      <c r="J57" s="96">
        <f t="shared" si="6"/>
        <v>-80484</v>
      </c>
      <c r="K57" s="97">
        <f t="shared" si="4"/>
        <v>4044</v>
      </c>
      <c r="L57" s="95"/>
      <c r="M57" s="96"/>
      <c r="N57" s="97">
        <f t="shared" si="5"/>
        <v>0</v>
      </c>
      <c r="O57" s="7"/>
      <c r="P57" s="7"/>
      <c r="Q57" s="13"/>
    </row>
    <row r="58" spans="1:18" ht="15">
      <c r="A58" s="1">
        <v>49</v>
      </c>
      <c r="B58" s="1" t="s">
        <v>37</v>
      </c>
      <c r="C58" s="44"/>
      <c r="D58" s="45"/>
      <c r="E58" s="46">
        <f t="shared" si="0"/>
        <v>0</v>
      </c>
      <c r="F58" s="47">
        <v>1159454</v>
      </c>
      <c r="G58" s="47">
        <v>1159454</v>
      </c>
      <c r="H58" s="10">
        <f t="shared" si="7"/>
        <v>0</v>
      </c>
      <c r="I58" s="95">
        <f t="shared" si="1"/>
        <v>-1159454</v>
      </c>
      <c r="J58" s="96">
        <f t="shared" si="6"/>
        <v>-1159454</v>
      </c>
      <c r="K58" s="97">
        <f t="shared" si="4"/>
        <v>0</v>
      </c>
      <c r="L58" s="95">
        <v>4637815</v>
      </c>
      <c r="M58" s="96">
        <v>4637815</v>
      </c>
      <c r="N58" s="97">
        <f t="shared" si="5"/>
        <v>0</v>
      </c>
      <c r="O58" s="7"/>
      <c r="P58" s="7"/>
      <c r="Q58" s="13"/>
      <c r="R58" s="11">
        <f>-SUM(F52:F58)+SUM(C52:C58)</f>
        <v>-2124443</v>
      </c>
    </row>
    <row r="59" spans="1:18" ht="15">
      <c r="A59" s="1">
        <v>50</v>
      </c>
      <c r="C59" s="44"/>
      <c r="D59" s="45"/>
      <c r="E59" s="46"/>
      <c r="F59" s="47"/>
      <c r="G59" s="47"/>
      <c r="H59" s="10"/>
      <c r="I59" s="95"/>
      <c r="J59" s="96"/>
      <c r="K59" s="97"/>
      <c r="L59" s="95"/>
      <c r="M59" s="96"/>
      <c r="N59" s="97"/>
      <c r="O59" s="7"/>
      <c r="P59" s="7"/>
      <c r="Q59" s="13"/>
      <c r="R59" s="11"/>
    </row>
    <row r="60" spans="1:17" ht="15">
      <c r="A60" s="1">
        <v>51</v>
      </c>
      <c r="B60" s="1" t="s">
        <v>38</v>
      </c>
      <c r="C60" s="44"/>
      <c r="D60" s="45"/>
      <c r="E60" s="46">
        <f t="shared" si="0"/>
        <v>0</v>
      </c>
      <c r="F60" s="47"/>
      <c r="G60" s="47"/>
      <c r="H60" s="10">
        <f t="shared" si="7"/>
        <v>0</v>
      </c>
      <c r="I60" s="95">
        <f t="shared" si="1"/>
        <v>0</v>
      </c>
      <c r="J60" s="96">
        <f t="shared" si="6"/>
        <v>0</v>
      </c>
      <c r="K60" s="97">
        <f t="shared" si="4"/>
        <v>0</v>
      </c>
      <c r="L60" s="95">
        <v>-1854370.49</v>
      </c>
      <c r="M60" s="96">
        <v>-1685506</v>
      </c>
      <c r="N60" s="97">
        <f t="shared" si="5"/>
        <v>168864.49</v>
      </c>
      <c r="O60" s="7"/>
      <c r="P60" s="7"/>
      <c r="Q60" s="13"/>
    </row>
    <row r="61" spans="1:17" ht="15">
      <c r="A61" s="1">
        <v>52</v>
      </c>
      <c r="B61" s="1" t="s">
        <v>39</v>
      </c>
      <c r="C61" s="44"/>
      <c r="D61" s="45"/>
      <c r="E61" s="46">
        <f t="shared" si="0"/>
        <v>0</v>
      </c>
      <c r="F61" s="47"/>
      <c r="G61" s="47"/>
      <c r="H61" s="10">
        <f t="shared" si="7"/>
        <v>0</v>
      </c>
      <c r="I61" s="95">
        <f t="shared" si="1"/>
        <v>0</v>
      </c>
      <c r="J61" s="96">
        <f t="shared" si="6"/>
        <v>0</v>
      </c>
      <c r="K61" s="97">
        <f t="shared" si="4"/>
        <v>0</v>
      </c>
      <c r="L61" s="95">
        <v>364883</v>
      </c>
      <c r="M61" s="96"/>
      <c r="N61" s="97">
        <f t="shared" si="5"/>
        <v>-364883</v>
      </c>
      <c r="O61" s="7"/>
      <c r="P61" s="7"/>
      <c r="Q61" s="13"/>
    </row>
    <row r="62" spans="1:17" ht="15">
      <c r="A62" s="1">
        <v>53</v>
      </c>
      <c r="B62" s="1" t="s">
        <v>40</v>
      </c>
      <c r="C62" s="44"/>
      <c r="D62" s="45"/>
      <c r="E62" s="46">
        <f t="shared" si="0"/>
        <v>0</v>
      </c>
      <c r="F62" s="47"/>
      <c r="G62" s="47"/>
      <c r="H62" s="10">
        <f t="shared" si="7"/>
        <v>0</v>
      </c>
      <c r="I62" s="95">
        <f t="shared" si="1"/>
        <v>0</v>
      </c>
      <c r="J62" s="96">
        <f t="shared" si="6"/>
        <v>0</v>
      </c>
      <c r="K62" s="97">
        <f t="shared" si="4"/>
        <v>0</v>
      </c>
      <c r="L62" s="95">
        <v>4527049</v>
      </c>
      <c r="M62" s="96">
        <v>12035889</v>
      </c>
      <c r="N62" s="97">
        <f t="shared" si="5"/>
        <v>7508840</v>
      </c>
      <c r="O62" s="7"/>
      <c r="P62" s="7"/>
      <c r="Q62" s="13"/>
    </row>
    <row r="63" spans="1:17" ht="15">
      <c r="A63" s="1">
        <v>54</v>
      </c>
      <c r="B63" s="1" t="s">
        <v>41</v>
      </c>
      <c r="C63" s="44"/>
      <c r="D63" s="45"/>
      <c r="E63" s="46">
        <f t="shared" si="0"/>
        <v>0</v>
      </c>
      <c r="F63" s="47">
        <v>-20476</v>
      </c>
      <c r="G63" s="47">
        <v>-21450</v>
      </c>
      <c r="H63" s="10">
        <f t="shared" si="7"/>
        <v>-974</v>
      </c>
      <c r="I63" s="95">
        <f t="shared" si="1"/>
        <v>20476</v>
      </c>
      <c r="J63" s="96">
        <f t="shared" si="6"/>
        <v>21450</v>
      </c>
      <c r="K63" s="97">
        <f t="shared" si="4"/>
        <v>974</v>
      </c>
      <c r="L63" s="95">
        <v>-580839.49</v>
      </c>
      <c r="M63" s="96">
        <v>-580839</v>
      </c>
      <c r="N63" s="97">
        <f t="shared" si="5"/>
        <v>0.4899999999906868</v>
      </c>
      <c r="O63" s="7"/>
      <c r="P63" s="7"/>
      <c r="Q63" s="13"/>
    </row>
    <row r="64" spans="1:17" ht="15">
      <c r="A64" s="1">
        <v>55</v>
      </c>
      <c r="B64" s="1" t="s">
        <v>42</v>
      </c>
      <c r="C64" s="44"/>
      <c r="D64" s="45"/>
      <c r="E64" s="46">
        <f t="shared" si="0"/>
        <v>0</v>
      </c>
      <c r="F64" s="47"/>
      <c r="G64" s="47"/>
      <c r="H64" s="10">
        <f t="shared" si="7"/>
        <v>0</v>
      </c>
      <c r="I64" s="95">
        <f t="shared" si="1"/>
        <v>0</v>
      </c>
      <c r="J64" s="96">
        <f t="shared" si="6"/>
        <v>0</v>
      </c>
      <c r="K64" s="97">
        <f t="shared" si="4"/>
        <v>0</v>
      </c>
      <c r="L64" s="95">
        <v>1710148</v>
      </c>
      <c r="M64" s="96">
        <v>0</v>
      </c>
      <c r="N64" s="97">
        <f t="shared" si="5"/>
        <v>-1710148</v>
      </c>
      <c r="O64" s="7"/>
      <c r="P64" s="7"/>
      <c r="Q64" s="13"/>
    </row>
    <row r="65" spans="1:17" ht="15">
      <c r="A65" s="1">
        <v>56</v>
      </c>
      <c r="B65" s="1" t="s">
        <v>43</v>
      </c>
      <c r="C65" s="44"/>
      <c r="D65" s="45"/>
      <c r="E65" s="46">
        <f t="shared" si="0"/>
        <v>0</v>
      </c>
      <c r="F65" s="47"/>
      <c r="G65" s="47"/>
      <c r="H65" s="10">
        <f t="shared" si="7"/>
        <v>0</v>
      </c>
      <c r="I65" s="95">
        <f t="shared" si="1"/>
        <v>0</v>
      </c>
      <c r="J65" s="96">
        <f t="shared" si="6"/>
        <v>0</v>
      </c>
      <c r="K65" s="97">
        <f t="shared" si="4"/>
        <v>0</v>
      </c>
      <c r="L65" s="95">
        <v>-806298</v>
      </c>
      <c r="M65" s="96">
        <v>-1089233</v>
      </c>
      <c r="N65" s="97">
        <f t="shared" si="5"/>
        <v>-282935</v>
      </c>
      <c r="O65" s="7"/>
      <c r="P65" s="7"/>
      <c r="Q65" s="13"/>
    </row>
    <row r="66" spans="1:17" ht="15">
      <c r="A66" s="1">
        <v>57</v>
      </c>
      <c r="B66" s="1" t="s">
        <v>44</v>
      </c>
      <c r="C66" s="44"/>
      <c r="D66" s="45"/>
      <c r="E66" s="46">
        <f t="shared" si="0"/>
        <v>0</v>
      </c>
      <c r="F66" s="47"/>
      <c r="G66" s="47"/>
      <c r="H66" s="10">
        <f t="shared" si="7"/>
        <v>0</v>
      </c>
      <c r="I66" s="95">
        <f t="shared" si="1"/>
        <v>0</v>
      </c>
      <c r="J66" s="96">
        <f t="shared" si="6"/>
        <v>0</v>
      </c>
      <c r="K66" s="97">
        <f t="shared" si="4"/>
        <v>0</v>
      </c>
      <c r="L66" s="95">
        <v>-73026</v>
      </c>
      <c r="M66" s="96">
        <v>-133198</v>
      </c>
      <c r="N66" s="97">
        <f t="shared" si="5"/>
        <v>-60172</v>
      </c>
      <c r="O66" s="7"/>
      <c r="P66" s="7"/>
      <c r="Q66" s="13"/>
    </row>
    <row r="67" spans="1:17" ht="15">
      <c r="A67" s="1">
        <v>58</v>
      </c>
      <c r="B67" s="1" t="s">
        <v>45</v>
      </c>
      <c r="C67" s="44"/>
      <c r="D67" s="45"/>
      <c r="E67" s="46">
        <f t="shared" si="0"/>
        <v>0</v>
      </c>
      <c r="F67" s="47">
        <v>-103066</v>
      </c>
      <c r="G67" s="47">
        <v>-107968</v>
      </c>
      <c r="H67" s="10">
        <f t="shared" si="7"/>
        <v>-4902</v>
      </c>
      <c r="I67" s="95">
        <f t="shared" si="1"/>
        <v>103066</v>
      </c>
      <c r="J67" s="96">
        <f t="shared" si="6"/>
        <v>107968</v>
      </c>
      <c r="K67" s="97">
        <f t="shared" si="4"/>
        <v>4902</v>
      </c>
      <c r="L67" s="95">
        <v>-733458.49</v>
      </c>
      <c r="M67" s="96">
        <v>-733458.49</v>
      </c>
      <c r="N67" s="97">
        <f t="shared" si="5"/>
        <v>0</v>
      </c>
      <c r="O67" s="7"/>
      <c r="P67" s="7"/>
      <c r="Q67" s="13"/>
    </row>
    <row r="68" spans="1:17" ht="15">
      <c r="A68" s="1">
        <v>59</v>
      </c>
      <c r="B68" s="1" t="s">
        <v>46</v>
      </c>
      <c r="C68" s="44"/>
      <c r="D68" s="45"/>
      <c r="E68" s="46">
        <f t="shared" si="0"/>
        <v>0</v>
      </c>
      <c r="F68" s="47">
        <v>163192</v>
      </c>
      <c r="G68" s="47">
        <v>217248</v>
      </c>
      <c r="H68" s="10">
        <f t="shared" si="7"/>
        <v>54056</v>
      </c>
      <c r="I68" s="95">
        <f t="shared" si="1"/>
        <v>-163192</v>
      </c>
      <c r="J68" s="96">
        <f t="shared" si="6"/>
        <v>-217248</v>
      </c>
      <c r="K68" s="97">
        <f t="shared" si="4"/>
        <v>-54056</v>
      </c>
      <c r="L68" s="95">
        <v>10552537</v>
      </c>
      <c r="M68" s="96">
        <v>13333779</v>
      </c>
      <c r="N68" s="97">
        <f t="shared" si="5"/>
        <v>2781242</v>
      </c>
      <c r="O68" s="7"/>
      <c r="P68" s="7"/>
      <c r="Q68" s="13"/>
    </row>
    <row r="69" spans="1:17" ht="15">
      <c r="A69" s="1">
        <v>60</v>
      </c>
      <c r="B69" s="1" t="s">
        <v>47</v>
      </c>
      <c r="C69" s="44"/>
      <c r="D69" s="45"/>
      <c r="E69" s="46">
        <f t="shared" si="0"/>
        <v>0</v>
      </c>
      <c r="F69" s="45"/>
      <c r="G69" s="47"/>
      <c r="H69" s="10">
        <f t="shared" si="7"/>
        <v>0</v>
      </c>
      <c r="I69" s="95">
        <f t="shared" si="1"/>
        <v>0</v>
      </c>
      <c r="J69" s="96">
        <f t="shared" si="6"/>
        <v>0</v>
      </c>
      <c r="K69" s="97">
        <f t="shared" si="4"/>
        <v>0</v>
      </c>
      <c r="L69" s="95">
        <v>-1160769.49</v>
      </c>
      <c r="M69" s="96">
        <v>-1160769.49</v>
      </c>
      <c r="N69" s="97">
        <f t="shared" si="5"/>
        <v>0</v>
      </c>
      <c r="O69" s="7"/>
      <c r="P69" s="7"/>
      <c r="Q69" s="13"/>
    </row>
    <row r="70" spans="1:18" ht="15">
      <c r="A70" s="1">
        <v>61</v>
      </c>
      <c r="B70" s="1" t="s">
        <v>54</v>
      </c>
      <c r="C70" s="48"/>
      <c r="D70" s="45"/>
      <c r="E70" s="46">
        <f t="shared" si="0"/>
        <v>0</v>
      </c>
      <c r="F70" s="49"/>
      <c r="G70" s="47"/>
      <c r="H70" s="10">
        <f t="shared" si="7"/>
        <v>0</v>
      </c>
      <c r="I70" s="95">
        <f t="shared" si="1"/>
        <v>0</v>
      </c>
      <c r="J70" s="96">
        <f t="shared" si="6"/>
        <v>0</v>
      </c>
      <c r="K70" s="97">
        <f t="shared" si="4"/>
        <v>0</v>
      </c>
      <c r="L70" s="95">
        <v>111515</v>
      </c>
      <c r="M70" s="96">
        <v>1299091</v>
      </c>
      <c r="N70" s="97">
        <f t="shared" si="5"/>
        <v>1187576</v>
      </c>
      <c r="O70" s="7"/>
      <c r="P70" s="7"/>
      <c r="Q70" s="13"/>
      <c r="R70" s="11">
        <f>-SUM(F60:F70)+SUM(C60:C70)</f>
        <v>-39650</v>
      </c>
    </row>
    <row r="71" spans="1:18" ht="15.75" thickBot="1">
      <c r="A71" s="1">
        <v>62</v>
      </c>
      <c r="C71" s="48"/>
      <c r="D71" s="45"/>
      <c r="E71" s="46"/>
      <c r="F71" s="49"/>
      <c r="G71" s="47"/>
      <c r="H71" s="10"/>
      <c r="I71" s="95"/>
      <c r="J71" s="96"/>
      <c r="K71" s="97"/>
      <c r="L71" s="95"/>
      <c r="M71" s="96"/>
      <c r="N71" s="97"/>
      <c r="O71" s="7"/>
      <c r="P71" s="7"/>
      <c r="Q71" s="13"/>
      <c r="R71" s="11"/>
    </row>
    <row r="72" spans="1:17" ht="15.75" thickBot="1">
      <c r="A72" s="1">
        <v>63</v>
      </c>
      <c r="B72" s="1" t="s">
        <v>65</v>
      </c>
      <c r="C72" s="53">
        <f aca="true" t="shared" si="8" ref="C72:N72">SUM(C16:C70)</f>
        <v>12240943</v>
      </c>
      <c r="D72" s="54">
        <f t="shared" si="8"/>
        <v>33160429</v>
      </c>
      <c r="E72" s="57">
        <f t="shared" si="8"/>
        <v>20919486</v>
      </c>
      <c r="F72" s="54">
        <f t="shared" si="8"/>
        <v>13626853</v>
      </c>
      <c r="G72" s="54">
        <f t="shared" si="8"/>
        <v>50435555</v>
      </c>
      <c r="H72" s="54">
        <f t="shared" si="8"/>
        <v>36808702</v>
      </c>
      <c r="I72" s="104">
        <f t="shared" si="8"/>
        <v>-1385910</v>
      </c>
      <c r="J72" s="105">
        <f t="shared" si="8"/>
        <v>-17275126</v>
      </c>
      <c r="K72" s="106">
        <f t="shared" si="8"/>
        <v>-15889216</v>
      </c>
      <c r="L72" s="104">
        <f t="shared" si="8"/>
        <v>7157632.039999999</v>
      </c>
      <c r="M72" s="105">
        <f t="shared" si="8"/>
        <v>12390135.02</v>
      </c>
      <c r="N72" s="106">
        <f t="shared" si="8"/>
        <v>5232502.98</v>
      </c>
      <c r="O72" s="55"/>
      <c r="P72" s="55"/>
      <c r="Q72" s="56"/>
    </row>
    <row r="73" spans="1:18" ht="15.75" thickBot="1">
      <c r="A73" s="1">
        <v>64</v>
      </c>
      <c r="B73" s="1" t="s">
        <v>75</v>
      </c>
      <c r="C73" s="58">
        <f>C14+C72</f>
        <v>303442950</v>
      </c>
      <c r="D73" s="59">
        <f>D14+D72</f>
        <v>325147249</v>
      </c>
      <c r="E73" s="60">
        <f aca="true" t="shared" si="9" ref="E73:R73">E14+E72</f>
        <v>21704299</v>
      </c>
      <c r="F73" s="59">
        <f t="shared" si="9"/>
        <v>267093887.96000004</v>
      </c>
      <c r="G73" s="59">
        <f t="shared" si="9"/>
        <v>300361381</v>
      </c>
      <c r="H73" s="59">
        <f t="shared" si="9"/>
        <v>33267493.03999996</v>
      </c>
      <c r="I73" s="86">
        <f t="shared" si="9"/>
        <v>36349062.03999996</v>
      </c>
      <c r="J73" s="87">
        <f t="shared" si="9"/>
        <v>24785868</v>
      </c>
      <c r="K73" s="88">
        <f t="shared" si="9"/>
        <v>-11563194.039999962</v>
      </c>
      <c r="L73" s="86">
        <f t="shared" si="9"/>
        <v>596314313.04</v>
      </c>
      <c r="M73" s="87">
        <f t="shared" si="9"/>
        <v>548512723.02</v>
      </c>
      <c r="N73" s="88">
        <f t="shared" si="9"/>
        <v>-47801590.019999996</v>
      </c>
      <c r="O73" s="61">
        <f>I73/L73</f>
        <v>0.06095621259649643</v>
      </c>
      <c r="P73" s="61">
        <f>J73/M73</f>
        <v>0.045187407620253604</v>
      </c>
      <c r="Q73" s="62">
        <f>P73-O73</f>
        <v>-0.015768804976242827</v>
      </c>
      <c r="R73" s="9">
        <f t="shared" si="9"/>
        <v>0</v>
      </c>
    </row>
    <row r="74" spans="1:17" ht="16.5" thickBot="1" thickTop="1">
      <c r="A74" s="1">
        <v>65</v>
      </c>
      <c r="B74" s="1" t="s">
        <v>95</v>
      </c>
      <c r="C74" s="8"/>
      <c r="D74" s="15"/>
      <c r="E74" s="14"/>
      <c r="G74" s="9"/>
      <c r="I74" s="78"/>
      <c r="J74" s="79"/>
      <c r="K74" s="80"/>
      <c r="L74" s="107">
        <f>+I73/L73</f>
        <v>0.06095621259649643</v>
      </c>
      <c r="M74" s="108">
        <f>+J73/M73</f>
        <v>0.045187407620253604</v>
      </c>
      <c r="N74" s="80"/>
      <c r="O74" s="103"/>
      <c r="P74" s="7"/>
      <c r="Q74" s="13"/>
    </row>
    <row r="75" spans="1:18" ht="15">
      <c r="A75" s="1">
        <v>66</v>
      </c>
      <c r="B75" s="5"/>
      <c r="C75" s="8"/>
      <c r="D75" s="15"/>
      <c r="E75" s="14"/>
      <c r="F75" s="9" t="s">
        <v>82</v>
      </c>
      <c r="G75" s="9"/>
      <c r="I75"/>
      <c r="J75"/>
      <c r="K75"/>
      <c r="L75"/>
      <c r="M75"/>
      <c r="N75"/>
      <c r="O75"/>
      <c r="P75"/>
      <c r="Q75"/>
      <c r="R75"/>
    </row>
    <row r="76" spans="1:18" ht="15">
      <c r="A76" s="1">
        <v>67</v>
      </c>
      <c r="B76" s="5"/>
      <c r="C76" s="8"/>
      <c r="D76" s="15"/>
      <c r="E76" s="14"/>
      <c r="F76" s="9"/>
      <c r="G76" s="9"/>
      <c r="I76"/>
      <c r="J76"/>
      <c r="K76"/>
      <c r="L76"/>
      <c r="M76"/>
      <c r="N76"/>
      <c r="O76"/>
      <c r="P76"/>
      <c r="Q76"/>
      <c r="R76"/>
    </row>
    <row r="77" spans="1:18" ht="15">
      <c r="A77" s="1">
        <v>68</v>
      </c>
      <c r="B77" s="5"/>
      <c r="C77" s="8"/>
      <c r="D77" s="15"/>
      <c r="E77" s="14"/>
      <c r="F77" s="9"/>
      <c r="G77" s="9"/>
      <c r="I77"/>
      <c r="J77"/>
      <c r="K77"/>
      <c r="L77"/>
      <c r="M77"/>
      <c r="N77"/>
      <c r="O77"/>
      <c r="P77"/>
      <c r="Q77"/>
      <c r="R77"/>
    </row>
    <row r="78" spans="1:18" ht="15.75" thickBot="1">
      <c r="A78" s="1">
        <v>69</v>
      </c>
      <c r="B78" s="5"/>
      <c r="C78" s="19"/>
      <c r="D78" s="20"/>
      <c r="E78" s="21"/>
      <c r="F78" s="9"/>
      <c r="G78" s="9"/>
      <c r="I78"/>
      <c r="J78"/>
      <c r="K78"/>
      <c r="L78"/>
      <c r="M78"/>
      <c r="N78"/>
      <c r="O78"/>
      <c r="P78"/>
      <c r="Q78"/>
      <c r="R78"/>
    </row>
    <row r="79" spans="1:18" ht="15.75" thickBot="1">
      <c r="A79" s="1">
        <v>70</v>
      </c>
      <c r="B79" s="5"/>
      <c r="C79" s="9"/>
      <c r="D79" s="9"/>
      <c r="E79" s="5"/>
      <c r="F79" s="9"/>
      <c r="G79" s="9"/>
      <c r="I79"/>
      <c r="J79"/>
      <c r="K79"/>
      <c r="L79"/>
      <c r="M79"/>
      <c r="N79"/>
      <c r="O79"/>
      <c r="P79"/>
      <c r="Q79"/>
      <c r="R79"/>
    </row>
    <row r="80" spans="1:12" ht="15">
      <c r="A80" s="1">
        <v>71</v>
      </c>
      <c r="B80" s="23" t="s">
        <v>55</v>
      </c>
      <c r="C80" s="24" t="s">
        <v>49</v>
      </c>
      <c r="D80" s="24" t="s">
        <v>50</v>
      </c>
      <c r="E80" s="24" t="s">
        <v>51</v>
      </c>
      <c r="F80" s="24" t="s">
        <v>52</v>
      </c>
      <c r="G80" s="25" t="s">
        <v>0</v>
      </c>
      <c r="J80" s="9"/>
      <c r="L80" s="9"/>
    </row>
    <row r="81" spans="1:12" ht="15">
      <c r="A81" s="1">
        <v>72</v>
      </c>
      <c r="B81" s="18" t="s">
        <v>76</v>
      </c>
      <c r="C81" s="7"/>
      <c r="D81" s="7"/>
      <c r="E81" s="7"/>
      <c r="F81" s="7"/>
      <c r="G81" s="13"/>
      <c r="J81" s="9"/>
      <c r="L81" s="9"/>
    </row>
    <row r="82" spans="1:12" ht="15">
      <c r="A82" s="1">
        <v>73</v>
      </c>
      <c r="B82" s="12" t="s">
        <v>77</v>
      </c>
      <c r="C82" s="26">
        <v>291176744</v>
      </c>
      <c r="D82" s="26">
        <v>250988930</v>
      </c>
      <c r="E82" s="26">
        <f>C82-D82</f>
        <v>40187814</v>
      </c>
      <c r="F82" s="26">
        <v>579797966</v>
      </c>
      <c r="G82" s="27">
        <f>E82/F82</f>
        <v>0.06931347875752983</v>
      </c>
      <c r="J82" s="9"/>
      <c r="L82" s="9"/>
    </row>
    <row r="83" spans="1:12" ht="15">
      <c r="A83" s="1">
        <v>74</v>
      </c>
      <c r="B83" s="28" t="s">
        <v>78</v>
      </c>
      <c r="C83" s="26">
        <v>291202007</v>
      </c>
      <c r="D83" s="26">
        <v>253467035</v>
      </c>
      <c r="E83" s="26">
        <f>C83-D83</f>
        <v>37734972</v>
      </c>
      <c r="F83" s="26">
        <v>589156681</v>
      </c>
      <c r="G83" s="27">
        <f>E83/F83</f>
        <v>0.06404912855431066</v>
      </c>
      <c r="J83" s="9"/>
      <c r="L83" s="9"/>
    </row>
    <row r="84" spans="1:12" ht="15">
      <c r="A84" s="1">
        <v>75</v>
      </c>
      <c r="B84" s="12" t="s">
        <v>79</v>
      </c>
      <c r="C84" s="26">
        <v>291023989</v>
      </c>
      <c r="D84" s="26">
        <v>247750949</v>
      </c>
      <c r="E84" s="26">
        <v>43273040</v>
      </c>
      <c r="F84" s="26">
        <v>543936779</v>
      </c>
      <c r="G84" s="27">
        <f>E84/F84</f>
        <v>0.07955527493389081</v>
      </c>
      <c r="J84" s="9"/>
      <c r="L84" s="9"/>
    </row>
    <row r="85" spans="1:12" ht="15">
      <c r="A85" s="1">
        <v>76</v>
      </c>
      <c r="B85" s="12" t="s">
        <v>81</v>
      </c>
      <c r="C85" s="26">
        <v>291023989</v>
      </c>
      <c r="D85" s="26">
        <v>249849388</v>
      </c>
      <c r="E85" s="26">
        <f>C85-D85</f>
        <v>41174601</v>
      </c>
      <c r="F85" s="26">
        <v>544004044</v>
      </c>
      <c r="G85" s="27">
        <f>E85/F85</f>
        <v>0.0756880421278633</v>
      </c>
      <c r="J85" s="9"/>
      <c r="L85" s="9"/>
    </row>
    <row r="86" spans="1:12" ht="15">
      <c r="A86" s="1">
        <v>77</v>
      </c>
      <c r="B86" s="29" t="s">
        <v>80</v>
      </c>
      <c r="C86" s="26">
        <v>291986820</v>
      </c>
      <c r="D86" s="26">
        <v>249925826</v>
      </c>
      <c r="E86" s="26">
        <f>C86-D86</f>
        <v>42060994</v>
      </c>
      <c r="F86" s="26">
        <v>536122588</v>
      </c>
      <c r="G86" s="27">
        <f>E86/F86</f>
        <v>0.0784540605851138</v>
      </c>
      <c r="J86" s="9"/>
      <c r="L86" s="9"/>
    </row>
    <row r="87" spans="1:12" ht="15">
      <c r="A87" s="1">
        <v>78</v>
      </c>
      <c r="B87" s="12" t="s">
        <v>59</v>
      </c>
      <c r="C87" s="26">
        <f>C83-C82</f>
        <v>25263</v>
      </c>
      <c r="D87" s="26">
        <f>D83-D82</f>
        <v>2478105</v>
      </c>
      <c r="E87" s="26">
        <f>E83-E82</f>
        <v>-2452842</v>
      </c>
      <c r="F87" s="26">
        <f>F83-F82</f>
        <v>9358715</v>
      </c>
      <c r="G87" s="27">
        <f>G83-G82</f>
        <v>-0.005264350203219165</v>
      </c>
      <c r="J87" s="9"/>
      <c r="L87" s="9"/>
    </row>
    <row r="88" spans="1:12" ht="15">
      <c r="A88" s="1">
        <v>79</v>
      </c>
      <c r="B88" s="12" t="s">
        <v>58</v>
      </c>
      <c r="C88" s="26">
        <f>C84-C82</f>
        <v>-152755</v>
      </c>
      <c r="D88" s="26">
        <f>D84-D82</f>
        <v>-3237981</v>
      </c>
      <c r="E88" s="26">
        <f>E84-E82</f>
        <v>3085226</v>
      </c>
      <c r="F88" s="26">
        <f>F84-F82</f>
        <v>-35861187</v>
      </c>
      <c r="G88" s="27">
        <f>G84-G82</f>
        <v>0.010241796176360979</v>
      </c>
      <c r="J88" s="9"/>
      <c r="L88" s="9"/>
    </row>
    <row r="89" spans="1:12" ht="15.75" thickBot="1">
      <c r="A89" s="1">
        <v>80</v>
      </c>
      <c r="B89" s="30" t="s">
        <v>60</v>
      </c>
      <c r="C89" s="31">
        <f>C84-C83</f>
        <v>-178018</v>
      </c>
      <c r="D89" s="31">
        <f>D84-D83</f>
        <v>-5716086</v>
      </c>
      <c r="E89" s="31">
        <f>E84-E83</f>
        <v>5538068</v>
      </c>
      <c r="F89" s="31">
        <f>F84-F83</f>
        <v>-45219902</v>
      </c>
      <c r="G89" s="32">
        <f>G84-G83</f>
        <v>0.015506146379580144</v>
      </c>
      <c r="J89" s="9"/>
      <c r="L89" s="9"/>
    </row>
    <row r="90" spans="1:12" ht="15">
      <c r="A90" s="1">
        <v>81</v>
      </c>
      <c r="B90" s="5"/>
      <c r="C90" s="9"/>
      <c r="D90" s="9"/>
      <c r="E90" s="5"/>
      <c r="F90" s="9"/>
      <c r="G90" s="9"/>
      <c r="I90" s="9"/>
      <c r="J90" s="9"/>
      <c r="L90" s="9"/>
    </row>
    <row r="91" spans="1:16" ht="15">
      <c r="A91" s="1">
        <v>82</v>
      </c>
      <c r="B91" s="5"/>
      <c r="C91" s="9"/>
      <c r="D91" s="9"/>
      <c r="E91" s="9"/>
      <c r="F91" s="9"/>
      <c r="G91" s="9"/>
      <c r="I91" s="9"/>
      <c r="J91" s="9"/>
      <c r="L91" s="9"/>
      <c r="P91" s="22"/>
    </row>
    <row r="92" spans="1:16" ht="15">
      <c r="A92" s="1">
        <v>83</v>
      </c>
      <c r="B92" s="5"/>
      <c r="C92" s="9"/>
      <c r="D92" s="9"/>
      <c r="E92" s="9"/>
      <c r="F92" s="9"/>
      <c r="G92" s="9"/>
      <c r="I92" s="9"/>
      <c r="J92" s="9"/>
      <c r="L92" s="9"/>
      <c r="P92" s="22"/>
    </row>
    <row r="93" spans="1:16" ht="15">
      <c r="A93" s="1">
        <v>84</v>
      </c>
      <c r="B93" s="5"/>
      <c r="C93" s="9"/>
      <c r="D93" s="9"/>
      <c r="E93" s="9"/>
      <c r="F93" s="9"/>
      <c r="G93" s="9"/>
      <c r="I93" s="9"/>
      <c r="J93" s="9"/>
      <c r="L93" s="9"/>
      <c r="P93" s="22"/>
    </row>
    <row r="94" spans="1:16" ht="15">
      <c r="A94" s="1">
        <v>85</v>
      </c>
      <c r="B94" s="5"/>
      <c r="C94" s="9"/>
      <c r="D94" s="9"/>
      <c r="E94" s="9"/>
      <c r="F94" s="9"/>
      <c r="G94" s="9"/>
      <c r="I94" s="9"/>
      <c r="J94" s="9"/>
      <c r="L94" s="9"/>
      <c r="P94" s="22"/>
    </row>
    <row r="95" spans="1:16" ht="15">
      <c r="A95" s="1">
        <v>86</v>
      </c>
      <c r="B95" s="5"/>
      <c r="C95" s="9"/>
      <c r="D95" s="9"/>
      <c r="E95" s="9"/>
      <c r="F95" s="9"/>
      <c r="G95" s="9"/>
      <c r="I95" s="9"/>
      <c r="J95" s="9"/>
      <c r="L95" s="9"/>
      <c r="P95" s="22"/>
    </row>
    <row r="96" spans="1:16" ht="15">
      <c r="A96" s="1">
        <v>87</v>
      </c>
      <c r="B96" s="5"/>
      <c r="C96" s="9"/>
      <c r="D96" s="9"/>
      <c r="E96" s="9"/>
      <c r="F96" s="9"/>
      <c r="G96" s="9"/>
      <c r="I96" s="9"/>
      <c r="J96" s="9"/>
      <c r="L96" s="9"/>
      <c r="P96" s="22"/>
    </row>
    <row r="97" spans="1:16" ht="15">
      <c r="A97" s="1">
        <v>88</v>
      </c>
      <c r="B97" s="5"/>
      <c r="C97" s="9"/>
      <c r="D97" s="9"/>
      <c r="E97" s="9"/>
      <c r="F97" s="9"/>
      <c r="G97" s="9"/>
      <c r="I97" s="9"/>
      <c r="J97" s="9"/>
      <c r="L97" s="9"/>
      <c r="P97" s="22"/>
    </row>
    <row r="98" spans="1:16" ht="15">
      <c r="A98" s="1">
        <v>89</v>
      </c>
      <c r="B98" s="5"/>
      <c r="C98" s="9"/>
      <c r="D98" s="9"/>
      <c r="E98" s="9"/>
      <c r="F98" s="9"/>
      <c r="G98" s="9"/>
      <c r="I98" s="9"/>
      <c r="J98" s="9"/>
      <c r="L98" s="9"/>
      <c r="P98" s="22"/>
    </row>
    <row r="99" spans="1:16" ht="15">
      <c r="A99" s="1">
        <v>90</v>
      </c>
      <c r="B99" s="5"/>
      <c r="C99" s="9"/>
      <c r="D99" s="9"/>
      <c r="E99" s="9"/>
      <c r="F99" s="9"/>
      <c r="G99" s="9"/>
      <c r="I99" s="9"/>
      <c r="J99" s="9"/>
      <c r="L99" s="9"/>
      <c r="P99" s="22"/>
    </row>
    <row r="100" spans="1:16" ht="15">
      <c r="A100" s="1">
        <v>91</v>
      </c>
      <c r="B100" s="5"/>
      <c r="C100" s="9"/>
      <c r="D100" s="9"/>
      <c r="E100" s="9"/>
      <c r="F100" s="9"/>
      <c r="G100" s="9"/>
      <c r="I100" s="9"/>
      <c r="J100" s="9"/>
      <c r="L100" s="9"/>
      <c r="P100" s="22"/>
    </row>
    <row r="101" spans="1:16" ht="15">
      <c r="A101" s="1">
        <v>92</v>
      </c>
      <c r="B101" s="5"/>
      <c r="C101" s="9"/>
      <c r="D101" s="9"/>
      <c r="E101" s="9"/>
      <c r="F101" s="9"/>
      <c r="G101" s="9"/>
      <c r="I101" s="9"/>
      <c r="J101" s="9"/>
      <c r="L101" s="9"/>
      <c r="P101" s="22"/>
    </row>
    <row r="102" spans="1:16" ht="15">
      <c r="A102" s="1">
        <v>93</v>
      </c>
      <c r="B102" s="5"/>
      <c r="C102" s="9"/>
      <c r="D102" s="9"/>
      <c r="E102" s="9"/>
      <c r="F102" s="9"/>
      <c r="G102" s="9"/>
      <c r="I102" s="9"/>
      <c r="J102" s="9"/>
      <c r="L102" s="9"/>
      <c r="P102" s="22"/>
    </row>
    <row r="103" spans="1:16" ht="15">
      <c r="A103" s="1">
        <v>94</v>
      </c>
      <c r="B103" s="5"/>
      <c r="C103" s="9"/>
      <c r="D103" s="9"/>
      <c r="E103" s="9"/>
      <c r="F103" s="9"/>
      <c r="G103" s="9"/>
      <c r="I103" s="9"/>
      <c r="J103" s="9"/>
      <c r="L103" s="9"/>
      <c r="P103" s="22"/>
    </row>
    <row r="104" spans="1:16" ht="15">
      <c r="A104" s="1">
        <v>95</v>
      </c>
      <c r="B104" s="5"/>
      <c r="C104" s="9"/>
      <c r="D104" s="9"/>
      <c r="E104" s="9"/>
      <c r="F104" s="9"/>
      <c r="G104" s="9"/>
      <c r="H104" s="9"/>
      <c r="I104" s="9"/>
      <c r="J104" s="9"/>
      <c r="P104" s="22"/>
    </row>
    <row r="105" spans="1:16" ht="15">
      <c r="A105" s="1">
        <v>96</v>
      </c>
      <c r="B105" s="5"/>
      <c r="C105" s="9"/>
      <c r="D105" s="9"/>
      <c r="E105" s="9"/>
      <c r="F105" s="9"/>
      <c r="G105" s="9"/>
      <c r="H105" s="9"/>
      <c r="I105" s="9"/>
      <c r="J105" s="9"/>
      <c r="P105" s="22"/>
    </row>
    <row r="106" spans="2:16" ht="15">
      <c r="B106" s="5"/>
      <c r="C106" s="9"/>
      <c r="D106" s="9"/>
      <c r="E106" s="9"/>
      <c r="F106" s="9"/>
      <c r="G106" s="9"/>
      <c r="H106" s="9"/>
      <c r="I106" s="9"/>
      <c r="J106" s="9"/>
      <c r="P106" s="22"/>
    </row>
    <row r="107" spans="2:16" ht="15">
      <c r="B107" s="5"/>
      <c r="C107" s="9"/>
      <c r="D107" s="9"/>
      <c r="E107" s="9"/>
      <c r="F107" s="9"/>
      <c r="G107" s="9"/>
      <c r="H107" s="9"/>
      <c r="I107" s="9"/>
      <c r="J107" s="9"/>
      <c r="P107" s="22"/>
    </row>
    <row r="108" spans="2:16" ht="15">
      <c r="B108" s="5"/>
      <c r="C108" s="9"/>
      <c r="D108" s="9"/>
      <c r="E108" s="9"/>
      <c r="F108" s="9"/>
      <c r="G108" s="9"/>
      <c r="H108" s="9"/>
      <c r="I108" s="9"/>
      <c r="J108" s="9"/>
      <c r="P108" s="22"/>
    </row>
    <row r="109" spans="2:16" ht="15">
      <c r="B109" s="5"/>
      <c r="C109" s="9"/>
      <c r="D109" s="9"/>
      <c r="E109" s="9"/>
      <c r="F109" s="9"/>
      <c r="G109" s="9"/>
      <c r="H109" s="9"/>
      <c r="I109" s="9"/>
      <c r="J109" s="9"/>
      <c r="P109" s="22"/>
    </row>
    <row r="110" spans="2:16" ht="15">
      <c r="B110" s="5"/>
      <c r="C110" s="9"/>
      <c r="D110" s="9"/>
      <c r="E110" s="9"/>
      <c r="F110" s="9"/>
      <c r="G110" s="9"/>
      <c r="H110" s="9"/>
      <c r="I110" s="9"/>
      <c r="J110" s="9"/>
      <c r="P110" s="22"/>
    </row>
    <row r="111" spans="2:16" ht="15">
      <c r="B111" s="5"/>
      <c r="C111" s="9"/>
      <c r="D111" s="9"/>
      <c r="E111" s="9"/>
      <c r="F111" s="9"/>
      <c r="G111" s="9"/>
      <c r="H111" s="9"/>
      <c r="I111" s="9"/>
      <c r="J111" s="9"/>
      <c r="P111" s="22"/>
    </row>
    <row r="112" spans="2:16" ht="15">
      <c r="B112" s="5"/>
      <c r="C112" s="9"/>
      <c r="D112" s="9"/>
      <c r="E112" s="9"/>
      <c r="F112" s="9"/>
      <c r="G112" s="9"/>
      <c r="H112" s="9"/>
      <c r="I112" s="9"/>
      <c r="J112" s="9"/>
      <c r="P112" s="22"/>
    </row>
    <row r="113" spans="2:16" ht="15">
      <c r="B113" s="5"/>
      <c r="C113" s="9"/>
      <c r="D113" s="9"/>
      <c r="E113" s="9"/>
      <c r="F113" s="9"/>
      <c r="G113" s="9"/>
      <c r="H113" s="9"/>
      <c r="I113" s="9"/>
      <c r="J113" s="9"/>
      <c r="P113" s="22"/>
    </row>
    <row r="114" spans="2:16" ht="15">
      <c r="B114" s="5"/>
      <c r="C114" s="9"/>
      <c r="D114" s="9"/>
      <c r="E114" s="9"/>
      <c r="F114" s="9"/>
      <c r="G114" s="9"/>
      <c r="H114" s="9"/>
      <c r="I114" s="9"/>
      <c r="J114" s="9"/>
      <c r="P114" s="22"/>
    </row>
    <row r="115" spans="2:16" ht="15">
      <c r="B115" s="5"/>
      <c r="C115" s="9"/>
      <c r="D115" s="9"/>
      <c r="E115" s="9"/>
      <c r="F115" s="9"/>
      <c r="G115" s="9"/>
      <c r="H115" s="9"/>
      <c r="I115" s="9"/>
      <c r="J115" s="9"/>
      <c r="P115" s="22"/>
    </row>
    <row r="116" spans="2:16" ht="15">
      <c r="B116" s="5"/>
      <c r="C116" s="9"/>
      <c r="D116" s="9"/>
      <c r="E116" s="9"/>
      <c r="F116" s="9"/>
      <c r="G116" s="9"/>
      <c r="H116" s="9"/>
      <c r="I116" s="9"/>
      <c r="J116" s="9"/>
      <c r="P116" s="22"/>
    </row>
    <row r="117" spans="2:10" ht="15">
      <c r="B117" s="5"/>
      <c r="C117" s="9"/>
      <c r="D117" s="9"/>
      <c r="E117" s="9"/>
      <c r="F117" s="9"/>
      <c r="G117" s="9"/>
      <c r="H117" s="9"/>
      <c r="I117" s="9"/>
      <c r="J117" s="9"/>
    </row>
    <row r="118" spans="2:10" ht="15">
      <c r="B118" s="5"/>
      <c r="C118" s="9"/>
      <c r="D118" s="9"/>
      <c r="E118" s="9"/>
      <c r="F118" s="9"/>
      <c r="G118" s="9"/>
      <c r="H118" s="9"/>
      <c r="I118" s="9"/>
      <c r="J118" s="9"/>
    </row>
    <row r="119" spans="2:10" ht="15">
      <c r="B119" s="5"/>
      <c r="C119" s="9"/>
      <c r="D119" s="9"/>
      <c r="E119" s="9"/>
      <c r="F119" s="9"/>
      <c r="G119" s="9"/>
      <c r="H119" s="9"/>
      <c r="I119" s="9"/>
      <c r="J119" s="9"/>
    </row>
    <row r="120" spans="2:10" ht="15">
      <c r="B120" s="5"/>
      <c r="C120" s="9"/>
      <c r="D120" s="9"/>
      <c r="E120" s="9"/>
      <c r="F120" s="9"/>
      <c r="G120" s="9"/>
      <c r="H120" s="9"/>
      <c r="I120" s="9"/>
      <c r="J120" s="9"/>
    </row>
    <row r="121" spans="2:10" ht="15">
      <c r="B121" s="5"/>
      <c r="C121" s="9"/>
      <c r="D121" s="9"/>
      <c r="E121" s="9"/>
      <c r="F121" s="9"/>
      <c r="G121" s="9"/>
      <c r="H121" s="9"/>
      <c r="I121" s="9"/>
      <c r="J121" s="9"/>
    </row>
    <row r="122" spans="3:10" ht="15">
      <c r="C122" s="9"/>
      <c r="D122" s="9"/>
      <c r="E122" s="9"/>
      <c r="F122" s="9"/>
      <c r="G122" s="9"/>
      <c r="H122" s="9"/>
      <c r="I122" s="9"/>
      <c r="J122" s="9"/>
    </row>
    <row r="123" spans="3:10" ht="15">
      <c r="C123" s="9"/>
      <c r="D123" s="9"/>
      <c r="E123" s="9"/>
      <c r="F123" s="9"/>
      <c r="G123" s="9"/>
      <c r="H123" s="9"/>
      <c r="I123" s="9"/>
      <c r="J123" s="9"/>
    </row>
    <row r="124" spans="3:10" ht="15">
      <c r="C124" s="9"/>
      <c r="D124" s="9"/>
      <c r="E124" s="9"/>
      <c r="F124" s="9"/>
      <c r="G124" s="9"/>
      <c r="H124" s="9"/>
      <c r="I124" s="9"/>
      <c r="J124" s="9"/>
    </row>
    <row r="125" spans="3:10" ht="15">
      <c r="C125" s="9"/>
      <c r="D125" s="9"/>
      <c r="E125" s="9"/>
      <c r="F125" s="9"/>
      <c r="G125" s="9"/>
      <c r="H125" s="9"/>
      <c r="I125" s="9"/>
      <c r="J125" s="9"/>
    </row>
    <row r="126" spans="3:10" ht="15">
      <c r="C126" s="9"/>
      <c r="D126" s="9"/>
      <c r="E126" s="9"/>
      <c r="F126" s="9"/>
      <c r="G126" s="9"/>
      <c r="H126" s="9"/>
      <c r="I126" s="9"/>
      <c r="J126" s="9"/>
    </row>
    <row r="127" spans="3:10" ht="15">
      <c r="C127" s="9"/>
      <c r="D127" s="9"/>
      <c r="E127" s="9"/>
      <c r="F127" s="9"/>
      <c r="G127" s="9"/>
      <c r="H127" s="9"/>
      <c r="I127" s="9"/>
      <c r="J127" s="9"/>
    </row>
    <row r="128" spans="3:10" ht="15">
      <c r="C128" s="9"/>
      <c r="D128" s="9"/>
      <c r="E128" s="9"/>
      <c r="F128" s="9"/>
      <c r="G128" s="9"/>
      <c r="H128" s="9"/>
      <c r="I128" s="9"/>
      <c r="J128" s="9"/>
    </row>
    <row r="129" spans="3:10" ht="15">
      <c r="C129" s="9"/>
      <c r="D129" s="9"/>
      <c r="E129" s="9"/>
      <c r="F129" s="9"/>
      <c r="G129" s="9"/>
      <c r="H129" s="9"/>
      <c r="I129" s="9"/>
      <c r="J129" s="9"/>
    </row>
    <row r="130" spans="3:10" ht="15">
      <c r="C130" s="9"/>
      <c r="D130" s="9"/>
      <c r="E130" s="9"/>
      <c r="F130" s="9"/>
      <c r="G130" s="9"/>
      <c r="H130" s="9"/>
      <c r="I130" s="9"/>
      <c r="J130" s="9"/>
    </row>
    <row r="131" spans="3:10" ht="15">
      <c r="C131" s="9"/>
      <c r="D131" s="9"/>
      <c r="E131" s="9"/>
      <c r="F131" s="9"/>
      <c r="G131" s="9"/>
      <c r="H131" s="9"/>
      <c r="I131" s="9"/>
      <c r="J131" s="9"/>
    </row>
    <row r="132" spans="3:10" ht="15">
      <c r="C132" s="9"/>
      <c r="D132" s="9"/>
      <c r="E132" s="9"/>
      <c r="F132" s="9"/>
      <c r="G132" s="9"/>
      <c r="H132" s="9"/>
      <c r="I132" s="9"/>
      <c r="J132" s="9"/>
    </row>
    <row r="133" spans="3:10" ht="15">
      <c r="C133" s="9"/>
      <c r="D133" s="9"/>
      <c r="E133" s="9"/>
      <c r="F133" s="9"/>
      <c r="G133" s="9"/>
      <c r="H133" s="9"/>
      <c r="I133" s="9"/>
      <c r="J133" s="9"/>
    </row>
    <row r="134" spans="3:10" ht="15">
      <c r="C134" s="9"/>
      <c r="D134" s="9"/>
      <c r="E134" s="9"/>
      <c r="F134" s="9"/>
      <c r="G134" s="9"/>
      <c r="H134" s="9"/>
      <c r="I134" s="9"/>
      <c r="J134" s="9"/>
    </row>
    <row r="135" spans="3:10" ht="15">
      <c r="C135" s="9"/>
      <c r="D135" s="9"/>
      <c r="E135" s="9"/>
      <c r="F135" s="9"/>
      <c r="G135" s="9"/>
      <c r="H135" s="9"/>
      <c r="I135" s="9"/>
      <c r="J135" s="9"/>
    </row>
    <row r="136" spans="3:10" ht="15">
      <c r="C136" s="9"/>
      <c r="D136" s="9"/>
      <c r="E136" s="9"/>
      <c r="F136" s="9"/>
      <c r="G136" s="9"/>
      <c r="H136" s="9"/>
      <c r="I136" s="9"/>
      <c r="J136" s="9"/>
    </row>
    <row r="137" spans="3:10" ht="15">
      <c r="C137" s="9"/>
      <c r="D137" s="9"/>
      <c r="E137" s="9"/>
      <c r="F137" s="9"/>
      <c r="G137" s="9"/>
      <c r="H137" s="9"/>
      <c r="I137" s="9"/>
      <c r="J137" s="9"/>
    </row>
    <row r="138" spans="3:10" ht="15">
      <c r="C138" s="9"/>
      <c r="D138" s="9"/>
      <c r="E138" s="9"/>
      <c r="F138" s="9"/>
      <c r="G138" s="9"/>
      <c r="H138" s="9"/>
      <c r="I138" s="9"/>
      <c r="J138" s="9"/>
    </row>
    <row r="139" spans="3:10" ht="15">
      <c r="C139" s="9"/>
      <c r="D139" s="9"/>
      <c r="E139" s="9"/>
      <c r="F139" s="9"/>
      <c r="G139" s="9"/>
      <c r="H139" s="9"/>
      <c r="I139" s="9"/>
      <c r="J139" s="9"/>
    </row>
    <row r="140" spans="3:10" ht="15">
      <c r="C140" s="9"/>
      <c r="D140" s="9"/>
      <c r="E140" s="9"/>
      <c r="F140" s="9"/>
      <c r="G140" s="9"/>
      <c r="H140" s="9"/>
      <c r="I140" s="9"/>
      <c r="J140" s="9"/>
    </row>
    <row r="141" spans="3:10" ht="15">
      <c r="C141" s="9"/>
      <c r="D141" s="9"/>
      <c r="E141" s="9"/>
      <c r="F141" s="9"/>
      <c r="G141" s="9"/>
      <c r="H141" s="9"/>
      <c r="I141" s="9"/>
      <c r="J141" s="9"/>
    </row>
    <row r="142" spans="3:10" ht="15">
      <c r="C142" s="9"/>
      <c r="D142" s="9"/>
      <c r="E142" s="9"/>
      <c r="F142" s="9"/>
      <c r="G142" s="9"/>
      <c r="H142" s="9"/>
      <c r="I142" s="9"/>
      <c r="J142" s="9"/>
    </row>
    <row r="143" spans="3:10" ht="15">
      <c r="C143" s="9"/>
      <c r="D143" s="9"/>
      <c r="E143" s="9"/>
      <c r="F143" s="9"/>
      <c r="G143" s="9"/>
      <c r="H143" s="9"/>
      <c r="I143" s="9"/>
      <c r="J143" s="9"/>
    </row>
    <row r="144" spans="3:10" ht="15">
      <c r="C144" s="9"/>
      <c r="D144" s="9"/>
      <c r="E144" s="9"/>
      <c r="F144" s="9"/>
      <c r="G144" s="9"/>
      <c r="H144" s="9"/>
      <c r="I144" s="9"/>
      <c r="J144" s="9"/>
    </row>
    <row r="145" spans="3:10" ht="15">
      <c r="C145" s="9"/>
      <c r="D145" s="9"/>
      <c r="E145" s="9"/>
      <c r="F145" s="9"/>
      <c r="G145" s="9"/>
      <c r="H145" s="9"/>
      <c r="I145" s="9"/>
      <c r="J145" s="9"/>
    </row>
    <row r="146" spans="3:10" ht="15">
      <c r="C146" s="9"/>
      <c r="D146" s="9"/>
      <c r="E146" s="9"/>
      <c r="F146" s="9"/>
      <c r="G146" s="9"/>
      <c r="H146" s="9"/>
      <c r="I146" s="9"/>
      <c r="J146" s="9"/>
    </row>
    <row r="157" spans="3:10" ht="15">
      <c r="C157" s="9"/>
      <c r="D157" s="9"/>
      <c r="E157" s="9"/>
      <c r="F157" s="9"/>
      <c r="G157" s="9"/>
      <c r="H157" s="9"/>
      <c r="I157" s="9"/>
      <c r="J157" s="9"/>
    </row>
    <row r="158" spans="3:10" ht="15">
      <c r="C158" s="9"/>
      <c r="D158" s="9"/>
      <c r="E158" s="9"/>
      <c r="F158" s="9"/>
      <c r="G158" s="9"/>
      <c r="H158" s="9"/>
      <c r="I158" s="9"/>
      <c r="J158" s="9"/>
    </row>
    <row r="159" spans="3:10" ht="15">
      <c r="C159" s="9"/>
      <c r="D159" s="9"/>
      <c r="E159" s="9"/>
      <c r="F159" s="9"/>
      <c r="G159" s="9"/>
      <c r="H159" s="9"/>
      <c r="I159" s="9"/>
      <c r="J159" s="9"/>
    </row>
    <row r="160" spans="3:10" ht="15">
      <c r="C160" s="9"/>
      <c r="D160" s="9"/>
      <c r="E160" s="9"/>
      <c r="F160" s="9"/>
      <c r="G160" s="9"/>
      <c r="H160" s="9"/>
      <c r="I160" s="9"/>
      <c r="J160" s="9"/>
    </row>
    <row r="161" spans="3:10" ht="15">
      <c r="C161" s="9"/>
      <c r="D161" s="9"/>
      <c r="E161" s="9"/>
      <c r="F161" s="9"/>
      <c r="G161" s="9"/>
      <c r="H161" s="9"/>
      <c r="I161" s="9"/>
      <c r="J161" s="9"/>
    </row>
    <row r="162" spans="3:10" ht="15">
      <c r="C162" s="9"/>
      <c r="D162" s="9"/>
      <c r="E162" s="9"/>
      <c r="F162" s="9"/>
      <c r="G162" s="9"/>
      <c r="H162" s="9"/>
      <c r="I162" s="9"/>
      <c r="J162" s="9"/>
    </row>
    <row r="163" spans="3:10" ht="15">
      <c r="C163" s="9"/>
      <c r="D163" s="9"/>
      <c r="E163" s="9"/>
      <c r="F163" s="9"/>
      <c r="G163" s="9"/>
      <c r="H163" s="9"/>
      <c r="I163" s="9"/>
      <c r="J163" s="9"/>
    </row>
    <row r="164" spans="3:10" ht="15">
      <c r="C164" s="9"/>
      <c r="D164" s="9"/>
      <c r="E164" s="9"/>
      <c r="F164" s="9"/>
      <c r="G164" s="9"/>
      <c r="H164" s="9"/>
      <c r="I164" s="9"/>
      <c r="J164" s="9"/>
    </row>
    <row r="165" spans="3:10" ht="15">
      <c r="C165" s="9"/>
      <c r="D165" s="9"/>
      <c r="E165" s="9"/>
      <c r="F165" s="9"/>
      <c r="G165" s="9"/>
      <c r="H165" s="9"/>
      <c r="I165" s="9"/>
      <c r="J165" s="9"/>
    </row>
    <row r="166" spans="3:10" ht="15">
      <c r="C166" s="9"/>
      <c r="D166" s="9"/>
      <c r="E166" s="9"/>
      <c r="F166" s="9"/>
      <c r="G166" s="9"/>
      <c r="H166" s="9"/>
      <c r="I166" s="9"/>
      <c r="J166" s="9"/>
    </row>
    <row r="167" spans="3:10" ht="15">
      <c r="C167" s="9"/>
      <c r="D167" s="9"/>
      <c r="E167" s="9"/>
      <c r="F167" s="9"/>
      <c r="G167" s="9"/>
      <c r="H167" s="9"/>
      <c r="I167" s="9"/>
      <c r="J167" s="9"/>
    </row>
    <row r="168" spans="3:10" ht="15">
      <c r="C168" s="9"/>
      <c r="D168" s="9"/>
      <c r="E168" s="9"/>
      <c r="F168" s="9"/>
      <c r="G168" s="9"/>
      <c r="H168" s="9"/>
      <c r="I168" s="9"/>
      <c r="J168" s="9"/>
    </row>
    <row r="169" spans="3:10" ht="15">
      <c r="C169" s="9"/>
      <c r="D169" s="9"/>
      <c r="E169" s="9"/>
      <c r="F169" s="9"/>
      <c r="G169" s="9"/>
      <c r="H169" s="9"/>
      <c r="I169" s="9"/>
      <c r="J169" s="9"/>
    </row>
    <row r="170" spans="3:10" ht="15">
      <c r="C170" s="9"/>
      <c r="D170" s="9"/>
      <c r="E170" s="9"/>
      <c r="F170" s="9"/>
      <c r="G170" s="9"/>
      <c r="H170" s="9"/>
      <c r="I170" s="9"/>
      <c r="J170" s="9"/>
    </row>
    <row r="171" spans="3:10" ht="15">
      <c r="C171" s="9"/>
      <c r="D171" s="9"/>
      <c r="E171" s="9"/>
      <c r="F171" s="9"/>
      <c r="G171" s="9"/>
      <c r="H171" s="9"/>
      <c r="I171" s="9"/>
      <c r="J171" s="9"/>
    </row>
    <row r="172" spans="3:10" ht="15">
      <c r="C172" s="9"/>
      <c r="D172" s="9"/>
      <c r="E172" s="9"/>
      <c r="F172" s="9"/>
      <c r="G172" s="9"/>
      <c r="H172" s="9"/>
      <c r="I172" s="9"/>
      <c r="J172" s="9"/>
    </row>
    <row r="173" spans="3:10" ht="15">
      <c r="C173" s="9"/>
      <c r="D173" s="9"/>
      <c r="E173" s="9"/>
      <c r="F173" s="9"/>
      <c r="G173" s="9"/>
      <c r="H173" s="9"/>
      <c r="I173" s="9"/>
      <c r="J173" s="9"/>
    </row>
    <row r="174" spans="3:10" ht="15">
      <c r="C174" s="9"/>
      <c r="D174" s="9"/>
      <c r="E174" s="9"/>
      <c r="F174" s="9"/>
      <c r="G174" s="9"/>
      <c r="H174" s="9"/>
      <c r="I174" s="9"/>
      <c r="J174" s="9"/>
    </row>
    <row r="175" spans="3:10" ht="15">
      <c r="C175" s="9"/>
      <c r="D175" s="9"/>
      <c r="E175" s="9"/>
      <c r="F175" s="9"/>
      <c r="G175" s="9"/>
      <c r="H175" s="9"/>
      <c r="I175" s="9"/>
      <c r="J175" s="9"/>
    </row>
    <row r="176" spans="3:10" ht="15">
      <c r="C176" s="9"/>
      <c r="D176" s="9"/>
      <c r="E176" s="9"/>
      <c r="F176" s="9"/>
      <c r="G176" s="9"/>
      <c r="H176" s="9"/>
      <c r="I176" s="9"/>
      <c r="J176" s="9"/>
    </row>
    <row r="177" spans="3:10" ht="15">
      <c r="C177" s="9"/>
      <c r="D177" s="9"/>
      <c r="E177" s="9"/>
      <c r="F177" s="9"/>
      <c r="G177" s="9"/>
      <c r="H177" s="9"/>
      <c r="I177" s="9"/>
      <c r="J177" s="9"/>
    </row>
    <row r="178" spans="3:10" ht="15">
      <c r="C178" s="9"/>
      <c r="D178" s="9"/>
      <c r="E178" s="9"/>
      <c r="F178" s="9"/>
      <c r="G178" s="9"/>
      <c r="H178" s="9"/>
      <c r="I178" s="9"/>
      <c r="J178" s="9"/>
    </row>
    <row r="179" spans="3:10" ht="15">
      <c r="C179" s="9"/>
      <c r="D179" s="9"/>
      <c r="E179" s="9"/>
      <c r="F179" s="9"/>
      <c r="G179" s="9"/>
      <c r="H179" s="9"/>
      <c r="I179" s="9"/>
      <c r="J179" s="9"/>
    </row>
    <row r="180" spans="3:10" ht="15">
      <c r="C180" s="9"/>
      <c r="D180" s="9"/>
      <c r="E180" s="9"/>
      <c r="F180" s="9"/>
      <c r="G180" s="9"/>
      <c r="H180" s="9"/>
      <c r="I180" s="9"/>
      <c r="J180" s="9"/>
    </row>
    <row r="181" spans="3:10" ht="15">
      <c r="C181" s="9"/>
      <c r="D181" s="9"/>
      <c r="E181" s="9"/>
      <c r="F181" s="9"/>
      <c r="G181" s="9"/>
      <c r="H181" s="9"/>
      <c r="I181" s="9"/>
      <c r="J181" s="9"/>
    </row>
    <row r="182" spans="3:10" ht="15">
      <c r="C182" s="9"/>
      <c r="D182" s="9"/>
      <c r="E182" s="9"/>
      <c r="F182" s="9"/>
      <c r="G182" s="9"/>
      <c r="H182" s="9"/>
      <c r="I182" s="9"/>
      <c r="J182" s="9"/>
    </row>
    <row r="183" spans="3:10" ht="15">
      <c r="C183" s="9"/>
      <c r="D183" s="9"/>
      <c r="E183" s="9"/>
      <c r="F183" s="9"/>
      <c r="G183" s="9"/>
      <c r="H183" s="9"/>
      <c r="I183" s="9"/>
      <c r="J183" s="9"/>
    </row>
    <row r="184" spans="3:10" ht="15">
      <c r="C184" s="9"/>
      <c r="D184" s="9"/>
      <c r="E184" s="9"/>
      <c r="F184" s="9"/>
      <c r="G184" s="9"/>
      <c r="H184" s="9"/>
      <c r="I184" s="9"/>
      <c r="J184" s="9"/>
    </row>
    <row r="185" spans="3:10" ht="15">
      <c r="C185" s="9"/>
      <c r="D185" s="9"/>
      <c r="E185" s="9"/>
      <c r="F185" s="9"/>
      <c r="G185" s="9"/>
      <c r="H185" s="9"/>
      <c r="I185" s="9"/>
      <c r="J185" s="9"/>
    </row>
    <row r="186" spans="3:10" ht="15">
      <c r="C186" s="9"/>
      <c r="D186" s="9"/>
      <c r="E186" s="9"/>
      <c r="F186" s="9"/>
      <c r="G186" s="9"/>
      <c r="H186" s="9"/>
      <c r="I186" s="9"/>
      <c r="J186" s="9"/>
    </row>
    <row r="187" spans="3:10" ht="15">
      <c r="C187" s="9"/>
      <c r="D187" s="9"/>
      <c r="E187" s="9"/>
      <c r="F187" s="9"/>
      <c r="G187" s="9"/>
      <c r="H187" s="9"/>
      <c r="I187" s="9"/>
      <c r="J187" s="9"/>
    </row>
    <row r="188" spans="3:10" ht="15">
      <c r="C188" s="9"/>
      <c r="D188" s="9"/>
      <c r="E188" s="9"/>
      <c r="F188" s="9"/>
      <c r="G188" s="9"/>
      <c r="H188" s="9"/>
      <c r="I188" s="9"/>
      <c r="J188" s="9"/>
    </row>
    <row r="189" spans="3:10" ht="15">
      <c r="C189" s="9"/>
      <c r="D189" s="9"/>
      <c r="E189" s="9"/>
      <c r="F189" s="9"/>
      <c r="G189" s="9"/>
      <c r="H189" s="9"/>
      <c r="I189" s="9"/>
      <c r="J189" s="9"/>
    </row>
    <row r="190" spans="3:10" ht="15">
      <c r="C190" s="9"/>
      <c r="D190" s="9"/>
      <c r="E190" s="9"/>
      <c r="F190" s="9"/>
      <c r="G190" s="9"/>
      <c r="H190" s="9"/>
      <c r="I190" s="9"/>
      <c r="J190" s="9"/>
    </row>
    <row r="191" spans="3:10" ht="15">
      <c r="C191" s="9"/>
      <c r="D191" s="9"/>
      <c r="E191" s="9"/>
      <c r="F191" s="9"/>
      <c r="G191" s="9"/>
      <c r="H191" s="9"/>
      <c r="I191" s="9"/>
      <c r="J191" s="9"/>
    </row>
    <row r="192" spans="3:10" ht="15">
      <c r="C192" s="9"/>
      <c r="D192" s="9"/>
      <c r="E192" s="9"/>
      <c r="F192" s="9"/>
      <c r="G192" s="9"/>
      <c r="H192" s="9"/>
      <c r="I192" s="9"/>
      <c r="J192" s="9"/>
    </row>
    <row r="193" spans="3:10" ht="15">
      <c r="C193" s="9"/>
      <c r="D193" s="9"/>
      <c r="E193" s="9"/>
      <c r="F193" s="9"/>
      <c r="G193" s="9"/>
      <c r="H193" s="9"/>
      <c r="I193" s="9"/>
      <c r="J193" s="9"/>
    </row>
    <row r="194" spans="3:10" ht="15">
      <c r="C194" s="9"/>
      <c r="D194" s="9"/>
      <c r="E194" s="9"/>
      <c r="F194" s="9"/>
      <c r="G194" s="9"/>
      <c r="H194" s="9"/>
      <c r="I194" s="9"/>
      <c r="J194" s="9"/>
    </row>
    <row r="195" spans="3:10" ht="15">
      <c r="C195" s="9"/>
      <c r="D195" s="9"/>
      <c r="E195" s="9"/>
      <c r="F195" s="9"/>
      <c r="G195" s="9"/>
      <c r="H195" s="9"/>
      <c r="I195" s="9"/>
      <c r="J195" s="9"/>
    </row>
    <row r="196" spans="3:10" ht="15">
      <c r="C196" s="9"/>
      <c r="D196" s="9"/>
      <c r="E196" s="9"/>
      <c r="F196" s="9"/>
      <c r="G196" s="9"/>
      <c r="H196" s="9"/>
      <c r="I196" s="9"/>
      <c r="J196" s="9"/>
    </row>
    <row r="197" spans="3:10" ht="15">
      <c r="C197" s="9"/>
      <c r="D197" s="9"/>
      <c r="E197" s="9"/>
      <c r="F197" s="9"/>
      <c r="G197" s="9"/>
      <c r="H197" s="9"/>
      <c r="I197" s="9"/>
      <c r="J197" s="9"/>
    </row>
    <row r="198" spans="3:10" ht="15">
      <c r="C198" s="9"/>
      <c r="D198" s="9"/>
      <c r="E198" s="9"/>
      <c r="F198" s="9"/>
      <c r="G198" s="9"/>
      <c r="H198" s="9"/>
      <c r="I198" s="9"/>
      <c r="J198" s="9"/>
    </row>
    <row r="199" spans="3:10" ht="15">
      <c r="C199" s="9"/>
      <c r="D199" s="9"/>
      <c r="E199" s="9"/>
      <c r="F199" s="9"/>
      <c r="G199" s="9"/>
      <c r="H199" s="9"/>
      <c r="I199" s="9"/>
      <c r="J199" s="9"/>
    </row>
    <row r="200" spans="3:10" ht="15">
      <c r="C200" s="9"/>
      <c r="D200" s="9"/>
      <c r="E200" s="9"/>
      <c r="F200" s="9"/>
      <c r="G200" s="9"/>
      <c r="H200" s="9"/>
      <c r="I200" s="9"/>
      <c r="J200" s="9"/>
    </row>
    <row r="201" spans="3:10" ht="15">
      <c r="C201" s="9"/>
      <c r="D201" s="9"/>
      <c r="E201" s="9"/>
      <c r="F201" s="9"/>
      <c r="G201" s="9"/>
      <c r="H201" s="9"/>
      <c r="I201" s="9"/>
      <c r="J201" s="9"/>
    </row>
    <row r="202" spans="3:10" ht="15">
      <c r="C202" s="9"/>
      <c r="D202" s="9"/>
      <c r="E202" s="9"/>
      <c r="F202" s="9"/>
      <c r="G202" s="9"/>
      <c r="H202" s="9"/>
      <c r="I202" s="9"/>
      <c r="J202" s="9"/>
    </row>
    <row r="203" spans="3:10" ht="15">
      <c r="C203" s="9"/>
      <c r="D203" s="9"/>
      <c r="E203" s="9"/>
      <c r="F203" s="9"/>
      <c r="G203" s="9"/>
      <c r="H203" s="9"/>
      <c r="I203" s="9"/>
      <c r="J203" s="9"/>
    </row>
    <row r="204" spans="3:10" ht="15">
      <c r="C204" s="9"/>
      <c r="D204" s="9"/>
      <c r="E204" s="9"/>
      <c r="F204" s="9"/>
      <c r="G204" s="9"/>
      <c r="H204" s="9"/>
      <c r="I204" s="9"/>
      <c r="J204" s="9"/>
    </row>
    <row r="205" spans="3:10" ht="15">
      <c r="C205" s="9"/>
      <c r="D205" s="9"/>
      <c r="E205" s="9"/>
      <c r="F205" s="9"/>
      <c r="G205" s="9"/>
      <c r="H205" s="9"/>
      <c r="I205" s="9"/>
      <c r="J205" s="9"/>
    </row>
    <row r="206" spans="3:10" ht="15">
      <c r="C206" s="9"/>
      <c r="D206" s="9"/>
      <c r="E206" s="9"/>
      <c r="F206" s="9"/>
      <c r="G206" s="9"/>
      <c r="H206" s="9"/>
      <c r="I206" s="9"/>
      <c r="J206" s="9"/>
    </row>
    <row r="207" spans="3:10" ht="15">
      <c r="C207" s="9"/>
      <c r="D207" s="9"/>
      <c r="E207" s="9"/>
      <c r="F207" s="9"/>
      <c r="G207" s="9"/>
      <c r="H207" s="9"/>
      <c r="I207" s="9"/>
      <c r="J207" s="9"/>
    </row>
    <row r="208" spans="3:10" ht="15">
      <c r="C208" s="9"/>
      <c r="D208" s="9"/>
      <c r="E208" s="9"/>
      <c r="F208" s="9"/>
      <c r="G208" s="9"/>
      <c r="H208" s="9"/>
      <c r="I208" s="9"/>
      <c r="J208" s="9"/>
    </row>
    <row r="209" spans="3:10" ht="15">
      <c r="C209" s="9"/>
      <c r="D209" s="9"/>
      <c r="E209" s="9"/>
      <c r="F209" s="9"/>
      <c r="G209" s="9"/>
      <c r="H209" s="9"/>
      <c r="I209" s="9"/>
      <c r="J209" s="9"/>
    </row>
    <row r="210" spans="3:10" ht="15">
      <c r="C210" s="9"/>
      <c r="D210" s="9"/>
      <c r="E210" s="9"/>
      <c r="F210" s="9"/>
      <c r="G210" s="9"/>
      <c r="H210" s="9"/>
      <c r="I210" s="9"/>
      <c r="J210" s="9"/>
    </row>
    <row r="211" spans="3:10" ht="15">
      <c r="C211" s="9"/>
      <c r="D211" s="9"/>
      <c r="E211" s="9"/>
      <c r="F211" s="9"/>
      <c r="G211" s="9"/>
      <c r="H211" s="9"/>
      <c r="I211" s="9"/>
      <c r="J211" s="9"/>
    </row>
    <row r="212" spans="3:10" ht="15">
      <c r="C212" s="9"/>
      <c r="D212" s="9"/>
      <c r="E212" s="9"/>
      <c r="F212" s="9"/>
      <c r="G212" s="9"/>
      <c r="H212" s="9"/>
      <c r="I212" s="9"/>
      <c r="J212" s="9"/>
    </row>
    <row r="213" spans="3:10" ht="15">
      <c r="C213" s="9"/>
      <c r="D213" s="9"/>
      <c r="E213" s="9"/>
      <c r="F213" s="9"/>
      <c r="G213" s="9"/>
      <c r="H213" s="9"/>
      <c r="I213" s="9"/>
      <c r="J213" s="9"/>
    </row>
    <row r="214" spans="4:10" ht="15">
      <c r="D214" s="9"/>
      <c r="E214" s="9"/>
      <c r="F214" s="9"/>
      <c r="G214" s="9"/>
      <c r="H214" s="9"/>
      <c r="I214" s="9"/>
      <c r="J214" s="9"/>
    </row>
    <row r="215" spans="4:10" ht="15">
      <c r="D215" s="9"/>
      <c r="E215" s="9"/>
      <c r="F215" s="9"/>
      <c r="G215" s="9"/>
      <c r="H215" s="9"/>
      <c r="I215" s="9"/>
      <c r="J215" s="9"/>
    </row>
    <row r="216" spans="4:10" ht="15">
      <c r="D216" s="9"/>
      <c r="E216" s="9"/>
      <c r="F216" s="9"/>
      <c r="G216" s="9"/>
      <c r="H216" s="9"/>
      <c r="I216" s="9"/>
      <c r="J216" s="9"/>
    </row>
    <row r="217" spans="4:10" ht="15">
      <c r="D217" s="9"/>
      <c r="E217" s="9"/>
      <c r="F217" s="9"/>
      <c r="G217" s="9"/>
      <c r="H217" s="9"/>
      <c r="I217" s="9"/>
      <c r="J217" s="9"/>
    </row>
    <row r="218" spans="4:10" ht="15">
      <c r="D218" s="9"/>
      <c r="E218" s="9"/>
      <c r="F218" s="9"/>
      <c r="G218" s="9"/>
      <c r="H218" s="9"/>
      <c r="I218" s="9"/>
      <c r="J218" s="9"/>
    </row>
    <row r="219" spans="4:10" ht="15">
      <c r="D219" s="9"/>
      <c r="E219" s="9"/>
      <c r="F219" s="9"/>
      <c r="G219" s="9"/>
      <c r="H219" s="9"/>
      <c r="I219" s="9"/>
      <c r="J219" s="9"/>
    </row>
    <row r="220" spans="4:10" ht="15">
      <c r="D220" s="9"/>
      <c r="E220" s="9"/>
      <c r="F220" s="9"/>
      <c r="G220" s="9"/>
      <c r="H220" s="9"/>
      <c r="I220" s="9"/>
      <c r="J220" s="9"/>
    </row>
    <row r="221" spans="4:10" ht="15">
      <c r="D221" s="9"/>
      <c r="E221" s="9"/>
      <c r="F221" s="9"/>
      <c r="G221" s="9"/>
      <c r="H221" s="9"/>
      <c r="I221" s="9"/>
      <c r="J221" s="9"/>
    </row>
    <row r="222" spans="4:10" ht="15">
      <c r="D222" s="9"/>
      <c r="E222" s="9"/>
      <c r="F222" s="9"/>
      <c r="G222" s="9"/>
      <c r="H222" s="9"/>
      <c r="I222" s="9"/>
      <c r="J222" s="9"/>
    </row>
    <row r="223" spans="4:10" ht="15">
      <c r="D223" s="9"/>
      <c r="E223" s="9"/>
      <c r="F223" s="9"/>
      <c r="G223" s="9"/>
      <c r="H223" s="9"/>
      <c r="I223" s="9"/>
      <c r="J223" s="9"/>
    </row>
    <row r="224" spans="4:10" ht="15">
      <c r="D224" s="9"/>
      <c r="E224" s="9"/>
      <c r="F224" s="9"/>
      <c r="G224" s="9"/>
      <c r="H224" s="9"/>
      <c r="I224" s="9"/>
      <c r="J224" s="9"/>
    </row>
    <row r="225" spans="4:10" ht="15">
      <c r="D225" s="9"/>
      <c r="E225" s="9"/>
      <c r="F225" s="9"/>
      <c r="G225" s="9"/>
      <c r="H225" s="9"/>
      <c r="I225" s="9"/>
      <c r="J225" s="9"/>
    </row>
    <row r="226" spans="4:10" ht="15">
      <c r="D226" s="9"/>
      <c r="E226" s="9"/>
      <c r="F226" s="9"/>
      <c r="G226" s="9"/>
      <c r="H226" s="9"/>
      <c r="I226" s="9"/>
      <c r="J226" s="9"/>
    </row>
    <row r="227" spans="4:10" ht="15">
      <c r="D227" s="9"/>
      <c r="E227" s="9"/>
      <c r="F227" s="9"/>
      <c r="G227" s="9"/>
      <c r="H227" s="9"/>
      <c r="I227" s="9"/>
      <c r="J227" s="9"/>
    </row>
    <row r="228" spans="4:10" ht="15">
      <c r="D228" s="9"/>
      <c r="E228" s="9"/>
      <c r="F228" s="9"/>
      <c r="G228" s="9"/>
      <c r="H228" s="9"/>
      <c r="I228" s="9"/>
      <c r="J228" s="9"/>
    </row>
    <row r="229" spans="4:10" ht="15">
      <c r="D229" s="9"/>
      <c r="E229" s="9"/>
      <c r="F229" s="9"/>
      <c r="G229" s="9"/>
      <c r="H229" s="9"/>
      <c r="I229" s="9"/>
      <c r="J229" s="9"/>
    </row>
    <row r="230" spans="4:10" ht="15">
      <c r="D230" s="9"/>
      <c r="E230" s="9"/>
      <c r="F230" s="9"/>
      <c r="G230" s="9"/>
      <c r="H230" s="9"/>
      <c r="I230" s="9"/>
      <c r="J230" s="9"/>
    </row>
    <row r="231" spans="4:10" ht="15">
      <c r="D231" s="9"/>
      <c r="E231" s="9"/>
      <c r="F231" s="9"/>
      <c r="G231" s="9"/>
      <c r="H231" s="9"/>
      <c r="I231" s="9"/>
      <c r="J231" s="9"/>
    </row>
    <row r="232" spans="4:10" ht="15">
      <c r="D232" s="9"/>
      <c r="E232" s="9"/>
      <c r="F232" s="9"/>
      <c r="G232" s="9"/>
      <c r="H232" s="9"/>
      <c r="I232" s="9"/>
      <c r="J232" s="9"/>
    </row>
    <row r="233" spans="4:10" ht="15">
      <c r="D233" s="9"/>
      <c r="E233" s="9"/>
      <c r="F233" s="9"/>
      <c r="G233" s="9"/>
      <c r="H233" s="9"/>
      <c r="I233" s="9"/>
      <c r="J233" s="9"/>
    </row>
    <row r="234" spans="4:10" ht="15">
      <c r="D234" s="9"/>
      <c r="E234" s="9"/>
      <c r="F234" s="9"/>
      <c r="G234" s="9"/>
      <c r="H234" s="9"/>
      <c r="I234" s="9"/>
      <c r="J234" s="9"/>
    </row>
    <row r="235" spans="4:10" ht="15">
      <c r="D235" s="9"/>
      <c r="E235" s="9"/>
      <c r="F235" s="9"/>
      <c r="G235" s="9"/>
      <c r="H235" s="9"/>
      <c r="I235" s="9"/>
      <c r="J235" s="9"/>
    </row>
    <row r="236" spans="4:10" ht="15">
      <c r="D236" s="9"/>
      <c r="E236" s="9"/>
      <c r="F236" s="9"/>
      <c r="G236" s="9"/>
      <c r="H236" s="9"/>
      <c r="I236" s="9"/>
      <c r="J236" s="9"/>
    </row>
    <row r="237" spans="4:10" ht="15">
      <c r="D237" s="9"/>
      <c r="E237" s="9"/>
      <c r="F237" s="9"/>
      <c r="G237" s="9"/>
      <c r="H237" s="9"/>
      <c r="I237" s="9"/>
      <c r="J237" s="9"/>
    </row>
    <row r="238" spans="4:10" ht="15">
      <c r="D238" s="9"/>
      <c r="E238" s="9"/>
      <c r="F238" s="9"/>
      <c r="G238" s="9"/>
      <c r="H238" s="9"/>
      <c r="I238" s="9"/>
      <c r="J238" s="9"/>
    </row>
    <row r="239" spans="4:10" ht="15">
      <c r="D239" s="9"/>
      <c r="E239" s="9"/>
      <c r="F239" s="9"/>
      <c r="G239" s="9"/>
      <c r="H239" s="9"/>
      <c r="I239" s="9"/>
      <c r="J239" s="9"/>
    </row>
    <row r="240" spans="4:10" ht="15">
      <c r="D240" s="9"/>
      <c r="E240" s="9"/>
      <c r="F240" s="9"/>
      <c r="G240" s="9"/>
      <c r="H240" s="9"/>
      <c r="I240" s="9"/>
      <c r="J240" s="9"/>
    </row>
    <row r="241" spans="4:10" ht="15">
      <c r="D241" s="9"/>
      <c r="E241" s="9"/>
      <c r="F241" s="9"/>
      <c r="G241" s="9"/>
      <c r="H241" s="9"/>
      <c r="I241" s="9"/>
      <c r="J241" s="9"/>
    </row>
    <row r="242" spans="4:10" ht="15">
      <c r="D242" s="9"/>
      <c r="E242" s="9"/>
      <c r="F242" s="9"/>
      <c r="G242" s="9"/>
      <c r="H242" s="9"/>
      <c r="I242" s="9"/>
      <c r="J242" s="9"/>
    </row>
    <row r="243" spans="4:10" ht="15">
      <c r="D243" s="9"/>
      <c r="E243" s="9"/>
      <c r="F243" s="9"/>
      <c r="G243" s="9"/>
      <c r="H243" s="9"/>
      <c r="I243" s="9"/>
      <c r="J243" s="9"/>
    </row>
    <row r="244" spans="4:10" ht="15">
      <c r="D244" s="9"/>
      <c r="E244" s="9"/>
      <c r="F244" s="9"/>
      <c r="G244" s="9"/>
      <c r="H244" s="9"/>
      <c r="I244" s="9"/>
      <c r="J244" s="9"/>
    </row>
    <row r="245" spans="4:10" ht="15">
      <c r="D245" s="9"/>
      <c r="E245" s="9"/>
      <c r="F245" s="9"/>
      <c r="G245" s="9"/>
      <c r="H245" s="9"/>
      <c r="I245" s="9"/>
      <c r="J245" s="9"/>
    </row>
    <row r="246" spans="4:10" ht="15">
      <c r="D246" s="9"/>
      <c r="E246" s="9"/>
      <c r="F246" s="9"/>
      <c r="G246" s="9"/>
      <c r="H246" s="9"/>
      <c r="I246" s="9"/>
      <c r="J246" s="9"/>
    </row>
    <row r="247" spans="4:10" ht="15">
      <c r="D247" s="9"/>
      <c r="E247" s="9"/>
      <c r="F247" s="9"/>
      <c r="G247" s="9"/>
      <c r="H247" s="9"/>
      <c r="I247" s="9"/>
      <c r="J247" s="9"/>
    </row>
    <row r="248" spans="4:10" ht="15">
      <c r="D248" s="9"/>
      <c r="E248" s="9"/>
      <c r="F248" s="9"/>
      <c r="G248" s="9"/>
      <c r="H248" s="9"/>
      <c r="I248" s="9"/>
      <c r="J248" s="9"/>
    </row>
    <row r="249" spans="4:10" ht="15">
      <c r="D249" s="9"/>
      <c r="E249" s="9"/>
      <c r="F249" s="9"/>
      <c r="G249" s="9"/>
      <c r="H249" s="9"/>
      <c r="I249" s="9"/>
      <c r="J249" s="9"/>
    </row>
    <row r="250" spans="4:10" ht="15">
      <c r="D250" s="9"/>
      <c r="E250" s="9"/>
      <c r="F250" s="9"/>
      <c r="G250" s="9"/>
      <c r="H250" s="9"/>
      <c r="I250" s="9"/>
      <c r="J250" s="9"/>
    </row>
    <row r="251" spans="4:10" ht="15">
      <c r="D251" s="9"/>
      <c r="E251" s="9"/>
      <c r="F251" s="9"/>
      <c r="G251" s="9"/>
      <c r="H251" s="9"/>
      <c r="I251" s="9"/>
      <c r="J251" s="9"/>
    </row>
    <row r="252" spans="4:10" ht="15">
      <c r="D252" s="9"/>
      <c r="E252" s="9"/>
      <c r="F252" s="9"/>
      <c r="G252" s="9"/>
      <c r="H252" s="9"/>
      <c r="I252" s="9"/>
      <c r="J252" s="9"/>
    </row>
    <row r="253" spans="4:10" ht="15">
      <c r="D253" s="9"/>
      <c r="E253" s="9"/>
      <c r="F253" s="9"/>
      <c r="G253" s="9"/>
      <c r="H253" s="9"/>
      <c r="I253" s="9"/>
      <c r="J253" s="9"/>
    </row>
    <row r="254" spans="4:10" ht="15">
      <c r="D254" s="9"/>
      <c r="E254" s="9"/>
      <c r="F254" s="9"/>
      <c r="G254" s="9"/>
      <c r="H254" s="9"/>
      <c r="I254" s="9"/>
      <c r="J254" s="9"/>
    </row>
    <row r="255" spans="4:10" ht="15">
      <c r="D255" s="9"/>
      <c r="E255" s="9"/>
      <c r="F255" s="9"/>
      <c r="G255" s="9"/>
      <c r="H255" s="9"/>
      <c r="I255" s="9"/>
      <c r="J255" s="9"/>
    </row>
    <row r="256" spans="4:10" ht="15">
      <c r="D256" s="9"/>
      <c r="E256" s="9"/>
      <c r="F256" s="9"/>
      <c r="G256" s="9"/>
      <c r="H256" s="9"/>
      <c r="I256" s="9"/>
      <c r="J256" s="9"/>
    </row>
    <row r="257" spans="4:10" ht="15">
      <c r="D257" s="9"/>
      <c r="E257" s="9"/>
      <c r="F257" s="9"/>
      <c r="G257" s="9"/>
      <c r="H257" s="9"/>
      <c r="I257" s="9"/>
      <c r="J257" s="9"/>
    </row>
    <row r="258" spans="4:10" ht="15">
      <c r="D258" s="9"/>
      <c r="E258" s="9"/>
      <c r="F258" s="9"/>
      <c r="G258" s="9"/>
      <c r="H258" s="9"/>
      <c r="I258" s="9"/>
      <c r="J258" s="9"/>
    </row>
    <row r="259" spans="4:10" ht="15">
      <c r="D259" s="9"/>
      <c r="E259" s="9"/>
      <c r="F259" s="9"/>
      <c r="G259" s="9"/>
      <c r="H259" s="9"/>
      <c r="I259" s="9"/>
      <c r="J259" s="9"/>
    </row>
    <row r="260" spans="4:10" ht="15">
      <c r="D260" s="9"/>
      <c r="E260" s="9"/>
      <c r="F260" s="9"/>
      <c r="G260" s="9"/>
      <c r="H260" s="9"/>
      <c r="I260" s="9"/>
      <c r="J260" s="9"/>
    </row>
    <row r="261" spans="4:10" ht="15">
      <c r="D261" s="9"/>
      <c r="E261" s="9"/>
      <c r="F261" s="9"/>
      <c r="G261" s="9"/>
      <c r="H261" s="9"/>
      <c r="I261" s="9"/>
      <c r="J261" s="9"/>
    </row>
    <row r="262" spans="4:10" ht="15">
      <c r="D262" s="9"/>
      <c r="E262" s="9"/>
      <c r="F262" s="9"/>
      <c r="G262" s="9"/>
      <c r="H262" s="9"/>
      <c r="I262" s="9"/>
      <c r="J262" s="9"/>
    </row>
    <row r="263" spans="4:10" ht="15">
      <c r="D263" s="9"/>
      <c r="E263" s="9"/>
      <c r="F263" s="9"/>
      <c r="G263" s="9"/>
      <c r="H263" s="9"/>
      <c r="I263" s="9"/>
      <c r="J263" s="9"/>
    </row>
    <row r="264" spans="4:10" ht="15">
      <c r="D264" s="9"/>
      <c r="E264" s="9"/>
      <c r="F264" s="9"/>
      <c r="G264" s="9"/>
      <c r="H264" s="9"/>
      <c r="I264" s="9"/>
      <c r="J264" s="9"/>
    </row>
    <row r="265" spans="4:10" ht="15">
      <c r="D265" s="9"/>
      <c r="E265" s="9"/>
      <c r="F265" s="9"/>
      <c r="G265" s="9"/>
      <c r="H265" s="9"/>
      <c r="I265" s="9"/>
      <c r="J265" s="9"/>
    </row>
    <row r="266" spans="4:10" ht="15">
      <c r="D266" s="9"/>
      <c r="E266" s="9"/>
      <c r="F266" s="9"/>
      <c r="G266" s="9"/>
      <c r="H266" s="9"/>
      <c r="I266" s="9"/>
      <c r="J266" s="9"/>
    </row>
    <row r="267" spans="4:10" ht="15">
      <c r="D267" s="9"/>
      <c r="E267" s="9"/>
      <c r="F267" s="9"/>
      <c r="G267" s="9"/>
      <c r="H267" s="9"/>
      <c r="I267" s="9"/>
      <c r="J267" s="9"/>
    </row>
    <row r="268" spans="4:10" ht="15">
      <c r="D268" s="9"/>
      <c r="E268" s="9"/>
      <c r="F268" s="9"/>
      <c r="G268" s="9"/>
      <c r="H268" s="9"/>
      <c r="I268" s="9"/>
      <c r="J268" s="9"/>
    </row>
    <row r="269" spans="4:10" ht="15">
      <c r="D269" s="9"/>
      <c r="E269" s="9"/>
      <c r="F269" s="9"/>
      <c r="G269" s="9"/>
      <c r="H269" s="9"/>
      <c r="I269" s="9"/>
      <c r="J269" s="9"/>
    </row>
    <row r="270" spans="4:10" ht="15">
      <c r="D270" s="9"/>
      <c r="E270" s="9"/>
      <c r="F270" s="9"/>
      <c r="G270" s="9"/>
      <c r="H270" s="9"/>
      <c r="I270" s="9"/>
      <c r="J270" s="9"/>
    </row>
    <row r="271" spans="4:10" ht="15">
      <c r="D271" s="9"/>
      <c r="E271" s="9"/>
      <c r="F271" s="9"/>
      <c r="G271" s="9"/>
      <c r="H271" s="9"/>
      <c r="I271" s="9"/>
      <c r="J271" s="9"/>
    </row>
    <row r="272" spans="4:10" ht="15">
      <c r="D272" s="9"/>
      <c r="E272" s="9"/>
      <c r="F272" s="9"/>
      <c r="G272" s="9"/>
      <c r="H272" s="9"/>
      <c r="I272" s="9"/>
      <c r="J272" s="9"/>
    </row>
    <row r="273" spans="4:10" ht="15">
      <c r="D273" s="9"/>
      <c r="E273" s="9"/>
      <c r="F273" s="9"/>
      <c r="G273" s="9"/>
      <c r="H273" s="9"/>
      <c r="I273" s="9"/>
      <c r="J273" s="9"/>
    </row>
    <row r="274" spans="4:10" ht="15">
      <c r="D274" s="9"/>
      <c r="E274" s="9"/>
      <c r="F274" s="9"/>
      <c r="G274" s="9"/>
      <c r="H274" s="9"/>
      <c r="I274" s="9"/>
      <c r="J274" s="9"/>
    </row>
    <row r="275" spans="4:10" ht="15">
      <c r="D275" s="9"/>
      <c r="E275" s="9"/>
      <c r="F275" s="9"/>
      <c r="G275" s="9"/>
      <c r="H275" s="9"/>
      <c r="I275" s="9"/>
      <c r="J275" s="9"/>
    </row>
    <row r="276" spans="4:10" ht="15">
      <c r="D276" s="9"/>
      <c r="E276" s="9"/>
      <c r="F276" s="9"/>
      <c r="G276" s="9"/>
      <c r="H276" s="9"/>
      <c r="I276" s="9"/>
      <c r="J276" s="9"/>
    </row>
    <row r="277" spans="4:10" ht="15">
      <c r="D277" s="9"/>
      <c r="E277" s="9"/>
      <c r="F277" s="9"/>
      <c r="G277" s="9"/>
      <c r="H277" s="9"/>
      <c r="I277" s="9"/>
      <c r="J277" s="9"/>
    </row>
    <row r="278" spans="4:10" ht="15">
      <c r="D278" s="9"/>
      <c r="E278" s="9"/>
      <c r="F278" s="9"/>
      <c r="G278" s="9"/>
      <c r="H278" s="9"/>
      <c r="I278" s="9"/>
      <c r="J278" s="9"/>
    </row>
    <row r="279" spans="4:10" ht="15">
      <c r="D279" s="9"/>
      <c r="E279" s="9"/>
      <c r="F279" s="9"/>
      <c r="G279" s="9"/>
      <c r="H279" s="9"/>
      <c r="I279" s="9"/>
      <c r="J279" s="9"/>
    </row>
    <row r="280" spans="4:10" ht="15">
      <c r="D280" s="9"/>
      <c r="E280" s="9"/>
      <c r="F280" s="9"/>
      <c r="G280" s="9"/>
      <c r="H280" s="9"/>
      <c r="I280" s="9"/>
      <c r="J280" s="9"/>
    </row>
    <row r="281" spans="4:10" ht="15">
      <c r="D281" s="9"/>
      <c r="E281" s="9"/>
      <c r="F281" s="9"/>
      <c r="G281" s="9"/>
      <c r="H281" s="9"/>
      <c r="I281" s="9"/>
      <c r="J281" s="9"/>
    </row>
    <row r="282" spans="4:10" ht="15">
      <c r="D282" s="9"/>
      <c r="E282" s="9"/>
      <c r="F282" s="9"/>
      <c r="G282" s="9"/>
      <c r="H282" s="9"/>
      <c r="I282" s="9"/>
      <c r="J282" s="9"/>
    </row>
    <row r="283" spans="4:10" ht="15">
      <c r="D283" s="9"/>
      <c r="E283" s="9"/>
      <c r="F283" s="9"/>
      <c r="G283" s="9"/>
      <c r="H283" s="9"/>
      <c r="I283" s="9"/>
      <c r="J283" s="9"/>
    </row>
    <row r="284" spans="4:10" ht="15">
      <c r="D284" s="9"/>
      <c r="E284" s="9"/>
      <c r="F284" s="9"/>
      <c r="G284" s="9"/>
      <c r="H284" s="9"/>
      <c r="I284" s="9"/>
      <c r="J284" s="9"/>
    </row>
    <row r="285" spans="4:10" ht="15">
      <c r="D285" s="9"/>
      <c r="E285" s="9"/>
      <c r="F285" s="9"/>
      <c r="G285" s="9"/>
      <c r="H285" s="9"/>
      <c r="I285" s="9"/>
      <c r="J285" s="9"/>
    </row>
    <row r="286" spans="4:10" ht="15">
      <c r="D286" s="9"/>
      <c r="E286" s="9"/>
      <c r="F286" s="9"/>
      <c r="G286" s="9"/>
      <c r="H286" s="9"/>
      <c r="I286" s="9"/>
      <c r="J286" s="9"/>
    </row>
    <row r="287" spans="4:10" ht="15">
      <c r="D287" s="9"/>
      <c r="E287" s="9"/>
      <c r="F287" s="9"/>
      <c r="G287" s="9"/>
      <c r="H287" s="9"/>
      <c r="I287" s="9"/>
      <c r="J287" s="9"/>
    </row>
    <row r="288" spans="4:10" ht="15">
      <c r="D288" s="9"/>
      <c r="E288" s="9"/>
      <c r="F288" s="9"/>
      <c r="G288" s="9"/>
      <c r="H288" s="9"/>
      <c r="I288" s="9"/>
      <c r="J288" s="9"/>
    </row>
    <row r="289" spans="4:10" ht="15">
      <c r="D289" s="9"/>
      <c r="E289" s="9"/>
      <c r="F289" s="9"/>
      <c r="G289" s="9"/>
      <c r="H289" s="9"/>
      <c r="I289" s="9"/>
      <c r="J289" s="9"/>
    </row>
    <row r="290" spans="4:10" ht="15">
      <c r="D290" s="9"/>
      <c r="E290" s="9"/>
      <c r="F290" s="9"/>
      <c r="G290" s="9"/>
      <c r="H290" s="9"/>
      <c r="I290" s="9"/>
      <c r="J290" s="9"/>
    </row>
    <row r="291" spans="4:10" ht="15">
      <c r="D291" s="9"/>
      <c r="E291" s="9"/>
      <c r="F291" s="9"/>
      <c r="G291" s="9"/>
      <c r="H291" s="9"/>
      <c r="I291" s="9"/>
      <c r="J291" s="9"/>
    </row>
    <row r="292" spans="4:10" ht="15">
      <c r="D292" s="9"/>
      <c r="E292" s="9"/>
      <c r="F292" s="9"/>
      <c r="G292" s="9"/>
      <c r="H292" s="9"/>
      <c r="I292" s="9"/>
      <c r="J292" s="9"/>
    </row>
    <row r="293" spans="4:10" ht="15">
      <c r="D293" s="9"/>
      <c r="E293" s="9"/>
      <c r="F293" s="9"/>
      <c r="G293" s="9"/>
      <c r="H293" s="9"/>
      <c r="I293" s="9"/>
      <c r="J293" s="9"/>
    </row>
    <row r="294" spans="4:10" ht="15">
      <c r="D294" s="9"/>
      <c r="E294" s="9"/>
      <c r="F294" s="9"/>
      <c r="G294" s="9"/>
      <c r="H294" s="9"/>
      <c r="I294" s="9"/>
      <c r="J294" s="9"/>
    </row>
    <row r="295" spans="4:10" ht="15">
      <c r="D295" s="9"/>
      <c r="E295" s="9"/>
      <c r="F295" s="9"/>
      <c r="G295" s="9"/>
      <c r="H295" s="9"/>
      <c r="I295" s="9"/>
      <c r="J295" s="9"/>
    </row>
    <row r="296" spans="4:10" ht="15">
      <c r="D296" s="9"/>
      <c r="E296" s="9"/>
      <c r="F296" s="9"/>
      <c r="G296" s="9"/>
      <c r="H296" s="9"/>
      <c r="I296" s="9"/>
      <c r="J296" s="9"/>
    </row>
    <row r="297" spans="4:10" ht="15">
      <c r="D297" s="9"/>
      <c r="E297" s="9"/>
      <c r="F297" s="9"/>
      <c r="G297" s="9"/>
      <c r="H297" s="9"/>
      <c r="I297" s="9"/>
      <c r="J297" s="9"/>
    </row>
    <row r="298" spans="4:10" ht="15">
      <c r="D298" s="9"/>
      <c r="E298" s="9"/>
      <c r="F298" s="9"/>
      <c r="G298" s="9"/>
      <c r="H298" s="9"/>
      <c r="I298" s="9"/>
      <c r="J298" s="9"/>
    </row>
    <row r="299" spans="4:10" ht="15">
      <c r="D299" s="9"/>
      <c r="E299" s="9"/>
      <c r="F299" s="9"/>
      <c r="G299" s="9"/>
      <c r="H299" s="9"/>
      <c r="I299" s="9"/>
      <c r="J299" s="9"/>
    </row>
    <row r="300" spans="4:10" ht="15">
      <c r="D300" s="9"/>
      <c r="E300" s="9"/>
      <c r="F300" s="9"/>
      <c r="G300" s="9"/>
      <c r="H300" s="9"/>
      <c r="I300" s="9"/>
      <c r="J300" s="9"/>
    </row>
    <row r="301" spans="4:10" ht="15">
      <c r="D301" s="9"/>
      <c r="E301" s="9"/>
      <c r="F301" s="9"/>
      <c r="G301" s="9"/>
      <c r="H301" s="9"/>
      <c r="I301" s="9"/>
      <c r="J301" s="9"/>
    </row>
    <row r="302" spans="4:10" ht="15">
      <c r="D302" s="9"/>
      <c r="E302" s="9"/>
      <c r="F302" s="9"/>
      <c r="G302" s="9"/>
      <c r="H302" s="9"/>
      <c r="I302" s="9"/>
      <c r="J302" s="9"/>
    </row>
    <row r="303" spans="4:10" ht="15">
      <c r="D303" s="9"/>
      <c r="E303" s="9"/>
      <c r="F303" s="9"/>
      <c r="G303" s="9"/>
      <c r="H303" s="9"/>
      <c r="I303" s="9"/>
      <c r="J303" s="9"/>
    </row>
    <row r="304" spans="4:10" ht="15">
      <c r="D304" s="9"/>
      <c r="E304" s="9"/>
      <c r="F304" s="9"/>
      <c r="G304" s="9"/>
      <c r="H304" s="9"/>
      <c r="I304" s="9"/>
      <c r="J304" s="9"/>
    </row>
    <row r="305" spans="4:10" ht="15">
      <c r="D305" s="9"/>
      <c r="E305" s="9"/>
      <c r="F305" s="9"/>
      <c r="G305" s="9"/>
      <c r="H305" s="9"/>
      <c r="I305" s="9"/>
      <c r="J305" s="9"/>
    </row>
    <row r="306" spans="4:10" ht="15">
      <c r="D306" s="9"/>
      <c r="E306" s="9"/>
      <c r="F306" s="9"/>
      <c r="G306" s="9"/>
      <c r="H306" s="9"/>
      <c r="I306" s="9"/>
      <c r="J306" s="9"/>
    </row>
    <row r="307" spans="4:10" ht="15">
      <c r="D307" s="9"/>
      <c r="E307" s="9"/>
      <c r="F307" s="9"/>
      <c r="G307" s="9"/>
      <c r="H307" s="9"/>
      <c r="I307" s="9"/>
      <c r="J307" s="9"/>
    </row>
    <row r="308" spans="4:10" ht="15">
      <c r="D308" s="9"/>
      <c r="E308" s="9"/>
      <c r="F308" s="9"/>
      <c r="G308" s="9"/>
      <c r="H308" s="9"/>
      <c r="I308" s="9"/>
      <c r="J308" s="9"/>
    </row>
    <row r="309" spans="4:10" ht="15">
      <c r="D309" s="9"/>
      <c r="E309" s="9"/>
      <c r="F309" s="9"/>
      <c r="G309" s="9"/>
      <c r="H309" s="9"/>
      <c r="I309" s="9"/>
      <c r="J309" s="9"/>
    </row>
    <row r="310" spans="4:10" ht="15">
      <c r="D310" s="9"/>
      <c r="E310" s="9"/>
      <c r="F310" s="9"/>
      <c r="G310" s="9"/>
      <c r="H310" s="9"/>
      <c r="I310" s="9"/>
      <c r="J310" s="9"/>
    </row>
    <row r="311" spans="4:10" ht="15">
      <c r="D311" s="9"/>
      <c r="E311" s="9"/>
      <c r="F311" s="9"/>
      <c r="G311" s="9"/>
      <c r="H311" s="9"/>
      <c r="I311" s="9"/>
      <c r="J311" s="9"/>
    </row>
    <row r="312" spans="4:10" ht="15">
      <c r="D312" s="9"/>
      <c r="E312" s="9"/>
      <c r="F312" s="9"/>
      <c r="G312" s="9"/>
      <c r="H312" s="9"/>
      <c r="I312" s="9"/>
      <c r="J312" s="9"/>
    </row>
    <row r="313" spans="4:10" ht="15">
      <c r="D313" s="9"/>
      <c r="E313" s="9"/>
      <c r="F313" s="9"/>
      <c r="G313" s="9"/>
      <c r="H313" s="9"/>
      <c r="I313" s="9"/>
      <c r="J313" s="9"/>
    </row>
    <row r="314" spans="4:10" ht="15">
      <c r="D314" s="9"/>
      <c r="E314" s="9"/>
      <c r="F314" s="9"/>
      <c r="G314" s="9"/>
      <c r="H314" s="9"/>
      <c r="I314" s="9"/>
      <c r="J314" s="9"/>
    </row>
    <row r="315" spans="4:10" ht="15">
      <c r="D315" s="9"/>
      <c r="E315" s="9"/>
      <c r="F315" s="9"/>
      <c r="G315" s="9"/>
      <c r="H315" s="9"/>
      <c r="I315" s="9"/>
      <c r="J315" s="9"/>
    </row>
    <row r="316" spans="4:10" ht="15">
      <c r="D316" s="9"/>
      <c r="E316" s="9"/>
      <c r="F316" s="9"/>
      <c r="G316" s="9"/>
      <c r="H316" s="9"/>
      <c r="I316" s="9"/>
      <c r="J316" s="9"/>
    </row>
    <row r="317" spans="4:10" ht="15">
      <c r="D317" s="9"/>
      <c r="E317" s="9"/>
      <c r="F317" s="9"/>
      <c r="G317" s="9"/>
      <c r="H317" s="9"/>
      <c r="I317" s="9"/>
      <c r="J317" s="9"/>
    </row>
    <row r="318" spans="4:10" ht="15">
      <c r="D318" s="9"/>
      <c r="E318" s="9"/>
      <c r="F318" s="9"/>
      <c r="G318" s="9"/>
      <c r="H318" s="9"/>
      <c r="I318" s="9"/>
      <c r="J318" s="9"/>
    </row>
    <row r="319" spans="4:10" ht="15">
      <c r="D319" s="9"/>
      <c r="E319" s="9"/>
      <c r="F319" s="9"/>
      <c r="G319" s="9"/>
      <c r="H319" s="9"/>
      <c r="I319" s="9"/>
      <c r="J319" s="9"/>
    </row>
    <row r="320" spans="4:10" ht="15">
      <c r="D320" s="9"/>
      <c r="E320" s="9"/>
      <c r="F320" s="9"/>
      <c r="G320" s="9"/>
      <c r="H320" s="9"/>
      <c r="I320" s="9"/>
      <c r="J320" s="9"/>
    </row>
    <row r="321" spans="4:10" ht="15">
      <c r="D321" s="9"/>
      <c r="E321" s="9"/>
      <c r="F321" s="9"/>
      <c r="G321" s="9"/>
      <c r="H321" s="9"/>
      <c r="I321" s="9"/>
      <c r="J321" s="9"/>
    </row>
    <row r="322" spans="4:10" ht="15">
      <c r="D322" s="9"/>
      <c r="E322" s="9"/>
      <c r="F322" s="9"/>
      <c r="G322" s="9"/>
      <c r="H322" s="9"/>
      <c r="I322" s="9"/>
      <c r="J322" s="9"/>
    </row>
    <row r="323" spans="4:10" ht="15">
      <c r="D323" s="9"/>
      <c r="E323" s="9"/>
      <c r="F323" s="9"/>
      <c r="G323" s="9"/>
      <c r="H323" s="9"/>
      <c r="I323" s="9"/>
      <c r="J323" s="9"/>
    </row>
    <row r="324" spans="4:10" ht="15">
      <c r="D324" s="9"/>
      <c r="E324" s="9"/>
      <c r="F324" s="9"/>
      <c r="G324" s="9"/>
      <c r="H324" s="9"/>
      <c r="I324" s="9"/>
      <c r="J324" s="9"/>
    </row>
    <row r="325" spans="4:10" ht="15">
      <c r="D325" s="9"/>
      <c r="E325" s="9"/>
      <c r="F325" s="9"/>
      <c r="G325" s="9"/>
      <c r="H325" s="9"/>
      <c r="I325" s="9"/>
      <c r="J325" s="9"/>
    </row>
    <row r="326" spans="4:10" ht="15">
      <c r="D326" s="9"/>
      <c r="E326" s="9"/>
      <c r="F326" s="9"/>
      <c r="G326" s="9"/>
      <c r="H326" s="9"/>
      <c r="I326" s="9"/>
      <c r="J326" s="9"/>
    </row>
    <row r="327" spans="4:10" ht="15">
      <c r="D327" s="9"/>
      <c r="E327" s="9"/>
      <c r="F327" s="9"/>
      <c r="G327" s="9"/>
      <c r="H327" s="9"/>
      <c r="I327" s="9"/>
      <c r="J327" s="9"/>
    </row>
    <row r="328" spans="4:10" ht="15">
      <c r="D328" s="9"/>
      <c r="E328" s="9"/>
      <c r="F328" s="9"/>
      <c r="G328" s="9"/>
      <c r="H328" s="9"/>
      <c r="I328" s="9"/>
      <c r="J328" s="9"/>
    </row>
    <row r="329" spans="4:10" ht="15">
      <c r="D329" s="9"/>
      <c r="E329" s="9"/>
      <c r="F329" s="9"/>
      <c r="G329" s="9"/>
      <c r="H329" s="9"/>
      <c r="I329" s="9"/>
      <c r="J329" s="9"/>
    </row>
    <row r="330" spans="4:10" ht="15">
      <c r="D330" s="9"/>
      <c r="E330" s="9"/>
      <c r="F330" s="9"/>
      <c r="G330" s="9"/>
      <c r="H330" s="9"/>
      <c r="I330" s="9"/>
      <c r="J330" s="9"/>
    </row>
    <row r="331" spans="4:10" ht="15">
      <c r="D331" s="9"/>
      <c r="E331" s="9"/>
      <c r="F331" s="9"/>
      <c r="G331" s="9"/>
      <c r="H331" s="9"/>
      <c r="I331" s="9"/>
      <c r="J331" s="9"/>
    </row>
    <row r="332" spans="4:10" ht="15">
      <c r="D332" s="9"/>
      <c r="E332" s="9"/>
      <c r="F332" s="9"/>
      <c r="G332" s="9"/>
      <c r="H332" s="9"/>
      <c r="I332" s="9"/>
      <c r="J332" s="9"/>
    </row>
    <row r="333" spans="4:10" ht="15">
      <c r="D333" s="9"/>
      <c r="E333" s="9"/>
      <c r="F333" s="9"/>
      <c r="G333" s="9"/>
      <c r="H333" s="9"/>
      <c r="I333" s="9"/>
      <c r="J333" s="9"/>
    </row>
    <row r="334" spans="4:10" ht="15">
      <c r="D334" s="9"/>
      <c r="E334" s="9"/>
      <c r="F334" s="9"/>
      <c r="G334" s="9"/>
      <c r="H334" s="9"/>
      <c r="I334" s="9"/>
      <c r="J334" s="9"/>
    </row>
    <row r="335" spans="4:10" ht="15">
      <c r="D335" s="9"/>
      <c r="E335" s="9"/>
      <c r="F335" s="9"/>
      <c r="G335" s="9"/>
      <c r="H335" s="9"/>
      <c r="I335" s="9"/>
      <c r="J335" s="9"/>
    </row>
    <row r="336" spans="4:10" ht="15">
      <c r="D336" s="9"/>
      <c r="E336" s="9"/>
      <c r="F336" s="9"/>
      <c r="G336" s="9"/>
      <c r="H336" s="9"/>
      <c r="I336" s="9"/>
      <c r="J336" s="9"/>
    </row>
    <row r="337" spans="4:10" ht="15">
      <c r="D337" s="9"/>
      <c r="E337" s="9"/>
      <c r="F337" s="9"/>
      <c r="G337" s="9"/>
      <c r="H337" s="9"/>
      <c r="I337" s="9"/>
      <c r="J337" s="9"/>
    </row>
    <row r="338" spans="4:10" ht="15">
      <c r="D338" s="9"/>
      <c r="E338" s="9"/>
      <c r="F338" s="9"/>
      <c r="G338" s="9"/>
      <c r="H338" s="9"/>
      <c r="I338" s="9"/>
      <c r="J338" s="9"/>
    </row>
    <row r="339" spans="4:10" ht="15">
      <c r="D339" s="9"/>
      <c r="E339" s="9"/>
      <c r="F339" s="9"/>
      <c r="G339" s="9"/>
      <c r="H339" s="9"/>
      <c r="I339" s="9"/>
      <c r="J339" s="9"/>
    </row>
    <row r="340" spans="4:10" ht="15">
      <c r="D340" s="9"/>
      <c r="E340" s="9"/>
      <c r="F340" s="9"/>
      <c r="G340" s="9"/>
      <c r="H340" s="9"/>
      <c r="I340" s="9"/>
      <c r="J340" s="9"/>
    </row>
    <row r="341" spans="4:10" ht="15">
      <c r="D341" s="9"/>
      <c r="E341" s="9"/>
      <c r="F341" s="9"/>
      <c r="G341" s="9"/>
      <c r="H341" s="9"/>
      <c r="I341" s="9"/>
      <c r="J341" s="9"/>
    </row>
    <row r="342" spans="4:10" ht="15">
      <c r="D342" s="9"/>
      <c r="E342" s="9"/>
      <c r="F342" s="9"/>
      <c r="G342" s="9"/>
      <c r="H342" s="9"/>
      <c r="I342" s="9"/>
      <c r="J342" s="9"/>
    </row>
    <row r="343" spans="4:10" ht="15">
      <c r="D343" s="9"/>
      <c r="E343" s="9"/>
      <c r="F343" s="9"/>
      <c r="G343" s="9"/>
      <c r="H343" s="9"/>
      <c r="I343" s="9"/>
      <c r="J343" s="9"/>
    </row>
    <row r="344" spans="4:10" ht="15">
      <c r="D344" s="9"/>
      <c r="E344" s="9"/>
      <c r="F344" s="9"/>
      <c r="G344" s="9"/>
      <c r="H344" s="9"/>
      <c r="I344" s="9"/>
      <c r="J344" s="9"/>
    </row>
    <row r="345" spans="4:10" ht="15">
      <c r="D345" s="9"/>
      <c r="E345" s="9"/>
      <c r="F345" s="9"/>
      <c r="G345" s="9"/>
      <c r="H345" s="9"/>
      <c r="I345" s="9"/>
      <c r="J345" s="9"/>
    </row>
    <row r="346" spans="4:10" ht="15">
      <c r="D346" s="9"/>
      <c r="E346" s="9"/>
      <c r="F346" s="9"/>
      <c r="G346" s="9"/>
      <c r="H346" s="9"/>
      <c r="I346" s="9"/>
      <c r="J346" s="9"/>
    </row>
    <row r="347" spans="4:10" ht="15">
      <c r="D347" s="9"/>
      <c r="E347" s="9"/>
      <c r="F347" s="9"/>
      <c r="G347" s="9"/>
      <c r="H347" s="9"/>
      <c r="I347" s="9"/>
      <c r="J347" s="9"/>
    </row>
    <row r="348" spans="4:10" ht="15">
      <c r="D348" s="9"/>
      <c r="E348" s="9"/>
      <c r="F348" s="9"/>
      <c r="G348" s="9"/>
      <c r="H348" s="9"/>
      <c r="I348" s="9"/>
      <c r="J348" s="9"/>
    </row>
    <row r="349" spans="4:10" ht="15">
      <c r="D349" s="9"/>
      <c r="E349" s="9"/>
      <c r="F349" s="9"/>
      <c r="G349" s="9"/>
      <c r="H349" s="9"/>
      <c r="I349" s="9"/>
      <c r="J349" s="9"/>
    </row>
    <row r="350" spans="4:10" ht="15">
      <c r="D350" s="9"/>
      <c r="E350" s="9"/>
      <c r="F350" s="9"/>
      <c r="G350" s="9"/>
      <c r="H350" s="9"/>
      <c r="I350" s="9"/>
      <c r="J350" s="9"/>
    </row>
    <row r="351" spans="4:10" ht="15">
      <c r="D351" s="9"/>
      <c r="E351" s="9"/>
      <c r="F351" s="9"/>
      <c r="G351" s="9"/>
      <c r="H351" s="9"/>
      <c r="I351" s="9"/>
      <c r="J351" s="9"/>
    </row>
    <row r="352" spans="4:10" ht="15">
      <c r="D352" s="9"/>
      <c r="E352" s="9"/>
      <c r="F352" s="9"/>
      <c r="G352" s="9"/>
      <c r="H352" s="9"/>
      <c r="I352" s="9"/>
      <c r="J352" s="9"/>
    </row>
    <row r="353" spans="4:10" ht="15">
      <c r="D353" s="9"/>
      <c r="E353" s="9"/>
      <c r="F353" s="9"/>
      <c r="G353" s="9"/>
      <c r="H353" s="9"/>
      <c r="I353" s="9"/>
      <c r="J353" s="9"/>
    </row>
    <row r="354" spans="4:10" ht="15">
      <c r="D354" s="9"/>
      <c r="E354" s="9"/>
      <c r="F354" s="9"/>
      <c r="G354" s="9"/>
      <c r="H354" s="9"/>
      <c r="I354" s="9"/>
      <c r="J354" s="9"/>
    </row>
    <row r="355" spans="4:10" ht="15">
      <c r="D355" s="9"/>
      <c r="E355" s="9"/>
      <c r="F355" s="9"/>
      <c r="G355" s="9"/>
      <c r="H355" s="9"/>
      <c r="I355" s="9"/>
      <c r="J355" s="9"/>
    </row>
    <row r="356" spans="4:10" ht="15">
      <c r="D356" s="9"/>
      <c r="E356" s="9"/>
      <c r="F356" s="9"/>
      <c r="G356" s="9"/>
      <c r="H356" s="9"/>
      <c r="I356" s="9"/>
      <c r="J356" s="9"/>
    </row>
    <row r="357" spans="4:10" ht="15">
      <c r="D357" s="9"/>
      <c r="E357" s="9"/>
      <c r="F357" s="9"/>
      <c r="G357" s="9"/>
      <c r="H357" s="9"/>
      <c r="I357" s="9"/>
      <c r="J357" s="9"/>
    </row>
    <row r="358" spans="4:10" ht="15">
      <c r="D358" s="9"/>
      <c r="E358" s="9"/>
      <c r="F358" s="9"/>
      <c r="G358" s="9"/>
      <c r="H358" s="9"/>
      <c r="I358" s="9"/>
      <c r="J358" s="9"/>
    </row>
    <row r="359" spans="4:10" ht="15">
      <c r="D359" s="9"/>
      <c r="E359" s="9"/>
      <c r="F359" s="9"/>
      <c r="G359" s="9"/>
      <c r="H359" s="9"/>
      <c r="I359" s="9"/>
      <c r="J359" s="9"/>
    </row>
    <row r="360" spans="4:10" ht="15">
      <c r="D360" s="9"/>
      <c r="E360" s="9"/>
      <c r="F360" s="9"/>
      <c r="G360" s="9"/>
      <c r="H360" s="9"/>
      <c r="I360" s="9"/>
      <c r="J360" s="9"/>
    </row>
    <row r="361" spans="4:10" ht="15">
      <c r="D361" s="9"/>
      <c r="E361" s="9"/>
      <c r="F361" s="9"/>
      <c r="G361" s="9"/>
      <c r="H361" s="9"/>
      <c r="I361" s="9"/>
      <c r="J361" s="9"/>
    </row>
    <row r="362" spans="4:10" ht="15">
      <c r="D362" s="9"/>
      <c r="E362" s="9"/>
      <c r="F362" s="9"/>
      <c r="G362" s="9"/>
      <c r="H362" s="9"/>
      <c r="I362" s="9"/>
      <c r="J362" s="9"/>
    </row>
    <row r="363" spans="4:10" ht="15">
      <c r="D363" s="9"/>
      <c r="E363" s="9"/>
      <c r="F363" s="9"/>
      <c r="G363" s="9"/>
      <c r="H363" s="9"/>
      <c r="I363" s="9"/>
      <c r="J363" s="9"/>
    </row>
    <row r="364" spans="4:10" ht="15">
      <c r="D364" s="9"/>
      <c r="E364" s="9"/>
      <c r="F364" s="9"/>
      <c r="G364" s="9"/>
      <c r="H364" s="9"/>
      <c r="I364" s="9"/>
      <c r="J364" s="9"/>
    </row>
    <row r="365" spans="4:10" ht="15">
      <c r="D365" s="9"/>
      <c r="E365" s="9"/>
      <c r="F365" s="9"/>
      <c r="G365" s="9"/>
      <c r="H365" s="9"/>
      <c r="I365" s="9"/>
      <c r="J365" s="9"/>
    </row>
    <row r="366" spans="4:10" ht="15">
      <c r="D366" s="9"/>
      <c r="E366" s="9"/>
      <c r="F366" s="9"/>
      <c r="G366" s="9"/>
      <c r="H366" s="9"/>
      <c r="I366" s="9"/>
      <c r="J366" s="9"/>
    </row>
    <row r="367" spans="4:10" ht="15">
      <c r="D367" s="9"/>
      <c r="E367" s="9"/>
      <c r="F367" s="9"/>
      <c r="G367" s="9"/>
      <c r="H367" s="9"/>
      <c r="I367" s="9"/>
      <c r="J367" s="9"/>
    </row>
    <row r="368" spans="4:10" ht="15">
      <c r="D368" s="9"/>
      <c r="E368" s="9"/>
      <c r="F368" s="9"/>
      <c r="G368" s="9"/>
      <c r="H368" s="9"/>
      <c r="I368" s="9"/>
      <c r="J368" s="9"/>
    </row>
    <row r="369" spans="4:10" ht="15">
      <c r="D369" s="9"/>
      <c r="E369" s="9"/>
      <c r="F369" s="9"/>
      <c r="G369" s="9"/>
      <c r="H369" s="9"/>
      <c r="I369" s="9"/>
      <c r="J369" s="9"/>
    </row>
    <row r="370" spans="4:10" ht="15">
      <c r="D370" s="9"/>
      <c r="E370" s="9"/>
      <c r="F370" s="9"/>
      <c r="G370" s="9"/>
      <c r="H370" s="9"/>
      <c r="I370" s="9"/>
      <c r="J370" s="9"/>
    </row>
    <row r="371" spans="4:10" ht="15">
      <c r="D371" s="9"/>
      <c r="E371" s="9"/>
      <c r="F371" s="9"/>
      <c r="G371" s="9"/>
      <c r="H371" s="9"/>
      <c r="I371" s="9"/>
      <c r="J371" s="9"/>
    </row>
    <row r="372" spans="4:10" ht="15">
      <c r="D372" s="9"/>
      <c r="E372" s="9"/>
      <c r="F372" s="9"/>
      <c r="G372" s="9"/>
      <c r="H372" s="9"/>
      <c r="I372" s="9"/>
      <c r="J372" s="9"/>
    </row>
    <row r="373" spans="4:10" ht="15">
      <c r="D373" s="9"/>
      <c r="E373" s="9"/>
      <c r="F373" s="9"/>
      <c r="G373" s="9"/>
      <c r="H373" s="9"/>
      <c r="I373" s="9"/>
      <c r="J373" s="9"/>
    </row>
    <row r="374" spans="4:10" ht="15">
      <c r="D374" s="9"/>
      <c r="E374" s="9"/>
      <c r="F374" s="9"/>
      <c r="G374" s="9"/>
      <c r="H374" s="9"/>
      <c r="I374" s="9"/>
      <c r="J374" s="9"/>
    </row>
    <row r="375" spans="4:10" ht="15">
      <c r="D375" s="9"/>
      <c r="E375" s="9"/>
      <c r="F375" s="9"/>
      <c r="G375" s="9"/>
      <c r="H375" s="9"/>
      <c r="I375" s="9"/>
      <c r="J375" s="9"/>
    </row>
    <row r="376" spans="4:10" ht="15">
      <c r="D376" s="9"/>
      <c r="E376" s="9"/>
      <c r="F376" s="9"/>
      <c r="G376" s="9"/>
      <c r="H376" s="9"/>
      <c r="I376" s="9"/>
      <c r="J376" s="9"/>
    </row>
    <row r="377" spans="4:10" ht="15">
      <c r="D377" s="9"/>
      <c r="E377" s="9"/>
      <c r="F377" s="9"/>
      <c r="G377" s="9"/>
      <c r="H377" s="9"/>
      <c r="I377" s="9"/>
      <c r="J377" s="9"/>
    </row>
    <row r="378" spans="4:10" ht="15">
      <c r="D378" s="9"/>
      <c r="E378" s="9"/>
      <c r="F378" s="9"/>
      <c r="G378" s="9"/>
      <c r="H378" s="9"/>
      <c r="I378" s="9"/>
      <c r="J378" s="9"/>
    </row>
    <row r="379" spans="4:10" ht="15">
      <c r="D379" s="9"/>
      <c r="E379" s="9"/>
      <c r="F379" s="9"/>
      <c r="G379" s="9"/>
      <c r="H379" s="9"/>
      <c r="I379" s="9"/>
      <c r="J379" s="9"/>
    </row>
    <row r="380" spans="4:10" ht="15">
      <c r="D380" s="9"/>
      <c r="E380" s="9"/>
      <c r="F380" s="9"/>
      <c r="G380" s="9"/>
      <c r="H380" s="9"/>
      <c r="I380" s="9"/>
      <c r="J380" s="9"/>
    </row>
    <row r="381" spans="4:10" ht="15">
      <c r="D381" s="9"/>
      <c r="E381" s="9"/>
      <c r="F381" s="9"/>
      <c r="G381" s="9"/>
      <c r="H381" s="9"/>
      <c r="I381" s="9"/>
      <c r="J381" s="9"/>
    </row>
    <row r="382" spans="4:10" ht="15">
      <c r="D382" s="9"/>
      <c r="E382" s="9"/>
      <c r="F382" s="9"/>
      <c r="G382" s="9"/>
      <c r="H382" s="9"/>
      <c r="I382" s="9"/>
      <c r="J382" s="9"/>
    </row>
    <row r="383" spans="4:10" ht="15">
      <c r="D383" s="9"/>
      <c r="E383" s="9"/>
      <c r="F383" s="9"/>
      <c r="G383" s="9"/>
      <c r="H383" s="9"/>
      <c r="I383" s="9"/>
      <c r="J383" s="9"/>
    </row>
    <row r="384" spans="4:10" ht="15">
      <c r="D384" s="9"/>
      <c r="E384" s="9"/>
      <c r="F384" s="9"/>
      <c r="G384" s="9"/>
      <c r="H384" s="9"/>
      <c r="I384" s="9"/>
      <c r="J384" s="9"/>
    </row>
    <row r="385" spans="4:10" ht="15">
      <c r="D385" s="9"/>
      <c r="E385" s="9"/>
      <c r="F385" s="9"/>
      <c r="G385" s="9"/>
      <c r="H385" s="9"/>
      <c r="I385" s="9"/>
      <c r="J385" s="9"/>
    </row>
    <row r="386" spans="4:10" ht="15">
      <c r="D386" s="9"/>
      <c r="E386" s="9"/>
      <c r="F386" s="9"/>
      <c r="G386" s="9"/>
      <c r="H386" s="9"/>
      <c r="I386" s="9"/>
      <c r="J386" s="9"/>
    </row>
    <row r="387" spans="4:10" ht="15">
      <c r="D387" s="9"/>
      <c r="E387" s="9"/>
      <c r="F387" s="9"/>
      <c r="G387" s="9"/>
      <c r="H387" s="9"/>
      <c r="I387" s="9"/>
      <c r="J387" s="9"/>
    </row>
    <row r="388" spans="4:10" ht="15">
      <c r="D388" s="9"/>
      <c r="E388" s="9"/>
      <c r="F388" s="9"/>
      <c r="G388" s="9"/>
      <c r="H388" s="9"/>
      <c r="I388" s="9"/>
      <c r="J388" s="9"/>
    </row>
    <row r="389" spans="4:10" ht="15">
      <c r="D389" s="9"/>
      <c r="E389" s="9"/>
      <c r="F389" s="9"/>
      <c r="G389" s="9"/>
      <c r="H389" s="9"/>
      <c r="I389" s="9"/>
      <c r="J389" s="9"/>
    </row>
    <row r="390" spans="4:10" ht="15">
      <c r="D390" s="9"/>
      <c r="E390" s="9"/>
      <c r="F390" s="9"/>
      <c r="G390" s="9"/>
      <c r="H390" s="9"/>
      <c r="I390" s="9"/>
      <c r="J390" s="9"/>
    </row>
    <row r="391" spans="4:10" ht="15">
      <c r="D391" s="9"/>
      <c r="E391" s="9"/>
      <c r="F391" s="9"/>
      <c r="G391" s="9"/>
      <c r="H391" s="9"/>
      <c r="I391" s="9"/>
      <c r="J391" s="9"/>
    </row>
    <row r="392" spans="4:10" ht="15">
      <c r="D392" s="9"/>
      <c r="E392" s="9"/>
      <c r="F392" s="9"/>
      <c r="G392" s="9"/>
      <c r="H392" s="9"/>
      <c r="I392" s="9"/>
      <c r="J392" s="9"/>
    </row>
    <row r="393" spans="4:10" ht="15">
      <c r="D393" s="9"/>
      <c r="E393" s="9"/>
      <c r="F393" s="9"/>
      <c r="G393" s="9"/>
      <c r="H393" s="9"/>
      <c r="I393" s="9"/>
      <c r="J393" s="9"/>
    </row>
    <row r="394" spans="4:10" ht="15">
      <c r="D394" s="9"/>
      <c r="E394" s="9"/>
      <c r="F394" s="9"/>
      <c r="G394" s="9"/>
      <c r="H394" s="9"/>
      <c r="I394" s="9"/>
      <c r="J394" s="9"/>
    </row>
    <row r="395" spans="4:10" ht="15">
      <c r="D395" s="9"/>
      <c r="E395" s="9"/>
      <c r="F395" s="9"/>
      <c r="G395" s="9"/>
      <c r="H395" s="9"/>
      <c r="I395" s="9"/>
      <c r="J395" s="9"/>
    </row>
    <row r="396" spans="4:10" ht="15">
      <c r="D396" s="9"/>
      <c r="E396" s="9"/>
      <c r="F396" s="9"/>
      <c r="G396" s="9"/>
      <c r="H396" s="9"/>
      <c r="I396" s="9"/>
      <c r="J396" s="9"/>
    </row>
    <row r="397" spans="4:10" ht="15">
      <c r="D397" s="9"/>
      <c r="E397" s="9"/>
      <c r="F397" s="9"/>
      <c r="G397" s="9"/>
      <c r="H397" s="9"/>
      <c r="I397" s="9"/>
      <c r="J397" s="9"/>
    </row>
    <row r="398" spans="4:10" ht="15">
      <c r="D398" s="9"/>
      <c r="E398" s="9"/>
      <c r="F398" s="9"/>
      <c r="G398" s="9"/>
      <c r="H398" s="9"/>
      <c r="I398" s="9"/>
      <c r="J398" s="9"/>
    </row>
    <row r="399" spans="4:10" ht="15">
      <c r="D399" s="9"/>
      <c r="E399" s="9"/>
      <c r="F399" s="9"/>
      <c r="G399" s="9"/>
      <c r="H399" s="9"/>
      <c r="I399" s="9"/>
      <c r="J399" s="9"/>
    </row>
    <row r="400" spans="4:10" ht="15">
      <c r="D400" s="9"/>
      <c r="E400" s="9"/>
      <c r="F400" s="9"/>
      <c r="G400" s="9"/>
      <c r="H400" s="9"/>
      <c r="I400" s="9"/>
      <c r="J400" s="9"/>
    </row>
    <row r="401" spans="4:10" ht="15">
      <c r="D401" s="9"/>
      <c r="E401" s="9"/>
      <c r="F401" s="9"/>
      <c r="G401" s="9"/>
      <c r="H401" s="9"/>
      <c r="I401" s="9"/>
      <c r="J401" s="9"/>
    </row>
    <row r="402" spans="4:10" ht="15">
      <c r="D402" s="9"/>
      <c r="E402" s="9"/>
      <c r="F402" s="9"/>
      <c r="G402" s="9"/>
      <c r="H402" s="9"/>
      <c r="I402" s="9"/>
      <c r="J402" s="9"/>
    </row>
    <row r="403" spans="4:10" ht="15">
      <c r="D403" s="9"/>
      <c r="E403" s="9"/>
      <c r="F403" s="9"/>
      <c r="G403" s="9"/>
      <c r="H403" s="9"/>
      <c r="I403" s="9"/>
      <c r="J403" s="9"/>
    </row>
    <row r="404" spans="4:10" ht="15">
      <c r="D404" s="9"/>
      <c r="E404" s="9"/>
      <c r="F404" s="9"/>
      <c r="G404" s="9"/>
      <c r="H404" s="9"/>
      <c r="I404" s="9"/>
      <c r="J404" s="9"/>
    </row>
    <row r="405" spans="4:10" ht="15">
      <c r="D405" s="9"/>
      <c r="E405" s="9"/>
      <c r="F405" s="9"/>
      <c r="G405" s="9"/>
      <c r="H405" s="9"/>
      <c r="I405" s="9"/>
      <c r="J405" s="9"/>
    </row>
    <row r="406" spans="4:10" ht="15">
      <c r="D406" s="9"/>
      <c r="E406" s="9"/>
      <c r="F406" s="9"/>
      <c r="G406" s="9"/>
      <c r="H406" s="9"/>
      <c r="I406" s="9"/>
      <c r="J406" s="9"/>
    </row>
    <row r="407" spans="4:10" ht="15">
      <c r="D407" s="9"/>
      <c r="E407" s="9"/>
      <c r="F407" s="9"/>
      <c r="G407" s="9"/>
      <c r="H407" s="9"/>
      <c r="I407" s="9"/>
      <c r="J407" s="9"/>
    </row>
    <row r="408" spans="4:10" ht="15">
      <c r="D408" s="9"/>
      <c r="E408" s="9"/>
      <c r="F408" s="9"/>
      <c r="G408" s="9"/>
      <c r="H408" s="9"/>
      <c r="I408" s="9"/>
      <c r="J408" s="9"/>
    </row>
    <row r="409" spans="4:10" ht="15">
      <c r="D409" s="9"/>
      <c r="E409" s="9"/>
      <c r="F409" s="9"/>
      <c r="G409" s="9"/>
      <c r="H409" s="9"/>
      <c r="I409" s="9"/>
      <c r="J409" s="9"/>
    </row>
    <row r="410" spans="4:10" ht="15">
      <c r="D410" s="9"/>
      <c r="E410" s="9"/>
      <c r="F410" s="9"/>
      <c r="G410" s="9"/>
      <c r="H410" s="9"/>
      <c r="I410" s="9"/>
      <c r="J410" s="9"/>
    </row>
    <row r="411" spans="4:10" ht="15">
      <c r="D411" s="9"/>
      <c r="E411" s="9"/>
      <c r="F411" s="9"/>
      <c r="G411" s="9"/>
      <c r="H411" s="9"/>
      <c r="I411" s="9"/>
      <c r="J411" s="9"/>
    </row>
    <row r="412" spans="4:10" ht="15">
      <c r="D412" s="9"/>
      <c r="E412" s="9"/>
      <c r="F412" s="9"/>
      <c r="G412" s="9"/>
      <c r="H412" s="9"/>
      <c r="I412" s="9"/>
      <c r="J412" s="9"/>
    </row>
    <row r="413" spans="4:10" ht="15">
      <c r="D413" s="9"/>
      <c r="E413" s="9"/>
      <c r="F413" s="9"/>
      <c r="G413" s="9"/>
      <c r="H413" s="9"/>
      <c r="I413" s="9"/>
      <c r="J413" s="9"/>
    </row>
    <row r="414" spans="4:10" ht="15">
      <c r="D414" s="9"/>
      <c r="E414" s="9"/>
      <c r="F414" s="9"/>
      <c r="G414" s="9"/>
      <c r="H414" s="9"/>
      <c r="I414" s="9"/>
      <c r="J414" s="9"/>
    </row>
    <row r="415" spans="4:10" ht="15">
      <c r="D415" s="9"/>
      <c r="E415" s="9"/>
      <c r="F415" s="9"/>
      <c r="G415" s="9"/>
      <c r="H415" s="9"/>
      <c r="I415" s="9"/>
      <c r="J415" s="9"/>
    </row>
    <row r="416" spans="4:10" ht="15">
      <c r="D416" s="9"/>
      <c r="E416" s="9"/>
      <c r="F416" s="9"/>
      <c r="G416" s="9"/>
      <c r="H416" s="9"/>
      <c r="I416" s="9"/>
      <c r="J416" s="9"/>
    </row>
    <row r="417" spans="4:10" ht="15">
      <c r="D417" s="9"/>
      <c r="E417" s="9"/>
      <c r="F417" s="9"/>
      <c r="G417" s="9"/>
      <c r="H417" s="9"/>
      <c r="I417" s="9"/>
      <c r="J417" s="9"/>
    </row>
    <row r="418" spans="4:10" ht="15">
      <c r="D418" s="9"/>
      <c r="E418" s="9"/>
      <c r="F418" s="9"/>
      <c r="G418" s="9"/>
      <c r="H418" s="9"/>
      <c r="I418" s="9"/>
      <c r="J418" s="9"/>
    </row>
    <row r="419" spans="4:10" ht="15">
      <c r="D419" s="9"/>
      <c r="E419" s="9"/>
      <c r="F419" s="9"/>
      <c r="G419" s="9"/>
      <c r="H419" s="9"/>
      <c r="I419" s="9"/>
      <c r="J419" s="9"/>
    </row>
    <row r="420" spans="4:10" ht="15">
      <c r="D420" s="9"/>
      <c r="E420" s="9"/>
      <c r="F420" s="9"/>
      <c r="G420" s="9"/>
      <c r="H420" s="9"/>
      <c r="I420" s="9"/>
      <c r="J420" s="9"/>
    </row>
    <row r="421" spans="4:10" ht="15">
      <c r="D421" s="9"/>
      <c r="E421" s="9"/>
      <c r="F421" s="9"/>
      <c r="G421" s="9"/>
      <c r="H421" s="9"/>
      <c r="I421" s="9"/>
      <c r="J421" s="9"/>
    </row>
    <row r="422" spans="4:10" ht="15">
      <c r="D422" s="9"/>
      <c r="E422" s="9"/>
      <c r="F422" s="9"/>
      <c r="G422" s="9"/>
      <c r="H422" s="9"/>
      <c r="I422" s="9"/>
      <c r="J422" s="9"/>
    </row>
    <row r="423" spans="4:10" ht="15">
      <c r="D423" s="9"/>
      <c r="E423" s="9"/>
      <c r="F423" s="9"/>
      <c r="G423" s="9"/>
      <c r="H423" s="9"/>
      <c r="I423" s="9"/>
      <c r="J423" s="9"/>
    </row>
    <row r="424" spans="4:10" ht="15">
      <c r="D424" s="9"/>
      <c r="E424" s="9"/>
      <c r="F424" s="9"/>
      <c r="G424" s="9"/>
      <c r="H424" s="9"/>
      <c r="I424" s="9"/>
      <c r="J424" s="9"/>
    </row>
    <row r="425" spans="4:10" ht="15">
      <c r="D425" s="9"/>
      <c r="E425" s="9"/>
      <c r="F425" s="9"/>
      <c r="G425" s="9"/>
      <c r="H425" s="9"/>
      <c r="I425" s="9"/>
      <c r="J425" s="9"/>
    </row>
    <row r="426" spans="4:10" ht="15">
      <c r="D426" s="9"/>
      <c r="E426" s="9"/>
      <c r="F426" s="9"/>
      <c r="G426" s="9"/>
      <c r="H426" s="9"/>
      <c r="I426" s="9"/>
      <c r="J426" s="9"/>
    </row>
    <row r="427" spans="4:10" ht="15">
      <c r="D427" s="9"/>
      <c r="E427" s="9"/>
      <c r="F427" s="9"/>
      <c r="G427" s="9"/>
      <c r="H427" s="9"/>
      <c r="I427" s="9"/>
      <c r="J427" s="9"/>
    </row>
    <row r="428" spans="4:10" ht="15">
      <c r="D428" s="9"/>
      <c r="E428" s="9"/>
      <c r="F428" s="9"/>
      <c r="G428" s="9"/>
      <c r="H428" s="9"/>
      <c r="I428" s="9"/>
      <c r="J428" s="9"/>
    </row>
    <row r="429" spans="4:10" ht="15">
      <c r="D429" s="9"/>
      <c r="E429" s="9"/>
      <c r="F429" s="9"/>
      <c r="G429" s="9"/>
      <c r="H429" s="9"/>
      <c r="I429" s="9"/>
      <c r="J429" s="9"/>
    </row>
    <row r="430" spans="4:10" ht="15">
      <c r="D430" s="9"/>
      <c r="E430" s="9"/>
      <c r="F430" s="9"/>
      <c r="G430" s="9"/>
      <c r="H430" s="9"/>
      <c r="I430" s="9"/>
      <c r="J430" s="9"/>
    </row>
    <row r="431" spans="4:10" ht="15">
      <c r="D431" s="9"/>
      <c r="E431" s="9"/>
      <c r="F431" s="9"/>
      <c r="G431" s="9"/>
      <c r="H431" s="9"/>
      <c r="I431" s="9"/>
      <c r="J431" s="9"/>
    </row>
    <row r="432" spans="4:10" ht="15">
      <c r="D432" s="9"/>
      <c r="E432" s="9"/>
      <c r="F432" s="9"/>
      <c r="G432" s="9"/>
      <c r="H432" s="9"/>
      <c r="I432" s="9"/>
      <c r="J432" s="9"/>
    </row>
    <row r="433" spans="4:10" ht="15">
      <c r="D433" s="9"/>
      <c r="E433" s="9"/>
      <c r="F433" s="9"/>
      <c r="G433" s="9"/>
      <c r="H433" s="9"/>
      <c r="I433" s="9"/>
      <c r="J433" s="9"/>
    </row>
    <row r="434" spans="4:10" ht="15">
      <c r="D434" s="9"/>
      <c r="E434" s="9"/>
      <c r="F434" s="9"/>
      <c r="G434" s="9"/>
      <c r="H434" s="9"/>
      <c r="I434" s="9"/>
      <c r="J434" s="9"/>
    </row>
    <row r="435" spans="4:10" ht="15">
      <c r="D435" s="9"/>
      <c r="E435" s="9"/>
      <c r="F435" s="9"/>
      <c r="G435" s="9"/>
      <c r="H435" s="9"/>
      <c r="I435" s="9"/>
      <c r="J435" s="9"/>
    </row>
    <row r="436" spans="4:10" ht="15">
      <c r="D436" s="9"/>
      <c r="E436" s="9"/>
      <c r="F436" s="9"/>
      <c r="G436" s="9"/>
      <c r="H436" s="9"/>
      <c r="I436" s="9"/>
      <c r="J436" s="9"/>
    </row>
    <row r="437" spans="4:10" ht="15">
      <c r="D437" s="9"/>
      <c r="E437" s="9"/>
      <c r="F437" s="9"/>
      <c r="G437" s="9"/>
      <c r="H437" s="9"/>
      <c r="I437" s="9"/>
      <c r="J437" s="9"/>
    </row>
    <row r="438" spans="4:10" ht="15">
      <c r="D438" s="9"/>
      <c r="E438" s="9"/>
      <c r="F438" s="9"/>
      <c r="G438" s="9"/>
      <c r="H438" s="9"/>
      <c r="I438" s="9"/>
      <c r="J438" s="9"/>
    </row>
    <row r="439" spans="4:10" ht="15">
      <c r="D439" s="9"/>
      <c r="E439" s="9"/>
      <c r="F439" s="9"/>
      <c r="G439" s="9"/>
      <c r="H439" s="9"/>
      <c r="I439" s="9"/>
      <c r="J439" s="9"/>
    </row>
    <row r="440" spans="4:10" ht="15">
      <c r="D440" s="9"/>
      <c r="E440" s="9"/>
      <c r="F440" s="9"/>
      <c r="G440" s="9"/>
      <c r="H440" s="9"/>
      <c r="I440" s="9"/>
      <c r="J440" s="9"/>
    </row>
    <row r="441" spans="4:10" ht="15">
      <c r="D441" s="9"/>
      <c r="E441" s="9"/>
      <c r="F441" s="9"/>
      <c r="G441" s="9"/>
      <c r="H441" s="9"/>
      <c r="I441" s="9"/>
      <c r="J441" s="9"/>
    </row>
    <row r="442" spans="4:10" ht="15">
      <c r="D442" s="9"/>
      <c r="E442" s="9"/>
      <c r="F442" s="9"/>
      <c r="G442" s="9"/>
      <c r="H442" s="9"/>
      <c r="I442" s="9"/>
      <c r="J442" s="9"/>
    </row>
    <row r="443" spans="4:10" ht="15">
      <c r="D443" s="9"/>
      <c r="E443" s="9"/>
      <c r="F443" s="9"/>
      <c r="G443" s="9"/>
      <c r="H443" s="9"/>
      <c r="I443" s="9"/>
      <c r="J443" s="9"/>
    </row>
    <row r="444" spans="4:10" ht="15">
      <c r="D444" s="9"/>
      <c r="E444" s="9"/>
      <c r="F444" s="9"/>
      <c r="G444" s="9"/>
      <c r="H444" s="9"/>
      <c r="I444" s="9"/>
      <c r="J444" s="9"/>
    </row>
    <row r="445" spans="4:10" ht="15">
      <c r="D445" s="9"/>
      <c r="E445" s="9"/>
      <c r="F445" s="9"/>
      <c r="G445" s="9"/>
      <c r="H445" s="9"/>
      <c r="I445" s="9"/>
      <c r="J445" s="9"/>
    </row>
    <row r="446" spans="4:10" ht="15">
      <c r="D446" s="9"/>
      <c r="E446" s="9"/>
      <c r="F446" s="9"/>
      <c r="G446" s="9"/>
      <c r="H446" s="9"/>
      <c r="I446" s="9"/>
      <c r="J446" s="9"/>
    </row>
    <row r="447" spans="4:10" ht="15">
      <c r="D447" s="9"/>
      <c r="E447" s="9"/>
      <c r="F447" s="9"/>
      <c r="G447" s="9"/>
      <c r="H447" s="9"/>
      <c r="I447" s="9"/>
      <c r="J447" s="9"/>
    </row>
    <row r="448" spans="4:10" ht="15">
      <c r="D448" s="9"/>
      <c r="E448" s="9"/>
      <c r="F448" s="9"/>
      <c r="G448" s="9"/>
      <c r="H448" s="9"/>
      <c r="I448" s="9"/>
      <c r="J448" s="9"/>
    </row>
    <row r="449" spans="4:10" ht="15">
      <c r="D449" s="9"/>
      <c r="E449" s="9"/>
      <c r="F449" s="9"/>
      <c r="G449" s="9"/>
      <c r="H449" s="9"/>
      <c r="I449" s="9"/>
      <c r="J449" s="9"/>
    </row>
    <row r="450" spans="4:10" ht="15">
      <c r="D450" s="9"/>
      <c r="E450" s="9"/>
      <c r="F450" s="9"/>
      <c r="G450" s="9"/>
      <c r="H450" s="9"/>
      <c r="I450" s="9"/>
      <c r="J450" s="9"/>
    </row>
    <row r="451" spans="4:10" ht="15">
      <c r="D451" s="9"/>
      <c r="E451" s="9"/>
      <c r="F451" s="9"/>
      <c r="G451" s="9"/>
      <c r="H451" s="9"/>
      <c r="I451" s="9"/>
      <c r="J451" s="9"/>
    </row>
    <row r="452" spans="4:10" ht="15">
      <c r="D452" s="9"/>
      <c r="E452" s="9"/>
      <c r="F452" s="9"/>
      <c r="G452" s="9"/>
      <c r="H452" s="9"/>
      <c r="I452" s="9"/>
      <c r="J452" s="9"/>
    </row>
    <row r="453" spans="4:10" ht="15">
      <c r="D453" s="9"/>
      <c r="E453" s="9"/>
      <c r="F453" s="9"/>
      <c r="G453" s="9"/>
      <c r="H453" s="9"/>
      <c r="I453" s="9"/>
      <c r="J453" s="9"/>
    </row>
    <row r="454" spans="4:10" ht="15">
      <c r="D454" s="9"/>
      <c r="E454" s="9"/>
      <c r="F454" s="9"/>
      <c r="G454" s="9"/>
      <c r="H454" s="9"/>
      <c r="I454" s="9"/>
      <c r="J454" s="9"/>
    </row>
    <row r="455" spans="4:10" ht="15">
      <c r="D455" s="9"/>
      <c r="E455" s="9"/>
      <c r="F455" s="9"/>
      <c r="G455" s="9"/>
      <c r="H455" s="9"/>
      <c r="I455" s="9"/>
      <c r="J455" s="9"/>
    </row>
    <row r="456" spans="4:10" ht="15">
      <c r="D456" s="9"/>
      <c r="E456" s="9"/>
      <c r="F456" s="9"/>
      <c r="G456" s="9"/>
      <c r="H456" s="9"/>
      <c r="I456" s="9"/>
      <c r="J456" s="9"/>
    </row>
    <row r="457" spans="4:10" ht="15">
      <c r="D457" s="9"/>
      <c r="E457" s="9"/>
      <c r="F457" s="9"/>
      <c r="G457" s="9"/>
      <c r="H457" s="9"/>
      <c r="I457" s="9"/>
      <c r="J457" s="9"/>
    </row>
    <row r="458" spans="4:10" ht="15">
      <c r="D458" s="9"/>
      <c r="E458" s="9"/>
      <c r="F458" s="9"/>
      <c r="G458" s="9"/>
      <c r="H458" s="9"/>
      <c r="I458" s="9"/>
      <c r="J458" s="9"/>
    </row>
    <row r="459" spans="4:10" ht="15">
      <c r="D459" s="9"/>
      <c r="E459" s="9"/>
      <c r="F459" s="9"/>
      <c r="G459" s="9"/>
      <c r="H459" s="9"/>
      <c r="I459" s="9"/>
      <c r="J459" s="9"/>
    </row>
    <row r="460" spans="4:10" ht="15">
      <c r="D460" s="9"/>
      <c r="E460" s="9"/>
      <c r="F460" s="9"/>
      <c r="G460" s="9"/>
      <c r="H460" s="9"/>
      <c r="I460" s="9"/>
      <c r="J460" s="9"/>
    </row>
    <row r="461" spans="4:10" ht="15">
      <c r="D461" s="9"/>
      <c r="E461" s="9"/>
      <c r="F461" s="9"/>
      <c r="G461" s="9"/>
      <c r="H461" s="9"/>
      <c r="I461" s="9"/>
      <c r="J461" s="9"/>
    </row>
    <row r="462" spans="4:10" ht="15">
      <c r="D462" s="9"/>
      <c r="E462" s="9"/>
      <c r="F462" s="9"/>
      <c r="G462" s="9"/>
      <c r="H462" s="9"/>
      <c r="I462" s="9"/>
      <c r="J462" s="9"/>
    </row>
    <row r="463" spans="4:10" ht="15">
      <c r="D463" s="9"/>
      <c r="E463" s="9"/>
      <c r="F463" s="9"/>
      <c r="G463" s="9"/>
      <c r="H463" s="9"/>
      <c r="I463" s="9"/>
      <c r="J463" s="9"/>
    </row>
    <row r="464" spans="4:10" ht="15">
      <c r="D464" s="9"/>
      <c r="E464" s="9"/>
      <c r="F464" s="9"/>
      <c r="G464" s="9"/>
      <c r="H464" s="9"/>
      <c r="I464" s="9"/>
      <c r="J464" s="9"/>
    </row>
    <row r="465" spans="4:10" ht="15">
      <c r="D465" s="9"/>
      <c r="E465" s="9"/>
      <c r="F465" s="9"/>
      <c r="G465" s="9"/>
      <c r="H465" s="9"/>
      <c r="I465" s="9"/>
      <c r="J465" s="9"/>
    </row>
    <row r="466" spans="4:10" ht="15">
      <c r="D466" s="9"/>
      <c r="E466" s="9"/>
      <c r="F466" s="9"/>
      <c r="G466" s="9"/>
      <c r="H466" s="9"/>
      <c r="I466" s="9"/>
      <c r="J466" s="9"/>
    </row>
    <row r="467" spans="4:10" ht="15">
      <c r="D467" s="9"/>
      <c r="E467" s="9"/>
      <c r="F467" s="9"/>
      <c r="G467" s="9"/>
      <c r="H467" s="9"/>
      <c r="I467" s="9"/>
      <c r="J467" s="9"/>
    </row>
    <row r="468" spans="4:10" ht="15">
      <c r="D468" s="9"/>
      <c r="E468" s="9"/>
      <c r="F468" s="9"/>
      <c r="G468" s="9"/>
      <c r="H468" s="9"/>
      <c r="I468" s="9"/>
      <c r="J468" s="9"/>
    </row>
    <row r="469" spans="4:10" ht="15">
      <c r="D469" s="9"/>
      <c r="E469" s="9"/>
      <c r="F469" s="9"/>
      <c r="G469" s="9"/>
      <c r="H469" s="9"/>
      <c r="I469" s="9"/>
      <c r="J469" s="9"/>
    </row>
    <row r="470" spans="4:10" ht="15">
      <c r="D470" s="9"/>
      <c r="E470" s="9"/>
      <c r="F470" s="9"/>
      <c r="G470" s="9"/>
      <c r="H470" s="9"/>
      <c r="I470" s="9"/>
      <c r="J470" s="9"/>
    </row>
    <row r="471" spans="4:10" ht="15">
      <c r="D471" s="9"/>
      <c r="E471" s="9"/>
      <c r="F471" s="9"/>
      <c r="G471" s="9"/>
      <c r="H471" s="9"/>
      <c r="I471" s="9"/>
      <c r="J471" s="9"/>
    </row>
    <row r="472" spans="4:10" ht="15">
      <c r="D472" s="9"/>
      <c r="E472" s="9"/>
      <c r="F472" s="9"/>
      <c r="G472" s="9"/>
      <c r="H472" s="9"/>
      <c r="I472" s="9"/>
      <c r="J472" s="9"/>
    </row>
    <row r="473" spans="4:10" ht="15">
      <c r="D473" s="9"/>
      <c r="E473" s="9"/>
      <c r="F473" s="9"/>
      <c r="G473" s="9"/>
      <c r="H473" s="9"/>
      <c r="I473" s="9"/>
      <c r="J473" s="9"/>
    </row>
    <row r="474" spans="4:10" ht="15">
      <c r="D474" s="9"/>
      <c r="E474" s="9"/>
      <c r="F474" s="9"/>
      <c r="G474" s="9"/>
      <c r="H474" s="9"/>
      <c r="I474" s="9"/>
      <c r="J474" s="9"/>
    </row>
    <row r="475" spans="4:10" ht="15">
      <c r="D475" s="9"/>
      <c r="E475" s="9"/>
      <c r="F475" s="9"/>
      <c r="G475" s="9"/>
      <c r="H475" s="9"/>
      <c r="I475" s="9"/>
      <c r="J475" s="9"/>
    </row>
    <row r="476" spans="4:10" ht="15">
      <c r="D476" s="9"/>
      <c r="E476" s="9"/>
      <c r="F476" s="9"/>
      <c r="G476" s="9"/>
      <c r="H476" s="9"/>
      <c r="I476" s="9"/>
      <c r="J476" s="9"/>
    </row>
    <row r="477" spans="4:10" ht="15">
      <c r="D477" s="9"/>
      <c r="E477" s="9"/>
      <c r="F477" s="9"/>
      <c r="G477" s="9"/>
      <c r="H477" s="9"/>
      <c r="I477" s="9"/>
      <c r="J477" s="9"/>
    </row>
    <row r="478" spans="4:10" ht="15">
      <c r="D478" s="9"/>
      <c r="E478" s="9"/>
      <c r="F478" s="9"/>
      <c r="G478" s="9"/>
      <c r="H478" s="9"/>
      <c r="I478" s="9"/>
      <c r="J478" s="9"/>
    </row>
    <row r="479" spans="4:10" ht="15">
      <c r="D479" s="9"/>
      <c r="E479" s="9"/>
      <c r="F479" s="9"/>
      <c r="G479" s="9"/>
      <c r="H479" s="9"/>
      <c r="I479" s="9"/>
      <c r="J479" s="9"/>
    </row>
    <row r="480" spans="4:10" ht="15">
      <c r="D480" s="9"/>
      <c r="E480" s="9"/>
      <c r="F480" s="9"/>
      <c r="G480" s="9"/>
      <c r="H480" s="9"/>
      <c r="I480" s="9"/>
      <c r="J480" s="9"/>
    </row>
    <row r="481" spans="4:10" ht="15">
      <c r="D481" s="9"/>
      <c r="E481" s="9"/>
      <c r="F481" s="9"/>
      <c r="G481" s="9"/>
      <c r="H481" s="9"/>
      <c r="I481" s="9"/>
      <c r="J481" s="9"/>
    </row>
    <row r="482" spans="4:10" ht="15">
      <c r="D482" s="9"/>
      <c r="E482" s="9"/>
      <c r="F482" s="9"/>
      <c r="G482" s="9"/>
      <c r="H482" s="9"/>
      <c r="I482" s="9"/>
      <c r="J482" s="9"/>
    </row>
    <row r="483" spans="4:10" ht="15">
      <c r="D483" s="9"/>
      <c r="E483" s="9"/>
      <c r="F483" s="9"/>
      <c r="G483" s="9"/>
      <c r="H483" s="9"/>
      <c r="I483" s="9"/>
      <c r="J483" s="9"/>
    </row>
    <row r="484" spans="4:10" ht="15">
      <c r="D484" s="9"/>
      <c r="E484" s="9"/>
      <c r="F484" s="9"/>
      <c r="G484" s="9"/>
      <c r="H484" s="9"/>
      <c r="I484" s="9"/>
      <c r="J484" s="9"/>
    </row>
    <row r="485" spans="4:10" ht="15">
      <c r="D485" s="9"/>
      <c r="E485" s="9"/>
      <c r="F485" s="9"/>
      <c r="G485" s="9"/>
      <c r="H485" s="9"/>
      <c r="I485" s="9"/>
      <c r="J485" s="9"/>
    </row>
    <row r="486" spans="4:10" ht="15">
      <c r="D486" s="9"/>
      <c r="E486" s="9"/>
      <c r="F486" s="9"/>
      <c r="G486" s="9"/>
      <c r="H486" s="9"/>
      <c r="I486" s="9"/>
      <c r="J486" s="9"/>
    </row>
    <row r="487" spans="4:10" ht="15">
      <c r="D487" s="9"/>
      <c r="E487" s="9"/>
      <c r="F487" s="9"/>
      <c r="G487" s="9"/>
      <c r="H487" s="9"/>
      <c r="I487" s="9"/>
      <c r="J487" s="9"/>
    </row>
    <row r="488" spans="4:10" ht="15">
      <c r="D488" s="9"/>
      <c r="E488" s="9"/>
      <c r="F488" s="9"/>
      <c r="G488" s="9"/>
      <c r="H488" s="9"/>
      <c r="I488" s="9"/>
      <c r="J488" s="9"/>
    </row>
    <row r="489" spans="4:10" ht="15">
      <c r="D489" s="9"/>
      <c r="E489" s="9"/>
      <c r="F489" s="9"/>
      <c r="G489" s="9"/>
      <c r="H489" s="9"/>
      <c r="I489" s="9"/>
      <c r="J489" s="9"/>
    </row>
    <row r="490" spans="4:10" ht="15">
      <c r="D490" s="9"/>
      <c r="E490" s="9"/>
      <c r="F490" s="9"/>
      <c r="G490" s="9"/>
      <c r="H490" s="9"/>
      <c r="I490" s="9"/>
      <c r="J490" s="9"/>
    </row>
    <row r="491" spans="4:10" ht="15">
      <c r="D491" s="9"/>
      <c r="E491" s="9"/>
      <c r="F491" s="9"/>
      <c r="G491" s="9"/>
      <c r="H491" s="9"/>
      <c r="I491" s="9"/>
      <c r="J491" s="9"/>
    </row>
    <row r="492" spans="4:10" ht="15">
      <c r="D492" s="9"/>
      <c r="E492" s="9"/>
      <c r="F492" s="9"/>
      <c r="G492" s="9"/>
      <c r="H492" s="9"/>
      <c r="I492" s="9"/>
      <c r="J492" s="9"/>
    </row>
    <row r="493" spans="4:10" ht="15">
      <c r="D493" s="9"/>
      <c r="E493" s="9"/>
      <c r="F493" s="9"/>
      <c r="G493" s="9"/>
      <c r="H493" s="9"/>
      <c r="I493" s="9"/>
      <c r="J493" s="9"/>
    </row>
    <row r="494" spans="4:10" ht="15">
      <c r="D494" s="9"/>
      <c r="E494" s="9"/>
      <c r="F494" s="9"/>
      <c r="G494" s="9"/>
      <c r="H494" s="9"/>
      <c r="I494" s="9"/>
      <c r="J494" s="9"/>
    </row>
    <row r="495" spans="4:10" ht="15">
      <c r="D495" s="9"/>
      <c r="E495" s="9"/>
      <c r="F495" s="9"/>
      <c r="G495" s="9"/>
      <c r="H495" s="9"/>
      <c r="I495" s="9"/>
      <c r="J495" s="9"/>
    </row>
    <row r="496" spans="4:10" ht="15">
      <c r="D496" s="9"/>
      <c r="E496" s="9"/>
      <c r="F496" s="9"/>
      <c r="G496" s="9"/>
      <c r="H496" s="9"/>
      <c r="I496" s="9"/>
      <c r="J496" s="9"/>
    </row>
    <row r="497" spans="4:10" ht="15">
      <c r="D497" s="9"/>
      <c r="E497" s="9"/>
      <c r="F497" s="9"/>
      <c r="G497" s="9"/>
      <c r="H497" s="9"/>
      <c r="I497" s="9"/>
      <c r="J497" s="9"/>
    </row>
    <row r="498" spans="4:10" ht="15">
      <c r="D498" s="9"/>
      <c r="E498" s="9"/>
      <c r="F498" s="9"/>
      <c r="G498" s="9"/>
      <c r="H498" s="9"/>
      <c r="I498" s="9"/>
      <c r="J498" s="9"/>
    </row>
    <row r="499" spans="4:10" ht="15">
      <c r="D499" s="9"/>
      <c r="E499" s="9"/>
      <c r="F499" s="9"/>
      <c r="G499" s="9"/>
      <c r="H499" s="9"/>
      <c r="I499" s="9"/>
      <c r="J499" s="9"/>
    </row>
    <row r="500" spans="4:10" ht="15">
      <c r="D500" s="9"/>
      <c r="E500" s="9"/>
      <c r="F500" s="9"/>
      <c r="G500" s="9"/>
      <c r="H500" s="9"/>
      <c r="I500" s="9"/>
      <c r="J500" s="9"/>
    </row>
    <row r="501" spans="4:10" ht="15">
      <c r="D501" s="9"/>
      <c r="E501" s="9"/>
      <c r="F501" s="9"/>
      <c r="G501" s="9"/>
      <c r="H501" s="9"/>
      <c r="I501" s="9"/>
      <c r="J501" s="9"/>
    </row>
    <row r="502" spans="4:10" ht="15">
      <c r="D502" s="9"/>
      <c r="E502" s="9"/>
      <c r="F502" s="9"/>
      <c r="G502" s="9"/>
      <c r="H502" s="9"/>
      <c r="I502" s="9"/>
      <c r="J502" s="9"/>
    </row>
    <row r="503" spans="4:10" ht="15">
      <c r="D503" s="9"/>
      <c r="E503" s="9"/>
      <c r="F503" s="9"/>
      <c r="G503" s="9"/>
      <c r="H503" s="9"/>
      <c r="I503" s="9"/>
      <c r="J503" s="9"/>
    </row>
    <row r="504" spans="4:10" ht="15">
      <c r="D504" s="9"/>
      <c r="E504" s="9"/>
      <c r="F504" s="9"/>
      <c r="G504" s="9"/>
      <c r="H504" s="9"/>
      <c r="I504" s="9"/>
      <c r="J504" s="9"/>
    </row>
    <row r="505" spans="4:10" ht="15">
      <c r="D505" s="9"/>
      <c r="E505" s="9"/>
      <c r="F505" s="9"/>
      <c r="G505" s="9"/>
      <c r="H505" s="9"/>
      <c r="I505" s="9"/>
      <c r="J505" s="9"/>
    </row>
    <row r="506" spans="4:10" ht="15">
      <c r="D506" s="9"/>
      <c r="E506" s="9"/>
      <c r="F506" s="9"/>
      <c r="G506" s="9"/>
      <c r="H506" s="9"/>
      <c r="I506" s="9"/>
      <c r="J506" s="9"/>
    </row>
    <row r="507" spans="4:10" ht="15">
      <c r="D507" s="9"/>
      <c r="E507" s="9"/>
      <c r="F507" s="9"/>
      <c r="G507" s="9"/>
      <c r="H507" s="9"/>
      <c r="I507" s="9"/>
      <c r="J507" s="9"/>
    </row>
    <row r="508" spans="4:10" ht="15">
      <c r="D508" s="9"/>
      <c r="E508" s="9"/>
      <c r="F508" s="9"/>
      <c r="G508" s="9"/>
      <c r="H508" s="9"/>
      <c r="I508" s="9"/>
      <c r="J508" s="9"/>
    </row>
    <row r="509" spans="4:10" ht="15">
      <c r="D509" s="9"/>
      <c r="E509" s="9"/>
      <c r="F509" s="9"/>
      <c r="G509" s="9"/>
      <c r="H509" s="9"/>
      <c r="I509" s="9"/>
      <c r="J509" s="9"/>
    </row>
    <row r="510" spans="4:10" ht="15">
      <c r="D510" s="9"/>
      <c r="E510" s="9"/>
      <c r="F510" s="9"/>
      <c r="G510" s="9"/>
      <c r="H510" s="9"/>
      <c r="I510" s="9"/>
      <c r="J510" s="9"/>
    </row>
    <row r="511" spans="4:10" ht="15">
      <c r="D511" s="9"/>
      <c r="E511" s="9"/>
      <c r="F511" s="9"/>
      <c r="G511" s="9"/>
      <c r="H511" s="9"/>
      <c r="I511" s="9"/>
      <c r="J511" s="9"/>
    </row>
    <row r="512" spans="4:10" ht="15">
      <c r="D512" s="9"/>
      <c r="E512" s="9"/>
      <c r="F512" s="9"/>
      <c r="G512" s="9"/>
      <c r="H512" s="9"/>
      <c r="I512" s="9"/>
      <c r="J512" s="9"/>
    </row>
    <row r="513" spans="4:10" ht="15">
      <c r="D513" s="9"/>
      <c r="E513" s="9"/>
      <c r="F513" s="9"/>
      <c r="G513" s="9"/>
      <c r="H513" s="9"/>
      <c r="I513" s="9"/>
      <c r="J513" s="9"/>
    </row>
    <row r="514" spans="4:10" ht="15">
      <c r="D514" s="9"/>
      <c r="E514" s="9"/>
      <c r="F514" s="9"/>
      <c r="G514" s="9"/>
      <c r="H514" s="9"/>
      <c r="I514" s="9"/>
      <c r="J514" s="9"/>
    </row>
    <row r="515" spans="4:10" ht="15">
      <c r="D515" s="9"/>
      <c r="E515" s="9"/>
      <c r="F515" s="9"/>
      <c r="G515" s="9"/>
      <c r="H515" s="9"/>
      <c r="I515" s="9"/>
      <c r="J515" s="9"/>
    </row>
    <row r="516" spans="4:10" ht="15">
      <c r="D516" s="9"/>
      <c r="E516" s="9"/>
      <c r="F516" s="9"/>
      <c r="G516" s="9"/>
      <c r="H516" s="9"/>
      <c r="I516" s="9"/>
      <c r="J516" s="9"/>
    </row>
    <row r="517" spans="4:10" ht="15">
      <c r="D517" s="9"/>
      <c r="E517" s="9"/>
      <c r="F517" s="9"/>
      <c r="G517" s="9"/>
      <c r="H517" s="9"/>
      <c r="I517" s="9"/>
      <c r="J517" s="9"/>
    </row>
    <row r="518" spans="4:10" ht="15">
      <c r="D518" s="9"/>
      <c r="E518" s="9"/>
      <c r="F518" s="9"/>
      <c r="G518" s="9"/>
      <c r="H518" s="9"/>
      <c r="I518" s="9"/>
      <c r="J518" s="9"/>
    </row>
    <row r="519" spans="4:10" ht="15">
      <c r="D519" s="9"/>
      <c r="E519" s="9"/>
      <c r="F519" s="9"/>
      <c r="G519" s="9"/>
      <c r="H519" s="9"/>
      <c r="I519" s="9"/>
      <c r="J519" s="9"/>
    </row>
    <row r="520" spans="4:10" ht="15">
      <c r="D520" s="9"/>
      <c r="E520" s="9"/>
      <c r="F520" s="9"/>
      <c r="G520" s="9"/>
      <c r="H520" s="9"/>
      <c r="I520" s="9"/>
      <c r="J520" s="9"/>
    </row>
    <row r="521" spans="4:10" ht="15">
      <c r="D521" s="9"/>
      <c r="E521" s="9"/>
      <c r="F521" s="9"/>
      <c r="G521" s="9"/>
      <c r="H521" s="9"/>
      <c r="I521" s="9"/>
      <c r="J521" s="9"/>
    </row>
    <row r="522" spans="4:10" ht="15">
      <c r="D522" s="9"/>
      <c r="E522" s="9"/>
      <c r="F522" s="9"/>
      <c r="G522" s="9"/>
      <c r="H522" s="9"/>
      <c r="I522" s="9"/>
      <c r="J522" s="9"/>
    </row>
    <row r="523" spans="4:10" ht="15">
      <c r="D523" s="9"/>
      <c r="E523" s="9"/>
      <c r="F523" s="9"/>
      <c r="G523" s="9"/>
      <c r="H523" s="9"/>
      <c r="I523" s="9"/>
      <c r="J523" s="9"/>
    </row>
    <row r="524" spans="4:10" ht="15">
      <c r="D524" s="9"/>
      <c r="E524" s="9"/>
      <c r="F524" s="9"/>
      <c r="G524" s="9"/>
      <c r="H524" s="9"/>
      <c r="I524" s="9"/>
      <c r="J524" s="9"/>
    </row>
    <row r="525" spans="4:10" ht="15">
      <c r="D525" s="9"/>
      <c r="E525" s="9"/>
      <c r="F525" s="9"/>
      <c r="G525" s="9"/>
      <c r="H525" s="9"/>
      <c r="I525" s="9"/>
      <c r="J525" s="9"/>
    </row>
    <row r="526" spans="4:10" ht="15">
      <c r="D526" s="9"/>
      <c r="E526" s="9"/>
      <c r="F526" s="9"/>
      <c r="G526" s="9"/>
      <c r="H526" s="9"/>
      <c r="I526" s="9"/>
      <c r="J526" s="9"/>
    </row>
    <row r="527" spans="4:10" ht="15">
      <c r="D527" s="9"/>
      <c r="E527" s="9"/>
      <c r="F527" s="9"/>
      <c r="G527" s="9"/>
      <c r="H527" s="9"/>
      <c r="I527" s="9"/>
      <c r="J527" s="9"/>
    </row>
    <row r="528" spans="4:10" ht="15">
      <c r="D528" s="9"/>
      <c r="E528" s="9"/>
      <c r="F528" s="9"/>
      <c r="G528" s="9"/>
      <c r="H528" s="9"/>
      <c r="I528" s="9"/>
      <c r="J528" s="9"/>
    </row>
    <row r="529" spans="4:10" ht="15">
      <c r="D529" s="9"/>
      <c r="E529" s="9"/>
      <c r="F529" s="9"/>
      <c r="G529" s="9"/>
      <c r="H529" s="9"/>
      <c r="I529" s="9"/>
      <c r="J529" s="9"/>
    </row>
    <row r="530" spans="4:10" ht="15">
      <c r="D530" s="9"/>
      <c r="E530" s="9"/>
      <c r="F530" s="9"/>
      <c r="G530" s="9"/>
      <c r="H530" s="9"/>
      <c r="I530" s="9"/>
      <c r="J530" s="9"/>
    </row>
    <row r="531" spans="4:10" ht="15">
      <c r="D531" s="9"/>
      <c r="E531" s="9"/>
      <c r="F531" s="9"/>
      <c r="G531" s="9"/>
      <c r="H531" s="9"/>
      <c r="I531" s="9"/>
      <c r="J531" s="9"/>
    </row>
    <row r="532" spans="4:10" ht="15">
      <c r="D532" s="9"/>
      <c r="E532" s="9"/>
      <c r="F532" s="9"/>
      <c r="G532" s="9"/>
      <c r="H532" s="9"/>
      <c r="I532" s="9"/>
      <c r="J532" s="9"/>
    </row>
    <row r="533" spans="4:10" ht="15">
      <c r="D533" s="9"/>
      <c r="E533" s="9"/>
      <c r="F533" s="9"/>
      <c r="G533" s="9"/>
      <c r="H533" s="9"/>
      <c r="I533" s="9"/>
      <c r="J533" s="9"/>
    </row>
    <row r="534" spans="4:10" ht="15">
      <c r="D534" s="9"/>
      <c r="E534" s="9"/>
      <c r="F534" s="9"/>
      <c r="G534" s="9"/>
      <c r="H534" s="9"/>
      <c r="I534" s="9"/>
      <c r="J534" s="9"/>
    </row>
    <row r="535" spans="4:10" ht="15">
      <c r="D535" s="9"/>
      <c r="E535" s="9"/>
      <c r="F535" s="9"/>
      <c r="G535" s="9"/>
      <c r="H535" s="9"/>
      <c r="I535" s="9"/>
      <c r="J535" s="9"/>
    </row>
    <row r="536" spans="4:10" ht="15">
      <c r="D536" s="9"/>
      <c r="E536" s="9"/>
      <c r="F536" s="9"/>
      <c r="G536" s="9"/>
      <c r="H536" s="9"/>
      <c r="I536" s="9"/>
      <c r="J536" s="9"/>
    </row>
    <row r="537" spans="4:10" ht="15">
      <c r="D537" s="9"/>
      <c r="E537" s="9"/>
      <c r="F537" s="9"/>
      <c r="G537" s="9"/>
      <c r="H537" s="9"/>
      <c r="I537" s="9"/>
      <c r="J537" s="9"/>
    </row>
    <row r="538" spans="4:10" ht="15">
      <c r="D538" s="9"/>
      <c r="E538" s="9"/>
      <c r="F538" s="9"/>
      <c r="G538" s="9"/>
      <c r="H538" s="9"/>
      <c r="I538" s="9"/>
      <c r="J538" s="9"/>
    </row>
    <row r="539" spans="4:10" ht="15">
      <c r="D539" s="9"/>
      <c r="E539" s="9"/>
      <c r="F539" s="9"/>
      <c r="G539" s="9"/>
      <c r="H539" s="9"/>
      <c r="I539" s="9"/>
      <c r="J539" s="9"/>
    </row>
    <row r="540" spans="4:10" ht="15">
      <c r="D540" s="9"/>
      <c r="E540" s="9"/>
      <c r="F540" s="9"/>
      <c r="G540" s="9"/>
      <c r="H540" s="9"/>
      <c r="I540" s="9"/>
      <c r="J540" s="9"/>
    </row>
    <row r="541" spans="4:10" ht="15">
      <c r="D541" s="9"/>
      <c r="E541" s="9"/>
      <c r="F541" s="9"/>
      <c r="G541" s="9"/>
      <c r="H541" s="9"/>
      <c r="I541" s="9"/>
      <c r="J541" s="9"/>
    </row>
    <row r="542" spans="4:10" ht="15">
      <c r="D542" s="9"/>
      <c r="E542" s="9"/>
      <c r="F542" s="9"/>
      <c r="G542" s="9"/>
      <c r="H542" s="9"/>
      <c r="I542" s="9"/>
      <c r="J542" s="9"/>
    </row>
    <row r="543" spans="4:10" ht="15">
      <c r="D543" s="9"/>
      <c r="E543" s="9"/>
      <c r="F543" s="9"/>
      <c r="G543" s="9"/>
      <c r="H543" s="9"/>
      <c r="I543" s="9"/>
      <c r="J543" s="9"/>
    </row>
    <row r="544" spans="4:10" ht="15">
      <c r="D544" s="9"/>
      <c r="E544" s="9"/>
      <c r="F544" s="9"/>
      <c r="G544" s="9"/>
      <c r="H544" s="9"/>
      <c r="I544" s="9"/>
      <c r="J544" s="9"/>
    </row>
    <row r="545" spans="4:10" ht="15">
      <c r="D545" s="9"/>
      <c r="E545" s="9"/>
      <c r="F545" s="9"/>
      <c r="G545" s="9"/>
      <c r="H545" s="9"/>
      <c r="I545" s="9"/>
      <c r="J545" s="9"/>
    </row>
    <row r="546" spans="4:10" ht="15">
      <c r="D546" s="9"/>
      <c r="E546" s="9"/>
      <c r="F546" s="9"/>
      <c r="G546" s="9"/>
      <c r="H546" s="9"/>
      <c r="I546" s="9"/>
      <c r="J546" s="9"/>
    </row>
    <row r="547" spans="4:10" ht="15">
      <c r="D547" s="9"/>
      <c r="E547" s="9"/>
      <c r="F547" s="9"/>
      <c r="G547" s="9"/>
      <c r="H547" s="9"/>
      <c r="I547" s="9"/>
      <c r="J547" s="9"/>
    </row>
    <row r="548" spans="4:10" ht="15">
      <c r="D548" s="9"/>
      <c r="E548" s="9"/>
      <c r="F548" s="9"/>
      <c r="G548" s="9"/>
      <c r="H548" s="9"/>
      <c r="I548" s="9"/>
      <c r="J548" s="9"/>
    </row>
    <row r="549" spans="4:10" ht="15">
      <c r="D549" s="9"/>
      <c r="E549" s="9"/>
      <c r="F549" s="9"/>
      <c r="G549" s="9"/>
      <c r="H549" s="9"/>
      <c r="I549" s="9"/>
      <c r="J549" s="9"/>
    </row>
    <row r="550" spans="4:10" ht="15">
      <c r="D550" s="9"/>
      <c r="E550" s="9"/>
      <c r="F550" s="9"/>
      <c r="G550" s="9"/>
      <c r="H550" s="9"/>
      <c r="I550" s="9"/>
      <c r="J550" s="9"/>
    </row>
    <row r="551" spans="4:10" ht="15">
      <c r="D551" s="9"/>
      <c r="E551" s="9"/>
      <c r="F551" s="9"/>
      <c r="G551" s="9"/>
      <c r="H551" s="9"/>
      <c r="I551" s="9"/>
      <c r="J551" s="9"/>
    </row>
    <row r="552" spans="4:10" ht="15">
      <c r="D552" s="9"/>
      <c r="E552" s="9"/>
      <c r="F552" s="9"/>
      <c r="G552" s="9"/>
      <c r="H552" s="9"/>
      <c r="I552" s="9"/>
      <c r="J552" s="9"/>
    </row>
    <row r="553" spans="4:10" ht="15">
      <c r="D553" s="9"/>
      <c r="E553" s="9"/>
      <c r="F553" s="9"/>
      <c r="G553" s="9"/>
      <c r="H553" s="9"/>
      <c r="I553" s="9"/>
      <c r="J553" s="9"/>
    </row>
    <row r="554" spans="4:10" ht="15">
      <c r="D554" s="9"/>
      <c r="E554" s="9"/>
      <c r="F554" s="9"/>
      <c r="G554" s="9"/>
      <c r="H554" s="9"/>
      <c r="I554" s="9"/>
      <c r="J554" s="9"/>
    </row>
    <row r="555" spans="4:10" ht="15">
      <c r="D555" s="9"/>
      <c r="E555" s="9"/>
      <c r="F555" s="9"/>
      <c r="G555" s="9"/>
      <c r="H555" s="9"/>
      <c r="I555" s="9"/>
      <c r="J555" s="9"/>
    </row>
    <row r="556" spans="4:10" ht="15">
      <c r="D556" s="9"/>
      <c r="E556" s="9"/>
      <c r="F556" s="9"/>
      <c r="G556" s="9"/>
      <c r="H556" s="9"/>
      <c r="I556" s="9"/>
      <c r="J556" s="9"/>
    </row>
    <row r="557" spans="4:10" ht="15">
      <c r="D557" s="9"/>
      <c r="E557" s="9"/>
      <c r="F557" s="9"/>
      <c r="G557" s="9"/>
      <c r="H557" s="9"/>
      <c r="I557" s="9"/>
      <c r="J557" s="9"/>
    </row>
    <row r="558" spans="4:10" ht="15">
      <c r="D558" s="9"/>
      <c r="E558" s="9"/>
      <c r="F558" s="9"/>
      <c r="G558" s="9"/>
      <c r="H558" s="9"/>
      <c r="I558" s="9"/>
      <c r="J558" s="9"/>
    </row>
    <row r="559" spans="4:10" ht="15">
      <c r="D559" s="9"/>
      <c r="E559" s="9"/>
      <c r="F559" s="9"/>
      <c r="G559" s="9"/>
      <c r="H559" s="9"/>
      <c r="I559" s="9"/>
      <c r="J559" s="9"/>
    </row>
    <row r="560" spans="4:10" ht="15">
      <c r="D560" s="9"/>
      <c r="E560" s="9"/>
      <c r="F560" s="9"/>
      <c r="G560" s="9"/>
      <c r="H560" s="9"/>
      <c r="I560" s="9"/>
      <c r="J560" s="9"/>
    </row>
    <row r="561" spans="4:10" ht="15">
      <c r="D561" s="9"/>
      <c r="E561" s="9"/>
      <c r="F561" s="9"/>
      <c r="G561" s="9"/>
      <c r="H561" s="9"/>
      <c r="I561" s="9"/>
      <c r="J561" s="9"/>
    </row>
    <row r="562" spans="4:10" ht="15">
      <c r="D562" s="9"/>
      <c r="E562" s="9"/>
      <c r="F562" s="9"/>
      <c r="G562" s="9"/>
      <c r="H562" s="9"/>
      <c r="I562" s="9"/>
      <c r="J562" s="9"/>
    </row>
    <row r="563" spans="4:10" ht="15">
      <c r="D563" s="9"/>
      <c r="E563" s="9"/>
      <c r="F563" s="9"/>
      <c r="G563" s="9"/>
      <c r="H563" s="9"/>
      <c r="I563" s="9"/>
      <c r="J563" s="9"/>
    </row>
    <row r="564" spans="4:10" ht="15">
      <c r="D564" s="9"/>
      <c r="E564" s="9"/>
      <c r="F564" s="9"/>
      <c r="G564" s="9"/>
      <c r="H564" s="9"/>
      <c r="I564" s="9"/>
      <c r="J564" s="9"/>
    </row>
    <row r="565" spans="4:10" ht="15">
      <c r="D565" s="9"/>
      <c r="E565" s="9"/>
      <c r="F565" s="9"/>
      <c r="G565" s="9"/>
      <c r="H565" s="9"/>
      <c r="I565" s="9"/>
      <c r="J565" s="9"/>
    </row>
    <row r="566" spans="4:10" ht="15">
      <c r="D566" s="9"/>
      <c r="E566" s="9"/>
      <c r="F566" s="9"/>
      <c r="G566" s="9"/>
      <c r="H566" s="9"/>
      <c r="I566" s="9"/>
      <c r="J566" s="9"/>
    </row>
    <row r="567" spans="4:10" ht="15">
      <c r="D567" s="9"/>
      <c r="E567" s="9"/>
      <c r="F567" s="9"/>
      <c r="G567" s="9"/>
      <c r="H567" s="9"/>
      <c r="I567" s="9"/>
      <c r="J567" s="9"/>
    </row>
    <row r="568" spans="4:10" ht="15">
      <c r="D568" s="9"/>
      <c r="E568" s="9"/>
      <c r="F568" s="9"/>
      <c r="G568" s="9"/>
      <c r="H568" s="9"/>
      <c r="I568" s="9"/>
      <c r="J568" s="9"/>
    </row>
    <row r="569" spans="4:10" ht="15">
      <c r="D569" s="9"/>
      <c r="E569" s="9"/>
      <c r="F569" s="9"/>
      <c r="G569" s="9"/>
      <c r="H569" s="9"/>
      <c r="I569" s="9"/>
      <c r="J569" s="9"/>
    </row>
    <row r="570" spans="4:10" ht="15">
      <c r="D570" s="9"/>
      <c r="E570" s="9"/>
      <c r="F570" s="9"/>
      <c r="G570" s="9"/>
      <c r="H570" s="9"/>
      <c r="I570" s="9"/>
      <c r="J570" s="9"/>
    </row>
    <row r="571" spans="4:10" ht="15">
      <c r="D571" s="9"/>
      <c r="E571" s="9"/>
      <c r="F571" s="9"/>
      <c r="G571" s="9"/>
      <c r="H571" s="9"/>
      <c r="I571" s="9"/>
      <c r="J571" s="9"/>
    </row>
    <row r="572" spans="4:10" ht="15">
      <c r="D572" s="9"/>
      <c r="E572" s="9"/>
      <c r="F572" s="9"/>
      <c r="G572" s="9"/>
      <c r="H572" s="9"/>
      <c r="I572" s="9"/>
      <c r="J572" s="9"/>
    </row>
    <row r="573" spans="4:10" ht="15">
      <c r="D573" s="9"/>
      <c r="E573" s="9"/>
      <c r="F573" s="9"/>
      <c r="G573" s="9"/>
      <c r="H573" s="9"/>
      <c r="I573" s="9"/>
      <c r="J573" s="9"/>
    </row>
    <row r="574" spans="4:10" ht="15">
      <c r="D574" s="9"/>
      <c r="E574" s="9"/>
      <c r="F574" s="9"/>
      <c r="G574" s="9"/>
      <c r="H574" s="9"/>
      <c r="I574" s="9"/>
      <c r="J574" s="9"/>
    </row>
    <row r="575" spans="4:10" ht="15">
      <c r="D575" s="9"/>
      <c r="E575" s="9"/>
      <c r="F575" s="9"/>
      <c r="G575" s="9"/>
      <c r="H575" s="9"/>
      <c r="I575" s="9"/>
      <c r="J575" s="9"/>
    </row>
    <row r="576" spans="4:10" ht="15">
      <c r="D576" s="9"/>
      <c r="E576" s="9"/>
      <c r="F576" s="9"/>
      <c r="G576" s="9"/>
      <c r="H576" s="9"/>
      <c r="I576" s="9"/>
      <c r="J576" s="9"/>
    </row>
    <row r="577" spans="4:10" ht="15">
      <c r="D577" s="9"/>
      <c r="E577" s="9"/>
      <c r="F577" s="9"/>
      <c r="G577" s="9"/>
      <c r="H577" s="9"/>
      <c r="I577" s="9"/>
      <c r="J577" s="9"/>
    </row>
    <row r="578" spans="4:10" ht="15">
      <c r="D578" s="9"/>
      <c r="E578" s="9"/>
      <c r="F578" s="9"/>
      <c r="G578" s="9"/>
      <c r="H578" s="9"/>
      <c r="I578" s="9"/>
      <c r="J578" s="9"/>
    </row>
    <row r="579" spans="4:10" ht="15">
      <c r="D579" s="9"/>
      <c r="E579" s="9"/>
      <c r="F579" s="9"/>
      <c r="G579" s="9"/>
      <c r="H579" s="9"/>
      <c r="I579" s="9"/>
      <c r="J579" s="9"/>
    </row>
    <row r="580" spans="4:10" ht="15">
      <c r="D580" s="9"/>
      <c r="E580" s="9"/>
      <c r="F580" s="9"/>
      <c r="G580" s="9"/>
      <c r="H580" s="9"/>
      <c r="I580" s="9"/>
      <c r="J580" s="9"/>
    </row>
    <row r="581" spans="4:10" ht="15">
      <c r="D581" s="9"/>
      <c r="E581" s="9"/>
      <c r="F581" s="9"/>
      <c r="G581" s="9"/>
      <c r="H581" s="9"/>
      <c r="I581" s="9"/>
      <c r="J581" s="9"/>
    </row>
    <row r="582" spans="4:10" ht="15">
      <c r="D582" s="9"/>
      <c r="E582" s="9"/>
      <c r="F582" s="9"/>
      <c r="G582" s="9"/>
      <c r="H582" s="9"/>
      <c r="I582" s="9"/>
      <c r="J582" s="9"/>
    </row>
    <row r="583" spans="4:10" ht="15">
      <c r="D583" s="9"/>
      <c r="E583" s="9"/>
      <c r="F583" s="9"/>
      <c r="G583" s="9"/>
      <c r="H583" s="9"/>
      <c r="I583" s="9"/>
      <c r="J583" s="9"/>
    </row>
    <row r="584" spans="4:10" ht="15">
      <c r="D584" s="9"/>
      <c r="E584" s="9"/>
      <c r="F584" s="9"/>
      <c r="G584" s="9"/>
      <c r="H584" s="9"/>
      <c r="I584" s="9"/>
      <c r="J584" s="9"/>
    </row>
    <row r="585" spans="4:10" ht="15">
      <c r="D585" s="9"/>
      <c r="E585" s="9"/>
      <c r="F585" s="9"/>
      <c r="G585" s="9"/>
      <c r="H585" s="9"/>
      <c r="I585" s="9"/>
      <c r="J585" s="9"/>
    </row>
    <row r="586" spans="4:10" ht="15">
      <c r="D586" s="9"/>
      <c r="E586" s="9"/>
      <c r="F586" s="9"/>
      <c r="G586" s="9"/>
      <c r="H586" s="9"/>
      <c r="I586" s="9"/>
      <c r="J586" s="9"/>
    </row>
    <row r="587" spans="4:10" ht="15">
      <c r="D587" s="9"/>
      <c r="E587" s="9"/>
      <c r="F587" s="9"/>
      <c r="G587" s="9"/>
      <c r="H587" s="9"/>
      <c r="I587" s="9"/>
      <c r="J587" s="9"/>
    </row>
    <row r="588" spans="4:10" ht="15">
      <c r="D588" s="9"/>
      <c r="E588" s="9"/>
      <c r="F588" s="9"/>
      <c r="G588" s="9"/>
      <c r="H588" s="9"/>
      <c r="I588" s="9"/>
      <c r="J588" s="9"/>
    </row>
    <row r="589" spans="4:10" ht="15">
      <c r="D589" s="9"/>
      <c r="E589" s="9"/>
      <c r="F589" s="9"/>
      <c r="G589" s="9"/>
      <c r="H589" s="9"/>
      <c r="I589" s="9"/>
      <c r="J589" s="9"/>
    </row>
    <row r="590" spans="4:10" ht="15">
      <c r="D590" s="9"/>
      <c r="E590" s="9"/>
      <c r="F590" s="9"/>
      <c r="G590" s="9"/>
      <c r="H590" s="9"/>
      <c r="I590" s="9"/>
      <c r="J590" s="9"/>
    </row>
    <row r="591" spans="4:10" ht="15">
      <c r="D591" s="9"/>
      <c r="E591" s="9"/>
      <c r="F591" s="9"/>
      <c r="G591" s="9"/>
      <c r="H591" s="9"/>
      <c r="I591" s="9"/>
      <c r="J591" s="9"/>
    </row>
    <row r="592" spans="4:10" ht="15">
      <c r="D592" s="9"/>
      <c r="E592" s="9"/>
      <c r="F592" s="9"/>
      <c r="G592" s="9"/>
      <c r="H592" s="9"/>
      <c r="I592" s="9"/>
      <c r="J592" s="9"/>
    </row>
    <row r="593" spans="4:10" ht="15">
      <c r="D593" s="9"/>
      <c r="E593" s="9"/>
      <c r="F593" s="9"/>
      <c r="G593" s="9"/>
      <c r="H593" s="9"/>
      <c r="I593" s="9"/>
      <c r="J593" s="9"/>
    </row>
    <row r="594" spans="4:10" ht="15">
      <c r="D594" s="9"/>
      <c r="E594" s="9"/>
      <c r="F594" s="9"/>
      <c r="G594" s="9"/>
      <c r="H594" s="9"/>
      <c r="I594" s="9"/>
      <c r="J594" s="9"/>
    </row>
    <row r="595" spans="4:10" ht="15">
      <c r="D595" s="9"/>
      <c r="E595" s="9"/>
      <c r="F595" s="9"/>
      <c r="G595" s="9"/>
      <c r="H595" s="9"/>
      <c r="I595" s="9"/>
      <c r="J595" s="9"/>
    </row>
    <row r="596" spans="4:10" ht="15">
      <c r="D596" s="9"/>
      <c r="E596" s="9"/>
      <c r="F596" s="9"/>
      <c r="G596" s="9"/>
      <c r="H596" s="9"/>
      <c r="I596" s="9"/>
      <c r="J596" s="9"/>
    </row>
    <row r="597" spans="4:10" ht="15">
      <c r="D597" s="9"/>
      <c r="E597" s="9"/>
      <c r="F597" s="9"/>
      <c r="G597" s="9"/>
      <c r="H597" s="9"/>
      <c r="I597" s="9"/>
      <c r="J597" s="9"/>
    </row>
    <row r="598" spans="4:10" ht="15">
      <c r="D598" s="9"/>
      <c r="E598" s="9"/>
      <c r="F598" s="9"/>
      <c r="G598" s="9"/>
      <c r="H598" s="9"/>
      <c r="I598" s="9"/>
      <c r="J598" s="9"/>
    </row>
    <row r="599" spans="4:10" ht="15">
      <c r="D599" s="9"/>
      <c r="E599" s="9"/>
      <c r="F599" s="9"/>
      <c r="G599" s="9"/>
      <c r="H599" s="9"/>
      <c r="I599" s="9"/>
      <c r="J599" s="9"/>
    </row>
    <row r="600" spans="4:10" ht="15">
      <c r="D600" s="9"/>
      <c r="E600" s="9"/>
      <c r="F600" s="9"/>
      <c r="G600" s="9"/>
      <c r="H600" s="9"/>
      <c r="I600" s="9"/>
      <c r="J600" s="9"/>
    </row>
    <row r="601" spans="4:10" ht="15">
      <c r="D601" s="9"/>
      <c r="E601" s="9"/>
      <c r="F601" s="9"/>
      <c r="G601" s="9"/>
      <c r="H601" s="9"/>
      <c r="I601" s="9"/>
      <c r="J601" s="9"/>
    </row>
    <row r="602" spans="4:10" ht="15">
      <c r="D602" s="9"/>
      <c r="E602" s="9"/>
      <c r="F602" s="9"/>
      <c r="G602" s="9"/>
      <c r="H602" s="9"/>
      <c r="I602" s="9"/>
      <c r="J602" s="9"/>
    </row>
    <row r="603" spans="4:10" ht="15">
      <c r="D603" s="9"/>
      <c r="E603" s="9"/>
      <c r="F603" s="9"/>
      <c r="G603" s="9"/>
      <c r="H603" s="9"/>
      <c r="I603" s="9"/>
      <c r="J603" s="9"/>
    </row>
    <row r="604" spans="4:10" ht="15">
      <c r="D604" s="9"/>
      <c r="E604" s="9"/>
      <c r="F604" s="9"/>
      <c r="G604" s="9"/>
      <c r="H604" s="9"/>
      <c r="I604" s="9"/>
      <c r="J604" s="9"/>
    </row>
    <row r="605" spans="4:10" ht="15">
      <c r="D605" s="9"/>
      <c r="E605" s="9"/>
      <c r="F605" s="9"/>
      <c r="G605" s="9"/>
      <c r="H605" s="9"/>
      <c r="I605" s="9"/>
      <c r="J605" s="9"/>
    </row>
    <row r="606" spans="4:10" ht="15">
      <c r="D606" s="9"/>
      <c r="E606" s="9"/>
      <c r="F606" s="9"/>
      <c r="G606" s="9"/>
      <c r="H606" s="9"/>
      <c r="I606" s="9"/>
      <c r="J606" s="9"/>
    </row>
    <row r="607" spans="4:10" ht="15">
      <c r="D607" s="9"/>
      <c r="E607" s="9"/>
      <c r="F607" s="9"/>
      <c r="G607" s="9"/>
      <c r="H607" s="9"/>
      <c r="I607" s="9"/>
      <c r="J607" s="9"/>
    </row>
    <row r="608" spans="4:10" ht="15">
      <c r="D608" s="9"/>
      <c r="E608" s="9"/>
      <c r="F608" s="9"/>
      <c r="G608" s="9"/>
      <c r="H608" s="9"/>
      <c r="I608" s="9"/>
      <c r="J608" s="9"/>
    </row>
    <row r="609" spans="4:10" ht="15">
      <c r="D609" s="9"/>
      <c r="E609" s="9"/>
      <c r="F609" s="9"/>
      <c r="G609" s="9"/>
      <c r="H609" s="9"/>
      <c r="I609" s="9"/>
      <c r="J609" s="9"/>
    </row>
    <row r="610" spans="4:10" ht="15">
      <c r="D610" s="9"/>
      <c r="E610" s="9"/>
      <c r="F610" s="9"/>
      <c r="G610" s="9"/>
      <c r="H610" s="9"/>
      <c r="I610" s="9"/>
      <c r="J610" s="9"/>
    </row>
    <row r="611" spans="4:10" ht="15">
      <c r="D611" s="9"/>
      <c r="E611" s="9"/>
      <c r="F611" s="9"/>
      <c r="G611" s="9"/>
      <c r="H611" s="9"/>
      <c r="I611" s="9"/>
      <c r="J611" s="9"/>
    </row>
    <row r="612" spans="4:10" ht="15">
      <c r="D612" s="9"/>
      <c r="E612" s="9"/>
      <c r="F612" s="9"/>
      <c r="G612" s="9"/>
      <c r="H612" s="9"/>
      <c r="I612" s="9"/>
      <c r="J612" s="9"/>
    </row>
    <row r="613" spans="4:10" ht="15">
      <c r="D613" s="9"/>
      <c r="E613" s="9"/>
      <c r="F613" s="9"/>
      <c r="G613" s="9"/>
      <c r="H613" s="9"/>
      <c r="I613" s="9"/>
      <c r="J613" s="9"/>
    </row>
    <row r="614" spans="4:10" ht="15">
      <c r="D614" s="9"/>
      <c r="E614" s="9"/>
      <c r="F614" s="9"/>
      <c r="G614" s="9"/>
      <c r="H614" s="9"/>
      <c r="I614" s="9"/>
      <c r="J614" s="9"/>
    </row>
    <row r="615" spans="4:10" ht="15">
      <c r="D615" s="9"/>
      <c r="E615" s="9"/>
      <c r="F615" s="9"/>
      <c r="G615" s="9"/>
      <c r="H615" s="9"/>
      <c r="I615" s="9"/>
      <c r="J615" s="9"/>
    </row>
    <row r="616" spans="4:10" ht="15">
      <c r="D616" s="9"/>
      <c r="E616" s="9"/>
      <c r="F616" s="9"/>
      <c r="G616" s="9"/>
      <c r="H616" s="9"/>
      <c r="I616" s="9"/>
      <c r="J616" s="9"/>
    </row>
    <row r="617" spans="4:10" ht="15">
      <c r="D617" s="9"/>
      <c r="E617" s="9"/>
      <c r="F617" s="9"/>
      <c r="G617" s="9"/>
      <c r="H617" s="9"/>
      <c r="I617" s="9"/>
      <c r="J617" s="9"/>
    </row>
    <row r="618" spans="4:10" ht="15">
      <c r="D618" s="9"/>
      <c r="E618" s="9"/>
      <c r="F618" s="9"/>
      <c r="G618" s="9"/>
      <c r="H618" s="9"/>
      <c r="I618" s="9"/>
      <c r="J618" s="9"/>
    </row>
    <row r="619" spans="4:10" ht="15">
      <c r="D619" s="9"/>
      <c r="E619" s="9"/>
      <c r="F619" s="9"/>
      <c r="G619" s="9"/>
      <c r="H619" s="9"/>
      <c r="I619" s="9"/>
      <c r="J619" s="9"/>
    </row>
    <row r="620" spans="4:10" ht="15">
      <c r="D620" s="9"/>
      <c r="E620" s="9"/>
      <c r="F620" s="9"/>
      <c r="G620" s="9"/>
      <c r="H620" s="9"/>
      <c r="I620" s="9"/>
      <c r="J620" s="9"/>
    </row>
    <row r="621" spans="4:10" ht="15">
      <c r="D621" s="9"/>
      <c r="E621" s="9"/>
      <c r="F621" s="9"/>
      <c r="G621" s="9"/>
      <c r="H621" s="9"/>
      <c r="I621" s="9"/>
      <c r="J621" s="9"/>
    </row>
    <row r="622" spans="4:10" ht="15">
      <c r="D622" s="9"/>
      <c r="E622" s="9"/>
      <c r="F622" s="9"/>
      <c r="G622" s="9"/>
      <c r="H622" s="9"/>
      <c r="I622" s="9"/>
      <c r="J622" s="9"/>
    </row>
    <row r="623" spans="4:10" ht="15">
      <c r="D623" s="9"/>
      <c r="E623" s="9"/>
      <c r="F623" s="9"/>
      <c r="G623" s="9"/>
      <c r="H623" s="9"/>
      <c r="I623" s="9"/>
      <c r="J623" s="9"/>
    </row>
    <row r="624" spans="4:10" ht="15">
      <c r="D624" s="9"/>
      <c r="E624" s="9"/>
      <c r="F624" s="9"/>
      <c r="G624" s="9"/>
      <c r="H624" s="9"/>
      <c r="I624" s="9"/>
      <c r="J624" s="9"/>
    </row>
    <row r="625" spans="4:10" ht="15">
      <c r="D625" s="9"/>
      <c r="E625" s="9"/>
      <c r="F625" s="9"/>
      <c r="G625" s="9"/>
      <c r="H625" s="9"/>
      <c r="I625" s="9"/>
      <c r="J625" s="9"/>
    </row>
    <row r="626" spans="4:10" ht="15">
      <c r="D626" s="9"/>
      <c r="E626" s="9"/>
      <c r="F626" s="9"/>
      <c r="G626" s="9"/>
      <c r="H626" s="9"/>
      <c r="I626" s="9"/>
      <c r="J626" s="9"/>
    </row>
    <row r="627" spans="4:10" ht="15">
      <c r="D627" s="9"/>
      <c r="E627" s="9"/>
      <c r="F627" s="9"/>
      <c r="G627" s="9"/>
      <c r="H627" s="9"/>
      <c r="I627" s="9"/>
      <c r="J627" s="9"/>
    </row>
    <row r="628" spans="4:10" ht="15">
      <c r="D628" s="9"/>
      <c r="E628" s="9"/>
      <c r="F628" s="9"/>
      <c r="G628" s="9"/>
      <c r="H628" s="9"/>
      <c r="I628" s="9"/>
      <c r="J628" s="9"/>
    </row>
    <row r="629" spans="4:10" ht="15">
      <c r="D629" s="9"/>
      <c r="E629" s="9"/>
      <c r="F629" s="9"/>
      <c r="G629" s="9"/>
      <c r="H629" s="9"/>
      <c r="I629" s="9"/>
      <c r="J629" s="9"/>
    </row>
    <row r="630" spans="4:10" ht="15">
      <c r="D630" s="9"/>
      <c r="E630" s="9"/>
      <c r="F630" s="9"/>
      <c r="G630" s="9"/>
      <c r="H630" s="9"/>
      <c r="I630" s="9"/>
      <c r="J630" s="9"/>
    </row>
    <row r="631" spans="4:10" ht="15">
      <c r="D631" s="9"/>
      <c r="E631" s="9"/>
      <c r="F631" s="9"/>
      <c r="G631" s="9"/>
      <c r="H631" s="9"/>
      <c r="I631" s="9"/>
      <c r="J631" s="9"/>
    </row>
    <row r="632" spans="4:10" ht="15">
      <c r="D632" s="9"/>
      <c r="E632" s="9"/>
      <c r="F632" s="9"/>
      <c r="G632" s="9"/>
      <c r="H632" s="9"/>
      <c r="I632" s="9"/>
      <c r="J632" s="9"/>
    </row>
    <row r="633" spans="4:10" ht="15">
      <c r="D633" s="9"/>
      <c r="E633" s="9"/>
      <c r="F633" s="9"/>
      <c r="G633" s="9"/>
      <c r="H633" s="9"/>
      <c r="I633" s="9"/>
      <c r="J633" s="9"/>
    </row>
    <row r="634" spans="4:10" ht="15">
      <c r="D634" s="9"/>
      <c r="E634" s="9"/>
      <c r="F634" s="9"/>
      <c r="G634" s="9"/>
      <c r="H634" s="9"/>
      <c r="I634" s="9"/>
      <c r="J634" s="9"/>
    </row>
    <row r="635" spans="4:10" ht="15">
      <c r="D635" s="9"/>
      <c r="E635" s="9"/>
      <c r="F635" s="9"/>
      <c r="G635" s="9"/>
      <c r="H635" s="9"/>
      <c r="I635" s="9"/>
      <c r="J635" s="9"/>
    </row>
    <row r="636" spans="4:10" ht="15">
      <c r="D636" s="9"/>
      <c r="E636" s="9"/>
      <c r="F636" s="9"/>
      <c r="G636" s="9"/>
      <c r="H636" s="9"/>
      <c r="I636" s="9"/>
      <c r="J636" s="9"/>
    </row>
    <row r="637" spans="4:10" ht="15">
      <c r="D637" s="9"/>
      <c r="E637" s="9"/>
      <c r="F637" s="9"/>
      <c r="G637" s="9"/>
      <c r="H637" s="9"/>
      <c r="I637" s="9"/>
      <c r="J637" s="9"/>
    </row>
    <row r="638" spans="4:10" ht="15">
      <c r="D638" s="9"/>
      <c r="E638" s="9"/>
      <c r="F638" s="9"/>
      <c r="G638" s="9"/>
      <c r="H638" s="9"/>
      <c r="I638" s="9"/>
      <c r="J638" s="9"/>
    </row>
    <row r="639" spans="4:10" ht="15">
      <c r="D639" s="9"/>
      <c r="E639" s="9"/>
      <c r="F639" s="9"/>
      <c r="G639" s="9"/>
      <c r="H639" s="9"/>
      <c r="I639" s="9"/>
      <c r="J639" s="9"/>
    </row>
    <row r="640" spans="4:10" ht="15">
      <c r="D640" s="9"/>
      <c r="E640" s="9"/>
      <c r="F640" s="9"/>
      <c r="G640" s="9"/>
      <c r="H640" s="9"/>
      <c r="I640" s="9"/>
      <c r="J640" s="9"/>
    </row>
    <row r="641" spans="4:10" ht="15">
      <c r="D641" s="9"/>
      <c r="E641" s="9"/>
      <c r="F641" s="9"/>
      <c r="G641" s="9"/>
      <c r="H641" s="9"/>
      <c r="I641" s="9"/>
      <c r="J641" s="9"/>
    </row>
    <row r="642" spans="4:10" ht="15">
      <c r="D642" s="9"/>
      <c r="E642" s="9"/>
      <c r="F642" s="9"/>
      <c r="G642" s="9"/>
      <c r="H642" s="9"/>
      <c r="I642" s="9"/>
      <c r="J642" s="9"/>
    </row>
    <row r="643" spans="4:10" ht="15">
      <c r="D643" s="9"/>
      <c r="E643" s="9"/>
      <c r="F643" s="9"/>
      <c r="G643" s="9"/>
      <c r="H643" s="9"/>
      <c r="I643" s="9"/>
      <c r="J643" s="9"/>
    </row>
    <row r="644" spans="4:10" ht="15">
      <c r="D644" s="9"/>
      <c r="E644" s="9"/>
      <c r="F644" s="9"/>
      <c r="G644" s="9"/>
      <c r="H644" s="9"/>
      <c r="I644" s="9"/>
      <c r="J644" s="9"/>
    </row>
    <row r="645" spans="4:10" ht="15">
      <c r="D645" s="9"/>
      <c r="E645" s="9"/>
      <c r="F645" s="9"/>
      <c r="G645" s="9"/>
      <c r="H645" s="9"/>
      <c r="I645" s="9"/>
      <c r="J645" s="9"/>
    </row>
    <row r="646" spans="4:10" ht="15">
      <c r="D646" s="9"/>
      <c r="E646" s="9"/>
      <c r="F646" s="9"/>
      <c r="G646" s="9"/>
      <c r="H646" s="9"/>
      <c r="I646" s="9"/>
      <c r="J646" s="9"/>
    </row>
    <row r="647" spans="4:10" ht="15">
      <c r="D647" s="9"/>
      <c r="E647" s="9"/>
      <c r="F647" s="9"/>
      <c r="G647" s="9"/>
      <c r="H647" s="9"/>
      <c r="I647" s="9"/>
      <c r="J647" s="9"/>
    </row>
    <row r="648" spans="4:10" ht="15">
      <c r="D648" s="9"/>
      <c r="E648" s="9"/>
      <c r="F648" s="9"/>
      <c r="G648" s="9"/>
      <c r="H648" s="9"/>
      <c r="I648" s="9"/>
      <c r="J648" s="9"/>
    </row>
    <row r="649" spans="4:10" ht="15">
      <c r="D649" s="9"/>
      <c r="E649" s="9"/>
      <c r="F649" s="9"/>
      <c r="G649" s="9"/>
      <c r="H649" s="9"/>
      <c r="I649" s="9"/>
      <c r="J649" s="9"/>
    </row>
    <row r="650" spans="4:10" ht="15">
      <c r="D650" s="9"/>
      <c r="E650" s="9"/>
      <c r="F650" s="9"/>
      <c r="G650" s="9"/>
      <c r="H650" s="9"/>
      <c r="I650" s="9"/>
      <c r="J650" s="9"/>
    </row>
    <row r="651" spans="4:10" ht="15">
      <c r="D651" s="9"/>
      <c r="E651" s="9"/>
      <c r="F651" s="9"/>
      <c r="G651" s="9"/>
      <c r="H651" s="9"/>
      <c r="I651" s="9"/>
      <c r="J651" s="9"/>
    </row>
    <row r="652" spans="4:10" ht="15">
      <c r="D652" s="9"/>
      <c r="E652" s="9"/>
      <c r="F652" s="9"/>
      <c r="G652" s="9"/>
      <c r="H652" s="9"/>
      <c r="I652" s="9"/>
      <c r="J652" s="9"/>
    </row>
    <row r="653" spans="4:10" ht="15">
      <c r="D653" s="9"/>
      <c r="E653" s="9"/>
      <c r="F653" s="9"/>
      <c r="G653" s="9"/>
      <c r="H653" s="9"/>
      <c r="I653" s="9"/>
      <c r="J653" s="9"/>
    </row>
    <row r="654" spans="4:10" ht="15">
      <c r="D654" s="9"/>
      <c r="E654" s="9"/>
      <c r="F654" s="9"/>
      <c r="G654" s="9"/>
      <c r="H654" s="9"/>
      <c r="I654" s="9"/>
      <c r="J654" s="9"/>
    </row>
    <row r="655" spans="4:10" ht="15">
      <c r="D655" s="9"/>
      <c r="E655" s="9"/>
      <c r="F655" s="9"/>
      <c r="G655" s="9"/>
      <c r="H655" s="9"/>
      <c r="I655" s="9"/>
      <c r="J655" s="9"/>
    </row>
    <row r="656" spans="4:10" ht="15">
      <c r="D656" s="9"/>
      <c r="E656" s="9"/>
      <c r="F656" s="9"/>
      <c r="G656" s="9"/>
      <c r="H656" s="9"/>
      <c r="I656" s="9"/>
      <c r="J656" s="9"/>
    </row>
    <row r="657" spans="4:10" ht="15">
      <c r="D657" s="9"/>
      <c r="E657" s="9"/>
      <c r="F657" s="9"/>
      <c r="G657" s="9"/>
      <c r="H657" s="9"/>
      <c r="I657" s="9"/>
      <c r="J657" s="9"/>
    </row>
    <row r="658" spans="4:10" ht="15">
      <c r="D658" s="9"/>
      <c r="E658" s="9"/>
      <c r="F658" s="9"/>
      <c r="G658" s="9"/>
      <c r="H658" s="9"/>
      <c r="I658" s="9"/>
      <c r="J658" s="9"/>
    </row>
    <row r="659" spans="4:10" ht="15">
      <c r="D659" s="9"/>
      <c r="E659" s="9"/>
      <c r="F659" s="9"/>
      <c r="G659" s="9"/>
      <c r="H659" s="9"/>
      <c r="I659" s="9"/>
      <c r="J659" s="9"/>
    </row>
    <row r="660" spans="4:10" ht="15">
      <c r="D660" s="9"/>
      <c r="E660" s="9"/>
      <c r="F660" s="9"/>
      <c r="G660" s="9"/>
      <c r="H660" s="9"/>
      <c r="I660" s="9"/>
      <c r="J660" s="9"/>
    </row>
    <row r="661" spans="4:10" ht="15">
      <c r="D661" s="9"/>
      <c r="E661" s="9"/>
      <c r="F661" s="9"/>
      <c r="G661" s="9"/>
      <c r="H661" s="9"/>
      <c r="I661" s="9"/>
      <c r="J661" s="9"/>
    </row>
    <row r="662" spans="4:10" ht="15">
      <c r="D662" s="9"/>
      <c r="E662" s="9"/>
      <c r="F662" s="9"/>
      <c r="G662" s="9"/>
      <c r="H662" s="9"/>
      <c r="I662" s="9"/>
      <c r="J662" s="9"/>
    </row>
    <row r="663" spans="4:10" ht="15">
      <c r="D663" s="9"/>
      <c r="E663" s="9"/>
      <c r="F663" s="9"/>
      <c r="G663" s="9"/>
      <c r="H663" s="9"/>
      <c r="I663" s="9"/>
      <c r="J663" s="9"/>
    </row>
    <row r="664" spans="4:10" ht="15">
      <c r="D664" s="9"/>
      <c r="E664" s="9"/>
      <c r="F664" s="9"/>
      <c r="G664" s="9"/>
      <c r="H664" s="9"/>
      <c r="I664" s="9"/>
      <c r="J664" s="9"/>
    </row>
    <row r="665" spans="4:10" ht="15">
      <c r="D665" s="9"/>
      <c r="E665" s="9"/>
      <c r="F665" s="9"/>
      <c r="G665" s="9"/>
      <c r="H665" s="9"/>
      <c r="I665" s="9"/>
      <c r="J665" s="9"/>
    </row>
    <row r="666" spans="4:10" ht="15">
      <c r="D666" s="9"/>
      <c r="E666" s="9"/>
      <c r="F666" s="9"/>
      <c r="G666" s="9"/>
      <c r="H666" s="9"/>
      <c r="I666" s="9"/>
      <c r="J666" s="9"/>
    </row>
    <row r="667" spans="4:10" ht="15">
      <c r="D667" s="9"/>
      <c r="E667" s="9"/>
      <c r="F667" s="9"/>
      <c r="G667" s="9"/>
      <c r="H667" s="9"/>
      <c r="I667" s="9"/>
      <c r="J667" s="9"/>
    </row>
    <row r="668" spans="4:10" ht="15">
      <c r="D668" s="9"/>
      <c r="E668" s="9"/>
      <c r="F668" s="9"/>
      <c r="G668" s="9"/>
      <c r="H668" s="9"/>
      <c r="I668" s="9"/>
      <c r="J668" s="9"/>
    </row>
    <row r="669" spans="4:10" ht="15">
      <c r="D669" s="9"/>
      <c r="E669" s="9"/>
      <c r="F669" s="9"/>
      <c r="G669" s="9"/>
      <c r="H669" s="9"/>
      <c r="I669" s="9"/>
      <c r="J669" s="9"/>
    </row>
    <row r="670" spans="4:10" ht="15">
      <c r="D670" s="9"/>
      <c r="E670" s="9"/>
      <c r="F670" s="9"/>
      <c r="G670" s="9"/>
      <c r="H670" s="9"/>
      <c r="I670" s="9"/>
      <c r="J670" s="9"/>
    </row>
    <row r="671" spans="4:10" ht="15">
      <c r="D671" s="9"/>
      <c r="E671" s="9"/>
      <c r="F671" s="9"/>
      <c r="G671" s="9"/>
      <c r="H671" s="9"/>
      <c r="I671" s="9"/>
      <c r="J671" s="9"/>
    </row>
    <row r="672" spans="4:10" ht="15">
      <c r="D672" s="9"/>
      <c r="E672" s="9"/>
      <c r="F672" s="9"/>
      <c r="G672" s="9"/>
      <c r="H672" s="9"/>
      <c r="I672" s="9"/>
      <c r="J672" s="9"/>
    </row>
    <row r="673" spans="4:10" ht="15">
      <c r="D673" s="9"/>
      <c r="E673" s="9"/>
      <c r="F673" s="9"/>
      <c r="G673" s="9"/>
      <c r="H673" s="9"/>
      <c r="I673" s="9"/>
      <c r="J673" s="9"/>
    </row>
    <row r="674" spans="4:10" ht="15">
      <c r="D674" s="9"/>
      <c r="E674" s="9"/>
      <c r="F674" s="9"/>
      <c r="G674" s="9"/>
      <c r="H674" s="9"/>
      <c r="I674" s="9"/>
      <c r="J674" s="9"/>
    </row>
    <row r="675" spans="4:10" ht="15">
      <c r="D675" s="9"/>
      <c r="E675" s="9"/>
      <c r="F675" s="9"/>
      <c r="G675" s="9"/>
      <c r="H675" s="9"/>
      <c r="I675" s="9"/>
      <c r="J675" s="9"/>
    </row>
    <row r="676" spans="4:10" ht="15">
      <c r="D676" s="9"/>
      <c r="E676" s="9"/>
      <c r="F676" s="9"/>
      <c r="G676" s="9"/>
      <c r="H676" s="9"/>
      <c r="I676" s="9"/>
      <c r="J676" s="9"/>
    </row>
    <row r="677" spans="4:10" ht="15">
      <c r="D677" s="9"/>
      <c r="E677" s="9"/>
      <c r="F677" s="9"/>
      <c r="G677" s="9"/>
      <c r="H677" s="9"/>
      <c r="I677" s="9"/>
      <c r="J677" s="9"/>
    </row>
    <row r="678" spans="4:10" ht="15">
      <c r="D678" s="9"/>
      <c r="E678" s="9"/>
      <c r="F678" s="9"/>
      <c r="G678" s="9"/>
      <c r="H678" s="9"/>
      <c r="I678" s="9"/>
      <c r="J678" s="9"/>
    </row>
    <row r="679" spans="4:10" ht="15">
      <c r="D679" s="9"/>
      <c r="E679" s="9"/>
      <c r="F679" s="9"/>
      <c r="G679" s="9"/>
      <c r="H679" s="9"/>
      <c r="I679" s="9"/>
      <c r="J679" s="9"/>
    </row>
    <row r="680" spans="4:10" ht="15">
      <c r="D680" s="9"/>
      <c r="E680" s="9"/>
      <c r="F680" s="9"/>
      <c r="G680" s="9"/>
      <c r="H680" s="9"/>
      <c r="I680" s="9"/>
      <c r="J680" s="9"/>
    </row>
    <row r="681" spans="4:10" ht="15">
      <c r="D681" s="9"/>
      <c r="E681" s="9"/>
      <c r="F681" s="9"/>
      <c r="G681" s="9"/>
      <c r="H681" s="9"/>
      <c r="I681" s="9"/>
      <c r="J681" s="9"/>
    </row>
    <row r="682" spans="4:10" ht="15">
      <c r="D682" s="9"/>
      <c r="E682" s="9"/>
      <c r="F682" s="9"/>
      <c r="G682" s="9"/>
      <c r="H682" s="9"/>
      <c r="I682" s="9"/>
      <c r="J682" s="9"/>
    </row>
    <row r="683" spans="4:10" ht="15">
      <c r="D683" s="9"/>
      <c r="E683" s="9"/>
      <c r="F683" s="9"/>
      <c r="G683" s="9"/>
      <c r="H683" s="9"/>
      <c r="I683" s="9"/>
      <c r="J683" s="9"/>
    </row>
    <row r="684" spans="4:10" ht="15">
      <c r="D684" s="9"/>
      <c r="E684" s="9"/>
      <c r="F684" s="9"/>
      <c r="G684" s="9"/>
      <c r="H684" s="9"/>
      <c r="I684" s="9"/>
      <c r="J684" s="9"/>
    </row>
    <row r="685" spans="4:10" ht="15">
      <c r="D685" s="9"/>
      <c r="E685" s="9"/>
      <c r="F685" s="9"/>
      <c r="G685" s="9"/>
      <c r="H685" s="9"/>
      <c r="I685" s="9"/>
      <c r="J685" s="9"/>
    </row>
    <row r="686" spans="4:10" ht="15">
      <c r="D686" s="9"/>
      <c r="E686" s="9"/>
      <c r="F686" s="9"/>
      <c r="G686" s="9"/>
      <c r="H686" s="9"/>
      <c r="I686" s="9"/>
      <c r="J686" s="9"/>
    </row>
    <row r="687" spans="4:10" ht="15">
      <c r="D687" s="9"/>
      <c r="E687" s="9"/>
      <c r="F687" s="9"/>
      <c r="G687" s="9"/>
      <c r="H687" s="9"/>
      <c r="I687" s="9"/>
      <c r="J687" s="9"/>
    </row>
    <row r="688" spans="4:10" ht="15">
      <c r="D688" s="9"/>
      <c r="E688" s="9"/>
      <c r="F688" s="9"/>
      <c r="G688" s="9"/>
      <c r="H688" s="9"/>
      <c r="I688" s="9"/>
      <c r="J688" s="9"/>
    </row>
    <row r="689" spans="4:10" ht="15">
      <c r="D689" s="9"/>
      <c r="E689" s="9"/>
      <c r="F689" s="9"/>
      <c r="G689" s="9"/>
      <c r="H689" s="9"/>
      <c r="I689" s="9"/>
      <c r="J689" s="9"/>
    </row>
    <row r="690" spans="4:10" ht="15">
      <c r="D690" s="9"/>
      <c r="E690" s="9"/>
      <c r="F690" s="9"/>
      <c r="G690" s="9"/>
      <c r="H690" s="9"/>
      <c r="I690" s="9"/>
      <c r="J690" s="9"/>
    </row>
    <row r="691" spans="4:10" ht="15">
      <c r="D691" s="9"/>
      <c r="E691" s="9"/>
      <c r="F691" s="9"/>
      <c r="G691" s="9"/>
      <c r="H691" s="9"/>
      <c r="I691" s="9"/>
      <c r="J691" s="9"/>
    </row>
    <row r="692" spans="4:10" ht="15">
      <c r="D692" s="9"/>
      <c r="E692" s="9"/>
      <c r="F692" s="9"/>
      <c r="G692" s="9"/>
      <c r="H692" s="9"/>
      <c r="I692" s="9"/>
      <c r="J692" s="9"/>
    </row>
    <row r="693" spans="4:10" ht="15">
      <c r="D693" s="9"/>
      <c r="E693" s="9"/>
      <c r="F693" s="9"/>
      <c r="G693" s="9"/>
      <c r="H693" s="9"/>
      <c r="I693" s="9"/>
      <c r="J693" s="9"/>
    </row>
    <row r="694" spans="4:10" ht="15">
      <c r="D694" s="9"/>
      <c r="E694" s="9"/>
      <c r="F694" s="9"/>
      <c r="G694" s="9"/>
      <c r="H694" s="9"/>
      <c r="I694" s="9"/>
      <c r="J694" s="9"/>
    </row>
    <row r="695" spans="4:10" ht="15">
      <c r="D695" s="9"/>
      <c r="E695" s="9"/>
      <c r="F695" s="9"/>
      <c r="G695" s="9"/>
      <c r="H695" s="9"/>
      <c r="I695" s="9"/>
      <c r="J695" s="9"/>
    </row>
    <row r="696" spans="4:10" ht="15">
      <c r="D696" s="9"/>
      <c r="E696" s="9"/>
      <c r="F696" s="9"/>
      <c r="G696" s="9"/>
      <c r="H696" s="9"/>
      <c r="I696" s="9"/>
      <c r="J696" s="9"/>
    </row>
    <row r="697" spans="4:10" ht="15">
      <c r="D697" s="9"/>
      <c r="E697" s="9"/>
      <c r="F697" s="9"/>
      <c r="G697" s="9"/>
      <c r="H697" s="9"/>
      <c r="I697" s="9"/>
      <c r="J697" s="9"/>
    </row>
    <row r="698" spans="4:10" ht="15">
      <c r="D698" s="9"/>
      <c r="E698" s="9"/>
      <c r="F698" s="9"/>
      <c r="G698" s="9"/>
      <c r="H698" s="9"/>
      <c r="I698" s="9"/>
      <c r="J698" s="9"/>
    </row>
    <row r="699" spans="4:10" ht="15">
      <c r="D699" s="9"/>
      <c r="E699" s="9"/>
      <c r="F699" s="9"/>
      <c r="G699" s="9"/>
      <c r="H699" s="9"/>
      <c r="I699" s="9"/>
      <c r="J699" s="9"/>
    </row>
    <row r="700" spans="4:10" ht="15">
      <c r="D700" s="9"/>
      <c r="E700" s="9"/>
      <c r="F700" s="9"/>
      <c r="G700" s="9"/>
      <c r="H700" s="9"/>
      <c r="I700" s="9"/>
      <c r="J700" s="9"/>
    </row>
    <row r="701" spans="4:10" ht="15">
      <c r="D701" s="9"/>
      <c r="E701" s="9"/>
      <c r="F701" s="9"/>
      <c r="G701" s="9"/>
      <c r="H701" s="9"/>
      <c r="I701" s="9"/>
      <c r="J701" s="9"/>
    </row>
    <row r="702" spans="4:10" ht="15">
      <c r="D702" s="9"/>
      <c r="E702" s="9"/>
      <c r="F702" s="9"/>
      <c r="G702" s="9"/>
      <c r="H702" s="9"/>
      <c r="I702" s="9"/>
      <c r="J702" s="9"/>
    </row>
    <row r="703" spans="4:10" ht="15">
      <c r="D703" s="9"/>
      <c r="E703" s="9"/>
      <c r="F703" s="9"/>
      <c r="G703" s="9"/>
      <c r="H703" s="9"/>
      <c r="I703" s="9"/>
      <c r="J703" s="9"/>
    </row>
    <row r="704" spans="4:10" ht="15">
      <c r="D704" s="9"/>
      <c r="E704" s="9"/>
      <c r="F704" s="9"/>
      <c r="G704" s="9"/>
      <c r="H704" s="9"/>
      <c r="I704" s="9"/>
      <c r="J704" s="9"/>
    </row>
    <row r="705" spans="4:10" ht="15">
      <c r="D705" s="9"/>
      <c r="E705" s="9"/>
      <c r="F705" s="9"/>
      <c r="G705" s="9"/>
      <c r="H705" s="9"/>
      <c r="I705" s="9"/>
      <c r="J705" s="9"/>
    </row>
    <row r="706" spans="4:10" ht="15">
      <c r="D706" s="9"/>
      <c r="E706" s="9"/>
      <c r="F706" s="9"/>
      <c r="G706" s="9"/>
      <c r="H706" s="9"/>
      <c r="I706" s="9"/>
      <c r="J706" s="9"/>
    </row>
    <row r="707" spans="4:10" ht="15">
      <c r="D707" s="9"/>
      <c r="E707" s="9"/>
      <c r="F707" s="9"/>
      <c r="G707" s="9"/>
      <c r="H707" s="9"/>
      <c r="I707" s="9"/>
      <c r="J707" s="9"/>
    </row>
    <row r="708" spans="4:10" ht="15">
      <c r="D708" s="9"/>
      <c r="E708" s="9"/>
      <c r="F708" s="9"/>
      <c r="G708" s="9"/>
      <c r="H708" s="9"/>
      <c r="I708" s="9"/>
      <c r="J708" s="9"/>
    </row>
    <row r="709" spans="4:10" ht="15">
      <c r="D709" s="9"/>
      <c r="E709" s="9"/>
      <c r="F709" s="9"/>
      <c r="G709" s="9"/>
      <c r="H709" s="9"/>
      <c r="I709" s="9"/>
      <c r="J709" s="9"/>
    </row>
    <row r="710" spans="4:10" ht="15">
      <c r="D710" s="9"/>
      <c r="E710" s="9"/>
      <c r="F710" s="9"/>
      <c r="G710" s="9"/>
      <c r="H710" s="9"/>
      <c r="I710" s="9"/>
      <c r="J710" s="9"/>
    </row>
    <row r="711" spans="4:10" ht="15">
      <c r="D711" s="9"/>
      <c r="E711" s="9"/>
      <c r="F711" s="9"/>
      <c r="G711" s="9"/>
      <c r="H711" s="9"/>
      <c r="I711" s="9"/>
      <c r="J711" s="9"/>
    </row>
    <row r="712" spans="4:10" ht="15">
      <c r="D712" s="9"/>
      <c r="E712" s="9"/>
      <c r="F712" s="9"/>
      <c r="G712" s="9"/>
      <c r="H712" s="9"/>
      <c r="I712" s="9"/>
      <c r="J712" s="9"/>
    </row>
    <row r="713" spans="4:10" ht="15">
      <c r="D713" s="9"/>
      <c r="E713" s="9"/>
      <c r="F713" s="9"/>
      <c r="G713" s="9"/>
      <c r="H713" s="9"/>
      <c r="I713" s="9"/>
      <c r="J713" s="9"/>
    </row>
    <row r="714" spans="4:10" ht="15">
      <c r="D714" s="9"/>
      <c r="E714" s="9"/>
      <c r="F714" s="9"/>
      <c r="G714" s="9"/>
      <c r="H714" s="9"/>
      <c r="I714" s="9"/>
      <c r="J714" s="9"/>
    </row>
    <row r="715" spans="4:10" ht="15">
      <c r="D715" s="9"/>
      <c r="E715" s="9"/>
      <c r="F715" s="9"/>
      <c r="G715" s="9"/>
      <c r="H715" s="9"/>
      <c r="I715" s="9"/>
      <c r="J715" s="9"/>
    </row>
    <row r="716" spans="4:10" ht="15">
      <c r="D716" s="9"/>
      <c r="E716" s="9"/>
      <c r="F716" s="9"/>
      <c r="G716" s="9"/>
      <c r="H716" s="9"/>
      <c r="I716" s="9"/>
      <c r="J716" s="9"/>
    </row>
    <row r="717" spans="4:10" ht="15">
      <c r="D717" s="9"/>
      <c r="E717" s="9"/>
      <c r="F717" s="9"/>
      <c r="G717" s="9"/>
      <c r="H717" s="9"/>
      <c r="I717" s="9"/>
      <c r="J717" s="9"/>
    </row>
    <row r="718" spans="4:10" ht="15">
      <c r="D718" s="9"/>
      <c r="E718" s="9"/>
      <c r="F718" s="9"/>
      <c r="G718" s="9"/>
      <c r="H718" s="9"/>
      <c r="I718" s="9"/>
      <c r="J718" s="9"/>
    </row>
    <row r="719" spans="4:10" ht="15">
      <c r="D719" s="9"/>
      <c r="E719" s="9"/>
      <c r="F719" s="9"/>
      <c r="G719" s="9"/>
      <c r="H719" s="9"/>
      <c r="I719" s="9"/>
      <c r="J719" s="9"/>
    </row>
    <row r="720" spans="4:10" ht="15">
      <c r="D720" s="9"/>
      <c r="E720" s="9"/>
      <c r="F720" s="9"/>
      <c r="G720" s="9"/>
      <c r="H720" s="9"/>
      <c r="I720" s="9"/>
      <c r="J720" s="9"/>
    </row>
    <row r="721" spans="4:10" ht="15">
      <c r="D721" s="9"/>
      <c r="E721" s="9"/>
      <c r="F721" s="9"/>
      <c r="G721" s="9"/>
      <c r="H721" s="9"/>
      <c r="I721" s="9"/>
      <c r="J721" s="9"/>
    </row>
    <row r="722" spans="4:10" ht="15">
      <c r="D722" s="9"/>
      <c r="E722" s="9"/>
      <c r="F722" s="9"/>
      <c r="G722" s="9"/>
      <c r="H722" s="9"/>
      <c r="I722" s="9"/>
      <c r="J722" s="9"/>
    </row>
    <row r="723" spans="4:10" ht="15">
      <c r="D723" s="9"/>
      <c r="E723" s="9"/>
      <c r="F723" s="9"/>
      <c r="G723" s="9"/>
      <c r="H723" s="9"/>
      <c r="I723" s="9"/>
      <c r="J723" s="9"/>
    </row>
    <row r="724" spans="4:10" ht="15">
      <c r="D724" s="9"/>
      <c r="E724" s="9"/>
      <c r="F724" s="9"/>
      <c r="G724" s="9"/>
      <c r="H724" s="9"/>
      <c r="I724" s="9"/>
      <c r="J724" s="9"/>
    </row>
    <row r="725" spans="4:10" ht="15">
      <c r="D725" s="9"/>
      <c r="E725" s="9"/>
      <c r="F725" s="9"/>
      <c r="G725" s="9"/>
      <c r="H725" s="9"/>
      <c r="I725" s="9"/>
      <c r="J725" s="9"/>
    </row>
    <row r="726" spans="4:10" ht="15">
      <c r="D726" s="9"/>
      <c r="E726" s="9"/>
      <c r="F726" s="9"/>
      <c r="G726" s="9"/>
      <c r="H726" s="9"/>
      <c r="I726" s="9"/>
      <c r="J726" s="9"/>
    </row>
    <row r="727" spans="4:10" ht="15">
      <c r="D727" s="9"/>
      <c r="E727" s="9"/>
      <c r="F727" s="9"/>
      <c r="G727" s="9"/>
      <c r="H727" s="9"/>
      <c r="I727" s="9"/>
      <c r="J727" s="9"/>
    </row>
    <row r="728" spans="4:10" ht="15">
      <c r="D728" s="9"/>
      <c r="E728" s="9"/>
      <c r="F728" s="9"/>
      <c r="G728" s="9"/>
      <c r="H728" s="9"/>
      <c r="I728" s="9"/>
      <c r="J728" s="9"/>
    </row>
    <row r="729" spans="4:10" ht="15">
      <c r="D729" s="9"/>
      <c r="E729" s="9"/>
      <c r="F729" s="9"/>
      <c r="G729" s="9"/>
      <c r="H729" s="9"/>
      <c r="I729" s="9"/>
      <c r="J729" s="9"/>
    </row>
    <row r="730" spans="4:10" ht="15">
      <c r="D730" s="9"/>
      <c r="E730" s="9"/>
      <c r="F730" s="9"/>
      <c r="G730" s="9"/>
      <c r="H730" s="9"/>
      <c r="I730" s="9"/>
      <c r="J730" s="9"/>
    </row>
    <row r="731" spans="4:10" ht="15">
      <c r="D731" s="9"/>
      <c r="E731" s="9"/>
      <c r="F731" s="9"/>
      <c r="G731" s="9"/>
      <c r="H731" s="9"/>
      <c r="I731" s="9"/>
      <c r="J731" s="9"/>
    </row>
    <row r="732" spans="4:10" ht="15">
      <c r="D732" s="9"/>
      <c r="E732" s="9"/>
      <c r="F732" s="9"/>
      <c r="G732" s="9"/>
      <c r="H732" s="9"/>
      <c r="I732" s="9"/>
      <c r="J732" s="9"/>
    </row>
    <row r="733" spans="4:10" ht="15">
      <c r="D733" s="9"/>
      <c r="E733" s="9"/>
      <c r="F733" s="9"/>
      <c r="G733" s="9"/>
      <c r="H733" s="9"/>
      <c r="I733" s="9"/>
      <c r="J733" s="9"/>
    </row>
    <row r="734" spans="4:10" ht="15">
      <c r="D734" s="9"/>
      <c r="E734" s="9"/>
      <c r="F734" s="9"/>
      <c r="G734" s="9"/>
      <c r="H734" s="9"/>
      <c r="I734" s="9"/>
      <c r="J734" s="9"/>
    </row>
    <row r="735" spans="4:10" ht="15">
      <c r="D735" s="9"/>
      <c r="E735" s="9"/>
      <c r="F735" s="9"/>
      <c r="G735" s="9"/>
      <c r="H735" s="9"/>
      <c r="I735" s="9"/>
      <c r="J735" s="9"/>
    </row>
    <row r="736" spans="4:10" ht="15">
      <c r="D736" s="9"/>
      <c r="E736" s="9"/>
      <c r="F736" s="9"/>
      <c r="G736" s="9"/>
      <c r="H736" s="9"/>
      <c r="I736" s="9"/>
      <c r="J736" s="9"/>
    </row>
    <row r="737" spans="4:10" ht="15">
      <c r="D737" s="9"/>
      <c r="E737" s="9"/>
      <c r="F737" s="9"/>
      <c r="G737" s="9"/>
      <c r="H737" s="9"/>
      <c r="I737" s="9"/>
      <c r="J737" s="9"/>
    </row>
    <row r="738" spans="4:10" ht="15">
      <c r="D738" s="9"/>
      <c r="E738" s="9"/>
      <c r="F738" s="9"/>
      <c r="G738" s="9"/>
      <c r="H738" s="9"/>
      <c r="I738" s="9"/>
      <c r="J738" s="9"/>
    </row>
    <row r="739" spans="4:10" ht="15">
      <c r="D739" s="9"/>
      <c r="E739" s="9"/>
      <c r="F739" s="9"/>
      <c r="G739" s="9"/>
      <c r="H739" s="9"/>
      <c r="I739" s="9"/>
      <c r="J739" s="9"/>
    </row>
    <row r="740" spans="4:10" ht="15">
      <c r="D740" s="9"/>
      <c r="E740" s="9"/>
      <c r="F740" s="9"/>
      <c r="G740" s="9"/>
      <c r="H740" s="9"/>
      <c r="I740" s="9"/>
      <c r="J740" s="9"/>
    </row>
    <row r="741" spans="4:10" ht="15">
      <c r="D741" s="9"/>
      <c r="E741" s="9"/>
      <c r="F741" s="9"/>
      <c r="G741" s="9"/>
      <c r="H741" s="9"/>
      <c r="I741" s="9"/>
      <c r="J741" s="9"/>
    </row>
    <row r="742" spans="4:10" ht="15">
      <c r="D742" s="9"/>
      <c r="E742" s="9"/>
      <c r="F742" s="9"/>
      <c r="G742" s="9"/>
      <c r="H742" s="9"/>
      <c r="I742" s="9"/>
      <c r="J742" s="9"/>
    </row>
    <row r="743" spans="4:10" ht="15">
      <c r="D743" s="9"/>
      <c r="E743" s="9"/>
      <c r="F743" s="9"/>
      <c r="G743" s="9"/>
      <c r="H743" s="9"/>
      <c r="I743" s="9"/>
      <c r="J743" s="9"/>
    </row>
    <row r="744" spans="4:10" ht="15">
      <c r="D744" s="9"/>
      <c r="E744" s="9"/>
      <c r="F744" s="9"/>
      <c r="G744" s="9"/>
      <c r="H744" s="9"/>
      <c r="I744" s="9"/>
      <c r="J744" s="9"/>
    </row>
    <row r="745" spans="4:10" ht="15">
      <c r="D745" s="9"/>
      <c r="E745" s="9"/>
      <c r="F745" s="9"/>
      <c r="G745" s="9"/>
      <c r="H745" s="9"/>
      <c r="I745" s="9"/>
      <c r="J745" s="9"/>
    </row>
    <row r="746" spans="4:10" ht="15">
      <c r="D746" s="9"/>
      <c r="E746" s="9"/>
      <c r="F746" s="9"/>
      <c r="G746" s="9"/>
      <c r="H746" s="9"/>
      <c r="I746" s="9"/>
      <c r="J746" s="9"/>
    </row>
    <row r="747" spans="4:10" ht="15">
      <c r="D747" s="9"/>
      <c r="E747" s="9"/>
      <c r="F747" s="9"/>
      <c r="G747" s="9"/>
      <c r="H747" s="9"/>
      <c r="I747" s="9"/>
      <c r="J747" s="9"/>
    </row>
    <row r="748" spans="4:10" ht="15">
      <c r="D748" s="9"/>
      <c r="E748" s="9"/>
      <c r="F748" s="9"/>
      <c r="G748" s="9"/>
      <c r="H748" s="9"/>
      <c r="I748" s="9"/>
      <c r="J748" s="9"/>
    </row>
    <row r="749" spans="4:10" ht="15">
      <c r="D749" s="9"/>
      <c r="E749" s="9"/>
      <c r="F749" s="9"/>
      <c r="G749" s="9"/>
      <c r="H749" s="9"/>
      <c r="I749" s="9"/>
      <c r="J749" s="9"/>
    </row>
    <row r="750" spans="4:10" ht="15">
      <c r="D750" s="9"/>
      <c r="E750" s="9"/>
      <c r="F750" s="9"/>
      <c r="G750" s="9"/>
      <c r="H750" s="9"/>
      <c r="I750" s="9"/>
      <c r="J750" s="9"/>
    </row>
    <row r="751" spans="4:10" ht="15">
      <c r="D751" s="9"/>
      <c r="E751" s="9"/>
      <c r="F751" s="9"/>
      <c r="G751" s="9"/>
      <c r="H751" s="9"/>
      <c r="I751" s="9"/>
      <c r="J751" s="9"/>
    </row>
    <row r="752" spans="4:10" ht="15">
      <c r="D752" s="9"/>
      <c r="E752" s="9"/>
      <c r="F752" s="9"/>
      <c r="G752" s="9"/>
      <c r="H752" s="9"/>
      <c r="I752" s="9"/>
      <c r="J752" s="9"/>
    </row>
    <row r="753" spans="4:10" ht="15">
      <c r="D753" s="9"/>
      <c r="E753" s="9"/>
      <c r="F753" s="9"/>
      <c r="G753" s="9"/>
      <c r="H753" s="9"/>
      <c r="I753" s="9"/>
      <c r="J753" s="9"/>
    </row>
    <row r="754" spans="4:10" ht="15">
      <c r="D754" s="9"/>
      <c r="E754" s="9"/>
      <c r="F754" s="9"/>
      <c r="G754" s="9"/>
      <c r="H754" s="9"/>
      <c r="I754" s="9"/>
      <c r="J754" s="9"/>
    </row>
    <row r="755" spans="4:10" ht="15">
      <c r="D755" s="9"/>
      <c r="E755" s="9"/>
      <c r="F755" s="9"/>
      <c r="G755" s="9"/>
      <c r="H755" s="9"/>
      <c r="I755" s="9"/>
      <c r="J755" s="9"/>
    </row>
    <row r="756" spans="4:10" ht="15">
      <c r="D756" s="9"/>
      <c r="E756" s="9"/>
      <c r="F756" s="9"/>
      <c r="G756" s="9"/>
      <c r="H756" s="9"/>
      <c r="I756" s="9"/>
      <c r="J756" s="9"/>
    </row>
    <row r="757" spans="4:10" ht="15">
      <c r="D757" s="9"/>
      <c r="E757" s="9"/>
      <c r="F757" s="9"/>
      <c r="G757" s="9"/>
      <c r="H757" s="9"/>
      <c r="I757" s="9"/>
      <c r="J757" s="9"/>
    </row>
    <row r="758" spans="4:10" ht="15">
      <c r="D758" s="9"/>
      <c r="E758" s="9"/>
      <c r="F758" s="9"/>
      <c r="G758" s="9"/>
      <c r="H758" s="9"/>
      <c r="I758" s="9"/>
      <c r="J758" s="9"/>
    </row>
    <row r="759" spans="4:10" ht="15">
      <c r="D759" s="9"/>
      <c r="E759" s="9"/>
      <c r="F759" s="9"/>
      <c r="G759" s="9"/>
      <c r="H759" s="9"/>
      <c r="I759" s="9"/>
      <c r="J759" s="9"/>
    </row>
    <row r="760" spans="4:10" ht="15">
      <c r="D760" s="9"/>
      <c r="E760" s="9"/>
      <c r="F760" s="9"/>
      <c r="G760" s="9"/>
      <c r="H760" s="9"/>
      <c r="I760" s="9"/>
      <c r="J760" s="9"/>
    </row>
    <row r="761" spans="4:10" ht="15">
      <c r="D761" s="9"/>
      <c r="E761" s="9"/>
      <c r="F761" s="9"/>
      <c r="G761" s="9"/>
      <c r="H761" s="9"/>
      <c r="I761" s="9"/>
      <c r="J761" s="9"/>
    </row>
    <row r="762" spans="4:10" ht="15">
      <c r="D762" s="9"/>
      <c r="E762" s="9"/>
      <c r="F762" s="9"/>
      <c r="G762" s="9"/>
      <c r="H762" s="9"/>
      <c r="I762" s="9"/>
      <c r="J762" s="9"/>
    </row>
    <row r="763" spans="4:10" ht="15">
      <c r="D763" s="9"/>
      <c r="E763" s="9"/>
      <c r="F763" s="9"/>
      <c r="G763" s="9"/>
      <c r="H763" s="9"/>
      <c r="I763" s="9"/>
      <c r="J763" s="9"/>
    </row>
    <row r="764" spans="4:10" ht="15">
      <c r="D764" s="9"/>
      <c r="E764" s="9"/>
      <c r="F764" s="9"/>
      <c r="G764" s="9"/>
      <c r="H764" s="9"/>
      <c r="I764" s="9"/>
      <c r="J764" s="9"/>
    </row>
    <row r="765" spans="4:10" ht="15">
      <c r="D765" s="9"/>
      <c r="E765" s="9"/>
      <c r="F765" s="9"/>
      <c r="G765" s="9"/>
      <c r="H765" s="9"/>
      <c r="I765" s="9"/>
      <c r="J765" s="9"/>
    </row>
    <row r="766" spans="4:10" ht="15">
      <c r="D766" s="9"/>
      <c r="E766" s="9"/>
      <c r="F766" s="9"/>
      <c r="G766" s="9"/>
      <c r="H766" s="9"/>
      <c r="I766" s="9"/>
      <c r="J766" s="9"/>
    </row>
    <row r="767" spans="4:10" ht="15">
      <c r="D767" s="9"/>
      <c r="E767" s="9"/>
      <c r="F767" s="9"/>
      <c r="G767" s="9"/>
      <c r="H767" s="9"/>
      <c r="I767" s="9"/>
      <c r="J767" s="9"/>
    </row>
    <row r="768" spans="4:10" ht="15">
      <c r="D768" s="9"/>
      <c r="E768" s="9"/>
      <c r="F768" s="9"/>
      <c r="G768" s="9"/>
      <c r="H768" s="9"/>
      <c r="I768" s="9"/>
      <c r="J768" s="9"/>
    </row>
    <row r="769" spans="4:10" ht="15">
      <c r="D769" s="9"/>
      <c r="E769" s="9"/>
      <c r="F769" s="9"/>
      <c r="G769" s="9"/>
      <c r="H769" s="9"/>
      <c r="I769" s="9"/>
      <c r="J769" s="9"/>
    </row>
    <row r="770" spans="4:10" ht="15">
      <c r="D770" s="9"/>
      <c r="E770" s="9"/>
      <c r="F770" s="9"/>
      <c r="G770" s="9"/>
      <c r="H770" s="9"/>
      <c r="I770" s="9"/>
      <c r="J770" s="9"/>
    </row>
    <row r="771" spans="4:10" ht="15">
      <c r="D771" s="9"/>
      <c r="E771" s="9"/>
      <c r="F771" s="9"/>
      <c r="G771" s="9"/>
      <c r="H771" s="9"/>
      <c r="I771" s="9"/>
      <c r="J771" s="9"/>
    </row>
    <row r="772" spans="4:10" ht="15">
      <c r="D772" s="9"/>
      <c r="E772" s="9"/>
      <c r="F772" s="9"/>
      <c r="G772" s="9"/>
      <c r="H772" s="9"/>
      <c r="I772" s="9"/>
      <c r="J772" s="9"/>
    </row>
    <row r="773" spans="4:10" ht="15">
      <c r="D773" s="9"/>
      <c r="E773" s="9"/>
      <c r="F773" s="9"/>
      <c r="G773" s="9"/>
      <c r="H773" s="9"/>
      <c r="I773" s="9"/>
      <c r="J773" s="9"/>
    </row>
    <row r="774" spans="4:10" ht="15">
      <c r="D774" s="9"/>
      <c r="E774" s="9"/>
      <c r="F774" s="9"/>
      <c r="G774" s="9"/>
      <c r="H774" s="9"/>
      <c r="I774" s="9"/>
      <c r="J774" s="9"/>
    </row>
    <row r="775" spans="4:10" ht="15">
      <c r="D775" s="9"/>
      <c r="E775" s="9"/>
      <c r="F775" s="9"/>
      <c r="G775" s="9"/>
      <c r="H775" s="9"/>
      <c r="I775" s="9"/>
      <c r="J775" s="9"/>
    </row>
    <row r="776" spans="4:10" ht="15">
      <c r="D776" s="9"/>
      <c r="E776" s="9"/>
      <c r="F776" s="9"/>
      <c r="G776" s="9"/>
      <c r="H776" s="9"/>
      <c r="I776" s="9"/>
      <c r="J776" s="9"/>
    </row>
    <row r="777" spans="4:10" ht="15">
      <c r="D777" s="9"/>
      <c r="E777" s="9"/>
      <c r="F777" s="9"/>
      <c r="G777" s="9"/>
      <c r="H777" s="9"/>
      <c r="I777" s="9"/>
      <c r="J777" s="9"/>
    </row>
    <row r="778" spans="4:10" ht="15">
      <c r="D778" s="9"/>
      <c r="E778" s="9"/>
      <c r="F778" s="9"/>
      <c r="G778" s="9"/>
      <c r="H778" s="9"/>
      <c r="I778" s="9"/>
      <c r="J778" s="9"/>
    </row>
    <row r="779" spans="4:10" ht="15">
      <c r="D779" s="9"/>
      <c r="E779" s="9"/>
      <c r="F779" s="9"/>
      <c r="G779" s="9"/>
      <c r="H779" s="9"/>
      <c r="I779" s="9"/>
      <c r="J779" s="9"/>
    </row>
    <row r="780" spans="4:10" ht="15">
      <c r="D780" s="9"/>
      <c r="E780" s="9"/>
      <c r="F780" s="9"/>
      <c r="G780" s="9"/>
      <c r="H780" s="9"/>
      <c r="I780" s="9"/>
      <c r="J780" s="9"/>
    </row>
    <row r="781" spans="4:10" ht="15">
      <c r="D781" s="9"/>
      <c r="E781" s="9"/>
      <c r="F781" s="9"/>
      <c r="G781" s="9"/>
      <c r="H781" s="9"/>
      <c r="I781" s="9"/>
      <c r="J781" s="9"/>
    </row>
    <row r="782" spans="4:10" ht="15">
      <c r="D782" s="9"/>
      <c r="E782" s="9"/>
      <c r="F782" s="9"/>
      <c r="G782" s="9"/>
      <c r="H782" s="9"/>
      <c r="I782" s="9"/>
      <c r="J782" s="9"/>
    </row>
    <row r="783" spans="4:10" ht="15">
      <c r="D783" s="9"/>
      <c r="E783" s="9"/>
      <c r="F783" s="9"/>
      <c r="G783" s="9"/>
      <c r="H783" s="9"/>
      <c r="I783" s="9"/>
      <c r="J783" s="9"/>
    </row>
    <row r="784" spans="4:10" ht="15">
      <c r="D784" s="9"/>
      <c r="E784" s="9"/>
      <c r="F784" s="9"/>
      <c r="G784" s="9"/>
      <c r="H784" s="9"/>
      <c r="I784" s="9"/>
      <c r="J784" s="9"/>
    </row>
    <row r="785" spans="4:10" ht="15">
      <c r="D785" s="9"/>
      <c r="E785" s="9"/>
      <c r="F785" s="9"/>
      <c r="G785" s="9"/>
      <c r="H785" s="9"/>
      <c r="I785" s="9"/>
      <c r="J785" s="9"/>
    </row>
    <row r="786" spans="4:10" ht="15">
      <c r="D786" s="9"/>
      <c r="E786" s="9"/>
      <c r="F786" s="9"/>
      <c r="G786" s="9"/>
      <c r="H786" s="9"/>
      <c r="I786" s="9"/>
      <c r="J786" s="9"/>
    </row>
    <row r="787" spans="4:10" ht="15">
      <c r="D787" s="9"/>
      <c r="E787" s="9"/>
      <c r="F787" s="9"/>
      <c r="G787" s="9"/>
      <c r="H787" s="9"/>
      <c r="I787" s="9"/>
      <c r="J787" s="9"/>
    </row>
    <row r="788" spans="4:10" ht="15">
      <c r="D788" s="9"/>
      <c r="E788" s="9"/>
      <c r="F788" s="9"/>
      <c r="G788" s="9"/>
      <c r="H788" s="9"/>
      <c r="I788" s="9"/>
      <c r="J788" s="9"/>
    </row>
    <row r="789" spans="4:10" ht="15">
      <c r="D789" s="9"/>
      <c r="E789" s="9"/>
      <c r="F789" s="9"/>
      <c r="G789" s="9"/>
      <c r="H789" s="9"/>
      <c r="I789" s="9"/>
      <c r="J789" s="9"/>
    </row>
    <row r="790" spans="4:10" ht="15">
      <c r="D790" s="9"/>
      <c r="E790" s="9"/>
      <c r="F790" s="9"/>
      <c r="G790" s="9"/>
      <c r="H790" s="9"/>
      <c r="I790" s="9"/>
      <c r="J790" s="9"/>
    </row>
    <row r="791" spans="4:10" ht="15">
      <c r="D791" s="9"/>
      <c r="E791" s="9"/>
      <c r="F791" s="9"/>
      <c r="G791" s="9"/>
      <c r="H791" s="9"/>
      <c r="I791" s="9"/>
      <c r="J791" s="9"/>
    </row>
    <row r="792" spans="4:10" ht="15">
      <c r="D792" s="9"/>
      <c r="E792" s="9"/>
      <c r="F792" s="9"/>
      <c r="G792" s="9"/>
      <c r="H792" s="9"/>
      <c r="I792" s="9"/>
      <c r="J792" s="9"/>
    </row>
    <row r="793" spans="4:10" ht="15">
      <c r="D793" s="9"/>
      <c r="E793" s="9"/>
      <c r="F793" s="9"/>
      <c r="G793" s="9"/>
      <c r="H793" s="9"/>
      <c r="I793" s="9"/>
      <c r="J793" s="9"/>
    </row>
    <row r="794" spans="4:10" ht="15">
      <c r="D794" s="9"/>
      <c r="E794" s="9"/>
      <c r="F794" s="9"/>
      <c r="G794" s="9"/>
      <c r="H794" s="9"/>
      <c r="I794" s="9"/>
      <c r="J794" s="9"/>
    </row>
    <row r="795" spans="4:10" ht="15">
      <c r="D795" s="9"/>
      <c r="E795" s="9"/>
      <c r="F795" s="9"/>
      <c r="G795" s="9"/>
      <c r="H795" s="9"/>
      <c r="I795" s="9"/>
      <c r="J795" s="9"/>
    </row>
    <row r="796" spans="4:10" ht="15">
      <c r="D796" s="9"/>
      <c r="E796" s="9"/>
      <c r="F796" s="9"/>
      <c r="G796" s="9"/>
      <c r="H796" s="9"/>
      <c r="I796" s="9"/>
      <c r="J796" s="9"/>
    </row>
    <row r="797" spans="4:10" ht="15">
      <c r="D797" s="9"/>
      <c r="E797" s="9"/>
      <c r="F797" s="9"/>
      <c r="G797" s="9"/>
      <c r="H797" s="9"/>
      <c r="I797" s="9"/>
      <c r="J797" s="9"/>
    </row>
    <row r="798" spans="4:10" ht="15">
      <c r="D798" s="9"/>
      <c r="E798" s="9"/>
      <c r="F798" s="9"/>
      <c r="G798" s="9"/>
      <c r="H798" s="9"/>
      <c r="I798" s="9"/>
      <c r="J798" s="9"/>
    </row>
    <row r="799" spans="4:10" ht="15">
      <c r="D799" s="9"/>
      <c r="E799" s="9"/>
      <c r="F799" s="9"/>
      <c r="G799" s="9"/>
      <c r="H799" s="9"/>
      <c r="I799" s="9"/>
      <c r="J799" s="9"/>
    </row>
    <row r="800" spans="4:10" ht="15">
      <c r="D800" s="9"/>
      <c r="E800" s="9"/>
      <c r="F800" s="9"/>
      <c r="G800" s="9"/>
      <c r="H800" s="9"/>
      <c r="I800" s="9"/>
      <c r="J800" s="9"/>
    </row>
    <row r="801" spans="4:10" ht="15">
      <c r="D801" s="9"/>
      <c r="E801" s="9"/>
      <c r="F801" s="9"/>
      <c r="G801" s="9"/>
      <c r="H801" s="9"/>
      <c r="I801" s="9"/>
      <c r="J801" s="9"/>
    </row>
    <row r="802" spans="4:10" ht="15">
      <c r="D802" s="9"/>
      <c r="E802" s="9"/>
      <c r="F802" s="9"/>
      <c r="G802" s="9"/>
      <c r="H802" s="9"/>
      <c r="I802" s="9"/>
      <c r="J802" s="9"/>
    </row>
    <row r="803" spans="4:10" ht="15">
      <c r="D803" s="9"/>
      <c r="E803" s="9"/>
      <c r="F803" s="9"/>
      <c r="G803" s="9"/>
      <c r="H803" s="9"/>
      <c r="I803" s="9"/>
      <c r="J803" s="9"/>
    </row>
    <row r="804" spans="4:10" ht="15">
      <c r="D804" s="9"/>
      <c r="E804" s="9"/>
      <c r="F804" s="9"/>
      <c r="G804" s="9"/>
      <c r="H804" s="9"/>
      <c r="I804" s="9"/>
      <c r="J804" s="9"/>
    </row>
    <row r="805" spans="4:10" ht="15">
      <c r="D805" s="9"/>
      <c r="E805" s="9"/>
      <c r="F805" s="9"/>
      <c r="G805" s="9"/>
      <c r="H805" s="9"/>
      <c r="I805" s="9"/>
      <c r="J805" s="9"/>
    </row>
    <row r="806" spans="4:10" ht="15">
      <c r="D806" s="9"/>
      <c r="E806" s="9"/>
      <c r="F806" s="9"/>
      <c r="G806" s="9"/>
      <c r="H806" s="9"/>
      <c r="I806" s="9"/>
      <c r="J806" s="9"/>
    </row>
    <row r="807" spans="4:10" ht="15">
      <c r="D807" s="9"/>
      <c r="E807" s="9"/>
      <c r="F807" s="9"/>
      <c r="G807" s="9"/>
      <c r="H807" s="9"/>
      <c r="I807" s="9"/>
      <c r="J807" s="9"/>
    </row>
    <row r="808" spans="4:10" ht="15">
      <c r="D808" s="9"/>
      <c r="E808" s="9"/>
      <c r="F808" s="9"/>
      <c r="G808" s="9"/>
      <c r="H808" s="9"/>
      <c r="I808" s="9"/>
      <c r="J808" s="9"/>
    </row>
    <row r="809" spans="4:10" ht="15">
      <c r="D809" s="9"/>
      <c r="E809" s="9"/>
      <c r="F809" s="9"/>
      <c r="G809" s="9"/>
      <c r="H809" s="9"/>
      <c r="I809" s="9"/>
      <c r="J809" s="9"/>
    </row>
    <row r="810" spans="4:10" ht="15">
      <c r="D810" s="9"/>
      <c r="E810" s="9"/>
      <c r="F810" s="9"/>
      <c r="G810" s="9"/>
      <c r="H810" s="9"/>
      <c r="I810" s="9"/>
      <c r="J810" s="9"/>
    </row>
    <row r="811" spans="4:10" ht="15">
      <c r="D811" s="9"/>
      <c r="E811" s="9"/>
      <c r="F811" s="9"/>
      <c r="G811" s="9"/>
      <c r="H811" s="9"/>
      <c r="I811" s="9"/>
      <c r="J811" s="9"/>
    </row>
    <row r="812" spans="4:10" ht="15">
      <c r="D812" s="9"/>
      <c r="E812" s="9"/>
      <c r="F812" s="9"/>
      <c r="G812" s="9"/>
      <c r="H812" s="9"/>
      <c r="I812" s="9"/>
      <c r="J812" s="9"/>
    </row>
    <row r="813" spans="4:10" ht="15">
      <c r="D813" s="9"/>
      <c r="E813" s="9"/>
      <c r="F813" s="9"/>
      <c r="G813" s="9"/>
      <c r="H813" s="9"/>
      <c r="I813" s="9"/>
      <c r="J813" s="9"/>
    </row>
    <row r="814" spans="4:10" ht="15">
      <c r="D814" s="9"/>
      <c r="E814" s="9"/>
      <c r="F814" s="9"/>
      <c r="G814" s="9"/>
      <c r="H814" s="9"/>
      <c r="I814" s="9"/>
      <c r="J814" s="9"/>
    </row>
    <row r="815" spans="4:10" ht="15">
      <c r="D815" s="9"/>
      <c r="E815" s="9"/>
      <c r="F815" s="9"/>
      <c r="G815" s="9"/>
      <c r="H815" s="9"/>
      <c r="I815" s="9"/>
      <c r="J815" s="9"/>
    </row>
    <row r="816" spans="4:10" ht="15">
      <c r="D816" s="9"/>
      <c r="E816" s="9"/>
      <c r="F816" s="9"/>
      <c r="G816" s="9"/>
      <c r="H816" s="9"/>
      <c r="I816" s="9"/>
      <c r="J816" s="9"/>
    </row>
    <row r="817" spans="4:10" ht="15">
      <c r="D817" s="9"/>
      <c r="E817" s="9"/>
      <c r="F817" s="9"/>
      <c r="G817" s="9"/>
      <c r="H817" s="9"/>
      <c r="I817" s="9"/>
      <c r="J817" s="9"/>
    </row>
    <row r="818" spans="4:10" ht="15">
      <c r="D818" s="9"/>
      <c r="E818" s="9"/>
      <c r="F818" s="9"/>
      <c r="G818" s="9"/>
      <c r="H818" s="9"/>
      <c r="I818" s="9"/>
      <c r="J818" s="9"/>
    </row>
    <row r="819" spans="4:10" ht="15">
      <c r="D819" s="9"/>
      <c r="E819" s="9"/>
      <c r="F819" s="9"/>
      <c r="G819" s="9"/>
      <c r="H819" s="9"/>
      <c r="I819" s="9"/>
      <c r="J819" s="9"/>
    </row>
    <row r="820" spans="4:10" ht="15">
      <c r="D820" s="9"/>
      <c r="E820" s="9"/>
      <c r="F820" s="9"/>
      <c r="G820" s="9"/>
      <c r="H820" s="9"/>
      <c r="I820" s="9"/>
      <c r="J820" s="9"/>
    </row>
    <row r="821" spans="4:10" ht="15">
      <c r="D821" s="9"/>
      <c r="E821" s="9"/>
      <c r="F821" s="9"/>
      <c r="G821" s="9"/>
      <c r="H821" s="9"/>
      <c r="I821" s="9"/>
      <c r="J821" s="9"/>
    </row>
    <row r="822" spans="4:10" ht="15">
      <c r="D822" s="9"/>
      <c r="E822" s="9"/>
      <c r="F822" s="9"/>
      <c r="G822" s="9"/>
      <c r="H822" s="9"/>
      <c r="I822" s="9"/>
      <c r="J822" s="9"/>
    </row>
    <row r="823" spans="4:10" ht="15">
      <c r="D823" s="9"/>
      <c r="E823" s="9"/>
      <c r="F823" s="9"/>
      <c r="G823" s="9"/>
      <c r="H823" s="9"/>
      <c r="I823" s="9"/>
      <c r="J823" s="9"/>
    </row>
    <row r="824" spans="4:10" ht="15">
      <c r="D824" s="9"/>
      <c r="E824" s="9"/>
      <c r="F824" s="9"/>
      <c r="G824" s="9"/>
      <c r="H824" s="9"/>
      <c r="I824" s="9"/>
      <c r="J824" s="9"/>
    </row>
    <row r="825" spans="4:10" ht="15">
      <c r="D825" s="9"/>
      <c r="E825" s="9"/>
      <c r="F825" s="9"/>
      <c r="G825" s="9"/>
      <c r="H825" s="9"/>
      <c r="I825" s="9"/>
      <c r="J825" s="9"/>
    </row>
    <row r="826" spans="4:10" ht="15">
      <c r="D826" s="9"/>
      <c r="E826" s="9"/>
      <c r="F826" s="9"/>
      <c r="G826" s="9"/>
      <c r="H826" s="9"/>
      <c r="I826" s="9"/>
      <c r="J826" s="9"/>
    </row>
    <row r="827" spans="4:10" ht="15">
      <c r="D827" s="9"/>
      <c r="E827" s="9"/>
      <c r="F827" s="9"/>
      <c r="G827" s="9"/>
      <c r="H827" s="9"/>
      <c r="I827" s="9"/>
      <c r="J827" s="9"/>
    </row>
    <row r="828" spans="4:10" ht="15">
      <c r="D828" s="9"/>
      <c r="E828" s="9"/>
      <c r="F828" s="9"/>
      <c r="G828" s="9"/>
      <c r="H828" s="9"/>
      <c r="I828" s="9"/>
      <c r="J828" s="9"/>
    </row>
    <row r="829" spans="4:10" ht="15">
      <c r="D829" s="9"/>
      <c r="E829" s="9"/>
      <c r="F829" s="9"/>
      <c r="G829" s="9"/>
      <c r="H829" s="9"/>
      <c r="I829" s="9"/>
      <c r="J829" s="9"/>
    </row>
    <row r="830" spans="4:10" ht="15">
      <c r="D830" s="9"/>
      <c r="E830" s="9"/>
      <c r="F830" s="9"/>
      <c r="G830" s="9"/>
      <c r="H830" s="9"/>
      <c r="I830" s="9"/>
      <c r="J830" s="9"/>
    </row>
    <row r="831" spans="4:10" ht="15">
      <c r="D831" s="9"/>
      <c r="E831" s="9"/>
      <c r="F831" s="9"/>
      <c r="G831" s="9"/>
      <c r="H831" s="9"/>
      <c r="I831" s="9"/>
      <c r="J831" s="9"/>
    </row>
    <row r="832" spans="4:10" ht="15">
      <c r="D832" s="9"/>
      <c r="E832" s="9"/>
      <c r="F832" s="9"/>
      <c r="G832" s="9"/>
      <c r="H832" s="9"/>
      <c r="I832" s="9"/>
      <c r="J832" s="9"/>
    </row>
    <row r="833" spans="4:10" ht="15">
      <c r="D833" s="9"/>
      <c r="E833" s="9"/>
      <c r="F833" s="9"/>
      <c r="G833" s="9"/>
      <c r="H833" s="9"/>
      <c r="I833" s="9"/>
      <c r="J833" s="9"/>
    </row>
    <row r="834" spans="4:10" ht="15">
      <c r="D834" s="9"/>
      <c r="E834" s="9"/>
      <c r="F834" s="9"/>
      <c r="G834" s="9"/>
      <c r="H834" s="9"/>
      <c r="I834" s="9"/>
      <c r="J834" s="9"/>
    </row>
    <row r="835" spans="4:10" ht="15">
      <c r="D835" s="9"/>
      <c r="E835" s="9"/>
      <c r="F835" s="9"/>
      <c r="G835" s="9"/>
      <c r="H835" s="9"/>
      <c r="I835" s="9"/>
      <c r="J835" s="9"/>
    </row>
    <row r="836" spans="4:10" ht="15">
      <c r="D836" s="9"/>
      <c r="E836" s="9"/>
      <c r="F836" s="9"/>
      <c r="G836" s="9"/>
      <c r="H836" s="9"/>
      <c r="I836" s="9"/>
      <c r="J836" s="9"/>
    </row>
    <row r="837" spans="4:10" ht="15">
      <c r="D837" s="9"/>
      <c r="E837" s="9"/>
      <c r="F837" s="9"/>
      <c r="G837" s="9"/>
      <c r="H837" s="9"/>
      <c r="I837" s="9"/>
      <c r="J837" s="9"/>
    </row>
    <row r="838" spans="4:10" ht="15">
      <c r="D838" s="9"/>
      <c r="E838" s="9"/>
      <c r="F838" s="9"/>
      <c r="G838" s="9"/>
      <c r="H838" s="9"/>
      <c r="I838" s="9"/>
      <c r="J838" s="9"/>
    </row>
    <row r="839" spans="4:10" ht="15">
      <c r="D839" s="9"/>
      <c r="E839" s="9"/>
      <c r="F839" s="9"/>
      <c r="G839" s="9"/>
      <c r="H839" s="9"/>
      <c r="I839" s="9"/>
      <c r="J839" s="9"/>
    </row>
    <row r="840" spans="4:10" ht="15">
      <c r="D840" s="9"/>
      <c r="E840" s="9"/>
      <c r="F840" s="9"/>
      <c r="G840" s="9"/>
      <c r="H840" s="9"/>
      <c r="I840" s="9"/>
      <c r="J840" s="9"/>
    </row>
    <row r="841" spans="4:10" ht="15">
      <c r="D841" s="9"/>
      <c r="E841" s="9"/>
      <c r="F841" s="9"/>
      <c r="G841" s="9"/>
      <c r="H841" s="9"/>
      <c r="I841" s="9"/>
      <c r="J841" s="9"/>
    </row>
    <row r="842" spans="4:10" ht="15">
      <c r="D842" s="9"/>
      <c r="E842" s="9"/>
      <c r="F842" s="9"/>
      <c r="G842" s="9"/>
      <c r="H842" s="9"/>
      <c r="I842" s="9"/>
      <c r="J842" s="9"/>
    </row>
    <row r="843" spans="4:10" ht="15">
      <c r="D843" s="9"/>
      <c r="E843" s="9"/>
      <c r="F843" s="9"/>
      <c r="G843" s="9"/>
      <c r="H843" s="9"/>
      <c r="I843" s="9"/>
      <c r="J843" s="9"/>
    </row>
    <row r="844" spans="4:10" ht="15">
      <c r="D844" s="9"/>
      <c r="E844" s="9"/>
      <c r="F844" s="9"/>
      <c r="G844" s="9"/>
      <c r="H844" s="9"/>
      <c r="I844" s="9"/>
      <c r="J844" s="9"/>
    </row>
    <row r="845" spans="4:10" ht="15">
      <c r="D845" s="9"/>
      <c r="E845" s="9"/>
      <c r="F845" s="9"/>
      <c r="G845" s="9"/>
      <c r="H845" s="9"/>
      <c r="I845" s="9"/>
      <c r="J845" s="9"/>
    </row>
    <row r="846" spans="4:10" ht="15">
      <c r="D846" s="9"/>
      <c r="E846" s="9"/>
      <c r="F846" s="9"/>
      <c r="G846" s="9"/>
      <c r="H846" s="9"/>
      <c r="I846" s="9"/>
      <c r="J846" s="9"/>
    </row>
    <row r="847" spans="4:10" ht="15">
      <c r="D847" s="9"/>
      <c r="E847" s="9"/>
      <c r="F847" s="9"/>
      <c r="G847" s="9"/>
      <c r="H847" s="9"/>
      <c r="I847" s="9"/>
      <c r="J847" s="9"/>
    </row>
    <row r="848" spans="4:10" ht="15">
      <c r="D848" s="9"/>
      <c r="E848" s="9"/>
      <c r="F848" s="9"/>
      <c r="G848" s="9"/>
      <c r="H848" s="9"/>
      <c r="I848" s="9"/>
      <c r="J848" s="9"/>
    </row>
    <row r="849" spans="4:10" ht="15">
      <c r="D849" s="9"/>
      <c r="E849" s="9"/>
      <c r="F849" s="9"/>
      <c r="G849" s="9"/>
      <c r="H849" s="9"/>
      <c r="I849" s="9"/>
      <c r="J849" s="9"/>
    </row>
    <row r="850" spans="4:10" ht="15">
      <c r="D850" s="9"/>
      <c r="E850" s="9"/>
      <c r="F850" s="9"/>
      <c r="G850" s="9"/>
      <c r="H850" s="9"/>
      <c r="I850" s="9"/>
      <c r="J850" s="9"/>
    </row>
    <row r="851" spans="4:10" ht="15">
      <c r="D851" s="9"/>
      <c r="E851" s="9"/>
      <c r="F851" s="9"/>
      <c r="G851" s="9"/>
      <c r="H851" s="9"/>
      <c r="I851" s="9"/>
      <c r="J851" s="9"/>
    </row>
    <row r="852" spans="4:10" ht="15">
      <c r="D852" s="9"/>
      <c r="E852" s="9"/>
      <c r="F852" s="9"/>
      <c r="G852" s="9"/>
      <c r="H852" s="9"/>
      <c r="I852" s="9"/>
      <c r="J852" s="9"/>
    </row>
    <row r="853" spans="4:10" ht="15">
      <c r="D853" s="9"/>
      <c r="E853" s="9"/>
      <c r="F853" s="9"/>
      <c r="G853" s="9"/>
      <c r="H853" s="9"/>
      <c r="I853" s="9"/>
      <c r="J853" s="9"/>
    </row>
    <row r="854" spans="4:10" ht="15">
      <c r="D854" s="9"/>
      <c r="E854" s="9"/>
      <c r="F854" s="9"/>
      <c r="G854" s="9"/>
      <c r="H854" s="9"/>
      <c r="I854" s="9"/>
      <c r="J854" s="9"/>
    </row>
    <row r="855" spans="4:10" ht="15">
      <c r="D855" s="9"/>
      <c r="E855" s="9"/>
      <c r="F855" s="9"/>
      <c r="G855" s="9"/>
      <c r="H855" s="9"/>
      <c r="I855" s="9"/>
      <c r="J855" s="9"/>
    </row>
    <row r="856" spans="4:10" ht="15">
      <c r="D856" s="9"/>
      <c r="E856" s="9"/>
      <c r="F856" s="9"/>
      <c r="G856" s="9"/>
      <c r="H856" s="9"/>
      <c r="I856" s="9"/>
      <c r="J856" s="9"/>
    </row>
    <row r="857" spans="4:10" ht="15">
      <c r="D857" s="9"/>
      <c r="E857" s="9"/>
      <c r="F857" s="9"/>
      <c r="G857" s="9"/>
      <c r="H857" s="9"/>
      <c r="I857" s="9"/>
      <c r="J857" s="9"/>
    </row>
    <row r="858" spans="4:10" ht="15">
      <c r="D858" s="9"/>
      <c r="E858" s="9"/>
      <c r="F858" s="9"/>
      <c r="G858" s="9"/>
      <c r="H858" s="9"/>
      <c r="I858" s="9"/>
      <c r="J858" s="9"/>
    </row>
    <row r="859" spans="4:10" ht="15">
      <c r="D859" s="9"/>
      <c r="E859" s="9"/>
      <c r="F859" s="9"/>
      <c r="G859" s="9"/>
      <c r="H859" s="9"/>
      <c r="I859" s="9"/>
      <c r="J859" s="9"/>
    </row>
    <row r="860" spans="4:10" ht="15">
      <c r="D860" s="9"/>
      <c r="E860" s="9"/>
      <c r="F860" s="9"/>
      <c r="G860" s="9"/>
      <c r="H860" s="9"/>
      <c r="I860" s="9"/>
      <c r="J860" s="9"/>
    </row>
    <row r="861" spans="4:10" ht="15">
      <c r="D861" s="9"/>
      <c r="E861" s="9"/>
      <c r="F861" s="9"/>
      <c r="G861" s="9"/>
      <c r="H861" s="9"/>
      <c r="I861" s="9"/>
      <c r="J861" s="9"/>
    </row>
    <row r="862" spans="4:10" ht="15">
      <c r="D862" s="9"/>
      <c r="E862" s="9"/>
      <c r="F862" s="9"/>
      <c r="G862" s="9"/>
      <c r="H862" s="9"/>
      <c r="I862" s="9"/>
      <c r="J862" s="9"/>
    </row>
    <row r="863" spans="4:10" ht="15">
      <c r="D863" s="9"/>
      <c r="E863" s="9"/>
      <c r="F863" s="9"/>
      <c r="G863" s="9"/>
      <c r="H863" s="9"/>
      <c r="I863" s="9"/>
      <c r="J863" s="9"/>
    </row>
    <row r="864" spans="4:10" ht="15">
      <c r="D864" s="9"/>
      <c r="E864" s="9"/>
      <c r="F864" s="9"/>
      <c r="G864" s="9"/>
      <c r="H864" s="9"/>
      <c r="I864" s="9"/>
      <c r="J864" s="9"/>
    </row>
    <row r="865" spans="4:10" ht="15">
      <c r="D865" s="9"/>
      <c r="E865" s="9"/>
      <c r="F865" s="9"/>
      <c r="G865" s="9"/>
      <c r="H865" s="9"/>
      <c r="I865" s="9"/>
      <c r="J865" s="9"/>
    </row>
    <row r="866" spans="4:10" ht="15">
      <c r="D866" s="9"/>
      <c r="E866" s="9"/>
      <c r="F866" s="9"/>
      <c r="G866" s="9"/>
      <c r="H866" s="9"/>
      <c r="I866" s="9"/>
      <c r="J866" s="9"/>
    </row>
    <row r="867" spans="4:10" ht="15">
      <c r="D867" s="9"/>
      <c r="E867" s="9"/>
      <c r="F867" s="9"/>
      <c r="G867" s="9"/>
      <c r="H867" s="9"/>
      <c r="I867" s="9"/>
      <c r="J867" s="9"/>
    </row>
    <row r="868" spans="4:10" ht="15">
      <c r="D868" s="9"/>
      <c r="E868" s="9"/>
      <c r="F868" s="9"/>
      <c r="G868" s="9"/>
      <c r="H868" s="9"/>
      <c r="I868" s="9"/>
      <c r="J868" s="9"/>
    </row>
    <row r="869" spans="4:10" ht="15">
      <c r="D869" s="9"/>
      <c r="E869" s="9"/>
      <c r="F869" s="9"/>
      <c r="G869" s="9"/>
      <c r="H869" s="9"/>
      <c r="I869" s="9"/>
      <c r="J869" s="9"/>
    </row>
    <row r="870" spans="4:10" ht="15">
      <c r="D870" s="9"/>
      <c r="E870" s="9"/>
      <c r="F870" s="9"/>
      <c r="G870" s="9"/>
      <c r="H870" s="9"/>
      <c r="I870" s="9"/>
      <c r="J870" s="9"/>
    </row>
    <row r="871" spans="4:10" ht="15">
      <c r="D871" s="9"/>
      <c r="E871" s="9"/>
      <c r="F871" s="9"/>
      <c r="G871" s="9"/>
      <c r="H871" s="9"/>
      <c r="I871" s="9"/>
      <c r="J871" s="9"/>
    </row>
    <row r="872" spans="4:10" ht="15">
      <c r="D872" s="9"/>
      <c r="E872" s="9"/>
      <c r="F872" s="9"/>
      <c r="G872" s="9"/>
      <c r="H872" s="9"/>
      <c r="I872" s="9"/>
      <c r="J872" s="9"/>
    </row>
    <row r="873" spans="4:10" ht="15">
      <c r="D873" s="9"/>
      <c r="E873" s="9"/>
      <c r="F873" s="9"/>
      <c r="G873" s="9"/>
      <c r="H873" s="9"/>
      <c r="I873" s="9"/>
      <c r="J873" s="9"/>
    </row>
    <row r="874" spans="4:10" ht="15">
      <c r="D874" s="9"/>
      <c r="E874" s="9"/>
      <c r="F874" s="9"/>
      <c r="G874" s="9"/>
      <c r="H874" s="9"/>
      <c r="I874" s="9"/>
      <c r="J874" s="9"/>
    </row>
    <row r="875" spans="4:10" ht="15">
      <c r="D875" s="9"/>
      <c r="E875" s="9"/>
      <c r="F875" s="9"/>
      <c r="G875" s="9"/>
      <c r="H875" s="9"/>
      <c r="I875" s="9"/>
      <c r="J875" s="9"/>
    </row>
    <row r="876" spans="4:10" ht="15">
      <c r="D876" s="9"/>
      <c r="E876" s="9"/>
      <c r="F876" s="9"/>
      <c r="G876" s="9"/>
      <c r="H876" s="9"/>
      <c r="I876" s="9"/>
      <c r="J876" s="9"/>
    </row>
    <row r="877" spans="4:10" ht="15">
      <c r="D877" s="9"/>
      <c r="E877" s="9"/>
      <c r="F877" s="9"/>
      <c r="G877" s="9"/>
      <c r="H877" s="9"/>
      <c r="I877" s="9"/>
      <c r="J877" s="9"/>
    </row>
    <row r="878" spans="4:10" ht="15">
      <c r="D878" s="9"/>
      <c r="E878" s="9"/>
      <c r="F878" s="9"/>
      <c r="G878" s="9"/>
      <c r="H878" s="9"/>
      <c r="I878" s="9"/>
      <c r="J878" s="9"/>
    </row>
    <row r="879" spans="4:10" ht="15">
      <c r="D879" s="9"/>
      <c r="E879" s="9"/>
      <c r="F879" s="9"/>
      <c r="G879" s="9"/>
      <c r="H879" s="9"/>
      <c r="I879" s="9"/>
      <c r="J879" s="9"/>
    </row>
    <row r="880" spans="4:10" ht="15">
      <c r="D880" s="9"/>
      <c r="E880" s="9"/>
      <c r="F880" s="9"/>
      <c r="G880" s="9"/>
      <c r="H880" s="9"/>
      <c r="I880" s="9"/>
      <c r="J880" s="9"/>
    </row>
    <row r="881" spans="4:10" ht="15">
      <c r="D881" s="9"/>
      <c r="E881" s="9"/>
      <c r="F881" s="9"/>
      <c r="G881" s="9"/>
      <c r="H881" s="9"/>
      <c r="I881" s="9"/>
      <c r="J881" s="9"/>
    </row>
    <row r="882" spans="4:10" ht="15">
      <c r="D882" s="9"/>
      <c r="E882" s="9"/>
      <c r="F882" s="9"/>
      <c r="G882" s="9"/>
      <c r="H882" s="9"/>
      <c r="I882" s="9"/>
      <c r="J882" s="9"/>
    </row>
    <row r="883" spans="4:10" ht="15">
      <c r="D883" s="9"/>
      <c r="E883" s="9"/>
      <c r="F883" s="9"/>
      <c r="G883" s="9"/>
      <c r="H883" s="9"/>
      <c r="I883" s="9"/>
      <c r="J883" s="9"/>
    </row>
    <row r="884" spans="4:10" ht="15">
      <c r="D884" s="9"/>
      <c r="E884" s="9"/>
      <c r="F884" s="9"/>
      <c r="G884" s="9"/>
      <c r="H884" s="9"/>
      <c r="I884" s="9"/>
      <c r="J884" s="9"/>
    </row>
    <row r="885" spans="4:10" ht="15">
      <c r="D885" s="9"/>
      <c r="E885" s="9"/>
      <c r="F885" s="9"/>
      <c r="G885" s="9"/>
      <c r="H885" s="9"/>
      <c r="I885" s="9"/>
      <c r="J885" s="9"/>
    </row>
    <row r="886" spans="4:10" ht="15">
      <c r="D886" s="9"/>
      <c r="E886" s="9"/>
      <c r="F886" s="9"/>
      <c r="G886" s="9"/>
      <c r="H886" s="9"/>
      <c r="I886" s="9"/>
      <c r="J886" s="9"/>
    </row>
    <row r="887" spans="4:10" ht="15">
      <c r="D887" s="9"/>
      <c r="E887" s="9"/>
      <c r="F887" s="9"/>
      <c r="G887" s="9"/>
      <c r="H887" s="9"/>
      <c r="I887" s="9"/>
      <c r="J887" s="9"/>
    </row>
    <row r="888" spans="4:10" ht="15">
      <c r="D888" s="9"/>
      <c r="E888" s="9"/>
      <c r="F888" s="9"/>
      <c r="G888" s="9"/>
      <c r="H888" s="9"/>
      <c r="I888" s="9"/>
      <c r="J888" s="9"/>
    </row>
    <row r="889" spans="4:10" ht="15">
      <c r="D889" s="9"/>
      <c r="E889" s="9"/>
      <c r="F889" s="9"/>
      <c r="G889" s="9"/>
      <c r="H889" s="9"/>
      <c r="I889" s="9"/>
      <c r="J889" s="9"/>
    </row>
    <row r="890" spans="4:10" ht="15">
      <c r="D890" s="9"/>
      <c r="E890" s="9"/>
      <c r="F890" s="9"/>
      <c r="G890" s="9"/>
      <c r="H890" s="9"/>
      <c r="I890" s="9"/>
      <c r="J890" s="9"/>
    </row>
    <row r="891" spans="4:10" ht="15">
      <c r="D891" s="9"/>
      <c r="E891" s="9"/>
      <c r="F891" s="9"/>
      <c r="G891" s="9"/>
      <c r="H891" s="9"/>
      <c r="I891" s="9"/>
      <c r="J891" s="9"/>
    </row>
    <row r="892" spans="4:10" ht="15">
      <c r="D892" s="9"/>
      <c r="E892" s="9"/>
      <c r="F892" s="9"/>
      <c r="G892" s="9"/>
      <c r="H892" s="9"/>
      <c r="I892" s="9"/>
      <c r="J892" s="9"/>
    </row>
    <row r="893" spans="4:10" ht="15">
      <c r="D893" s="9"/>
      <c r="E893" s="9"/>
      <c r="F893" s="9"/>
      <c r="G893" s="9"/>
      <c r="H893" s="9"/>
      <c r="I893" s="9"/>
      <c r="J893" s="9"/>
    </row>
    <row r="894" spans="4:10" ht="15">
      <c r="D894" s="9"/>
      <c r="E894" s="9"/>
      <c r="F894" s="9"/>
      <c r="G894" s="9"/>
      <c r="H894" s="9"/>
      <c r="I894" s="9"/>
      <c r="J894" s="9"/>
    </row>
    <row r="895" spans="4:10" ht="15">
      <c r="D895" s="9"/>
      <c r="E895" s="9"/>
      <c r="F895" s="9"/>
      <c r="G895" s="9"/>
      <c r="H895" s="9"/>
      <c r="I895" s="9"/>
      <c r="J895" s="9"/>
    </row>
    <row r="896" spans="4:10" ht="15">
      <c r="D896" s="9"/>
      <c r="E896" s="9"/>
      <c r="F896" s="9"/>
      <c r="G896" s="9"/>
      <c r="H896" s="9"/>
      <c r="I896" s="9"/>
      <c r="J896" s="9"/>
    </row>
    <row r="897" spans="4:10" ht="15">
      <c r="D897" s="9"/>
      <c r="E897" s="9"/>
      <c r="F897" s="9"/>
      <c r="G897" s="9"/>
      <c r="H897" s="9"/>
      <c r="I897" s="9"/>
      <c r="J897" s="9"/>
    </row>
    <row r="898" spans="4:10" ht="15">
      <c r="D898" s="9"/>
      <c r="E898" s="9"/>
      <c r="F898" s="9"/>
      <c r="G898" s="9"/>
      <c r="H898" s="9"/>
      <c r="I898" s="9"/>
      <c r="J898" s="9"/>
    </row>
    <row r="899" spans="4:10" ht="15">
      <c r="D899" s="9"/>
      <c r="E899" s="9"/>
      <c r="F899" s="9"/>
      <c r="G899" s="9"/>
      <c r="H899" s="9"/>
      <c r="I899" s="9"/>
      <c r="J899" s="9"/>
    </row>
    <row r="900" spans="4:10" ht="15">
      <c r="D900" s="9"/>
      <c r="E900" s="9"/>
      <c r="F900" s="9"/>
      <c r="G900" s="9"/>
      <c r="H900" s="9"/>
      <c r="I900" s="9"/>
      <c r="J900" s="9"/>
    </row>
    <row r="901" spans="4:10" ht="15">
      <c r="D901" s="9"/>
      <c r="E901" s="9"/>
      <c r="F901" s="9"/>
      <c r="G901" s="9"/>
      <c r="H901" s="9"/>
      <c r="I901" s="9"/>
      <c r="J901" s="9"/>
    </row>
    <row r="902" spans="4:10" ht="15">
      <c r="D902" s="9"/>
      <c r="E902" s="9"/>
      <c r="F902" s="9"/>
      <c r="G902" s="9"/>
      <c r="H902" s="9"/>
      <c r="I902" s="9"/>
      <c r="J902" s="9"/>
    </row>
    <row r="903" spans="4:10" ht="15">
      <c r="D903" s="9"/>
      <c r="E903" s="9"/>
      <c r="F903" s="9"/>
      <c r="G903" s="9"/>
      <c r="H903" s="9"/>
      <c r="I903" s="9"/>
      <c r="J903" s="9"/>
    </row>
    <row r="904" spans="4:10" ht="15">
      <c r="D904" s="9"/>
      <c r="E904" s="9"/>
      <c r="F904" s="9"/>
      <c r="G904" s="9"/>
      <c r="H904" s="9"/>
      <c r="I904" s="9"/>
      <c r="J904" s="9"/>
    </row>
    <row r="905" spans="4:10" ht="15">
      <c r="D905" s="9"/>
      <c r="E905" s="9"/>
      <c r="F905" s="9"/>
      <c r="G905" s="9"/>
      <c r="H905" s="9"/>
      <c r="I905" s="9"/>
      <c r="J905" s="9"/>
    </row>
    <row r="906" spans="4:10" ht="15">
      <c r="D906" s="9"/>
      <c r="E906" s="9"/>
      <c r="F906" s="9"/>
      <c r="G906" s="9"/>
      <c r="H906" s="9"/>
      <c r="I906" s="9"/>
      <c r="J906" s="9"/>
    </row>
    <row r="907" spans="4:10" ht="15">
      <c r="D907" s="9"/>
      <c r="E907" s="9"/>
      <c r="F907" s="9"/>
      <c r="G907" s="9"/>
      <c r="H907" s="9"/>
      <c r="I907" s="9"/>
      <c r="J907" s="9"/>
    </row>
    <row r="908" spans="4:10" ht="15">
      <c r="D908" s="9"/>
      <c r="E908" s="9"/>
      <c r="F908" s="9"/>
      <c r="G908" s="9"/>
      <c r="H908" s="9"/>
      <c r="I908" s="9"/>
      <c r="J908" s="9"/>
    </row>
    <row r="909" spans="4:10" ht="15">
      <c r="D909" s="9"/>
      <c r="E909" s="9"/>
      <c r="F909" s="9"/>
      <c r="G909" s="9"/>
      <c r="H909" s="9"/>
      <c r="I909" s="9"/>
      <c r="J909" s="9"/>
    </row>
    <row r="910" spans="4:10" ht="15">
      <c r="D910" s="9"/>
      <c r="E910" s="9"/>
      <c r="F910" s="9"/>
      <c r="G910" s="9"/>
      <c r="H910" s="9"/>
      <c r="I910" s="9"/>
      <c r="J910" s="9"/>
    </row>
    <row r="911" spans="4:10" ht="15">
      <c r="D911" s="9"/>
      <c r="E911" s="9"/>
      <c r="F911" s="9"/>
      <c r="G911" s="9"/>
      <c r="H911" s="9"/>
      <c r="I911" s="9"/>
      <c r="J911" s="9"/>
    </row>
    <row r="912" spans="4:10" ht="15">
      <c r="D912" s="9"/>
      <c r="E912" s="9"/>
      <c r="F912" s="9"/>
      <c r="G912" s="9"/>
      <c r="H912" s="9"/>
      <c r="I912" s="9"/>
      <c r="J912" s="9"/>
    </row>
    <row r="913" spans="4:10" ht="15">
      <c r="D913" s="9"/>
      <c r="E913" s="9"/>
      <c r="F913" s="9"/>
      <c r="G913" s="9"/>
      <c r="H913" s="9"/>
      <c r="I913" s="9"/>
      <c r="J913" s="9"/>
    </row>
    <row r="914" spans="4:10" ht="15">
      <c r="D914" s="9"/>
      <c r="E914" s="9"/>
      <c r="F914" s="9"/>
      <c r="G914" s="9"/>
      <c r="H914" s="9"/>
      <c r="I914" s="9"/>
      <c r="J914" s="9"/>
    </row>
    <row r="915" spans="4:10" ht="15">
      <c r="D915" s="9"/>
      <c r="E915" s="9"/>
      <c r="F915" s="9"/>
      <c r="G915" s="9"/>
      <c r="H915" s="9"/>
      <c r="I915" s="9"/>
      <c r="J915" s="9"/>
    </row>
    <row r="916" spans="4:10" ht="15">
      <c r="D916" s="9"/>
      <c r="E916" s="9"/>
      <c r="F916" s="9"/>
      <c r="G916" s="9"/>
      <c r="H916" s="9"/>
      <c r="I916" s="9"/>
      <c r="J916" s="9"/>
    </row>
    <row r="917" spans="4:10" ht="15">
      <c r="D917" s="9"/>
      <c r="E917" s="9"/>
      <c r="F917" s="9"/>
      <c r="G917" s="9"/>
      <c r="H917" s="9"/>
      <c r="I917" s="9"/>
      <c r="J917" s="9"/>
    </row>
    <row r="918" spans="4:10" ht="15">
      <c r="D918" s="9"/>
      <c r="E918" s="9"/>
      <c r="F918" s="9"/>
      <c r="G918" s="9"/>
      <c r="H918" s="9"/>
      <c r="I918" s="9"/>
      <c r="J918" s="9"/>
    </row>
    <row r="919" spans="4:10" ht="15">
      <c r="D919" s="9"/>
      <c r="E919" s="9"/>
      <c r="F919" s="9"/>
      <c r="G919" s="9"/>
      <c r="H919" s="9"/>
      <c r="I919" s="9"/>
      <c r="J919" s="9"/>
    </row>
    <row r="920" spans="4:10" ht="15">
      <c r="D920" s="9"/>
      <c r="E920" s="9"/>
      <c r="F920" s="9"/>
      <c r="G920" s="9"/>
      <c r="H920" s="9"/>
      <c r="I920" s="9"/>
      <c r="J920" s="9"/>
    </row>
    <row r="921" spans="4:10" ht="15">
      <c r="D921" s="9"/>
      <c r="E921" s="9"/>
      <c r="F921" s="9"/>
      <c r="G921" s="9"/>
      <c r="H921" s="9"/>
      <c r="I921" s="9"/>
      <c r="J921" s="9"/>
    </row>
    <row r="922" spans="4:10" ht="15">
      <c r="D922" s="9"/>
      <c r="E922" s="9"/>
      <c r="F922" s="9"/>
      <c r="G922" s="9"/>
      <c r="H922" s="9"/>
      <c r="I922" s="9"/>
      <c r="J922" s="9"/>
    </row>
    <row r="923" spans="4:10" ht="15">
      <c r="D923" s="9"/>
      <c r="E923" s="9"/>
      <c r="F923" s="9"/>
      <c r="G923" s="9"/>
      <c r="H923" s="9"/>
      <c r="I923" s="9"/>
      <c r="J923" s="9"/>
    </row>
    <row r="924" spans="4:10" ht="15">
      <c r="D924" s="9"/>
      <c r="E924" s="9"/>
      <c r="F924" s="9"/>
      <c r="G924" s="9"/>
      <c r="H924" s="9"/>
      <c r="I924" s="9"/>
      <c r="J924" s="9"/>
    </row>
    <row r="925" spans="4:10" ht="15">
      <c r="D925" s="9"/>
      <c r="E925" s="9"/>
      <c r="F925" s="9"/>
      <c r="G925" s="9"/>
      <c r="H925" s="9"/>
      <c r="I925" s="9"/>
      <c r="J925" s="9"/>
    </row>
    <row r="926" spans="4:10" ht="15">
      <c r="D926" s="9"/>
      <c r="E926" s="9"/>
      <c r="F926" s="9"/>
      <c r="G926" s="9"/>
      <c r="H926" s="9"/>
      <c r="I926" s="9"/>
      <c r="J926" s="9"/>
    </row>
    <row r="927" spans="4:10" ht="15">
      <c r="D927" s="9"/>
      <c r="E927" s="9"/>
      <c r="F927" s="9"/>
      <c r="G927" s="9"/>
      <c r="H927" s="9"/>
      <c r="I927" s="9"/>
      <c r="J927" s="9"/>
    </row>
    <row r="928" spans="4:10" ht="15">
      <c r="D928" s="9"/>
      <c r="E928" s="9"/>
      <c r="F928" s="9"/>
      <c r="G928" s="9"/>
      <c r="H928" s="9"/>
      <c r="I928" s="9"/>
      <c r="J928" s="9"/>
    </row>
    <row r="929" spans="4:10" ht="15">
      <c r="D929" s="9"/>
      <c r="E929" s="9"/>
      <c r="F929" s="9"/>
      <c r="G929" s="9"/>
      <c r="H929" s="9"/>
      <c r="I929" s="9"/>
      <c r="J929" s="9"/>
    </row>
    <row r="930" spans="4:10" ht="15">
      <c r="D930" s="9"/>
      <c r="E930" s="9"/>
      <c r="F930" s="9"/>
      <c r="G930" s="9"/>
      <c r="H930" s="9"/>
      <c r="I930" s="9"/>
      <c r="J930" s="9"/>
    </row>
    <row r="931" spans="4:10" ht="15">
      <c r="D931" s="9"/>
      <c r="E931" s="9"/>
      <c r="F931" s="9"/>
      <c r="G931" s="9"/>
      <c r="H931" s="9"/>
      <c r="I931" s="9"/>
      <c r="J931" s="9"/>
    </row>
    <row r="932" spans="4:10" ht="15">
      <c r="D932" s="9"/>
      <c r="E932" s="9"/>
      <c r="F932" s="9"/>
      <c r="G932" s="9"/>
      <c r="H932" s="9"/>
      <c r="I932" s="9"/>
      <c r="J932" s="9"/>
    </row>
    <row r="933" spans="4:10" ht="15">
      <c r="D933" s="9"/>
      <c r="E933" s="9"/>
      <c r="F933" s="9"/>
      <c r="G933" s="9"/>
      <c r="H933" s="9"/>
      <c r="I933" s="9"/>
      <c r="J933" s="9"/>
    </row>
    <row r="934" spans="4:10" ht="15">
      <c r="D934" s="9"/>
      <c r="E934" s="9"/>
      <c r="F934" s="9"/>
      <c r="G934" s="9"/>
      <c r="H934" s="9"/>
      <c r="I934" s="9"/>
      <c r="J934" s="9"/>
    </row>
    <row r="935" spans="4:10" ht="15">
      <c r="D935" s="9"/>
      <c r="E935" s="9"/>
      <c r="F935" s="9"/>
      <c r="G935" s="9"/>
      <c r="H935" s="9"/>
      <c r="I935" s="9"/>
      <c r="J935" s="9"/>
    </row>
    <row r="936" spans="4:10" ht="15">
      <c r="D936" s="9"/>
      <c r="E936" s="9"/>
      <c r="F936" s="9"/>
      <c r="G936" s="9"/>
      <c r="H936" s="9"/>
      <c r="I936" s="9"/>
      <c r="J936" s="9"/>
    </row>
    <row r="937" spans="4:10" ht="15">
      <c r="D937" s="9"/>
      <c r="E937" s="9"/>
      <c r="F937" s="9"/>
      <c r="G937" s="9"/>
      <c r="H937" s="9"/>
      <c r="I937" s="9"/>
      <c r="J937" s="9"/>
    </row>
    <row r="938" spans="4:10" ht="15">
      <c r="D938" s="9"/>
      <c r="E938" s="9"/>
      <c r="F938" s="9"/>
      <c r="G938" s="9"/>
      <c r="H938" s="9"/>
      <c r="I938" s="9"/>
      <c r="J938" s="9"/>
    </row>
    <row r="939" spans="4:10" ht="15">
      <c r="D939" s="9"/>
      <c r="E939" s="9"/>
      <c r="F939" s="9"/>
      <c r="G939" s="9"/>
      <c r="H939" s="9"/>
      <c r="I939" s="9"/>
      <c r="J939" s="9"/>
    </row>
    <row r="940" spans="4:10" ht="15">
      <c r="D940" s="9"/>
      <c r="E940" s="9"/>
      <c r="F940" s="9"/>
      <c r="G940" s="9"/>
      <c r="H940" s="9"/>
      <c r="I940" s="9"/>
      <c r="J940" s="9"/>
    </row>
    <row r="941" spans="4:10" ht="15">
      <c r="D941" s="9"/>
      <c r="E941" s="9"/>
      <c r="F941" s="9"/>
      <c r="G941" s="9"/>
      <c r="H941" s="9"/>
      <c r="I941" s="9"/>
      <c r="J941" s="9"/>
    </row>
    <row r="942" spans="4:10" ht="15">
      <c r="D942" s="9"/>
      <c r="E942" s="9"/>
      <c r="F942" s="9"/>
      <c r="G942" s="9"/>
      <c r="H942" s="9"/>
      <c r="I942" s="9"/>
      <c r="J942" s="9"/>
    </row>
    <row r="943" spans="4:10" ht="15">
      <c r="D943" s="9"/>
      <c r="E943" s="9"/>
      <c r="F943" s="9"/>
      <c r="G943" s="9"/>
      <c r="H943" s="9"/>
      <c r="I943" s="9"/>
      <c r="J943" s="9"/>
    </row>
    <row r="944" spans="4:10" ht="15">
      <c r="D944" s="9"/>
      <c r="E944" s="9"/>
      <c r="F944" s="9"/>
      <c r="G944" s="9"/>
      <c r="H944" s="9"/>
      <c r="I944" s="9"/>
      <c r="J944" s="9"/>
    </row>
    <row r="945" spans="4:10" ht="15">
      <c r="D945" s="9"/>
      <c r="E945" s="9"/>
      <c r="F945" s="9"/>
      <c r="G945" s="9"/>
      <c r="H945" s="9"/>
      <c r="I945" s="9"/>
      <c r="J945" s="9"/>
    </row>
    <row r="946" spans="4:10" ht="15">
      <c r="D946" s="9"/>
      <c r="E946" s="9"/>
      <c r="F946" s="9"/>
      <c r="G946" s="9"/>
      <c r="H946" s="9"/>
      <c r="I946" s="9"/>
      <c r="J946" s="9"/>
    </row>
    <row r="947" spans="4:10" ht="15">
      <c r="D947" s="9"/>
      <c r="E947" s="9"/>
      <c r="F947" s="9"/>
      <c r="G947" s="9"/>
      <c r="H947" s="9"/>
      <c r="I947" s="9"/>
      <c r="J947" s="9"/>
    </row>
    <row r="948" spans="4:10" ht="15">
      <c r="D948" s="9"/>
      <c r="E948" s="9"/>
      <c r="F948" s="9"/>
      <c r="G948" s="9"/>
      <c r="H948" s="9"/>
      <c r="I948" s="9"/>
      <c r="J948" s="9"/>
    </row>
    <row r="949" spans="4:10" ht="15">
      <c r="D949" s="9"/>
      <c r="E949" s="9"/>
      <c r="F949" s="9"/>
      <c r="G949" s="9"/>
      <c r="H949" s="9"/>
      <c r="I949" s="9"/>
      <c r="J949" s="9"/>
    </row>
    <row r="950" spans="4:10" ht="15">
      <c r="D950" s="9"/>
      <c r="E950" s="9"/>
      <c r="F950" s="9"/>
      <c r="G950" s="9"/>
      <c r="H950" s="9"/>
      <c r="I950" s="9"/>
      <c r="J950" s="9"/>
    </row>
    <row r="951" spans="4:10" ht="15">
      <c r="D951" s="9"/>
      <c r="E951" s="9"/>
      <c r="F951" s="9"/>
      <c r="G951" s="9"/>
      <c r="H951" s="9"/>
      <c r="I951" s="9"/>
      <c r="J951" s="9"/>
    </row>
    <row r="952" spans="4:10" ht="15">
      <c r="D952" s="9"/>
      <c r="E952" s="9"/>
      <c r="F952" s="9"/>
      <c r="G952" s="9"/>
      <c r="H952" s="9"/>
      <c r="I952" s="9"/>
      <c r="J952" s="9"/>
    </row>
    <row r="953" spans="4:10" ht="15">
      <c r="D953" s="9"/>
      <c r="E953" s="9"/>
      <c r="F953" s="9"/>
      <c r="G953" s="9"/>
      <c r="H953" s="9"/>
      <c r="I953" s="9"/>
      <c r="J953" s="9"/>
    </row>
    <row r="954" spans="4:10" ht="15">
      <c r="D954" s="9"/>
      <c r="E954" s="9"/>
      <c r="F954" s="9"/>
      <c r="G954" s="9"/>
      <c r="H954" s="9"/>
      <c r="I954" s="9"/>
      <c r="J954" s="9"/>
    </row>
    <row r="955" spans="4:10" ht="15">
      <c r="D955" s="9"/>
      <c r="E955" s="9"/>
      <c r="F955" s="9"/>
      <c r="G955" s="9"/>
      <c r="H955" s="9"/>
      <c r="I955" s="9"/>
      <c r="J955" s="9"/>
    </row>
    <row r="956" spans="4:10" ht="15">
      <c r="D956" s="9"/>
      <c r="E956" s="9"/>
      <c r="F956" s="9"/>
      <c r="G956" s="9"/>
      <c r="H956" s="9"/>
      <c r="I956" s="9"/>
      <c r="J956" s="9"/>
    </row>
    <row r="957" spans="4:10" ht="15">
      <c r="D957" s="9"/>
      <c r="E957" s="9"/>
      <c r="F957" s="9"/>
      <c r="G957" s="9"/>
      <c r="H957" s="9"/>
      <c r="I957" s="9"/>
      <c r="J957" s="9"/>
    </row>
    <row r="958" spans="4:10" ht="15">
      <c r="D958" s="9"/>
      <c r="E958" s="9"/>
      <c r="F958" s="9"/>
      <c r="G958" s="9"/>
      <c r="H958" s="9"/>
      <c r="I958" s="9"/>
      <c r="J958" s="9"/>
    </row>
    <row r="959" spans="4:10" ht="15">
      <c r="D959" s="9"/>
      <c r="E959" s="9"/>
      <c r="F959" s="9"/>
      <c r="G959" s="9"/>
      <c r="H959" s="9"/>
      <c r="I959" s="9"/>
      <c r="J959" s="9"/>
    </row>
    <row r="960" spans="4:10" ht="15">
      <c r="D960" s="9"/>
      <c r="E960" s="9"/>
      <c r="F960" s="9"/>
      <c r="G960" s="9"/>
      <c r="H960" s="9"/>
      <c r="I960" s="9"/>
      <c r="J960" s="9"/>
    </row>
    <row r="961" spans="4:10" ht="15">
      <c r="D961" s="9"/>
      <c r="E961" s="9"/>
      <c r="F961" s="9"/>
      <c r="G961" s="9"/>
      <c r="H961" s="9"/>
      <c r="I961" s="9"/>
      <c r="J961" s="9"/>
    </row>
    <row r="962" spans="4:10" ht="15">
      <c r="D962" s="9"/>
      <c r="E962" s="9"/>
      <c r="F962" s="9"/>
      <c r="G962" s="9"/>
      <c r="H962" s="9"/>
      <c r="I962" s="9"/>
      <c r="J962" s="9"/>
    </row>
    <row r="963" spans="4:10" ht="15">
      <c r="D963" s="9"/>
      <c r="E963" s="9"/>
      <c r="F963" s="9"/>
      <c r="G963" s="9"/>
      <c r="H963" s="9"/>
      <c r="I963" s="9"/>
      <c r="J963" s="9"/>
    </row>
    <row r="964" spans="4:10" ht="15">
      <c r="D964" s="9"/>
      <c r="E964" s="9"/>
      <c r="F964" s="9"/>
      <c r="G964" s="9"/>
      <c r="H964" s="9"/>
      <c r="I964" s="9"/>
      <c r="J964" s="9"/>
    </row>
    <row r="965" spans="4:10" ht="15">
      <c r="D965" s="9"/>
      <c r="E965" s="9"/>
      <c r="F965" s="9"/>
      <c r="G965" s="9"/>
      <c r="H965" s="9"/>
      <c r="I965" s="9"/>
      <c r="J965" s="9"/>
    </row>
    <row r="966" spans="4:10" ht="15">
      <c r="D966" s="9"/>
      <c r="E966" s="9"/>
      <c r="F966" s="9"/>
      <c r="G966" s="9"/>
      <c r="H966" s="9"/>
      <c r="I966" s="9"/>
      <c r="J966" s="9"/>
    </row>
    <row r="967" spans="4:10" ht="15">
      <c r="D967" s="9"/>
      <c r="E967" s="9"/>
      <c r="F967" s="9"/>
      <c r="G967" s="9"/>
      <c r="H967" s="9"/>
      <c r="I967" s="9"/>
      <c r="J967" s="9"/>
    </row>
    <row r="968" spans="4:10" ht="15">
      <c r="D968" s="9"/>
      <c r="E968" s="9"/>
      <c r="F968" s="9"/>
      <c r="G968" s="9"/>
      <c r="H968" s="9"/>
      <c r="I968" s="9"/>
      <c r="J968" s="9"/>
    </row>
    <row r="969" spans="4:10" ht="15">
      <c r="D969" s="9"/>
      <c r="E969" s="9"/>
      <c r="F969" s="9"/>
      <c r="G969" s="9"/>
      <c r="H969" s="9"/>
      <c r="I969" s="9"/>
      <c r="J969" s="9"/>
    </row>
    <row r="970" spans="4:10" ht="15">
      <c r="D970" s="9"/>
      <c r="E970" s="9"/>
      <c r="F970" s="9"/>
      <c r="G970" s="9"/>
      <c r="H970" s="9"/>
      <c r="I970" s="9"/>
      <c r="J970" s="9"/>
    </row>
    <row r="971" spans="4:10" ht="15">
      <c r="D971" s="9"/>
      <c r="E971" s="9"/>
      <c r="F971" s="9"/>
      <c r="G971" s="9"/>
      <c r="H971" s="9"/>
      <c r="I971" s="9"/>
      <c r="J971" s="9"/>
    </row>
    <row r="972" spans="4:10" ht="15">
      <c r="D972" s="9"/>
      <c r="E972" s="9"/>
      <c r="F972" s="9"/>
      <c r="G972" s="9"/>
      <c r="H972" s="9"/>
      <c r="I972" s="9"/>
      <c r="J972" s="9"/>
    </row>
    <row r="973" spans="4:10" ht="15">
      <c r="D973" s="9"/>
      <c r="E973" s="9"/>
      <c r="F973" s="9"/>
      <c r="G973" s="9"/>
      <c r="H973" s="9"/>
      <c r="I973" s="9"/>
      <c r="J973" s="9"/>
    </row>
    <row r="974" spans="4:10" ht="15">
      <c r="D974" s="9"/>
      <c r="E974" s="9"/>
      <c r="F974" s="9"/>
      <c r="G974" s="9"/>
      <c r="H974" s="9"/>
      <c r="I974" s="9"/>
      <c r="J974" s="9"/>
    </row>
    <row r="975" spans="4:10" ht="15">
      <c r="D975" s="9"/>
      <c r="E975" s="9"/>
      <c r="F975" s="9"/>
      <c r="G975" s="9"/>
      <c r="H975" s="9"/>
      <c r="I975" s="9"/>
      <c r="J975" s="9"/>
    </row>
    <row r="976" spans="4:10" ht="15">
      <c r="D976" s="9"/>
      <c r="E976" s="9"/>
      <c r="F976" s="9"/>
      <c r="G976" s="9"/>
      <c r="H976" s="9"/>
      <c r="I976" s="9"/>
      <c r="J976" s="9"/>
    </row>
    <row r="977" spans="4:10" ht="15">
      <c r="D977" s="9"/>
      <c r="E977" s="9"/>
      <c r="F977" s="9"/>
      <c r="G977" s="9"/>
      <c r="H977" s="9"/>
      <c r="I977" s="9"/>
      <c r="J977" s="9"/>
    </row>
    <row r="978" spans="4:10" ht="15">
      <c r="D978" s="9"/>
      <c r="E978" s="9"/>
      <c r="F978" s="9"/>
      <c r="G978" s="9"/>
      <c r="H978" s="9"/>
      <c r="I978" s="9"/>
      <c r="J978" s="9"/>
    </row>
    <row r="979" spans="4:10" ht="15">
      <c r="D979" s="9"/>
      <c r="E979" s="9"/>
      <c r="F979" s="9"/>
      <c r="G979" s="9"/>
      <c r="H979" s="9"/>
      <c r="I979" s="9"/>
      <c r="J979" s="9"/>
    </row>
    <row r="980" spans="4:10" ht="15">
      <c r="D980" s="9"/>
      <c r="E980" s="9"/>
      <c r="F980" s="9"/>
      <c r="G980" s="9"/>
      <c r="H980" s="9"/>
      <c r="I980" s="9"/>
      <c r="J980" s="9"/>
    </row>
    <row r="981" spans="4:10" ht="15">
      <c r="D981" s="9"/>
      <c r="E981" s="9"/>
      <c r="F981" s="9"/>
      <c r="G981" s="9"/>
      <c r="H981" s="9"/>
      <c r="I981" s="9"/>
      <c r="J981" s="9"/>
    </row>
    <row r="982" spans="4:10" ht="15">
      <c r="D982" s="9"/>
      <c r="E982" s="9"/>
      <c r="F982" s="9"/>
      <c r="G982" s="9"/>
      <c r="H982" s="9"/>
      <c r="I982" s="9"/>
      <c r="J982" s="9"/>
    </row>
    <row r="983" spans="4:10" ht="15">
      <c r="D983" s="9"/>
      <c r="E983" s="9"/>
      <c r="F983" s="9"/>
      <c r="G983" s="9"/>
      <c r="H983" s="9"/>
      <c r="I983" s="9"/>
      <c r="J983" s="9"/>
    </row>
    <row r="984" spans="4:10" ht="15">
      <c r="D984" s="9"/>
      <c r="E984" s="9"/>
      <c r="F984" s="9"/>
      <c r="G984" s="9"/>
      <c r="H984" s="9"/>
      <c r="I984" s="9"/>
      <c r="J984" s="9"/>
    </row>
    <row r="985" spans="4:10" ht="15">
      <c r="D985" s="9"/>
      <c r="E985" s="9"/>
      <c r="F985" s="9"/>
      <c r="G985" s="9"/>
      <c r="H985" s="9"/>
      <c r="I985" s="9"/>
      <c r="J985" s="9"/>
    </row>
    <row r="986" spans="4:10" ht="15">
      <c r="D986" s="9"/>
      <c r="E986" s="9"/>
      <c r="F986" s="9"/>
      <c r="G986" s="9"/>
      <c r="H986" s="9"/>
      <c r="I986" s="9"/>
      <c r="J986" s="9"/>
    </row>
    <row r="987" spans="4:10" ht="15">
      <c r="D987" s="9"/>
      <c r="E987" s="9"/>
      <c r="F987" s="9"/>
      <c r="G987" s="9"/>
      <c r="H987" s="9"/>
      <c r="I987" s="9"/>
      <c r="J987" s="9"/>
    </row>
    <row r="988" spans="4:10" ht="15">
      <c r="D988" s="9"/>
      <c r="E988" s="9"/>
      <c r="F988" s="9"/>
      <c r="G988" s="9"/>
      <c r="H988" s="9"/>
      <c r="I988" s="9"/>
      <c r="J988" s="9"/>
    </row>
    <row r="989" spans="4:10" ht="15">
      <c r="D989" s="9"/>
      <c r="E989" s="9"/>
      <c r="F989" s="9"/>
      <c r="G989" s="9"/>
      <c r="H989" s="9"/>
      <c r="I989" s="9"/>
      <c r="J989" s="9"/>
    </row>
    <row r="990" spans="4:10" ht="15">
      <c r="D990" s="9"/>
      <c r="E990" s="9"/>
      <c r="F990" s="9"/>
      <c r="G990" s="9"/>
      <c r="H990" s="9"/>
      <c r="I990" s="9"/>
      <c r="J990" s="9"/>
    </row>
    <row r="991" spans="4:10" ht="15">
      <c r="D991" s="9"/>
      <c r="E991" s="9"/>
      <c r="F991" s="9"/>
      <c r="G991" s="9"/>
      <c r="H991" s="9"/>
      <c r="I991" s="9"/>
      <c r="J991" s="9"/>
    </row>
    <row r="992" spans="4:10" ht="15">
      <c r="D992" s="9"/>
      <c r="E992" s="9"/>
      <c r="F992" s="9"/>
      <c r="G992" s="9"/>
      <c r="H992" s="9"/>
      <c r="I992" s="9"/>
      <c r="J992" s="9"/>
    </row>
    <row r="993" spans="4:10" ht="15">
      <c r="D993" s="9"/>
      <c r="E993" s="9"/>
      <c r="F993" s="9"/>
      <c r="G993" s="9"/>
      <c r="H993" s="9"/>
      <c r="I993" s="9"/>
      <c r="J993" s="9"/>
    </row>
    <row r="994" spans="4:10" ht="15">
      <c r="D994" s="9"/>
      <c r="E994" s="9"/>
      <c r="F994" s="9"/>
      <c r="G994" s="9"/>
      <c r="H994" s="9"/>
      <c r="I994" s="9"/>
      <c r="J994" s="9"/>
    </row>
    <row r="995" spans="4:10" ht="15">
      <c r="D995" s="9"/>
      <c r="E995" s="9"/>
      <c r="F995" s="9"/>
      <c r="G995" s="9"/>
      <c r="H995" s="9"/>
      <c r="I995" s="9"/>
      <c r="J995" s="9"/>
    </row>
    <row r="996" spans="4:10" ht="15">
      <c r="D996" s="9"/>
      <c r="E996" s="9"/>
      <c r="F996" s="9"/>
      <c r="G996" s="9"/>
      <c r="H996" s="9"/>
      <c r="I996" s="9"/>
      <c r="J996" s="9"/>
    </row>
    <row r="997" spans="4:10" ht="15">
      <c r="D997" s="9"/>
      <c r="E997" s="9"/>
      <c r="F997" s="9"/>
      <c r="G997" s="9"/>
      <c r="H997" s="9"/>
      <c r="I997" s="9"/>
      <c r="J997" s="9"/>
    </row>
    <row r="998" spans="4:10" ht="15">
      <c r="D998" s="9"/>
      <c r="E998" s="9"/>
      <c r="F998" s="9"/>
      <c r="G998" s="9"/>
      <c r="H998" s="9"/>
      <c r="I998" s="9"/>
      <c r="J998" s="9"/>
    </row>
    <row r="999" spans="4:10" ht="15">
      <c r="D999" s="9"/>
      <c r="E999" s="9"/>
      <c r="F999" s="9"/>
      <c r="G999" s="9"/>
      <c r="H999" s="9"/>
      <c r="I999" s="9"/>
      <c r="J999" s="9"/>
    </row>
    <row r="1000" spans="4:10" ht="15">
      <c r="D1000" s="9"/>
      <c r="E1000" s="9"/>
      <c r="F1000" s="9"/>
      <c r="G1000" s="9"/>
      <c r="H1000" s="9"/>
      <c r="I1000" s="9"/>
      <c r="J1000" s="9"/>
    </row>
    <row r="1001" spans="4:10" ht="15">
      <c r="D1001" s="9"/>
      <c r="E1001" s="9"/>
      <c r="F1001" s="9"/>
      <c r="G1001" s="9"/>
      <c r="H1001" s="9"/>
      <c r="I1001" s="9"/>
      <c r="J1001" s="9"/>
    </row>
    <row r="1002" spans="4:10" ht="15">
      <c r="D1002" s="9"/>
      <c r="E1002" s="9"/>
      <c r="F1002" s="9"/>
      <c r="G1002" s="9"/>
      <c r="H1002" s="9"/>
      <c r="I1002" s="9"/>
      <c r="J1002" s="9"/>
    </row>
    <row r="1003" spans="4:10" ht="15">
      <c r="D1003" s="9"/>
      <c r="E1003" s="9"/>
      <c r="F1003" s="9"/>
      <c r="G1003" s="9"/>
      <c r="H1003" s="9"/>
      <c r="I1003" s="9"/>
      <c r="J1003" s="9"/>
    </row>
    <row r="1004" spans="4:10" ht="15">
      <c r="D1004" s="9"/>
      <c r="E1004" s="9"/>
      <c r="F1004" s="9"/>
      <c r="G1004" s="9"/>
      <c r="H1004" s="9"/>
      <c r="I1004" s="9"/>
      <c r="J1004" s="9"/>
    </row>
    <row r="1005" spans="4:10" ht="15">
      <c r="D1005" s="9"/>
      <c r="E1005" s="9"/>
      <c r="F1005" s="9"/>
      <c r="G1005" s="9"/>
      <c r="H1005" s="9"/>
      <c r="I1005" s="9"/>
      <c r="J1005" s="9"/>
    </row>
    <row r="1006" spans="4:10" ht="15">
      <c r="D1006" s="9"/>
      <c r="E1006" s="9"/>
      <c r="F1006" s="9"/>
      <c r="G1006" s="9"/>
      <c r="H1006" s="9"/>
      <c r="I1006" s="9"/>
      <c r="J1006" s="9"/>
    </row>
    <row r="1007" spans="4:10" ht="15">
      <c r="D1007" s="9"/>
      <c r="E1007" s="9"/>
      <c r="F1007" s="9"/>
      <c r="G1007" s="9"/>
      <c r="H1007" s="9"/>
      <c r="I1007" s="9"/>
      <c r="J1007" s="9"/>
    </row>
    <row r="1008" spans="4:10" ht="15">
      <c r="D1008" s="9"/>
      <c r="E1008" s="9"/>
      <c r="F1008" s="9"/>
      <c r="G1008" s="9"/>
      <c r="H1008" s="9"/>
      <c r="I1008" s="9"/>
      <c r="J1008" s="9"/>
    </row>
    <row r="1009" spans="4:10" ht="15">
      <c r="D1009" s="9"/>
      <c r="E1009" s="9"/>
      <c r="F1009" s="9"/>
      <c r="G1009" s="9"/>
      <c r="H1009" s="9"/>
      <c r="I1009" s="9"/>
      <c r="J1009" s="9"/>
    </row>
    <row r="1010" spans="4:10" ht="15">
      <c r="D1010" s="9"/>
      <c r="E1010" s="9"/>
      <c r="F1010" s="9"/>
      <c r="G1010" s="9"/>
      <c r="H1010" s="9"/>
      <c r="I1010" s="9"/>
      <c r="J1010" s="9"/>
    </row>
    <row r="1011" spans="4:10" ht="15">
      <c r="D1011" s="9"/>
      <c r="E1011" s="9"/>
      <c r="F1011" s="9"/>
      <c r="G1011" s="9"/>
      <c r="H1011" s="9"/>
      <c r="I1011" s="9"/>
      <c r="J1011" s="9"/>
    </row>
    <row r="1012" spans="4:10" ht="15">
      <c r="D1012" s="9"/>
      <c r="E1012" s="9"/>
      <c r="F1012" s="9"/>
      <c r="G1012" s="9"/>
      <c r="H1012" s="9"/>
      <c r="I1012" s="9"/>
      <c r="J1012" s="9"/>
    </row>
    <row r="1013" spans="4:10" ht="15">
      <c r="D1013" s="9"/>
      <c r="E1013" s="9"/>
      <c r="F1013" s="9"/>
      <c r="G1013" s="9"/>
      <c r="H1013" s="9"/>
      <c r="I1013" s="9"/>
      <c r="J1013" s="9"/>
    </row>
    <row r="1014" spans="4:10" ht="15">
      <c r="D1014" s="9"/>
      <c r="E1014" s="9"/>
      <c r="F1014" s="9"/>
      <c r="G1014" s="9"/>
      <c r="H1014" s="9"/>
      <c r="I1014" s="9"/>
      <c r="J1014" s="9"/>
    </row>
    <row r="1015" spans="4:10" ht="15">
      <c r="D1015" s="9"/>
      <c r="E1015" s="9"/>
      <c r="F1015" s="9"/>
      <c r="G1015" s="9"/>
      <c r="H1015" s="9"/>
      <c r="I1015" s="9"/>
      <c r="J1015" s="9"/>
    </row>
    <row r="1016" spans="4:10" ht="15">
      <c r="D1016" s="9"/>
      <c r="E1016" s="9"/>
      <c r="F1016" s="9"/>
      <c r="G1016" s="9"/>
      <c r="H1016" s="9"/>
      <c r="I1016" s="9"/>
      <c r="J1016" s="9"/>
    </row>
    <row r="1017" spans="4:10" ht="15">
      <c r="D1017" s="9"/>
      <c r="E1017" s="9"/>
      <c r="F1017" s="9"/>
      <c r="G1017" s="9"/>
      <c r="H1017" s="9"/>
      <c r="I1017" s="9"/>
      <c r="J1017" s="9"/>
    </row>
    <row r="1018" spans="4:10" ht="15">
      <c r="D1018" s="9"/>
      <c r="E1018" s="9"/>
      <c r="F1018" s="9"/>
      <c r="G1018" s="9"/>
      <c r="H1018" s="9"/>
      <c r="I1018" s="9"/>
      <c r="J1018" s="9"/>
    </row>
    <row r="1019" spans="4:10" ht="15">
      <c r="D1019" s="9"/>
      <c r="E1019" s="9"/>
      <c r="F1019" s="9"/>
      <c r="G1019" s="9"/>
      <c r="H1019" s="9"/>
      <c r="I1019" s="9"/>
      <c r="J1019" s="9"/>
    </row>
    <row r="1020" spans="4:10" ht="15">
      <c r="D1020" s="9"/>
      <c r="E1020" s="9"/>
      <c r="F1020" s="9"/>
      <c r="G1020" s="9"/>
      <c r="H1020" s="9"/>
      <c r="I1020" s="9"/>
      <c r="J1020" s="9"/>
    </row>
    <row r="1021" spans="4:10" ht="15">
      <c r="D1021" s="9"/>
      <c r="E1021" s="9"/>
      <c r="F1021" s="9"/>
      <c r="G1021" s="9"/>
      <c r="H1021" s="9"/>
      <c r="I1021" s="9"/>
      <c r="J1021" s="9"/>
    </row>
    <row r="1022" spans="4:10" ht="15">
      <c r="D1022" s="9"/>
      <c r="E1022" s="9"/>
      <c r="F1022" s="9"/>
      <c r="G1022" s="9"/>
      <c r="H1022" s="9"/>
      <c r="I1022" s="9"/>
      <c r="J1022" s="9"/>
    </row>
    <row r="1023" spans="4:10" ht="15">
      <c r="D1023" s="9"/>
      <c r="E1023" s="9"/>
      <c r="F1023" s="9"/>
      <c r="G1023" s="9"/>
      <c r="H1023" s="9"/>
      <c r="I1023" s="9"/>
      <c r="J1023" s="9"/>
    </row>
    <row r="1024" spans="4:10" ht="15">
      <c r="D1024" s="9"/>
      <c r="E1024" s="9"/>
      <c r="F1024" s="9"/>
      <c r="G1024" s="9"/>
      <c r="H1024" s="9"/>
      <c r="I1024" s="9"/>
      <c r="J1024" s="9"/>
    </row>
    <row r="1025" spans="4:10" ht="15">
      <c r="D1025" s="9"/>
      <c r="E1025" s="9"/>
      <c r="F1025" s="9"/>
      <c r="G1025" s="9"/>
      <c r="H1025" s="9"/>
      <c r="I1025" s="9"/>
      <c r="J1025" s="9"/>
    </row>
    <row r="1026" spans="4:10" ht="15">
      <c r="D1026" s="9"/>
      <c r="E1026" s="9"/>
      <c r="F1026" s="9"/>
      <c r="G1026" s="9"/>
      <c r="H1026" s="9"/>
      <c r="I1026" s="9"/>
      <c r="J1026" s="9"/>
    </row>
    <row r="1027" spans="4:10" ht="15">
      <c r="D1027" s="9"/>
      <c r="E1027" s="9"/>
      <c r="F1027" s="9"/>
      <c r="G1027" s="9"/>
      <c r="H1027" s="9"/>
      <c r="I1027" s="9"/>
      <c r="J1027" s="9"/>
    </row>
    <row r="1028" spans="4:10" ht="15">
      <c r="D1028" s="9"/>
      <c r="E1028" s="9"/>
      <c r="F1028" s="9"/>
      <c r="G1028" s="9"/>
      <c r="H1028" s="9"/>
      <c r="I1028" s="9"/>
      <c r="J1028" s="9"/>
    </row>
    <row r="1029" spans="4:10" ht="15">
      <c r="D1029" s="9"/>
      <c r="E1029" s="9"/>
      <c r="F1029" s="9"/>
      <c r="G1029" s="9"/>
      <c r="H1029" s="9"/>
      <c r="I1029" s="9"/>
      <c r="J1029" s="9"/>
    </row>
    <row r="1030" spans="4:10" ht="15">
      <c r="D1030" s="9"/>
      <c r="E1030" s="9"/>
      <c r="F1030" s="9"/>
      <c r="G1030" s="9"/>
      <c r="H1030" s="9"/>
      <c r="I1030" s="9"/>
      <c r="J1030" s="9"/>
    </row>
    <row r="1031" spans="4:10" ht="15">
      <c r="D1031" s="9"/>
      <c r="E1031" s="9"/>
      <c r="F1031" s="9"/>
      <c r="G1031" s="9"/>
      <c r="H1031" s="9"/>
      <c r="I1031" s="9"/>
      <c r="J1031" s="9"/>
    </row>
    <row r="1032" spans="4:10" ht="15">
      <c r="D1032" s="9"/>
      <c r="E1032" s="9"/>
      <c r="F1032" s="9"/>
      <c r="G1032" s="9"/>
      <c r="H1032" s="9"/>
      <c r="I1032" s="9"/>
      <c r="J1032" s="9"/>
    </row>
    <row r="1033" spans="4:10" ht="15">
      <c r="D1033" s="9"/>
      <c r="E1033" s="9"/>
      <c r="F1033" s="9"/>
      <c r="G1033" s="9"/>
      <c r="H1033" s="9"/>
      <c r="I1033" s="9"/>
      <c r="J1033" s="9"/>
    </row>
    <row r="1034" spans="4:10" ht="15">
      <c r="D1034" s="9"/>
      <c r="E1034" s="9"/>
      <c r="F1034" s="9"/>
      <c r="G1034" s="9"/>
      <c r="H1034" s="9"/>
      <c r="I1034" s="9"/>
      <c r="J1034" s="9"/>
    </row>
    <row r="1035" spans="4:10" ht="15">
      <c r="D1035" s="9"/>
      <c r="E1035" s="9"/>
      <c r="F1035" s="9"/>
      <c r="G1035" s="9"/>
      <c r="H1035" s="9"/>
      <c r="I1035" s="9"/>
      <c r="J1035" s="9"/>
    </row>
    <row r="1036" spans="4:10" ht="15">
      <c r="D1036" s="9"/>
      <c r="E1036" s="9"/>
      <c r="F1036" s="9"/>
      <c r="G1036" s="9"/>
      <c r="H1036" s="9"/>
      <c r="I1036" s="9"/>
      <c r="J1036" s="9"/>
    </row>
    <row r="1037" spans="4:10" ht="15">
      <c r="D1037" s="9"/>
      <c r="E1037" s="9"/>
      <c r="F1037" s="9"/>
      <c r="G1037" s="9"/>
      <c r="H1037" s="9"/>
      <c r="I1037" s="9"/>
      <c r="J1037" s="9"/>
    </row>
    <row r="1038" spans="4:10" ht="15">
      <c r="D1038" s="9"/>
      <c r="E1038" s="9"/>
      <c r="F1038" s="9"/>
      <c r="G1038" s="9"/>
      <c r="H1038" s="9"/>
      <c r="I1038" s="9"/>
      <c r="J1038" s="9"/>
    </row>
    <row r="1039" spans="4:10" ht="15">
      <c r="D1039" s="9"/>
      <c r="E1039" s="9"/>
      <c r="F1039" s="9"/>
      <c r="G1039" s="9"/>
      <c r="H1039" s="9"/>
      <c r="I1039" s="9"/>
      <c r="J1039" s="9"/>
    </row>
    <row r="1040" spans="4:10" ht="15">
      <c r="D1040" s="9"/>
      <c r="E1040" s="9"/>
      <c r="F1040" s="9"/>
      <c r="G1040" s="9"/>
      <c r="H1040" s="9"/>
      <c r="I1040" s="9"/>
      <c r="J1040" s="9"/>
    </row>
    <row r="1041" spans="4:10" ht="15">
      <c r="D1041" s="9"/>
      <c r="E1041" s="9"/>
      <c r="F1041" s="9"/>
      <c r="G1041" s="9"/>
      <c r="H1041" s="9"/>
      <c r="I1041" s="9"/>
      <c r="J1041" s="9"/>
    </row>
    <row r="1042" spans="4:10" ht="15">
      <c r="D1042" s="9"/>
      <c r="E1042" s="9"/>
      <c r="F1042" s="9"/>
      <c r="G1042" s="9"/>
      <c r="H1042" s="9"/>
      <c r="I1042" s="9"/>
      <c r="J1042" s="9"/>
    </row>
    <row r="1043" spans="4:10" ht="15">
      <c r="D1043" s="9"/>
      <c r="E1043" s="9"/>
      <c r="F1043" s="9"/>
      <c r="G1043" s="9"/>
      <c r="H1043" s="9"/>
      <c r="I1043" s="9"/>
      <c r="J1043" s="9"/>
    </row>
    <row r="1044" spans="4:10" ht="15">
      <c r="D1044" s="9"/>
      <c r="E1044" s="9"/>
      <c r="F1044" s="9"/>
      <c r="G1044" s="9"/>
      <c r="H1044" s="9"/>
      <c r="I1044" s="9"/>
      <c r="J1044" s="9"/>
    </row>
    <row r="1045" spans="4:10" ht="15">
      <c r="D1045" s="9"/>
      <c r="E1045" s="9"/>
      <c r="F1045" s="9"/>
      <c r="G1045" s="9"/>
      <c r="H1045" s="9"/>
      <c r="I1045" s="9"/>
      <c r="J1045" s="9"/>
    </row>
    <row r="1046" spans="4:10" ht="15">
      <c r="D1046" s="9"/>
      <c r="E1046" s="9"/>
      <c r="F1046" s="9"/>
      <c r="G1046" s="9"/>
      <c r="H1046" s="9"/>
      <c r="I1046" s="9"/>
      <c r="J1046" s="9"/>
    </row>
    <row r="1047" spans="4:10" ht="15">
      <c r="D1047" s="9"/>
      <c r="E1047" s="9"/>
      <c r="F1047" s="9"/>
      <c r="G1047" s="9"/>
      <c r="H1047" s="9"/>
      <c r="I1047" s="9"/>
      <c r="J1047" s="9"/>
    </row>
    <row r="1048" spans="4:10" ht="15">
      <c r="D1048" s="9"/>
      <c r="E1048" s="9"/>
      <c r="F1048" s="9"/>
      <c r="G1048" s="9"/>
      <c r="H1048" s="9"/>
      <c r="I1048" s="9"/>
      <c r="J1048" s="9"/>
    </row>
    <row r="1049" spans="4:10" ht="15">
      <c r="D1049" s="9"/>
      <c r="E1049" s="9"/>
      <c r="F1049" s="9"/>
      <c r="G1049" s="9"/>
      <c r="H1049" s="9"/>
      <c r="I1049" s="9"/>
      <c r="J1049" s="9"/>
    </row>
    <row r="1050" spans="4:10" ht="15">
      <c r="D1050" s="9"/>
      <c r="E1050" s="9"/>
      <c r="F1050" s="9"/>
      <c r="G1050" s="9"/>
      <c r="H1050" s="9"/>
      <c r="I1050" s="9"/>
      <c r="J1050" s="9"/>
    </row>
    <row r="1051" spans="4:10" ht="15">
      <c r="D1051" s="9"/>
      <c r="E1051" s="9"/>
      <c r="F1051" s="9"/>
      <c r="G1051" s="9"/>
      <c r="H1051" s="9"/>
      <c r="I1051" s="9"/>
      <c r="J1051" s="9"/>
    </row>
    <row r="1052" spans="4:10" ht="15">
      <c r="D1052" s="9"/>
      <c r="E1052" s="9"/>
      <c r="F1052" s="9"/>
      <c r="G1052" s="9"/>
      <c r="H1052" s="9"/>
      <c r="I1052" s="9"/>
      <c r="J1052" s="9"/>
    </row>
    <row r="1053" spans="4:10" ht="15">
      <c r="D1053" s="9"/>
      <c r="E1053" s="9"/>
      <c r="F1053" s="9"/>
      <c r="G1053" s="9"/>
      <c r="H1053" s="9"/>
      <c r="I1053" s="9"/>
      <c r="J1053" s="9"/>
    </row>
    <row r="1054" spans="4:10" ht="15">
      <c r="D1054" s="9"/>
      <c r="E1054" s="9"/>
      <c r="F1054" s="9"/>
      <c r="G1054" s="9"/>
      <c r="H1054" s="9"/>
      <c r="I1054" s="9"/>
      <c r="J1054" s="9"/>
    </row>
    <row r="1055" spans="4:10" ht="15">
      <c r="D1055" s="9"/>
      <c r="E1055" s="9"/>
      <c r="F1055" s="9"/>
      <c r="G1055" s="9"/>
      <c r="H1055" s="9"/>
      <c r="I1055" s="9"/>
      <c r="J1055" s="9"/>
    </row>
    <row r="1056" spans="4:10" ht="15">
      <c r="D1056" s="9"/>
      <c r="E1056" s="9"/>
      <c r="F1056" s="9"/>
      <c r="G1056" s="9"/>
      <c r="H1056" s="9"/>
      <c r="I1056" s="9"/>
      <c r="J1056" s="9"/>
    </row>
    <row r="1057" spans="4:10" ht="15">
      <c r="D1057" s="9"/>
      <c r="E1057" s="9"/>
      <c r="F1057" s="9"/>
      <c r="G1057" s="9"/>
      <c r="H1057" s="9"/>
      <c r="I1057" s="9"/>
      <c r="J1057" s="9"/>
    </row>
    <row r="1058" spans="4:10" ht="15">
      <c r="D1058" s="9"/>
      <c r="E1058" s="9"/>
      <c r="F1058" s="9"/>
      <c r="G1058" s="9"/>
      <c r="H1058" s="9"/>
      <c r="I1058" s="9"/>
      <c r="J1058" s="9"/>
    </row>
    <row r="1059" spans="4:10" ht="15">
      <c r="D1059" s="9"/>
      <c r="E1059" s="9"/>
      <c r="F1059" s="9"/>
      <c r="G1059" s="9"/>
      <c r="H1059" s="9"/>
      <c r="I1059" s="9"/>
      <c r="J1059" s="9"/>
    </row>
    <row r="1060" spans="4:10" ht="15">
      <c r="D1060" s="9"/>
      <c r="E1060" s="9"/>
      <c r="F1060" s="9"/>
      <c r="G1060" s="9"/>
      <c r="H1060" s="9"/>
      <c r="I1060" s="9"/>
      <c r="J1060" s="9"/>
    </row>
    <row r="1061" spans="4:10" ht="15">
      <c r="D1061" s="9"/>
      <c r="E1061" s="9"/>
      <c r="F1061" s="9"/>
      <c r="G1061" s="9"/>
      <c r="H1061" s="9"/>
      <c r="I1061" s="9"/>
      <c r="J1061" s="9"/>
    </row>
    <row r="1062" spans="4:10" ht="15">
      <c r="D1062" s="9"/>
      <c r="E1062" s="9"/>
      <c r="F1062" s="9"/>
      <c r="G1062" s="9"/>
      <c r="H1062" s="9"/>
      <c r="I1062" s="9"/>
      <c r="J1062" s="9"/>
    </row>
    <row r="1063" spans="4:10" ht="15">
      <c r="D1063" s="9"/>
      <c r="E1063" s="9"/>
      <c r="F1063" s="9"/>
      <c r="G1063" s="9"/>
      <c r="H1063" s="9"/>
      <c r="I1063" s="9"/>
      <c r="J1063" s="9"/>
    </row>
    <row r="1064" spans="4:10" ht="15">
      <c r="D1064" s="9"/>
      <c r="E1064" s="9"/>
      <c r="F1064" s="9"/>
      <c r="G1064" s="9"/>
      <c r="H1064" s="9"/>
      <c r="I1064" s="9"/>
      <c r="J1064" s="9"/>
    </row>
    <row r="1065" spans="4:10" ht="15">
      <c r="D1065" s="9"/>
      <c r="E1065" s="9"/>
      <c r="F1065" s="9"/>
      <c r="G1065" s="9"/>
      <c r="H1065" s="9"/>
      <c r="I1065" s="9"/>
      <c r="J1065" s="9"/>
    </row>
    <row r="1066" spans="4:10" ht="15">
      <c r="D1066" s="9"/>
      <c r="E1066" s="9"/>
      <c r="F1066" s="9"/>
      <c r="G1066" s="9"/>
      <c r="H1066" s="9"/>
      <c r="I1066" s="9"/>
      <c r="J1066" s="9"/>
    </row>
    <row r="1067" spans="4:10" ht="15">
      <c r="D1067" s="9"/>
      <c r="E1067" s="9"/>
      <c r="F1067" s="9"/>
      <c r="G1067" s="9"/>
      <c r="H1067" s="9"/>
      <c r="I1067" s="9"/>
      <c r="J1067" s="9"/>
    </row>
    <row r="1068" spans="4:10" ht="15">
      <c r="D1068" s="9"/>
      <c r="E1068" s="9"/>
      <c r="F1068" s="9"/>
      <c r="G1068" s="9"/>
      <c r="H1068" s="9"/>
      <c r="I1068" s="9"/>
      <c r="J1068" s="9"/>
    </row>
    <row r="1069" spans="4:10" ht="15">
      <c r="D1069" s="9"/>
      <c r="E1069" s="9"/>
      <c r="F1069" s="9"/>
      <c r="G1069" s="9"/>
      <c r="H1069" s="9"/>
      <c r="I1069" s="9"/>
      <c r="J1069" s="9"/>
    </row>
    <row r="1070" spans="4:10" ht="15">
      <c r="D1070" s="9"/>
      <c r="E1070" s="9"/>
      <c r="F1070" s="9"/>
      <c r="G1070" s="9"/>
      <c r="H1070" s="9"/>
      <c r="I1070" s="9"/>
      <c r="J1070" s="9"/>
    </row>
    <row r="1071" spans="4:10" ht="15">
      <c r="D1071" s="9"/>
      <c r="E1071" s="9"/>
      <c r="F1071" s="9"/>
      <c r="G1071" s="9"/>
      <c r="H1071" s="9"/>
      <c r="I1071" s="9"/>
      <c r="J1071" s="9"/>
    </row>
    <row r="1072" spans="4:10" ht="15">
      <c r="D1072" s="9"/>
      <c r="E1072" s="9"/>
      <c r="F1072" s="9"/>
      <c r="G1072" s="9"/>
      <c r="H1072" s="9"/>
      <c r="I1072" s="9"/>
      <c r="J1072" s="9"/>
    </row>
    <row r="1073" spans="4:10" ht="15">
      <c r="D1073" s="9"/>
      <c r="E1073" s="9"/>
      <c r="F1073" s="9"/>
      <c r="G1073" s="9"/>
      <c r="H1073" s="9"/>
      <c r="I1073" s="9"/>
      <c r="J1073" s="9"/>
    </row>
    <row r="1074" spans="4:10" ht="15">
      <c r="D1074" s="9"/>
      <c r="E1074" s="9"/>
      <c r="F1074" s="9"/>
      <c r="G1074" s="9"/>
      <c r="H1074" s="9"/>
      <c r="I1074" s="9"/>
      <c r="J1074" s="9"/>
    </row>
    <row r="1075" spans="4:10" ht="15">
      <c r="D1075" s="9"/>
      <c r="E1075" s="9"/>
      <c r="F1075" s="9"/>
      <c r="G1075" s="9"/>
      <c r="H1075" s="9"/>
      <c r="I1075" s="9"/>
      <c r="J1075" s="9"/>
    </row>
    <row r="1076" spans="4:10" ht="15">
      <c r="D1076" s="9"/>
      <c r="E1076" s="9"/>
      <c r="F1076" s="9"/>
      <c r="G1076" s="9"/>
      <c r="H1076" s="9"/>
      <c r="I1076" s="9"/>
      <c r="J1076" s="9"/>
    </row>
    <row r="1077" spans="4:10" ht="15">
      <c r="D1077" s="9"/>
      <c r="E1077" s="9"/>
      <c r="F1077" s="9"/>
      <c r="G1077" s="9"/>
      <c r="H1077" s="9"/>
      <c r="I1077" s="9"/>
      <c r="J1077" s="9"/>
    </row>
    <row r="1078" spans="4:10" ht="15">
      <c r="D1078" s="9"/>
      <c r="E1078" s="9"/>
      <c r="F1078" s="9"/>
      <c r="G1078" s="9"/>
      <c r="H1078" s="9"/>
      <c r="I1078" s="9"/>
      <c r="J1078" s="9"/>
    </row>
    <row r="1079" spans="4:10" ht="15">
      <c r="D1079" s="9"/>
      <c r="E1079" s="9"/>
      <c r="F1079" s="9"/>
      <c r="G1079" s="9"/>
      <c r="H1079" s="9"/>
      <c r="I1079" s="9"/>
      <c r="J1079" s="9"/>
    </row>
    <row r="1080" spans="4:10" ht="15">
      <c r="D1080" s="9"/>
      <c r="E1080" s="9"/>
      <c r="F1080" s="9"/>
      <c r="G1080" s="9"/>
      <c r="H1080" s="9"/>
      <c r="I1080" s="9"/>
      <c r="J1080" s="9"/>
    </row>
    <row r="1081" spans="4:10" ht="15">
      <c r="D1081" s="9"/>
      <c r="E1081" s="9"/>
      <c r="F1081" s="9"/>
      <c r="G1081" s="9"/>
      <c r="H1081" s="9"/>
      <c r="I1081" s="9"/>
      <c r="J1081" s="9"/>
    </row>
    <row r="1082" spans="4:10" ht="15">
      <c r="D1082" s="9"/>
      <c r="E1082" s="9"/>
      <c r="F1082" s="9"/>
      <c r="G1082" s="9"/>
      <c r="H1082" s="9"/>
      <c r="I1082" s="9"/>
      <c r="J1082" s="9"/>
    </row>
    <row r="1083" spans="4:10" ht="15">
      <c r="D1083" s="9"/>
      <c r="E1083" s="9"/>
      <c r="F1083" s="9"/>
      <c r="G1083" s="9"/>
      <c r="H1083" s="9"/>
      <c r="I1083" s="9"/>
      <c r="J1083" s="9"/>
    </row>
    <row r="1084" spans="4:10" ht="15">
      <c r="D1084" s="9"/>
      <c r="E1084" s="9"/>
      <c r="F1084" s="9"/>
      <c r="G1084" s="9"/>
      <c r="H1084" s="9"/>
      <c r="I1084" s="9"/>
      <c r="J1084" s="9"/>
    </row>
    <row r="1085" spans="4:10" ht="15">
      <c r="D1085" s="9"/>
      <c r="E1085" s="9"/>
      <c r="F1085" s="9"/>
      <c r="G1085" s="9"/>
      <c r="H1085" s="9"/>
      <c r="I1085" s="9"/>
      <c r="J1085" s="9"/>
    </row>
    <row r="1086" spans="4:10" ht="15">
      <c r="D1086" s="9"/>
      <c r="E1086" s="9"/>
      <c r="F1086" s="9"/>
      <c r="G1086" s="9"/>
      <c r="H1086" s="9"/>
      <c r="I1086" s="9"/>
      <c r="J1086" s="9"/>
    </row>
    <row r="1087" spans="4:10" ht="15">
      <c r="D1087" s="9"/>
      <c r="E1087" s="9"/>
      <c r="F1087" s="9"/>
      <c r="G1087" s="9"/>
      <c r="H1087" s="9"/>
      <c r="I1087" s="9"/>
      <c r="J1087" s="9"/>
    </row>
    <row r="1088" spans="4:10" ht="15">
      <c r="D1088" s="9"/>
      <c r="E1088" s="9"/>
      <c r="F1088" s="9"/>
      <c r="G1088" s="9"/>
      <c r="H1088" s="9"/>
      <c r="I1088" s="9"/>
      <c r="J1088" s="9"/>
    </row>
    <row r="1089" spans="4:10" ht="15">
      <c r="D1089" s="9"/>
      <c r="E1089" s="9"/>
      <c r="F1089" s="9"/>
      <c r="G1089" s="9"/>
      <c r="H1089" s="9"/>
      <c r="I1089" s="9"/>
      <c r="J1089" s="9"/>
    </row>
    <row r="1090" spans="4:10" ht="15">
      <c r="D1090" s="9"/>
      <c r="E1090" s="9"/>
      <c r="F1090" s="9"/>
      <c r="G1090" s="9"/>
      <c r="H1090" s="9"/>
      <c r="I1090" s="9"/>
      <c r="J1090" s="9"/>
    </row>
    <row r="1091" spans="4:10" ht="15">
      <c r="D1091" s="9"/>
      <c r="E1091" s="9"/>
      <c r="F1091" s="9"/>
      <c r="G1091" s="9"/>
      <c r="H1091" s="9"/>
      <c r="I1091" s="9"/>
      <c r="J1091" s="9"/>
    </row>
    <row r="1092" spans="4:10" ht="15">
      <c r="D1092" s="9"/>
      <c r="E1092" s="9"/>
      <c r="F1092" s="9"/>
      <c r="G1092" s="9"/>
      <c r="H1092" s="9"/>
      <c r="I1092" s="9"/>
      <c r="J1092" s="9"/>
    </row>
    <row r="1093" spans="4:10" ht="15">
      <c r="D1093" s="9"/>
      <c r="E1093" s="9"/>
      <c r="F1093" s="9"/>
      <c r="G1093" s="9"/>
      <c r="H1093" s="9"/>
      <c r="I1093" s="9"/>
      <c r="J1093" s="9"/>
    </row>
    <row r="1094" spans="4:10" ht="15">
      <c r="D1094" s="9"/>
      <c r="E1094" s="9"/>
      <c r="F1094" s="9"/>
      <c r="G1094" s="9"/>
      <c r="H1094" s="9"/>
      <c r="I1094" s="9"/>
      <c r="J1094" s="9"/>
    </row>
    <row r="1095" spans="4:10" ht="15">
      <c r="D1095" s="9"/>
      <c r="E1095" s="9"/>
      <c r="F1095" s="9"/>
      <c r="G1095" s="9"/>
      <c r="H1095" s="9"/>
      <c r="I1095" s="9"/>
      <c r="J1095" s="9"/>
    </row>
    <row r="1096" spans="4:10" ht="15">
      <c r="D1096" s="9"/>
      <c r="E1096" s="9"/>
      <c r="F1096" s="9"/>
      <c r="G1096" s="9"/>
      <c r="H1096" s="9"/>
      <c r="I1096" s="9"/>
      <c r="J1096" s="9"/>
    </row>
    <row r="1097" spans="4:10" ht="15">
      <c r="D1097" s="9"/>
      <c r="E1097" s="9"/>
      <c r="F1097" s="9"/>
      <c r="G1097" s="9"/>
      <c r="H1097" s="9"/>
      <c r="I1097" s="9"/>
      <c r="J1097" s="9"/>
    </row>
    <row r="1098" spans="4:10" ht="15">
      <c r="D1098" s="9"/>
      <c r="E1098" s="9"/>
      <c r="F1098" s="9"/>
      <c r="G1098" s="9"/>
      <c r="H1098" s="9"/>
      <c r="I1098" s="9"/>
      <c r="J1098" s="9"/>
    </row>
    <row r="1099" spans="4:10" ht="15">
      <c r="D1099" s="9"/>
      <c r="E1099" s="9"/>
      <c r="F1099" s="9"/>
      <c r="G1099" s="9"/>
      <c r="H1099" s="9"/>
      <c r="I1099" s="9"/>
      <c r="J1099" s="9"/>
    </row>
    <row r="1100" spans="4:10" ht="15">
      <c r="D1100" s="9"/>
      <c r="E1100" s="9"/>
      <c r="F1100" s="9"/>
      <c r="G1100" s="9"/>
      <c r="H1100" s="9"/>
      <c r="I1100" s="9"/>
      <c r="J1100" s="9"/>
    </row>
    <row r="1101" spans="4:10" ht="15">
      <c r="D1101" s="9"/>
      <c r="E1101" s="9"/>
      <c r="F1101" s="9"/>
      <c r="G1101" s="9"/>
      <c r="H1101" s="9"/>
      <c r="I1101" s="9"/>
      <c r="J1101" s="9"/>
    </row>
    <row r="1102" spans="4:10" ht="15">
      <c r="D1102" s="9"/>
      <c r="E1102" s="9"/>
      <c r="F1102" s="9"/>
      <c r="G1102" s="9"/>
      <c r="H1102" s="9"/>
      <c r="I1102" s="9"/>
      <c r="J1102" s="9"/>
    </row>
    <row r="1103" spans="4:10" ht="15">
      <c r="D1103" s="9"/>
      <c r="E1103" s="9"/>
      <c r="F1103" s="9"/>
      <c r="G1103" s="9"/>
      <c r="H1103" s="9"/>
      <c r="I1103" s="9"/>
      <c r="J1103" s="9"/>
    </row>
    <row r="1104" spans="4:10" ht="15">
      <c r="D1104" s="9"/>
      <c r="E1104" s="9"/>
      <c r="F1104" s="9"/>
      <c r="G1104" s="9"/>
      <c r="H1104" s="9"/>
      <c r="I1104" s="9"/>
      <c r="J1104" s="9"/>
    </row>
    <row r="1105" spans="4:10" ht="15">
      <c r="D1105" s="9"/>
      <c r="E1105" s="9"/>
      <c r="F1105" s="9"/>
      <c r="G1105" s="9"/>
      <c r="H1105" s="9"/>
      <c r="I1105" s="9"/>
      <c r="J1105" s="9"/>
    </row>
    <row r="1106" spans="4:10" ht="15">
      <c r="D1106" s="9"/>
      <c r="E1106" s="9"/>
      <c r="F1106" s="9"/>
      <c r="G1106" s="9"/>
      <c r="H1106" s="9"/>
      <c r="I1106" s="9"/>
      <c r="J1106" s="9"/>
    </row>
    <row r="1107" spans="4:10" ht="15">
      <c r="D1107" s="9"/>
      <c r="E1107" s="9"/>
      <c r="F1107" s="9"/>
      <c r="G1107" s="9"/>
      <c r="H1107" s="9"/>
      <c r="I1107" s="9"/>
      <c r="J1107" s="9"/>
    </row>
    <row r="1108" spans="4:10" ht="15">
      <c r="D1108" s="9"/>
      <c r="E1108" s="9"/>
      <c r="F1108" s="9"/>
      <c r="G1108" s="9"/>
      <c r="H1108" s="9"/>
      <c r="I1108" s="9"/>
      <c r="J1108" s="9"/>
    </row>
    <row r="1109" spans="4:10" ht="15">
      <c r="D1109" s="9"/>
      <c r="E1109" s="9"/>
      <c r="F1109" s="9"/>
      <c r="G1109" s="9"/>
      <c r="H1109" s="9"/>
      <c r="I1109" s="9"/>
      <c r="J1109" s="9"/>
    </row>
    <row r="1110" spans="4:10" ht="15">
      <c r="D1110" s="9"/>
      <c r="E1110" s="9"/>
      <c r="F1110" s="9"/>
      <c r="G1110" s="9"/>
      <c r="H1110" s="9"/>
      <c r="I1110" s="9"/>
      <c r="J1110" s="9"/>
    </row>
    <row r="1111" spans="4:10" ht="15">
      <c r="D1111" s="9"/>
      <c r="E1111" s="9"/>
      <c r="F1111" s="9"/>
      <c r="G1111" s="9"/>
      <c r="H1111" s="9"/>
      <c r="I1111" s="9"/>
      <c r="J1111" s="9"/>
    </row>
    <row r="1112" spans="4:10" ht="15">
      <c r="D1112" s="9"/>
      <c r="E1112" s="9"/>
      <c r="F1112" s="9"/>
      <c r="G1112" s="9"/>
      <c r="H1112" s="9"/>
      <c r="I1112" s="9"/>
      <c r="J1112" s="9"/>
    </row>
    <row r="1113" spans="4:10" ht="15">
      <c r="D1113" s="9"/>
      <c r="E1113" s="9"/>
      <c r="F1113" s="9"/>
      <c r="G1113" s="9"/>
      <c r="H1113" s="9"/>
      <c r="I1113" s="9"/>
      <c r="J1113" s="9"/>
    </row>
    <row r="1114" spans="4:10" ht="15">
      <c r="D1114" s="9"/>
      <c r="E1114" s="9"/>
      <c r="F1114" s="9"/>
      <c r="G1114" s="9"/>
      <c r="H1114" s="9"/>
      <c r="I1114" s="9"/>
      <c r="J1114" s="9"/>
    </row>
    <row r="1115" spans="4:10" ht="15">
      <c r="D1115" s="9"/>
      <c r="E1115" s="9"/>
      <c r="F1115" s="9"/>
      <c r="G1115" s="9"/>
      <c r="H1115" s="9"/>
      <c r="I1115" s="9"/>
      <c r="J1115" s="9"/>
    </row>
    <row r="1116" spans="4:10" ht="15">
      <c r="D1116" s="9"/>
      <c r="E1116" s="9"/>
      <c r="F1116" s="9"/>
      <c r="G1116" s="9"/>
      <c r="H1116" s="9"/>
      <c r="I1116" s="9"/>
      <c r="J1116" s="9"/>
    </row>
    <row r="1117" spans="4:10" ht="15">
      <c r="D1117" s="9"/>
      <c r="E1117" s="9"/>
      <c r="F1117" s="9"/>
      <c r="G1117" s="9"/>
      <c r="H1117" s="9"/>
      <c r="I1117" s="9"/>
      <c r="J1117" s="9"/>
    </row>
    <row r="1118" spans="4:10" ht="15">
      <c r="D1118" s="9"/>
      <c r="E1118" s="9"/>
      <c r="F1118" s="9"/>
      <c r="G1118" s="9"/>
      <c r="H1118" s="9"/>
      <c r="I1118" s="9"/>
      <c r="J1118" s="9"/>
    </row>
    <row r="1119" spans="4:10" ht="15">
      <c r="D1119" s="9"/>
      <c r="E1119" s="9"/>
      <c r="F1119" s="9"/>
      <c r="G1119" s="9"/>
      <c r="H1119" s="9"/>
      <c r="I1119" s="9"/>
      <c r="J1119" s="9"/>
    </row>
    <row r="1120" spans="4:10" ht="15">
      <c r="D1120" s="9"/>
      <c r="E1120" s="9"/>
      <c r="F1120" s="9"/>
      <c r="G1120" s="9"/>
      <c r="H1120" s="9"/>
      <c r="I1120" s="9"/>
      <c r="J1120" s="9"/>
    </row>
    <row r="1121" spans="4:10" ht="15">
      <c r="D1121" s="9"/>
      <c r="E1121" s="9"/>
      <c r="F1121" s="9"/>
      <c r="G1121" s="9"/>
      <c r="H1121" s="9"/>
      <c r="I1121" s="9"/>
      <c r="J1121" s="9"/>
    </row>
    <row r="1122" spans="4:10" ht="15">
      <c r="D1122" s="9"/>
      <c r="E1122" s="9"/>
      <c r="F1122" s="9"/>
      <c r="G1122" s="9"/>
      <c r="H1122" s="9"/>
      <c r="I1122" s="9"/>
      <c r="J1122" s="9"/>
    </row>
    <row r="1123" spans="4:10" ht="15">
      <c r="D1123" s="9"/>
      <c r="E1123" s="9"/>
      <c r="F1123" s="9"/>
      <c r="G1123" s="9"/>
      <c r="H1123" s="9"/>
      <c r="I1123" s="9"/>
      <c r="J1123" s="9"/>
    </row>
    <row r="1124" spans="4:10" ht="15">
      <c r="D1124" s="9"/>
      <c r="E1124" s="9"/>
      <c r="F1124" s="9"/>
      <c r="G1124" s="9"/>
      <c r="H1124" s="9"/>
      <c r="I1124" s="9"/>
      <c r="J1124" s="9"/>
    </row>
    <row r="1125" spans="4:10" ht="15">
      <c r="D1125" s="9"/>
      <c r="E1125" s="9"/>
      <c r="F1125" s="9"/>
      <c r="G1125" s="9"/>
      <c r="H1125" s="9"/>
      <c r="I1125" s="9"/>
      <c r="J1125" s="9"/>
    </row>
    <row r="1126" spans="4:10" ht="15">
      <c r="D1126" s="9"/>
      <c r="E1126" s="9"/>
      <c r="F1126" s="9"/>
      <c r="G1126" s="9"/>
      <c r="H1126" s="9"/>
      <c r="I1126" s="9"/>
      <c r="J1126" s="9"/>
    </row>
    <row r="1127" spans="4:10" ht="15">
      <c r="D1127" s="9"/>
      <c r="E1127" s="9"/>
      <c r="F1127" s="9"/>
      <c r="G1127" s="9"/>
      <c r="H1127" s="9"/>
      <c r="I1127" s="9"/>
      <c r="J1127" s="9"/>
    </row>
    <row r="1128" spans="4:10" ht="15">
      <c r="D1128" s="9"/>
      <c r="E1128" s="9"/>
      <c r="F1128" s="9"/>
      <c r="G1128" s="9"/>
      <c r="H1128" s="9"/>
      <c r="I1128" s="9"/>
      <c r="J1128" s="9"/>
    </row>
    <row r="1129" spans="4:10" ht="15">
      <c r="D1129" s="9"/>
      <c r="E1129" s="9"/>
      <c r="F1129" s="9"/>
      <c r="G1129" s="9"/>
      <c r="H1129" s="9"/>
      <c r="I1129" s="9"/>
      <c r="J1129" s="9"/>
    </row>
    <row r="1130" spans="4:10" ht="15">
      <c r="D1130" s="9"/>
      <c r="E1130" s="9"/>
      <c r="F1130" s="9"/>
      <c r="G1130" s="9"/>
      <c r="H1130" s="9"/>
      <c r="I1130" s="9"/>
      <c r="J1130" s="9"/>
    </row>
    <row r="1131" spans="4:10" ht="15">
      <c r="D1131" s="9"/>
      <c r="E1131" s="9"/>
      <c r="F1131" s="9"/>
      <c r="G1131" s="9"/>
      <c r="H1131" s="9"/>
      <c r="I1131" s="9"/>
      <c r="J1131" s="9"/>
    </row>
    <row r="1132" spans="4:10" ht="15">
      <c r="D1132" s="9"/>
      <c r="E1132" s="9"/>
      <c r="F1132" s="9"/>
      <c r="G1132" s="9"/>
      <c r="H1132" s="9"/>
      <c r="I1132" s="9"/>
      <c r="J1132" s="9"/>
    </row>
    <row r="1133" spans="4:10" ht="15">
      <c r="D1133" s="9"/>
      <c r="E1133" s="9"/>
      <c r="F1133" s="9"/>
      <c r="G1133" s="9"/>
      <c r="H1133" s="9"/>
      <c r="I1133" s="9"/>
      <c r="J1133" s="9"/>
    </row>
    <row r="1134" spans="4:10" ht="15">
      <c r="D1134" s="9"/>
      <c r="E1134" s="9"/>
      <c r="F1134" s="9"/>
      <c r="G1134" s="9"/>
      <c r="H1134" s="9"/>
      <c r="I1134" s="9"/>
      <c r="J1134" s="9"/>
    </row>
    <row r="1135" spans="4:10" ht="15">
      <c r="D1135" s="9"/>
      <c r="E1135" s="9"/>
      <c r="F1135" s="9"/>
      <c r="G1135" s="9"/>
      <c r="H1135" s="9"/>
      <c r="I1135" s="9"/>
      <c r="J1135" s="9"/>
    </row>
    <row r="1136" spans="4:10" ht="15">
      <c r="D1136" s="9"/>
      <c r="E1136" s="9"/>
      <c r="F1136" s="9"/>
      <c r="G1136" s="9"/>
      <c r="H1136" s="9"/>
      <c r="I1136" s="9"/>
      <c r="J1136" s="9"/>
    </row>
    <row r="1137" spans="4:10" ht="15">
      <c r="D1137" s="9"/>
      <c r="E1137" s="9"/>
      <c r="F1137" s="9"/>
      <c r="G1137" s="9"/>
      <c r="H1137" s="9"/>
      <c r="I1137" s="9"/>
      <c r="J1137" s="9"/>
    </row>
    <row r="1138" spans="4:10" ht="15">
      <c r="D1138" s="9"/>
      <c r="E1138" s="9"/>
      <c r="F1138" s="9"/>
      <c r="G1138" s="9"/>
      <c r="H1138" s="9"/>
      <c r="I1138" s="9"/>
      <c r="J1138" s="9"/>
    </row>
    <row r="1139" spans="4:10" ht="15">
      <c r="D1139" s="9"/>
      <c r="E1139" s="9"/>
      <c r="F1139" s="9"/>
      <c r="G1139" s="9"/>
      <c r="H1139" s="9"/>
      <c r="I1139" s="9"/>
      <c r="J1139" s="9"/>
    </row>
    <row r="1140" spans="4:10" ht="15">
      <c r="D1140" s="9"/>
      <c r="E1140" s="9"/>
      <c r="F1140" s="9"/>
      <c r="G1140" s="9"/>
      <c r="H1140" s="9"/>
      <c r="I1140" s="9"/>
      <c r="J1140" s="9"/>
    </row>
    <row r="1141" spans="4:10" ht="15">
      <c r="D1141" s="9"/>
      <c r="E1141" s="9"/>
      <c r="F1141" s="9"/>
      <c r="G1141" s="9"/>
      <c r="H1141" s="9"/>
      <c r="I1141" s="9"/>
      <c r="J1141" s="9"/>
    </row>
    <row r="1142" spans="4:10" ht="15">
      <c r="D1142" s="9"/>
      <c r="E1142" s="9"/>
      <c r="F1142" s="9"/>
      <c r="G1142" s="9"/>
      <c r="H1142" s="9"/>
      <c r="I1142" s="9"/>
      <c r="J1142" s="9"/>
    </row>
    <row r="1143" spans="4:10" ht="15">
      <c r="D1143" s="9"/>
      <c r="E1143" s="9"/>
      <c r="F1143" s="9"/>
      <c r="G1143" s="9"/>
      <c r="H1143" s="9"/>
      <c r="I1143" s="9"/>
      <c r="J1143" s="9"/>
    </row>
    <row r="1144" spans="4:10" ht="15">
      <c r="D1144" s="9"/>
      <c r="E1144" s="9"/>
      <c r="F1144" s="9"/>
      <c r="G1144" s="9"/>
      <c r="H1144" s="9"/>
      <c r="I1144" s="9"/>
      <c r="J1144" s="9"/>
    </row>
    <row r="1145" spans="4:10" ht="15">
      <c r="D1145" s="9"/>
      <c r="E1145" s="9"/>
      <c r="F1145" s="9"/>
      <c r="G1145" s="9"/>
      <c r="H1145" s="9"/>
      <c r="I1145" s="9"/>
      <c r="J1145" s="9"/>
    </row>
    <row r="1146" spans="4:10" ht="15">
      <c r="D1146" s="9"/>
      <c r="E1146" s="9"/>
      <c r="F1146" s="9"/>
      <c r="G1146" s="9"/>
      <c r="H1146" s="9"/>
      <c r="I1146" s="9"/>
      <c r="J1146" s="9"/>
    </row>
    <row r="1147" spans="4:10" ht="15">
      <c r="D1147" s="9"/>
      <c r="E1147" s="9"/>
      <c r="F1147" s="9"/>
      <c r="G1147" s="9"/>
      <c r="H1147" s="9"/>
      <c r="I1147" s="9"/>
      <c r="J1147" s="9"/>
    </row>
    <row r="1148" spans="4:10" ht="15">
      <c r="D1148" s="9"/>
      <c r="E1148" s="9"/>
      <c r="F1148" s="9"/>
      <c r="G1148" s="9"/>
      <c r="H1148" s="9"/>
      <c r="I1148" s="9"/>
      <c r="J1148" s="9"/>
    </row>
    <row r="1149" spans="4:10" ht="15">
      <c r="D1149" s="9"/>
      <c r="E1149" s="9"/>
      <c r="F1149" s="9"/>
      <c r="G1149" s="9"/>
      <c r="H1149" s="9"/>
      <c r="I1149" s="9"/>
      <c r="J1149" s="9"/>
    </row>
    <row r="1150" spans="4:10" ht="15">
      <c r="D1150" s="9"/>
      <c r="E1150" s="9"/>
      <c r="F1150" s="9"/>
      <c r="G1150" s="9"/>
      <c r="H1150" s="9"/>
      <c r="I1150" s="9"/>
      <c r="J1150" s="9"/>
    </row>
    <row r="1151" spans="4:10" ht="15">
      <c r="D1151" s="9"/>
      <c r="E1151" s="9"/>
      <c r="F1151" s="9"/>
      <c r="G1151" s="9"/>
      <c r="H1151" s="9"/>
      <c r="I1151" s="9"/>
      <c r="J1151" s="9"/>
    </row>
    <row r="1152" spans="4:10" ht="15">
      <c r="D1152" s="9"/>
      <c r="E1152" s="9"/>
      <c r="F1152" s="9"/>
      <c r="G1152" s="9"/>
      <c r="H1152" s="9"/>
      <c r="I1152" s="9"/>
      <c r="J1152" s="9"/>
    </row>
    <row r="1153" spans="4:10" ht="15">
      <c r="D1153" s="9"/>
      <c r="E1153" s="9"/>
      <c r="F1153" s="9"/>
      <c r="G1153" s="9"/>
      <c r="H1153" s="9"/>
      <c r="I1153" s="9"/>
      <c r="J1153" s="9"/>
    </row>
    <row r="1154" spans="4:10" ht="15">
      <c r="D1154" s="9"/>
      <c r="E1154" s="9"/>
      <c r="F1154" s="9"/>
      <c r="G1154" s="9"/>
      <c r="H1154" s="9"/>
      <c r="I1154" s="9"/>
      <c r="J1154" s="9"/>
    </row>
    <row r="1155" spans="4:10" ht="15">
      <c r="D1155" s="9"/>
      <c r="E1155" s="9"/>
      <c r="F1155" s="9"/>
      <c r="G1155" s="9"/>
      <c r="H1155" s="9"/>
      <c r="I1155" s="9"/>
      <c r="J1155" s="9"/>
    </row>
    <row r="1156" spans="4:10" ht="15">
      <c r="D1156" s="9"/>
      <c r="E1156" s="9"/>
      <c r="F1156" s="9"/>
      <c r="G1156" s="9"/>
      <c r="H1156" s="9"/>
      <c r="I1156" s="9"/>
      <c r="J1156" s="9"/>
    </row>
    <row r="1157" spans="4:10" ht="15">
      <c r="D1157" s="9"/>
      <c r="E1157" s="9"/>
      <c r="F1157" s="9"/>
      <c r="G1157" s="9"/>
      <c r="H1157" s="9"/>
      <c r="I1157" s="9"/>
      <c r="J1157" s="9"/>
    </row>
    <row r="1158" spans="4:10" ht="15">
      <c r="D1158" s="9"/>
      <c r="E1158" s="9"/>
      <c r="F1158" s="9"/>
      <c r="G1158" s="9"/>
      <c r="H1158" s="9"/>
      <c r="I1158" s="9"/>
      <c r="J1158" s="9"/>
    </row>
    <row r="1159" spans="4:10" ht="15">
      <c r="D1159" s="9"/>
      <c r="E1159" s="9"/>
      <c r="F1159" s="9"/>
      <c r="G1159" s="9"/>
      <c r="H1159" s="9"/>
      <c r="I1159" s="9"/>
      <c r="J1159" s="9"/>
    </row>
    <row r="1160" spans="4:10" ht="15">
      <c r="D1160" s="9"/>
      <c r="E1160" s="9"/>
      <c r="F1160" s="9"/>
      <c r="G1160" s="9"/>
      <c r="H1160" s="9"/>
      <c r="I1160" s="9"/>
      <c r="J1160" s="9"/>
    </row>
    <row r="1161" spans="4:10" ht="15">
      <c r="D1161" s="9"/>
      <c r="E1161" s="9"/>
      <c r="F1161" s="9"/>
      <c r="G1161" s="9"/>
      <c r="H1161" s="9"/>
      <c r="I1161" s="9"/>
      <c r="J1161" s="9"/>
    </row>
    <row r="1162" spans="4:10" ht="15">
      <c r="D1162" s="9"/>
      <c r="E1162" s="9"/>
      <c r="F1162" s="9"/>
      <c r="G1162" s="9"/>
      <c r="H1162" s="9"/>
      <c r="I1162" s="9"/>
      <c r="J1162" s="9"/>
    </row>
    <row r="1163" spans="4:10" ht="15">
      <c r="D1163" s="9"/>
      <c r="E1163" s="9"/>
      <c r="F1163" s="9"/>
      <c r="G1163" s="9"/>
      <c r="H1163" s="9"/>
      <c r="I1163" s="9"/>
      <c r="J1163" s="9"/>
    </row>
    <row r="1164" spans="4:10" ht="15">
      <c r="D1164" s="9"/>
      <c r="E1164" s="9"/>
      <c r="F1164" s="9"/>
      <c r="G1164" s="9"/>
      <c r="H1164" s="9"/>
      <c r="I1164" s="9"/>
      <c r="J1164" s="9"/>
    </row>
    <row r="1165" spans="4:10" ht="15">
      <c r="D1165" s="9"/>
      <c r="E1165" s="9"/>
      <c r="F1165" s="9"/>
      <c r="G1165" s="9"/>
      <c r="H1165" s="9"/>
      <c r="I1165" s="9"/>
      <c r="J1165" s="9"/>
    </row>
    <row r="1166" spans="4:10" ht="15">
      <c r="D1166" s="9"/>
      <c r="E1166" s="9"/>
      <c r="F1166" s="9"/>
      <c r="G1166" s="9"/>
      <c r="H1166" s="9"/>
      <c r="I1166" s="9"/>
      <c r="J1166" s="9"/>
    </row>
    <row r="1167" spans="4:10" ht="15">
      <c r="D1167" s="9"/>
      <c r="E1167" s="9"/>
      <c r="F1167" s="9"/>
      <c r="G1167" s="9"/>
      <c r="H1167" s="9"/>
      <c r="I1167" s="9"/>
      <c r="J1167" s="9"/>
    </row>
    <row r="1168" spans="4:10" ht="15">
      <c r="D1168" s="9"/>
      <c r="E1168" s="9"/>
      <c r="F1168" s="9"/>
      <c r="G1168" s="9"/>
      <c r="H1168" s="9"/>
      <c r="I1168" s="9"/>
      <c r="J1168" s="9"/>
    </row>
    <row r="1169" spans="4:10" ht="15">
      <c r="D1169" s="9"/>
      <c r="E1169" s="9"/>
      <c r="F1169" s="9"/>
      <c r="G1169" s="9"/>
      <c r="H1169" s="9"/>
      <c r="I1169" s="9"/>
      <c r="J1169" s="9"/>
    </row>
    <row r="1170" spans="4:10" ht="15">
      <c r="D1170" s="9"/>
      <c r="E1170" s="9"/>
      <c r="F1170" s="9"/>
      <c r="G1170" s="9"/>
      <c r="H1170" s="9"/>
      <c r="I1170" s="9"/>
      <c r="J1170" s="9"/>
    </row>
    <row r="1171" spans="4:10" ht="15">
      <c r="D1171" s="9"/>
      <c r="E1171" s="9"/>
      <c r="F1171" s="9"/>
      <c r="G1171" s="9"/>
      <c r="H1171" s="9"/>
      <c r="I1171" s="9"/>
      <c r="J1171" s="9"/>
    </row>
    <row r="1172" spans="4:10" ht="15">
      <c r="D1172" s="9"/>
      <c r="E1172" s="9"/>
      <c r="F1172" s="9"/>
      <c r="G1172" s="9"/>
      <c r="H1172" s="9"/>
      <c r="I1172" s="9"/>
      <c r="J1172" s="9"/>
    </row>
    <row r="1173" spans="4:10" ht="15">
      <c r="D1173" s="9"/>
      <c r="E1173" s="9"/>
      <c r="F1173" s="9"/>
      <c r="G1173" s="9"/>
      <c r="H1173" s="9"/>
      <c r="I1173" s="9"/>
      <c r="J1173" s="9"/>
    </row>
    <row r="1174" spans="4:10" ht="15">
      <c r="D1174" s="9"/>
      <c r="E1174" s="9"/>
      <c r="F1174" s="9"/>
      <c r="G1174" s="9"/>
      <c r="H1174" s="9"/>
      <c r="I1174" s="9"/>
      <c r="J1174" s="9"/>
    </row>
    <row r="1175" spans="4:10" ht="15">
      <c r="D1175" s="9"/>
      <c r="E1175" s="9"/>
      <c r="F1175" s="9"/>
      <c r="G1175" s="9"/>
      <c r="H1175" s="9"/>
      <c r="I1175" s="9"/>
      <c r="J1175" s="9"/>
    </row>
    <row r="1176" spans="4:10" ht="15">
      <c r="D1176" s="9"/>
      <c r="E1176" s="9"/>
      <c r="F1176" s="9"/>
      <c r="G1176" s="9"/>
      <c r="H1176" s="9"/>
      <c r="I1176" s="9"/>
      <c r="J1176" s="9"/>
    </row>
    <row r="1177" spans="4:10" ht="15">
      <c r="D1177" s="9"/>
      <c r="E1177" s="9"/>
      <c r="F1177" s="9"/>
      <c r="G1177" s="9"/>
      <c r="H1177" s="9"/>
      <c r="I1177" s="9"/>
      <c r="J1177" s="9"/>
    </row>
    <row r="1178" spans="4:10" ht="15">
      <c r="D1178" s="9"/>
      <c r="E1178" s="9"/>
      <c r="F1178" s="9"/>
      <c r="G1178" s="9"/>
      <c r="H1178" s="9"/>
      <c r="I1178" s="9"/>
      <c r="J1178" s="9"/>
    </row>
    <row r="1179" spans="4:10" ht="15">
      <c r="D1179" s="9"/>
      <c r="E1179" s="9"/>
      <c r="F1179" s="9"/>
      <c r="G1179" s="9"/>
      <c r="H1179" s="9"/>
      <c r="I1179" s="9"/>
      <c r="J1179" s="9"/>
    </row>
    <row r="1180" spans="4:10" ht="15">
      <c r="D1180" s="9"/>
      <c r="E1180" s="9"/>
      <c r="F1180" s="9"/>
      <c r="G1180" s="9"/>
      <c r="H1180" s="9"/>
      <c r="I1180" s="9"/>
      <c r="J1180" s="9"/>
    </row>
    <row r="1181" spans="4:10" ht="15">
      <c r="D1181" s="9"/>
      <c r="E1181" s="9"/>
      <c r="F1181" s="9"/>
      <c r="G1181" s="9"/>
      <c r="H1181" s="9"/>
      <c r="I1181" s="9"/>
      <c r="J1181" s="9"/>
    </row>
    <row r="1182" spans="4:10" ht="15">
      <c r="D1182" s="9"/>
      <c r="E1182" s="9"/>
      <c r="F1182" s="9"/>
      <c r="G1182" s="9"/>
      <c r="H1182" s="9"/>
      <c r="I1182" s="9"/>
      <c r="J1182" s="9"/>
    </row>
    <row r="1183" spans="4:10" ht="15">
      <c r="D1183" s="9"/>
      <c r="E1183" s="9"/>
      <c r="F1183" s="9"/>
      <c r="G1183" s="9"/>
      <c r="H1183" s="9"/>
      <c r="I1183" s="9"/>
      <c r="J1183" s="9"/>
    </row>
    <row r="1184" spans="4:10" ht="15">
      <c r="D1184" s="9"/>
      <c r="E1184" s="9"/>
      <c r="F1184" s="9"/>
      <c r="G1184" s="9"/>
      <c r="H1184" s="9"/>
      <c r="I1184" s="9"/>
      <c r="J1184" s="9"/>
    </row>
    <row r="1185" spans="4:10" ht="15">
      <c r="D1185" s="9"/>
      <c r="E1185" s="9"/>
      <c r="F1185" s="9"/>
      <c r="G1185" s="9"/>
      <c r="H1185" s="9"/>
      <c r="I1185" s="9"/>
      <c r="J1185" s="9"/>
    </row>
    <row r="1186" spans="4:10" ht="15">
      <c r="D1186" s="9"/>
      <c r="E1186" s="9"/>
      <c r="F1186" s="9"/>
      <c r="G1186" s="9"/>
      <c r="H1186" s="9"/>
      <c r="I1186" s="9"/>
      <c r="J1186" s="9"/>
    </row>
    <row r="1187" spans="4:10" ht="15">
      <c r="D1187" s="9"/>
      <c r="E1187" s="9"/>
      <c r="F1187" s="9"/>
      <c r="G1187" s="9"/>
      <c r="H1187" s="9"/>
      <c r="I1187" s="9"/>
      <c r="J1187" s="9"/>
    </row>
    <row r="1188" spans="4:10" ht="15">
      <c r="D1188" s="9"/>
      <c r="E1188" s="9"/>
      <c r="F1188" s="9"/>
      <c r="G1188" s="9"/>
      <c r="H1188" s="9"/>
      <c r="I1188" s="9"/>
      <c r="J1188" s="9"/>
    </row>
    <row r="1189" spans="4:10" ht="15">
      <c r="D1189" s="9"/>
      <c r="E1189" s="9"/>
      <c r="F1189" s="9"/>
      <c r="G1189" s="9"/>
      <c r="H1189" s="9"/>
      <c r="I1189" s="9"/>
      <c r="J1189" s="9"/>
    </row>
    <row r="1190" spans="4:10" ht="15">
      <c r="D1190" s="9"/>
      <c r="E1190" s="9"/>
      <c r="F1190" s="9"/>
      <c r="G1190" s="9"/>
      <c r="H1190" s="9"/>
      <c r="I1190" s="9"/>
      <c r="J1190" s="9"/>
    </row>
    <row r="1191" spans="4:10" ht="15">
      <c r="D1191" s="9"/>
      <c r="E1191" s="9"/>
      <c r="F1191" s="9"/>
      <c r="G1191" s="9"/>
      <c r="H1191" s="9"/>
      <c r="I1191" s="9"/>
      <c r="J1191" s="9"/>
    </row>
    <row r="1192" spans="4:10" ht="15">
      <c r="D1192" s="9"/>
      <c r="E1192" s="9"/>
      <c r="F1192" s="9"/>
      <c r="G1192" s="9"/>
      <c r="H1192" s="9"/>
      <c r="I1192" s="9"/>
      <c r="J1192" s="9"/>
    </row>
    <row r="1193" spans="4:10" ht="15">
      <c r="D1193" s="9"/>
      <c r="E1193" s="9"/>
      <c r="F1193" s="9"/>
      <c r="G1193" s="9"/>
      <c r="H1193" s="9"/>
      <c r="I1193" s="9"/>
      <c r="J1193" s="9"/>
    </row>
    <row r="1194" spans="4:10" ht="15">
      <c r="D1194" s="9"/>
      <c r="E1194" s="9"/>
      <c r="F1194" s="9"/>
      <c r="G1194" s="9"/>
      <c r="H1194" s="9"/>
      <c r="I1194" s="9"/>
      <c r="J1194" s="9"/>
    </row>
    <row r="1195" spans="4:10" ht="15">
      <c r="D1195" s="9"/>
      <c r="E1195" s="9"/>
      <c r="F1195" s="9"/>
      <c r="G1195" s="9"/>
      <c r="H1195" s="9"/>
      <c r="I1195" s="9"/>
      <c r="J1195" s="9"/>
    </row>
    <row r="1196" spans="4:10" ht="15">
      <c r="D1196" s="9"/>
      <c r="E1196" s="9"/>
      <c r="F1196" s="9"/>
      <c r="G1196" s="9"/>
      <c r="H1196" s="9"/>
      <c r="I1196" s="9"/>
      <c r="J1196" s="9"/>
    </row>
    <row r="1197" spans="4:10" ht="15">
      <c r="D1197" s="9"/>
      <c r="E1197" s="9"/>
      <c r="F1197" s="9"/>
      <c r="G1197" s="9"/>
      <c r="H1197" s="9"/>
      <c r="I1197" s="9"/>
      <c r="J1197" s="9"/>
    </row>
    <row r="1198" spans="4:10" ht="15">
      <c r="D1198" s="9"/>
      <c r="E1198" s="9"/>
      <c r="F1198" s="9"/>
      <c r="G1198" s="9"/>
      <c r="H1198" s="9"/>
      <c r="I1198" s="9"/>
      <c r="J1198" s="9"/>
    </row>
    <row r="1199" spans="4:10" ht="15">
      <c r="D1199" s="9"/>
      <c r="E1199" s="9"/>
      <c r="F1199" s="9"/>
      <c r="G1199" s="9"/>
      <c r="H1199" s="9"/>
      <c r="I1199" s="9"/>
      <c r="J1199" s="9"/>
    </row>
    <row r="1200" spans="4:10" ht="15">
      <c r="D1200" s="9"/>
      <c r="E1200" s="9"/>
      <c r="F1200" s="9"/>
      <c r="G1200" s="9"/>
      <c r="H1200" s="9"/>
      <c r="I1200" s="9"/>
      <c r="J1200" s="9"/>
    </row>
    <row r="1201" spans="4:10" ht="15">
      <c r="D1201" s="9"/>
      <c r="E1201" s="9"/>
      <c r="F1201" s="9"/>
      <c r="G1201" s="9"/>
      <c r="H1201" s="9"/>
      <c r="I1201" s="9"/>
      <c r="J1201" s="9"/>
    </row>
    <row r="1202" spans="4:10" ht="15">
      <c r="D1202" s="9"/>
      <c r="E1202" s="9"/>
      <c r="F1202" s="9"/>
      <c r="G1202" s="9"/>
      <c r="H1202" s="9"/>
      <c r="I1202" s="9"/>
      <c r="J1202" s="9"/>
    </row>
    <row r="1203" spans="4:10" ht="15">
      <c r="D1203" s="9"/>
      <c r="E1203" s="9"/>
      <c r="F1203" s="9"/>
      <c r="G1203" s="9"/>
      <c r="H1203" s="9"/>
      <c r="I1203" s="9"/>
      <c r="J1203" s="9"/>
    </row>
    <row r="1204" spans="4:10" ht="15">
      <c r="D1204" s="9"/>
      <c r="E1204" s="9"/>
      <c r="F1204" s="9"/>
      <c r="G1204" s="9"/>
      <c r="H1204" s="9"/>
      <c r="I1204" s="9"/>
      <c r="J1204" s="9"/>
    </row>
    <row r="1205" spans="4:10" ht="15">
      <c r="D1205" s="9"/>
      <c r="E1205" s="9"/>
      <c r="F1205" s="9"/>
      <c r="G1205" s="9"/>
      <c r="H1205" s="9"/>
      <c r="I1205" s="9"/>
      <c r="J1205" s="9"/>
    </row>
    <row r="1206" spans="4:10" ht="15">
      <c r="D1206" s="9"/>
      <c r="E1206" s="9"/>
      <c r="F1206" s="9"/>
      <c r="G1206" s="9"/>
      <c r="H1206" s="9"/>
      <c r="I1206" s="9"/>
      <c r="J1206" s="9"/>
    </row>
    <row r="1207" spans="4:10" ht="15">
      <c r="D1207" s="9"/>
      <c r="E1207" s="9"/>
      <c r="F1207" s="9"/>
      <c r="G1207" s="9"/>
      <c r="H1207" s="9"/>
      <c r="I1207" s="9"/>
      <c r="J1207" s="9"/>
    </row>
    <row r="1208" spans="4:10" ht="15">
      <c r="D1208" s="9"/>
      <c r="E1208" s="9"/>
      <c r="F1208" s="9"/>
      <c r="G1208" s="9"/>
      <c r="H1208" s="9"/>
      <c r="I1208" s="9"/>
      <c r="J1208" s="9"/>
    </row>
    <row r="1209" spans="4:10" ht="15">
      <c r="D1209" s="9"/>
      <c r="E1209" s="9"/>
      <c r="F1209" s="9"/>
      <c r="G1209" s="9"/>
      <c r="H1209" s="9"/>
      <c r="I1209" s="9"/>
      <c r="J1209" s="9"/>
    </row>
    <row r="1210" spans="4:10" ht="15">
      <c r="D1210" s="9"/>
      <c r="E1210" s="9"/>
      <c r="F1210" s="9"/>
      <c r="G1210" s="9"/>
      <c r="H1210" s="9"/>
      <c r="I1210" s="9"/>
      <c r="J1210" s="9"/>
    </row>
    <row r="1211" spans="4:10" ht="15">
      <c r="D1211" s="9"/>
      <c r="E1211" s="9"/>
      <c r="F1211" s="9"/>
      <c r="G1211" s="9"/>
      <c r="H1211" s="9"/>
      <c r="I1211" s="9"/>
      <c r="J1211" s="9"/>
    </row>
    <row r="1212" spans="4:10" ht="15">
      <c r="D1212" s="9"/>
      <c r="E1212" s="9"/>
      <c r="F1212" s="9"/>
      <c r="G1212" s="9"/>
      <c r="H1212" s="9"/>
      <c r="I1212" s="9"/>
      <c r="J1212" s="9"/>
    </row>
    <row r="1213" spans="4:10" ht="15">
      <c r="D1213" s="9"/>
      <c r="E1213" s="9"/>
      <c r="F1213" s="9"/>
      <c r="G1213" s="9"/>
      <c r="H1213" s="9"/>
      <c r="I1213" s="9"/>
      <c r="J1213" s="9"/>
    </row>
    <row r="1214" spans="4:10" ht="15">
      <c r="D1214" s="9"/>
      <c r="E1214" s="9"/>
      <c r="F1214" s="9"/>
      <c r="G1214" s="9"/>
      <c r="H1214" s="9"/>
      <c r="I1214" s="9"/>
      <c r="J1214" s="9"/>
    </row>
    <row r="1215" spans="4:10" ht="15">
      <c r="D1215" s="9"/>
      <c r="E1215" s="9"/>
      <c r="F1215" s="9"/>
      <c r="G1215" s="9"/>
      <c r="H1215" s="9"/>
      <c r="I1215" s="9"/>
      <c r="J1215" s="9"/>
    </row>
    <row r="1216" spans="4:10" ht="15">
      <c r="D1216" s="9"/>
      <c r="E1216" s="9"/>
      <c r="F1216" s="9"/>
      <c r="G1216" s="9"/>
      <c r="H1216" s="9"/>
      <c r="I1216" s="9"/>
      <c r="J1216" s="9"/>
    </row>
    <row r="1217" spans="4:10" ht="15">
      <c r="D1217" s="9"/>
      <c r="E1217" s="9"/>
      <c r="F1217" s="9"/>
      <c r="G1217" s="9"/>
      <c r="H1217" s="9"/>
      <c r="I1217" s="9"/>
      <c r="J1217" s="9"/>
    </row>
    <row r="1218" spans="4:10" ht="15">
      <c r="D1218" s="9"/>
      <c r="E1218" s="9"/>
      <c r="F1218" s="9"/>
      <c r="G1218" s="9"/>
      <c r="H1218" s="9"/>
      <c r="I1218" s="9"/>
      <c r="J1218" s="9"/>
    </row>
    <row r="1219" spans="4:10" ht="15">
      <c r="D1219" s="9"/>
      <c r="E1219" s="9"/>
      <c r="F1219" s="9"/>
      <c r="G1219" s="9"/>
      <c r="H1219" s="9"/>
      <c r="I1219" s="9"/>
      <c r="J1219" s="9"/>
    </row>
    <row r="1220" spans="4:10" ht="15">
      <c r="D1220" s="9"/>
      <c r="E1220" s="9"/>
      <c r="F1220" s="9"/>
      <c r="G1220" s="9"/>
      <c r="H1220" s="9"/>
      <c r="I1220" s="9"/>
      <c r="J1220" s="9"/>
    </row>
    <row r="1221" spans="4:10" ht="15">
      <c r="D1221" s="9"/>
      <c r="E1221" s="9"/>
      <c r="F1221" s="9"/>
      <c r="G1221" s="9"/>
      <c r="H1221" s="9"/>
      <c r="I1221" s="9"/>
      <c r="J1221" s="9"/>
    </row>
    <row r="1222" spans="4:10" ht="15">
      <c r="D1222" s="9"/>
      <c r="E1222" s="9"/>
      <c r="F1222" s="9"/>
      <c r="G1222" s="9"/>
      <c r="H1222" s="9"/>
      <c r="I1222" s="9"/>
      <c r="J1222" s="9"/>
    </row>
    <row r="1223" spans="4:10" ht="15">
      <c r="D1223" s="9"/>
      <c r="E1223" s="9"/>
      <c r="F1223" s="9"/>
      <c r="G1223" s="9"/>
      <c r="H1223" s="9"/>
      <c r="I1223" s="9"/>
      <c r="J1223" s="9"/>
    </row>
    <row r="1224" spans="4:10" ht="15">
      <c r="D1224" s="9"/>
      <c r="E1224" s="9"/>
      <c r="F1224" s="9"/>
      <c r="G1224" s="9"/>
      <c r="H1224" s="9"/>
      <c r="I1224" s="9"/>
      <c r="J1224" s="9"/>
    </row>
    <row r="1225" spans="4:10" ht="15">
      <c r="D1225" s="9"/>
      <c r="E1225" s="9"/>
      <c r="F1225" s="9"/>
      <c r="G1225" s="9"/>
      <c r="H1225" s="9"/>
      <c r="I1225" s="9"/>
      <c r="J1225" s="9"/>
    </row>
    <row r="1226" spans="4:10" ht="15">
      <c r="D1226" s="9"/>
      <c r="E1226" s="9"/>
      <c r="F1226" s="9"/>
      <c r="G1226" s="9"/>
      <c r="H1226" s="9"/>
      <c r="I1226" s="9"/>
      <c r="J1226" s="9"/>
    </row>
    <row r="1227" spans="4:10" ht="15">
      <c r="D1227" s="9"/>
      <c r="E1227" s="9"/>
      <c r="F1227" s="9"/>
      <c r="G1227" s="9"/>
      <c r="H1227" s="9"/>
      <c r="I1227" s="9"/>
      <c r="J1227" s="9"/>
    </row>
    <row r="1228" spans="4:10" ht="15">
      <c r="D1228" s="9"/>
      <c r="E1228" s="9"/>
      <c r="F1228" s="9"/>
      <c r="G1228" s="9"/>
      <c r="H1228" s="9"/>
      <c r="I1228" s="9"/>
      <c r="J1228" s="9"/>
    </row>
    <row r="1229" spans="4:10" ht="15">
      <c r="D1229" s="9"/>
      <c r="E1229" s="9"/>
      <c r="F1229" s="9"/>
      <c r="G1229" s="9"/>
      <c r="H1229" s="9"/>
      <c r="I1229" s="9"/>
      <c r="J1229" s="9"/>
    </row>
    <row r="1230" spans="4:10" ht="15">
      <c r="D1230" s="9"/>
      <c r="E1230" s="9"/>
      <c r="F1230" s="9"/>
      <c r="G1230" s="9"/>
      <c r="H1230" s="9"/>
      <c r="I1230" s="9"/>
      <c r="J1230" s="9"/>
    </row>
    <row r="1231" spans="4:10" ht="15">
      <c r="D1231" s="9"/>
      <c r="E1231" s="9"/>
      <c r="F1231" s="9"/>
      <c r="G1231" s="9"/>
      <c r="H1231" s="9"/>
      <c r="I1231" s="9"/>
      <c r="J1231" s="9"/>
    </row>
    <row r="1232" spans="4:10" ht="15">
      <c r="D1232" s="9"/>
      <c r="E1232" s="9"/>
      <c r="F1232" s="9"/>
      <c r="G1232" s="9"/>
      <c r="H1232" s="9"/>
      <c r="I1232" s="9"/>
      <c r="J1232" s="9"/>
    </row>
    <row r="1233" spans="4:10" ht="15">
      <c r="D1233" s="9"/>
      <c r="E1233" s="9"/>
      <c r="F1233" s="9"/>
      <c r="G1233" s="9"/>
      <c r="H1233" s="9"/>
      <c r="I1233" s="9"/>
      <c r="J1233" s="9"/>
    </row>
    <row r="1234" spans="4:10" ht="15">
      <c r="D1234" s="9"/>
      <c r="E1234" s="9"/>
      <c r="F1234" s="9"/>
      <c r="G1234" s="9"/>
      <c r="H1234" s="9"/>
      <c r="I1234" s="9"/>
      <c r="J1234" s="9"/>
    </row>
    <row r="1235" spans="4:10" ht="15">
      <c r="D1235" s="9"/>
      <c r="E1235" s="9"/>
      <c r="F1235" s="9"/>
      <c r="G1235" s="9"/>
      <c r="H1235" s="9"/>
      <c r="I1235" s="9"/>
      <c r="J1235" s="9"/>
    </row>
    <row r="1236" spans="4:10" ht="15">
      <c r="D1236" s="9"/>
      <c r="E1236" s="9"/>
      <c r="F1236" s="9"/>
      <c r="G1236" s="9"/>
      <c r="H1236" s="9"/>
      <c r="I1236" s="9"/>
      <c r="J1236" s="9"/>
    </row>
    <row r="1237" spans="4:10" ht="15">
      <c r="D1237" s="9"/>
      <c r="E1237" s="9"/>
      <c r="F1237" s="9"/>
      <c r="G1237" s="9"/>
      <c r="H1237" s="9"/>
      <c r="I1237" s="9"/>
      <c r="J1237" s="9"/>
    </row>
    <row r="1238" spans="4:10" ht="15">
      <c r="D1238" s="9"/>
      <c r="E1238" s="9"/>
      <c r="F1238" s="9"/>
      <c r="G1238" s="9"/>
      <c r="H1238" s="9"/>
      <c r="I1238" s="9"/>
      <c r="J1238" s="9"/>
    </row>
    <row r="1239" spans="4:10" ht="15">
      <c r="D1239" s="9"/>
      <c r="E1239" s="9"/>
      <c r="F1239" s="9"/>
      <c r="G1239" s="9"/>
      <c r="H1239" s="9"/>
      <c r="I1239" s="9"/>
      <c r="J1239" s="9"/>
    </row>
    <row r="1240" spans="4:10" ht="15">
      <c r="D1240" s="9"/>
      <c r="E1240" s="9"/>
      <c r="F1240" s="9"/>
      <c r="G1240" s="9"/>
      <c r="H1240" s="9"/>
      <c r="I1240" s="9"/>
      <c r="J1240" s="9"/>
    </row>
    <row r="1241" spans="4:10" ht="15">
      <c r="D1241" s="9"/>
      <c r="E1241" s="9"/>
      <c r="F1241" s="9"/>
      <c r="G1241" s="9"/>
      <c r="H1241" s="9"/>
      <c r="I1241" s="9"/>
      <c r="J1241" s="9"/>
    </row>
    <row r="1242" spans="4:10" ht="15">
      <c r="D1242" s="9"/>
      <c r="E1242" s="9"/>
      <c r="F1242" s="9"/>
      <c r="G1242" s="9"/>
      <c r="H1242" s="9"/>
      <c r="I1242" s="9"/>
      <c r="J1242" s="9"/>
    </row>
    <row r="1243" spans="4:10" ht="15">
      <c r="D1243" s="9"/>
      <c r="E1243" s="9"/>
      <c r="F1243" s="9"/>
      <c r="G1243" s="9"/>
      <c r="H1243" s="9"/>
      <c r="I1243" s="9"/>
      <c r="J1243" s="9"/>
    </row>
    <row r="1244" spans="4:10" ht="15">
      <c r="D1244" s="9"/>
      <c r="E1244" s="9"/>
      <c r="F1244" s="9"/>
      <c r="G1244" s="9"/>
      <c r="H1244" s="9"/>
      <c r="I1244" s="9"/>
      <c r="J1244" s="9"/>
    </row>
    <row r="1245" spans="4:10" ht="15">
      <c r="D1245" s="9"/>
      <c r="E1245" s="9"/>
      <c r="F1245" s="9"/>
      <c r="G1245" s="9"/>
      <c r="H1245" s="9"/>
      <c r="I1245" s="9"/>
      <c r="J1245" s="9"/>
    </row>
    <row r="1246" spans="4:10" ht="15">
      <c r="D1246" s="9"/>
      <c r="E1246" s="9"/>
      <c r="F1246" s="9"/>
      <c r="G1246" s="9"/>
      <c r="H1246" s="9"/>
      <c r="I1246" s="9"/>
      <c r="J1246" s="9"/>
    </row>
    <row r="1247" spans="4:10" ht="15">
      <c r="D1247" s="9"/>
      <c r="E1247" s="9"/>
      <c r="F1247" s="9"/>
      <c r="G1247" s="9"/>
      <c r="H1247" s="9"/>
      <c r="I1247" s="9"/>
      <c r="J1247" s="9"/>
    </row>
    <row r="1248" spans="4:10" ht="15">
      <c r="D1248" s="9"/>
      <c r="E1248" s="9"/>
      <c r="F1248" s="9"/>
      <c r="G1248" s="9"/>
      <c r="H1248" s="9"/>
      <c r="I1248" s="9"/>
      <c r="J1248" s="9"/>
    </row>
    <row r="1249" spans="4:10" ht="15">
      <c r="D1249" s="9"/>
      <c r="E1249" s="9"/>
      <c r="F1249" s="9"/>
      <c r="G1249" s="9"/>
      <c r="H1249" s="9"/>
      <c r="I1249" s="9"/>
      <c r="J1249" s="9"/>
    </row>
    <row r="1250" spans="4:10" ht="15">
      <c r="D1250" s="9"/>
      <c r="E1250" s="9"/>
      <c r="F1250" s="9"/>
      <c r="G1250" s="9"/>
      <c r="H1250" s="9"/>
      <c r="I1250" s="9"/>
      <c r="J1250" s="9"/>
    </row>
    <row r="1251" spans="4:10" ht="15">
      <c r="D1251" s="9"/>
      <c r="E1251" s="9"/>
      <c r="F1251" s="9"/>
      <c r="G1251" s="9"/>
      <c r="H1251" s="9"/>
      <c r="I1251" s="9"/>
      <c r="J1251" s="9"/>
    </row>
    <row r="1252" spans="4:10" ht="15">
      <c r="D1252" s="9"/>
      <c r="E1252" s="9"/>
      <c r="F1252" s="9"/>
      <c r="G1252" s="9"/>
      <c r="H1252" s="9"/>
      <c r="I1252" s="9"/>
      <c r="J1252" s="9"/>
    </row>
    <row r="1253" spans="4:10" ht="15">
      <c r="D1253" s="9"/>
      <c r="E1253" s="9"/>
      <c r="F1253" s="9"/>
      <c r="G1253" s="9"/>
      <c r="H1253" s="9"/>
      <c r="I1253" s="9"/>
      <c r="J1253" s="9"/>
    </row>
    <row r="1254" spans="4:10" ht="15">
      <c r="D1254" s="9"/>
      <c r="E1254" s="9"/>
      <c r="F1254" s="9"/>
      <c r="G1254" s="9"/>
      <c r="H1254" s="9"/>
      <c r="I1254" s="9"/>
      <c r="J1254" s="9"/>
    </row>
    <row r="1255" spans="4:10" ht="15">
      <c r="D1255" s="9"/>
      <c r="E1255" s="9"/>
      <c r="F1255" s="9"/>
      <c r="G1255" s="9"/>
      <c r="H1255" s="9"/>
      <c r="I1255" s="9"/>
      <c r="J1255" s="9"/>
    </row>
    <row r="1256" spans="4:10" ht="15">
      <c r="D1256" s="9"/>
      <c r="E1256" s="9"/>
      <c r="F1256" s="9"/>
      <c r="G1256" s="9"/>
      <c r="H1256" s="9"/>
      <c r="I1256" s="9"/>
      <c r="J1256" s="9"/>
    </row>
    <row r="1257" spans="4:10" ht="15">
      <c r="D1257" s="9"/>
      <c r="E1257" s="9"/>
      <c r="F1257" s="9"/>
      <c r="G1257" s="9"/>
      <c r="H1257" s="9"/>
      <c r="I1257" s="9"/>
      <c r="J1257" s="9"/>
    </row>
    <row r="1258" spans="4:10" ht="15">
      <c r="D1258" s="9"/>
      <c r="E1258" s="9"/>
      <c r="F1258" s="9"/>
      <c r="G1258" s="9"/>
      <c r="H1258" s="9"/>
      <c r="I1258" s="9"/>
      <c r="J1258" s="9"/>
    </row>
    <row r="1259" spans="4:10" ht="15">
      <c r="D1259" s="9"/>
      <c r="E1259" s="9"/>
      <c r="F1259" s="9"/>
      <c r="G1259" s="9"/>
      <c r="H1259" s="9"/>
      <c r="I1259" s="9"/>
      <c r="J1259" s="9"/>
    </row>
    <row r="1260" spans="4:10" ht="15">
      <c r="D1260" s="9"/>
      <c r="E1260" s="9"/>
      <c r="F1260" s="9"/>
      <c r="G1260" s="9"/>
      <c r="H1260" s="9"/>
      <c r="I1260" s="9"/>
      <c r="J1260" s="9"/>
    </row>
    <row r="1261" spans="4:10" ht="15">
      <c r="D1261" s="9"/>
      <c r="E1261" s="9"/>
      <c r="F1261" s="9"/>
      <c r="G1261" s="9"/>
      <c r="H1261" s="9"/>
      <c r="I1261" s="9"/>
      <c r="J1261" s="9"/>
    </row>
    <row r="1262" spans="4:10" ht="15">
      <c r="D1262" s="9"/>
      <c r="E1262" s="9"/>
      <c r="F1262" s="9"/>
      <c r="G1262" s="9"/>
      <c r="H1262" s="9"/>
      <c r="I1262" s="9"/>
      <c r="J1262" s="9"/>
    </row>
    <row r="1263" spans="4:10" ht="15">
      <c r="D1263" s="9"/>
      <c r="E1263" s="9"/>
      <c r="F1263" s="9"/>
      <c r="G1263" s="9"/>
      <c r="H1263" s="9"/>
      <c r="I1263" s="9"/>
      <c r="J1263" s="9"/>
    </row>
    <row r="1264" spans="4:10" ht="15">
      <c r="D1264" s="9"/>
      <c r="E1264" s="9"/>
      <c r="F1264" s="9"/>
      <c r="G1264" s="9"/>
      <c r="H1264" s="9"/>
      <c r="I1264" s="9"/>
      <c r="J1264" s="9"/>
    </row>
    <row r="1265" spans="4:10" ht="15">
      <c r="D1265" s="9"/>
      <c r="E1265" s="9"/>
      <c r="F1265" s="9"/>
      <c r="G1265" s="9"/>
      <c r="H1265" s="9"/>
      <c r="I1265" s="9"/>
      <c r="J1265" s="9"/>
    </row>
    <row r="1266" spans="4:10" ht="15">
      <c r="D1266" s="9"/>
      <c r="E1266" s="9"/>
      <c r="F1266" s="9"/>
      <c r="G1266" s="9"/>
      <c r="H1266" s="9"/>
      <c r="I1266" s="9"/>
      <c r="J1266" s="9"/>
    </row>
    <row r="1267" spans="4:10" ht="15">
      <c r="D1267" s="9"/>
      <c r="E1267" s="9"/>
      <c r="F1267" s="9"/>
      <c r="G1267" s="9"/>
      <c r="H1267" s="9"/>
      <c r="I1267" s="9"/>
      <c r="J1267" s="9"/>
    </row>
    <row r="1268" spans="4:10" ht="15">
      <c r="D1268" s="9"/>
      <c r="E1268" s="9"/>
      <c r="F1268" s="9"/>
      <c r="G1268" s="9"/>
      <c r="H1268" s="9"/>
      <c r="I1268" s="9"/>
      <c r="J1268" s="9"/>
    </row>
    <row r="1269" spans="4:10" ht="15">
      <c r="D1269" s="9"/>
      <c r="E1269" s="9"/>
      <c r="F1269" s="9"/>
      <c r="G1269" s="9"/>
      <c r="H1269" s="9"/>
      <c r="I1269" s="9"/>
      <c r="J1269" s="9"/>
    </row>
    <row r="1270" spans="4:10" ht="15">
      <c r="D1270" s="9"/>
      <c r="E1270" s="9"/>
      <c r="F1270" s="9"/>
      <c r="G1270" s="9"/>
      <c r="H1270" s="9"/>
      <c r="I1270" s="9"/>
      <c r="J1270" s="9"/>
    </row>
    <row r="1271" spans="4:10" ht="15">
      <c r="D1271" s="9"/>
      <c r="E1271" s="9"/>
      <c r="F1271" s="9"/>
      <c r="G1271" s="9"/>
      <c r="H1271" s="9"/>
      <c r="I1271" s="9"/>
      <c r="J1271" s="9"/>
    </row>
    <row r="1272" spans="4:10" ht="15">
      <c r="D1272" s="9"/>
      <c r="E1272" s="9"/>
      <c r="F1272" s="9"/>
      <c r="G1272" s="9"/>
      <c r="H1272" s="9"/>
      <c r="I1272" s="9"/>
      <c r="J1272" s="9"/>
    </row>
    <row r="1273" spans="4:10" ht="15">
      <c r="D1273" s="9"/>
      <c r="E1273" s="9"/>
      <c r="F1273" s="9"/>
      <c r="G1273" s="9"/>
      <c r="H1273" s="9"/>
      <c r="I1273" s="9"/>
      <c r="J1273" s="9"/>
    </row>
    <row r="1274" spans="4:10" ht="15">
      <c r="D1274" s="9"/>
      <c r="E1274" s="9"/>
      <c r="F1274" s="9"/>
      <c r="G1274" s="9"/>
      <c r="H1274" s="9"/>
      <c r="I1274" s="9"/>
      <c r="J1274" s="9"/>
    </row>
    <row r="1275" spans="4:10" ht="15">
      <c r="D1275" s="9"/>
      <c r="E1275" s="9"/>
      <c r="F1275" s="9"/>
      <c r="G1275" s="9"/>
      <c r="H1275" s="9"/>
      <c r="I1275" s="9"/>
      <c r="J1275" s="9"/>
    </row>
    <row r="1276" spans="4:10" ht="15">
      <c r="D1276" s="9"/>
      <c r="E1276" s="9"/>
      <c r="F1276" s="9"/>
      <c r="G1276" s="9"/>
      <c r="H1276" s="9"/>
      <c r="I1276" s="9"/>
      <c r="J1276" s="9"/>
    </row>
    <row r="1277" spans="4:10" ht="15">
      <c r="D1277" s="9"/>
      <c r="E1277" s="9"/>
      <c r="F1277" s="9"/>
      <c r="G1277" s="9"/>
      <c r="H1277" s="9"/>
      <c r="I1277" s="9"/>
      <c r="J1277" s="9"/>
    </row>
    <row r="1278" spans="4:10" ht="15">
      <c r="D1278" s="9"/>
      <c r="E1278" s="9"/>
      <c r="F1278" s="9"/>
      <c r="G1278" s="9"/>
      <c r="H1278" s="9"/>
      <c r="I1278" s="9"/>
      <c r="J1278" s="9"/>
    </row>
    <row r="1279" spans="4:10" ht="15">
      <c r="D1279" s="9"/>
      <c r="E1279" s="9"/>
      <c r="F1279" s="9"/>
      <c r="G1279" s="9"/>
      <c r="H1279" s="9"/>
      <c r="I1279" s="9"/>
      <c r="J1279" s="9"/>
    </row>
    <row r="1280" spans="4:10" ht="15">
      <c r="D1280" s="9"/>
      <c r="E1280" s="9"/>
      <c r="F1280" s="9"/>
      <c r="G1280" s="9"/>
      <c r="H1280" s="9"/>
      <c r="I1280" s="9"/>
      <c r="J1280" s="9"/>
    </row>
    <row r="1281" spans="4:10" ht="15">
      <c r="D1281" s="9"/>
      <c r="E1281" s="9"/>
      <c r="F1281" s="9"/>
      <c r="G1281" s="9"/>
      <c r="H1281" s="9"/>
      <c r="I1281" s="9"/>
      <c r="J1281" s="9"/>
    </row>
    <row r="1282" spans="4:10" ht="15">
      <c r="D1282" s="9"/>
      <c r="E1282" s="9"/>
      <c r="F1282" s="9"/>
      <c r="G1282" s="9"/>
      <c r="H1282" s="9"/>
      <c r="I1282" s="9"/>
      <c r="J1282" s="9"/>
    </row>
    <row r="1283" spans="4:10" ht="15">
      <c r="D1283" s="9"/>
      <c r="E1283" s="9"/>
      <c r="F1283" s="9"/>
      <c r="G1283" s="9"/>
      <c r="H1283" s="9"/>
      <c r="I1283" s="9"/>
      <c r="J1283" s="9"/>
    </row>
    <row r="1284" spans="4:10" ht="15">
      <c r="D1284" s="9"/>
      <c r="E1284" s="9"/>
      <c r="F1284" s="9"/>
      <c r="G1284" s="9"/>
      <c r="H1284" s="9"/>
      <c r="I1284" s="9"/>
      <c r="J1284" s="9"/>
    </row>
    <row r="1285" spans="4:10" ht="15">
      <c r="D1285" s="9"/>
      <c r="E1285" s="9"/>
      <c r="F1285" s="9"/>
      <c r="G1285" s="9"/>
      <c r="H1285" s="9"/>
      <c r="I1285" s="9"/>
      <c r="J1285" s="9"/>
    </row>
    <row r="1286" spans="4:10" ht="15">
      <c r="D1286" s="9"/>
      <c r="E1286" s="9"/>
      <c r="F1286" s="9"/>
      <c r="G1286" s="9"/>
      <c r="H1286" s="9"/>
      <c r="I1286" s="9"/>
      <c r="J1286" s="9"/>
    </row>
    <row r="1287" spans="4:10" ht="15">
      <c r="D1287" s="9"/>
      <c r="E1287" s="9"/>
      <c r="F1287" s="9"/>
      <c r="G1287" s="9"/>
      <c r="H1287" s="9"/>
      <c r="I1287" s="9"/>
      <c r="J1287" s="9"/>
    </row>
    <row r="1288" spans="4:10" ht="15">
      <c r="D1288" s="9"/>
      <c r="E1288" s="9"/>
      <c r="F1288" s="9"/>
      <c r="G1288" s="9"/>
      <c r="H1288" s="9"/>
      <c r="I1288" s="9"/>
      <c r="J1288" s="9"/>
    </row>
    <row r="1289" spans="4:10" ht="15">
      <c r="D1289" s="9"/>
      <c r="E1289" s="9"/>
      <c r="F1289" s="9"/>
      <c r="G1289" s="9"/>
      <c r="H1289" s="9"/>
      <c r="I1289" s="9"/>
      <c r="J1289" s="9"/>
    </row>
    <row r="1290" spans="4:10" ht="15">
      <c r="D1290" s="9"/>
      <c r="E1290" s="9"/>
      <c r="F1290" s="9"/>
      <c r="G1290" s="9"/>
      <c r="H1290" s="9"/>
      <c r="I1290" s="9"/>
      <c r="J1290" s="9"/>
    </row>
    <row r="1291" spans="4:10" ht="15">
      <c r="D1291" s="9"/>
      <c r="E1291" s="9"/>
      <c r="F1291" s="9"/>
      <c r="G1291" s="9"/>
      <c r="H1291" s="9"/>
      <c r="I1291" s="9"/>
      <c r="J1291" s="9"/>
    </row>
    <row r="1292" spans="4:10" ht="15">
      <c r="D1292" s="9"/>
      <c r="E1292" s="9"/>
      <c r="F1292" s="9"/>
      <c r="G1292" s="9"/>
      <c r="H1292" s="9"/>
      <c r="I1292" s="9"/>
      <c r="J1292" s="9"/>
    </row>
    <row r="1293" spans="4:10" ht="15">
      <c r="D1293" s="9"/>
      <c r="E1293" s="9"/>
      <c r="F1293" s="9"/>
      <c r="G1293" s="9"/>
      <c r="H1293" s="9"/>
      <c r="I1293" s="9"/>
      <c r="J1293" s="9"/>
    </row>
    <row r="1294" spans="4:10" ht="15">
      <c r="D1294" s="9"/>
      <c r="E1294" s="9"/>
      <c r="F1294" s="9"/>
      <c r="G1294" s="9"/>
      <c r="H1294" s="9"/>
      <c r="I1294" s="9"/>
      <c r="J1294" s="9"/>
    </row>
    <row r="1295" spans="4:10" ht="15">
      <c r="D1295" s="9"/>
      <c r="E1295" s="9"/>
      <c r="F1295" s="9"/>
      <c r="G1295" s="9"/>
      <c r="H1295" s="9"/>
      <c r="I1295" s="9"/>
      <c r="J1295" s="9"/>
    </row>
    <row r="1296" spans="4:10" ht="15">
      <c r="D1296" s="9"/>
      <c r="E1296" s="9"/>
      <c r="F1296" s="9"/>
      <c r="G1296" s="9"/>
      <c r="H1296" s="9"/>
      <c r="I1296" s="9"/>
      <c r="J1296" s="9"/>
    </row>
    <row r="1297" spans="4:10" ht="15">
      <c r="D1297" s="9"/>
      <c r="E1297" s="9"/>
      <c r="F1297" s="9"/>
      <c r="G1297" s="9"/>
      <c r="H1297" s="9"/>
      <c r="I1297" s="9"/>
      <c r="J1297" s="9"/>
    </row>
    <row r="1298" spans="4:10" ht="15">
      <c r="D1298" s="9"/>
      <c r="E1298" s="9"/>
      <c r="F1298" s="9"/>
      <c r="G1298" s="9"/>
      <c r="H1298" s="9"/>
      <c r="I1298" s="9"/>
      <c r="J1298" s="9"/>
    </row>
    <row r="1299" spans="4:10" ht="15">
      <c r="D1299" s="9"/>
      <c r="E1299" s="9"/>
      <c r="F1299" s="9"/>
      <c r="G1299" s="9"/>
      <c r="H1299" s="9"/>
      <c r="I1299" s="9"/>
      <c r="J1299" s="9"/>
    </row>
    <row r="1300" spans="4:10" ht="15">
      <c r="D1300" s="9"/>
      <c r="E1300" s="9"/>
      <c r="F1300" s="9"/>
      <c r="G1300" s="9"/>
      <c r="H1300" s="9"/>
      <c r="I1300" s="9"/>
      <c r="J1300" s="9"/>
    </row>
    <row r="1301" spans="4:10" ht="15">
      <c r="D1301" s="9"/>
      <c r="E1301" s="9"/>
      <c r="F1301" s="9"/>
      <c r="G1301" s="9"/>
      <c r="H1301" s="9"/>
      <c r="I1301" s="9"/>
      <c r="J1301" s="9"/>
    </row>
    <row r="1302" spans="4:10" ht="15">
      <c r="D1302" s="9"/>
      <c r="E1302" s="9"/>
      <c r="F1302" s="9"/>
      <c r="G1302" s="9"/>
      <c r="H1302" s="9"/>
      <c r="I1302" s="9"/>
      <c r="J1302" s="9"/>
    </row>
    <row r="1303" spans="4:10" ht="15">
      <c r="D1303" s="9"/>
      <c r="E1303" s="9"/>
      <c r="F1303" s="9"/>
      <c r="G1303" s="9"/>
      <c r="H1303" s="9"/>
      <c r="I1303" s="9"/>
      <c r="J1303" s="9"/>
    </row>
    <row r="1304" spans="4:10" ht="15">
      <c r="D1304" s="9"/>
      <c r="E1304" s="9"/>
      <c r="F1304" s="9"/>
      <c r="G1304" s="9"/>
      <c r="H1304" s="9"/>
      <c r="I1304" s="9"/>
      <c r="J1304" s="9"/>
    </row>
    <row r="1305" spans="4:10" ht="15">
      <c r="D1305" s="9"/>
      <c r="E1305" s="9"/>
      <c r="F1305" s="9"/>
      <c r="G1305" s="9"/>
      <c r="H1305" s="9"/>
      <c r="I1305" s="9"/>
      <c r="J1305" s="9"/>
    </row>
    <row r="1306" spans="4:10" ht="15">
      <c r="D1306" s="9"/>
      <c r="E1306" s="9"/>
      <c r="F1306" s="9"/>
      <c r="G1306" s="9"/>
      <c r="H1306" s="9"/>
      <c r="I1306" s="9"/>
      <c r="J1306" s="9"/>
    </row>
    <row r="1307" spans="4:10" ht="15">
      <c r="D1307" s="9"/>
      <c r="E1307" s="9"/>
      <c r="F1307" s="9"/>
      <c r="G1307" s="9"/>
      <c r="H1307" s="9"/>
      <c r="I1307" s="9"/>
      <c r="J1307" s="9"/>
    </row>
    <row r="1308" spans="4:10" ht="15">
      <c r="D1308" s="9"/>
      <c r="E1308" s="9"/>
      <c r="F1308" s="9"/>
      <c r="G1308" s="9"/>
      <c r="H1308" s="9"/>
      <c r="I1308" s="9"/>
      <c r="J1308" s="9"/>
    </row>
    <row r="1309" spans="4:10" ht="15">
      <c r="D1309" s="9"/>
      <c r="E1309" s="9"/>
      <c r="F1309" s="9"/>
      <c r="G1309" s="9"/>
      <c r="H1309" s="9"/>
      <c r="I1309" s="9"/>
      <c r="J1309" s="9"/>
    </row>
    <row r="1310" spans="4:10" ht="15">
      <c r="D1310" s="9"/>
      <c r="E1310" s="9"/>
      <c r="F1310" s="9"/>
      <c r="G1310" s="9"/>
      <c r="H1310" s="9"/>
      <c r="I1310" s="9"/>
      <c r="J1310" s="9"/>
    </row>
    <row r="1311" spans="4:10" ht="15">
      <c r="D1311" s="9"/>
      <c r="E1311" s="9"/>
      <c r="F1311" s="9"/>
      <c r="G1311" s="9"/>
      <c r="H1311" s="9"/>
      <c r="I1311" s="9"/>
      <c r="J1311" s="9"/>
    </row>
    <row r="1312" spans="4:10" ht="15">
      <c r="D1312" s="9"/>
      <c r="E1312" s="9"/>
      <c r="F1312" s="9"/>
      <c r="G1312" s="9"/>
      <c r="H1312" s="9"/>
      <c r="I1312" s="9"/>
      <c r="J1312" s="9"/>
    </row>
    <row r="1313" spans="4:10" ht="15">
      <c r="D1313" s="9"/>
      <c r="E1313" s="9"/>
      <c r="F1313" s="9"/>
      <c r="G1313" s="9"/>
      <c r="H1313" s="9"/>
      <c r="I1313" s="9"/>
      <c r="J1313" s="9"/>
    </row>
    <row r="1314" spans="4:10" ht="15">
      <c r="D1314" s="9"/>
      <c r="E1314" s="9"/>
      <c r="F1314" s="9"/>
      <c r="G1314" s="9"/>
      <c r="H1314" s="9"/>
      <c r="I1314" s="9"/>
      <c r="J1314" s="9"/>
    </row>
    <row r="1315" spans="4:10" ht="15">
      <c r="D1315" s="9"/>
      <c r="E1315" s="9"/>
      <c r="F1315" s="9"/>
      <c r="G1315" s="9"/>
      <c r="H1315" s="9"/>
      <c r="I1315" s="9"/>
      <c r="J1315" s="9"/>
    </row>
    <row r="1316" spans="4:10" ht="15">
      <c r="D1316" s="9"/>
      <c r="E1316" s="9"/>
      <c r="F1316" s="9"/>
      <c r="G1316" s="9"/>
      <c r="H1316" s="9"/>
      <c r="I1316" s="9"/>
      <c r="J1316" s="9"/>
    </row>
    <row r="1317" spans="4:10" ht="15">
      <c r="D1317" s="9"/>
      <c r="E1317" s="9"/>
      <c r="F1317" s="9"/>
      <c r="G1317" s="9"/>
      <c r="H1317" s="9"/>
      <c r="I1317" s="9"/>
      <c r="J1317" s="9"/>
    </row>
    <row r="1318" spans="4:10" ht="15">
      <c r="D1318" s="9"/>
      <c r="E1318" s="9"/>
      <c r="F1318" s="9"/>
      <c r="G1318" s="9"/>
      <c r="H1318" s="9"/>
      <c r="I1318" s="9"/>
      <c r="J1318" s="9"/>
    </row>
    <row r="1319" spans="4:10" ht="15">
      <c r="D1319" s="9"/>
      <c r="E1319" s="9"/>
      <c r="F1319" s="9"/>
      <c r="G1319" s="9"/>
      <c r="H1319" s="9"/>
      <c r="I1319" s="9"/>
      <c r="J1319" s="9"/>
    </row>
    <row r="1320" spans="4:10" ht="15">
      <c r="D1320" s="9"/>
      <c r="E1320" s="9"/>
      <c r="F1320" s="9"/>
      <c r="G1320" s="9"/>
      <c r="H1320" s="9"/>
      <c r="I1320" s="9"/>
      <c r="J1320" s="9"/>
    </row>
    <row r="1321" spans="4:10" ht="15">
      <c r="D1321" s="9"/>
      <c r="E1321" s="9"/>
      <c r="F1321" s="9"/>
      <c r="G1321" s="9"/>
      <c r="H1321" s="9"/>
      <c r="I1321" s="9"/>
      <c r="J1321" s="9"/>
    </row>
    <row r="1322" spans="4:10" ht="15">
      <c r="D1322" s="9"/>
      <c r="E1322" s="9"/>
      <c r="F1322" s="9"/>
      <c r="G1322" s="9"/>
      <c r="H1322" s="9"/>
      <c r="I1322" s="9"/>
      <c r="J1322" s="9"/>
    </row>
    <row r="1323" spans="4:10" ht="15">
      <c r="D1323" s="9"/>
      <c r="E1323" s="9"/>
      <c r="F1323" s="9"/>
      <c r="G1323" s="9"/>
      <c r="H1323" s="9"/>
      <c r="I1323" s="9"/>
      <c r="J1323" s="9"/>
    </row>
    <row r="1324" spans="4:10" ht="15">
      <c r="D1324" s="9"/>
      <c r="E1324" s="9"/>
      <c r="F1324" s="9"/>
      <c r="G1324" s="9"/>
      <c r="H1324" s="9"/>
      <c r="I1324" s="9"/>
      <c r="J1324" s="9"/>
    </row>
    <row r="1325" spans="4:10" ht="15">
      <c r="D1325" s="9"/>
      <c r="E1325" s="9"/>
      <c r="F1325" s="9"/>
      <c r="G1325" s="9"/>
      <c r="H1325" s="9"/>
      <c r="I1325" s="9"/>
      <c r="J1325" s="9"/>
    </row>
    <row r="1326" spans="4:10" ht="15">
      <c r="D1326" s="9"/>
      <c r="E1326" s="9"/>
      <c r="F1326" s="9"/>
      <c r="G1326" s="9"/>
      <c r="H1326" s="9"/>
      <c r="I1326" s="9"/>
      <c r="J1326" s="9"/>
    </row>
    <row r="1327" spans="4:10" ht="15">
      <c r="D1327" s="9"/>
      <c r="E1327" s="9"/>
      <c r="F1327" s="9"/>
      <c r="G1327" s="9"/>
      <c r="H1327" s="9"/>
      <c r="I1327" s="9"/>
      <c r="J1327" s="9"/>
    </row>
    <row r="1328" spans="4:10" ht="15">
      <c r="D1328" s="9"/>
      <c r="E1328" s="9"/>
      <c r="F1328" s="9"/>
      <c r="G1328" s="9"/>
      <c r="H1328" s="9"/>
      <c r="I1328" s="9"/>
      <c r="J1328" s="9"/>
    </row>
    <row r="1329" spans="4:10" ht="15">
      <c r="D1329" s="9"/>
      <c r="E1329" s="9"/>
      <c r="F1329" s="9"/>
      <c r="G1329" s="9"/>
      <c r="H1329" s="9"/>
      <c r="I1329" s="9"/>
      <c r="J1329" s="9"/>
    </row>
    <row r="1330" spans="4:10" ht="15">
      <c r="D1330" s="9"/>
      <c r="E1330" s="9"/>
      <c r="F1330" s="9"/>
      <c r="G1330" s="9"/>
      <c r="H1330" s="9"/>
      <c r="I1330" s="9"/>
      <c r="J1330" s="9"/>
    </row>
    <row r="1331" spans="4:10" ht="15">
      <c r="D1331" s="9"/>
      <c r="E1331" s="9"/>
      <c r="F1331" s="9"/>
      <c r="G1331" s="9"/>
      <c r="H1331" s="9"/>
      <c r="I1331" s="9"/>
      <c r="J1331" s="9"/>
    </row>
    <row r="1332" spans="4:10" ht="15">
      <c r="D1332" s="9"/>
      <c r="E1332" s="9"/>
      <c r="F1332" s="9"/>
      <c r="G1332" s="9"/>
      <c r="H1332" s="9"/>
      <c r="I1332" s="9"/>
      <c r="J1332" s="9"/>
    </row>
    <row r="1333" spans="4:10" ht="15">
      <c r="D1333" s="9"/>
      <c r="E1333" s="9"/>
      <c r="F1333" s="9"/>
      <c r="G1333" s="9"/>
      <c r="H1333" s="9"/>
      <c r="I1333" s="9"/>
      <c r="J1333" s="9"/>
    </row>
    <row r="1334" spans="4:10" ht="15">
      <c r="D1334" s="9"/>
      <c r="E1334" s="9"/>
      <c r="F1334" s="9"/>
      <c r="G1334" s="9"/>
      <c r="H1334" s="9"/>
      <c r="I1334" s="9"/>
      <c r="J1334" s="9"/>
    </row>
    <row r="1335" spans="4:10" ht="15">
      <c r="D1335" s="9"/>
      <c r="E1335" s="9"/>
      <c r="F1335" s="9"/>
      <c r="G1335" s="9"/>
      <c r="H1335" s="9"/>
      <c r="I1335" s="9"/>
      <c r="J1335" s="9"/>
    </row>
    <row r="1336" spans="4:10" ht="15">
      <c r="D1336" s="9"/>
      <c r="E1336" s="9"/>
      <c r="F1336" s="9"/>
      <c r="G1336" s="9"/>
      <c r="H1336" s="9"/>
      <c r="I1336" s="9"/>
      <c r="J1336" s="9"/>
    </row>
    <row r="1337" spans="4:10" ht="15">
      <c r="D1337" s="9"/>
      <c r="E1337" s="9"/>
      <c r="F1337" s="9"/>
      <c r="G1337" s="9"/>
      <c r="H1337" s="9"/>
      <c r="I1337" s="9"/>
      <c r="J1337" s="9"/>
    </row>
    <row r="1338" spans="4:10" ht="15">
      <c r="D1338" s="9"/>
      <c r="E1338" s="9"/>
      <c r="F1338" s="9"/>
      <c r="G1338" s="9"/>
      <c r="H1338" s="9"/>
      <c r="I1338" s="9"/>
      <c r="J1338" s="9"/>
    </row>
    <row r="1339" spans="4:10" ht="15">
      <c r="D1339" s="9"/>
      <c r="E1339" s="9"/>
      <c r="F1339" s="9"/>
      <c r="G1339" s="9"/>
      <c r="H1339" s="9"/>
      <c r="I1339" s="9"/>
      <c r="J1339" s="9"/>
    </row>
    <row r="1340" spans="4:10" ht="15">
      <c r="D1340" s="9"/>
      <c r="E1340" s="9"/>
      <c r="F1340" s="9"/>
      <c r="G1340" s="9"/>
      <c r="H1340" s="9"/>
      <c r="I1340" s="9"/>
      <c r="J1340" s="9"/>
    </row>
    <row r="1341" spans="4:10" ht="15">
      <c r="D1341" s="9"/>
      <c r="E1341" s="9"/>
      <c r="F1341" s="9"/>
      <c r="G1341" s="9"/>
      <c r="H1341" s="9"/>
      <c r="I1341" s="9"/>
      <c r="J1341" s="9"/>
    </row>
    <row r="1342" spans="4:10" ht="15">
      <c r="D1342" s="9"/>
      <c r="E1342" s="9"/>
      <c r="F1342" s="9"/>
      <c r="G1342" s="9"/>
      <c r="H1342" s="9"/>
      <c r="I1342" s="9"/>
      <c r="J1342" s="9"/>
    </row>
    <row r="1343" spans="4:10" ht="15">
      <c r="D1343" s="9"/>
      <c r="E1343" s="9"/>
      <c r="F1343" s="9"/>
      <c r="G1343" s="9"/>
      <c r="H1343" s="9"/>
      <c r="I1343" s="9"/>
      <c r="J1343" s="9"/>
    </row>
    <row r="1344" spans="4:10" ht="15">
      <c r="D1344" s="9"/>
      <c r="E1344" s="9"/>
      <c r="F1344" s="9"/>
      <c r="G1344" s="9"/>
      <c r="H1344" s="9"/>
      <c r="I1344" s="9"/>
      <c r="J1344" s="9"/>
    </row>
    <row r="1345" spans="4:10" ht="15">
      <c r="D1345" s="9"/>
      <c r="E1345" s="9"/>
      <c r="F1345" s="9"/>
      <c r="G1345" s="9"/>
      <c r="H1345" s="9"/>
      <c r="I1345" s="9"/>
      <c r="J1345" s="9"/>
    </row>
    <row r="1346" spans="4:10" ht="15">
      <c r="D1346" s="9"/>
      <c r="E1346" s="9"/>
      <c r="F1346" s="9"/>
      <c r="G1346" s="9"/>
      <c r="H1346" s="9"/>
      <c r="I1346" s="9"/>
      <c r="J1346" s="9"/>
    </row>
    <row r="1347" spans="4:10" ht="15">
      <c r="D1347" s="9"/>
      <c r="E1347" s="9"/>
      <c r="F1347" s="9"/>
      <c r="G1347" s="9"/>
      <c r="H1347" s="9"/>
      <c r="I1347" s="9"/>
      <c r="J1347" s="9"/>
    </row>
    <row r="1348" spans="4:10" ht="15">
      <c r="D1348" s="9"/>
      <c r="E1348" s="9"/>
      <c r="F1348" s="9"/>
      <c r="G1348" s="9"/>
      <c r="H1348" s="9"/>
      <c r="I1348" s="9"/>
      <c r="J1348" s="9"/>
    </row>
    <row r="1349" spans="4:10" ht="15">
      <c r="D1349" s="9"/>
      <c r="E1349" s="9"/>
      <c r="F1349" s="9"/>
      <c r="G1349" s="9"/>
      <c r="H1349" s="9"/>
      <c r="I1349" s="9"/>
      <c r="J1349" s="9"/>
    </row>
    <row r="1350" spans="4:10" ht="15">
      <c r="D1350" s="9"/>
      <c r="E1350" s="9"/>
      <c r="F1350" s="9"/>
      <c r="G1350" s="9"/>
      <c r="H1350" s="9"/>
      <c r="I1350" s="9"/>
      <c r="J1350" s="9"/>
    </row>
    <row r="1351" spans="4:10" ht="15">
      <c r="D1351" s="9"/>
      <c r="E1351" s="9"/>
      <c r="F1351" s="9"/>
      <c r="G1351" s="9"/>
      <c r="H1351" s="9"/>
      <c r="I1351" s="9"/>
      <c r="J1351" s="9"/>
    </row>
    <row r="1352" spans="4:10" ht="15">
      <c r="D1352" s="9"/>
      <c r="E1352" s="9"/>
      <c r="F1352" s="9"/>
      <c r="G1352" s="9"/>
      <c r="H1352" s="9"/>
      <c r="I1352" s="9"/>
      <c r="J1352" s="9"/>
    </row>
    <row r="1353" spans="4:10" ht="15">
      <c r="D1353" s="9"/>
      <c r="E1353" s="9"/>
      <c r="F1353" s="9"/>
      <c r="G1353" s="9"/>
      <c r="H1353" s="9"/>
      <c r="I1353" s="9"/>
      <c r="J1353" s="9"/>
    </row>
    <row r="1354" spans="4:10" ht="15">
      <c r="D1354" s="9"/>
      <c r="E1354" s="9"/>
      <c r="F1354" s="9"/>
      <c r="G1354" s="9"/>
      <c r="H1354" s="9"/>
      <c r="I1354" s="9"/>
      <c r="J1354" s="9"/>
    </row>
    <row r="1355" spans="4:10" ht="15">
      <c r="D1355" s="9"/>
      <c r="E1355" s="9"/>
      <c r="F1355" s="9"/>
      <c r="G1355" s="9"/>
      <c r="H1355" s="9"/>
      <c r="I1355" s="9"/>
      <c r="J1355" s="9"/>
    </row>
    <row r="1356" spans="4:10" ht="15">
      <c r="D1356" s="9"/>
      <c r="E1356" s="9"/>
      <c r="F1356" s="9"/>
      <c r="G1356" s="9"/>
      <c r="H1356" s="9"/>
      <c r="I1356" s="9"/>
      <c r="J1356" s="9"/>
    </row>
    <row r="1357" spans="4:10" ht="15">
      <c r="D1357" s="9"/>
      <c r="E1357" s="9"/>
      <c r="F1357" s="9"/>
      <c r="G1357" s="9"/>
      <c r="H1357" s="9"/>
      <c r="I1357" s="9"/>
      <c r="J1357" s="9"/>
    </row>
    <row r="1358" spans="4:10" ht="15">
      <c r="D1358" s="9"/>
      <c r="E1358" s="9"/>
      <c r="F1358" s="9"/>
      <c r="G1358" s="9"/>
      <c r="H1358" s="9"/>
      <c r="I1358" s="9"/>
      <c r="J1358" s="9"/>
    </row>
    <row r="1359" spans="4:10" ht="15">
      <c r="D1359" s="9"/>
      <c r="E1359" s="9"/>
      <c r="F1359" s="9"/>
      <c r="G1359" s="9"/>
      <c r="H1359" s="9"/>
      <c r="I1359" s="9"/>
      <c r="J1359" s="9"/>
    </row>
    <row r="1360" spans="4:10" ht="15">
      <c r="D1360" s="9"/>
      <c r="E1360" s="9"/>
      <c r="F1360" s="9"/>
      <c r="G1360" s="9"/>
      <c r="H1360" s="9"/>
      <c r="I1360" s="9"/>
      <c r="J1360" s="9"/>
    </row>
    <row r="1361" spans="4:10" ht="15">
      <c r="D1361" s="9"/>
      <c r="E1361" s="9"/>
      <c r="F1361" s="9"/>
      <c r="G1361" s="9"/>
      <c r="H1361" s="9"/>
      <c r="I1361" s="9"/>
      <c r="J1361" s="9"/>
    </row>
    <row r="1362" spans="4:10" ht="15">
      <c r="D1362" s="9"/>
      <c r="E1362" s="9"/>
      <c r="F1362" s="9"/>
      <c r="G1362" s="9"/>
      <c r="H1362" s="9"/>
      <c r="I1362" s="9"/>
      <c r="J1362" s="9"/>
    </row>
    <row r="1363" spans="4:10" ht="15">
      <c r="D1363" s="9"/>
      <c r="E1363" s="9"/>
      <c r="F1363" s="9"/>
      <c r="G1363" s="9"/>
      <c r="H1363" s="9"/>
      <c r="I1363" s="9"/>
      <c r="J1363" s="9"/>
    </row>
    <row r="1364" spans="4:10" ht="15">
      <c r="D1364" s="9"/>
      <c r="E1364" s="9"/>
      <c r="F1364" s="9"/>
      <c r="G1364" s="9"/>
      <c r="H1364" s="9"/>
      <c r="I1364" s="9"/>
      <c r="J1364" s="9"/>
    </row>
    <row r="1365" spans="4:10" ht="15">
      <c r="D1365" s="9"/>
      <c r="E1365" s="9"/>
      <c r="F1365" s="9"/>
      <c r="G1365" s="9"/>
      <c r="H1365" s="9"/>
      <c r="I1365" s="9"/>
      <c r="J1365" s="9"/>
    </row>
    <row r="1366" spans="4:10" ht="15">
      <c r="D1366" s="9"/>
      <c r="E1366" s="9"/>
      <c r="F1366" s="9"/>
      <c r="G1366" s="9"/>
      <c r="H1366" s="9"/>
      <c r="I1366" s="9"/>
      <c r="J1366" s="9"/>
    </row>
    <row r="1367" spans="4:10" ht="15">
      <c r="D1367" s="9"/>
      <c r="E1367" s="9"/>
      <c r="F1367" s="9"/>
      <c r="G1367" s="9"/>
      <c r="H1367" s="9"/>
      <c r="I1367" s="9"/>
      <c r="J1367" s="9"/>
    </row>
    <row r="1368" spans="4:10" ht="15">
      <c r="D1368" s="9"/>
      <c r="E1368" s="9"/>
      <c r="F1368" s="9"/>
      <c r="G1368" s="9"/>
      <c r="H1368" s="9"/>
      <c r="I1368" s="9"/>
      <c r="J1368" s="9"/>
    </row>
    <row r="1369" spans="4:10" ht="15">
      <c r="D1369" s="9"/>
      <c r="E1369" s="9"/>
      <c r="F1369" s="9"/>
      <c r="G1369" s="9"/>
      <c r="H1369" s="9"/>
      <c r="I1369" s="9"/>
      <c r="J1369" s="9"/>
    </row>
    <row r="1370" spans="4:10" ht="15">
      <c r="D1370" s="9"/>
      <c r="E1370" s="9"/>
      <c r="F1370" s="9"/>
      <c r="G1370" s="9"/>
      <c r="H1370" s="9"/>
      <c r="I1370" s="9"/>
      <c r="J1370" s="9"/>
    </row>
    <row r="1371" spans="4:10" ht="15">
      <c r="D1371" s="9"/>
      <c r="E1371" s="9"/>
      <c r="F1371" s="9"/>
      <c r="G1371" s="9"/>
      <c r="H1371" s="9"/>
      <c r="I1371" s="9"/>
      <c r="J1371" s="9"/>
    </row>
    <row r="1372" spans="4:10" ht="15">
      <c r="D1372" s="9"/>
      <c r="E1372" s="9"/>
      <c r="F1372" s="9"/>
      <c r="G1372" s="9"/>
      <c r="H1372" s="9"/>
      <c r="I1372" s="9"/>
      <c r="J1372" s="9"/>
    </row>
    <row r="1373" spans="4:10" ht="15">
      <c r="D1373" s="9"/>
      <c r="E1373" s="9"/>
      <c r="F1373" s="9"/>
      <c r="G1373" s="9"/>
      <c r="H1373" s="9"/>
      <c r="I1373" s="9"/>
      <c r="J1373" s="9"/>
    </row>
    <row r="1374" spans="4:10" ht="15">
      <c r="D1374" s="9"/>
      <c r="E1374" s="9"/>
      <c r="F1374" s="9"/>
      <c r="G1374" s="9"/>
      <c r="H1374" s="9"/>
      <c r="I1374" s="9"/>
      <c r="J1374" s="9"/>
    </row>
    <row r="1375" spans="4:10" ht="15">
      <c r="D1375" s="9"/>
      <c r="E1375" s="9"/>
      <c r="F1375" s="9"/>
      <c r="G1375" s="9"/>
      <c r="H1375" s="9"/>
      <c r="I1375" s="9"/>
      <c r="J1375" s="9"/>
    </row>
    <row r="1376" spans="4:10" ht="15">
      <c r="D1376" s="9"/>
      <c r="E1376" s="9"/>
      <c r="F1376" s="9"/>
      <c r="G1376" s="9"/>
      <c r="H1376" s="9"/>
      <c r="I1376" s="9"/>
      <c r="J1376" s="9"/>
    </row>
    <row r="1377" spans="4:10" ht="15">
      <c r="D1377" s="9"/>
      <c r="E1377" s="9"/>
      <c r="F1377" s="9"/>
      <c r="G1377" s="9"/>
      <c r="H1377" s="9"/>
      <c r="I1377" s="9"/>
      <c r="J1377" s="9"/>
    </row>
    <row r="1378" spans="4:10" ht="15">
      <c r="D1378" s="9"/>
      <c r="E1378" s="9"/>
      <c r="F1378" s="9"/>
      <c r="G1378" s="9"/>
      <c r="H1378" s="9"/>
      <c r="I1378" s="9"/>
      <c r="J1378" s="9"/>
    </row>
    <row r="1379" spans="4:10" ht="15">
      <c r="D1379" s="9"/>
      <c r="E1379" s="9"/>
      <c r="F1379" s="9"/>
      <c r="G1379" s="9"/>
      <c r="H1379" s="9"/>
      <c r="I1379" s="9"/>
      <c r="J1379" s="9"/>
    </row>
    <row r="1380" spans="4:10" ht="15">
      <c r="D1380" s="9"/>
      <c r="E1380" s="9"/>
      <c r="F1380" s="9"/>
      <c r="G1380" s="9"/>
      <c r="H1380" s="9"/>
      <c r="I1380" s="9"/>
      <c r="J1380" s="9"/>
    </row>
    <row r="1381" spans="4:10" ht="15">
      <c r="D1381" s="9"/>
      <c r="E1381" s="9"/>
      <c r="F1381" s="9"/>
      <c r="G1381" s="9"/>
      <c r="H1381" s="9"/>
      <c r="I1381" s="9"/>
      <c r="J1381" s="9"/>
    </row>
    <row r="1382" spans="4:10" ht="15">
      <c r="D1382" s="9"/>
      <c r="E1382" s="9"/>
      <c r="F1382" s="9"/>
      <c r="G1382" s="9"/>
      <c r="H1382" s="9"/>
      <c r="I1382" s="9"/>
      <c r="J1382" s="9"/>
    </row>
    <row r="1383" spans="4:10" ht="15">
      <c r="D1383" s="9"/>
      <c r="E1383" s="9"/>
      <c r="F1383" s="9"/>
      <c r="G1383" s="9"/>
      <c r="H1383" s="9"/>
      <c r="I1383" s="9"/>
      <c r="J1383" s="9"/>
    </row>
    <row r="1384" spans="4:10" ht="15">
      <c r="D1384" s="9"/>
      <c r="E1384" s="9"/>
      <c r="F1384" s="9"/>
      <c r="G1384" s="9"/>
      <c r="H1384" s="9"/>
      <c r="I1384" s="9"/>
      <c r="J1384" s="9"/>
    </row>
    <row r="1385" spans="4:10" ht="15">
      <c r="D1385" s="9"/>
      <c r="E1385" s="9"/>
      <c r="F1385" s="9"/>
      <c r="G1385" s="9"/>
      <c r="H1385" s="9"/>
      <c r="I1385" s="9"/>
      <c r="J1385" s="9"/>
    </row>
    <row r="1386" spans="4:10" ht="15">
      <c r="D1386" s="9"/>
      <c r="E1386" s="9"/>
      <c r="F1386" s="9"/>
      <c r="G1386" s="9"/>
      <c r="H1386" s="9"/>
      <c r="I1386" s="9"/>
      <c r="J1386" s="9"/>
    </row>
    <row r="1387" spans="4:10" ht="15">
      <c r="D1387" s="9"/>
      <c r="E1387" s="9"/>
      <c r="F1387" s="9"/>
      <c r="G1387" s="9"/>
      <c r="H1387" s="9"/>
      <c r="I1387" s="9"/>
      <c r="J1387" s="9"/>
    </row>
    <row r="1388" spans="4:10" ht="15">
      <c r="D1388" s="9"/>
      <c r="E1388" s="9"/>
      <c r="F1388" s="9"/>
      <c r="G1388" s="9"/>
      <c r="H1388" s="9"/>
      <c r="I1388" s="9"/>
      <c r="J1388" s="9"/>
    </row>
    <row r="1389" spans="4:10" ht="15">
      <c r="D1389" s="9"/>
      <c r="E1389" s="9"/>
      <c r="F1389" s="9"/>
      <c r="G1389" s="9"/>
      <c r="H1389" s="9"/>
      <c r="I1389" s="9"/>
      <c r="J1389" s="9"/>
    </row>
    <row r="1390" spans="4:10" ht="15">
      <c r="D1390" s="9"/>
      <c r="E1390" s="9"/>
      <c r="F1390" s="9"/>
      <c r="G1390" s="9"/>
      <c r="H1390" s="9"/>
      <c r="I1390" s="9"/>
      <c r="J1390" s="9"/>
    </row>
    <row r="1391" spans="4:10" ht="15">
      <c r="D1391" s="9"/>
      <c r="E1391" s="9"/>
      <c r="F1391" s="9"/>
      <c r="G1391" s="9"/>
      <c r="H1391" s="9"/>
      <c r="I1391" s="9"/>
      <c r="J1391" s="9"/>
    </row>
    <row r="1392" spans="4:10" ht="15">
      <c r="D1392" s="9"/>
      <c r="E1392" s="9"/>
      <c r="F1392" s="9"/>
      <c r="G1392" s="9"/>
      <c r="H1392" s="9"/>
      <c r="I1392" s="9"/>
      <c r="J1392" s="9"/>
    </row>
    <row r="1393" spans="4:10" ht="15">
      <c r="D1393" s="9"/>
      <c r="E1393" s="9"/>
      <c r="F1393" s="9"/>
      <c r="G1393" s="9"/>
      <c r="H1393" s="9"/>
      <c r="I1393" s="9"/>
      <c r="J1393" s="9"/>
    </row>
    <row r="1394" spans="4:10" ht="15">
      <c r="D1394" s="9"/>
      <c r="E1394" s="9"/>
      <c r="F1394" s="9"/>
      <c r="G1394" s="9"/>
      <c r="H1394" s="9"/>
      <c r="I1394" s="9"/>
      <c r="J1394" s="9"/>
    </row>
    <row r="1395" spans="4:10" ht="15">
      <c r="D1395" s="9"/>
      <c r="E1395" s="9"/>
      <c r="F1395" s="9"/>
      <c r="G1395" s="9"/>
      <c r="H1395" s="9"/>
      <c r="I1395" s="9"/>
      <c r="J1395" s="9"/>
    </row>
    <row r="1396" spans="4:10" ht="15">
      <c r="D1396" s="9"/>
      <c r="E1396" s="9"/>
      <c r="F1396" s="9"/>
      <c r="G1396" s="9"/>
      <c r="H1396" s="9"/>
      <c r="I1396" s="9"/>
      <c r="J1396" s="9"/>
    </row>
    <row r="1397" spans="4:10" ht="15">
      <c r="D1397" s="9"/>
      <c r="E1397" s="9"/>
      <c r="F1397" s="9"/>
      <c r="G1397" s="9"/>
      <c r="H1397" s="9"/>
      <c r="I1397" s="9"/>
      <c r="J1397" s="9"/>
    </row>
    <row r="1398" spans="4:10" ht="15">
      <c r="D1398" s="9"/>
      <c r="E1398" s="9"/>
      <c r="F1398" s="9"/>
      <c r="G1398" s="9"/>
      <c r="H1398" s="9"/>
      <c r="I1398" s="9"/>
      <c r="J1398" s="9"/>
    </row>
    <row r="1399" spans="4:10" ht="15">
      <c r="D1399" s="9"/>
      <c r="E1399" s="9"/>
      <c r="F1399" s="9"/>
      <c r="G1399" s="9"/>
      <c r="H1399" s="9"/>
      <c r="I1399" s="9"/>
      <c r="J1399" s="9"/>
    </row>
    <row r="1400" spans="4:10" ht="15">
      <c r="D1400" s="9"/>
      <c r="E1400" s="9"/>
      <c r="F1400" s="9"/>
      <c r="G1400" s="9"/>
      <c r="H1400" s="9"/>
      <c r="I1400" s="9"/>
      <c r="J1400" s="9"/>
    </row>
    <row r="1401" spans="4:10" ht="15">
      <c r="D1401" s="9"/>
      <c r="E1401" s="9"/>
      <c r="F1401" s="9"/>
      <c r="G1401" s="9"/>
      <c r="H1401" s="9"/>
      <c r="I1401" s="9"/>
      <c r="J1401" s="9"/>
    </row>
    <row r="1402" spans="4:10" ht="15">
      <c r="D1402" s="9"/>
      <c r="E1402" s="9"/>
      <c r="F1402" s="9"/>
      <c r="G1402" s="9"/>
      <c r="H1402" s="9"/>
      <c r="I1402" s="9"/>
      <c r="J1402" s="9"/>
    </row>
    <row r="1403" spans="4:10" ht="15">
      <c r="D1403" s="9"/>
      <c r="E1403" s="9"/>
      <c r="F1403" s="9"/>
      <c r="G1403" s="9"/>
      <c r="H1403" s="9"/>
      <c r="I1403" s="9"/>
      <c r="J1403" s="9"/>
    </row>
    <row r="1404" spans="4:10" ht="15">
      <c r="D1404" s="9"/>
      <c r="E1404" s="9"/>
      <c r="F1404" s="9"/>
      <c r="G1404" s="9"/>
      <c r="H1404" s="9"/>
      <c r="I1404" s="9"/>
      <c r="J1404" s="9"/>
    </row>
    <row r="1405" spans="4:10" ht="15">
      <c r="D1405" s="9"/>
      <c r="E1405" s="9"/>
      <c r="F1405" s="9"/>
      <c r="G1405" s="9"/>
      <c r="H1405" s="9"/>
      <c r="I1405" s="9"/>
      <c r="J1405" s="9"/>
    </row>
    <row r="1406" spans="4:10" ht="15">
      <c r="D1406" s="9"/>
      <c r="E1406" s="9"/>
      <c r="F1406" s="9"/>
      <c r="G1406" s="9"/>
      <c r="H1406" s="9"/>
      <c r="I1406" s="9"/>
      <c r="J1406" s="9"/>
    </row>
    <row r="1407" spans="4:10" ht="15">
      <c r="D1407" s="9"/>
      <c r="E1407" s="9"/>
      <c r="F1407" s="9"/>
      <c r="G1407" s="9"/>
      <c r="H1407" s="9"/>
      <c r="I1407" s="9"/>
      <c r="J1407" s="9"/>
    </row>
    <row r="1408" spans="4:10" ht="15">
      <c r="D1408" s="9"/>
      <c r="E1408" s="9"/>
      <c r="F1408" s="9"/>
      <c r="G1408" s="9"/>
      <c r="H1408" s="9"/>
      <c r="I1408" s="9"/>
      <c r="J1408" s="9"/>
    </row>
    <row r="1409" spans="4:10" ht="15">
      <c r="D1409" s="9"/>
      <c r="E1409" s="9"/>
      <c r="F1409" s="9"/>
      <c r="G1409" s="9"/>
      <c r="H1409" s="9"/>
      <c r="I1409" s="9"/>
      <c r="J1409" s="9"/>
    </row>
    <row r="1410" spans="4:10" ht="15">
      <c r="D1410" s="9"/>
      <c r="E1410" s="9"/>
      <c r="F1410" s="9"/>
      <c r="G1410" s="9"/>
      <c r="H1410" s="9"/>
      <c r="I1410" s="9"/>
      <c r="J1410" s="9"/>
    </row>
    <row r="1411" spans="4:10" ht="15">
      <c r="D1411" s="9"/>
      <c r="E1411" s="9"/>
      <c r="F1411" s="9"/>
      <c r="G1411" s="9"/>
      <c r="H1411" s="9"/>
      <c r="I1411" s="9"/>
      <c r="J1411" s="9"/>
    </row>
    <row r="1412" spans="4:10" ht="15">
      <c r="D1412" s="9"/>
      <c r="E1412" s="9"/>
      <c r="F1412" s="9"/>
      <c r="G1412" s="9"/>
      <c r="H1412" s="9"/>
      <c r="I1412" s="9"/>
      <c r="J1412" s="9"/>
    </row>
    <row r="1413" spans="4:10" ht="15">
      <c r="D1413" s="9"/>
      <c r="E1413" s="9"/>
      <c r="F1413" s="9"/>
      <c r="G1413" s="9"/>
      <c r="H1413" s="9"/>
      <c r="I1413" s="9"/>
      <c r="J1413" s="9"/>
    </row>
    <row r="1414" spans="4:10" ht="15">
      <c r="D1414" s="9"/>
      <c r="E1414" s="9"/>
      <c r="F1414" s="9"/>
      <c r="G1414" s="9"/>
      <c r="H1414" s="9"/>
      <c r="I1414" s="9"/>
      <c r="J1414" s="9"/>
    </row>
    <row r="1415" spans="4:10" ht="15">
      <c r="D1415" s="9"/>
      <c r="E1415" s="9"/>
      <c r="F1415" s="9"/>
      <c r="G1415" s="9"/>
      <c r="H1415" s="9"/>
      <c r="I1415" s="9"/>
      <c r="J1415" s="9"/>
    </row>
    <row r="1416" spans="4:10" ht="15">
      <c r="D1416" s="9"/>
      <c r="E1416" s="9"/>
      <c r="F1416" s="9"/>
      <c r="G1416" s="9"/>
      <c r="H1416" s="9"/>
      <c r="I1416" s="9"/>
      <c r="J1416" s="9"/>
    </row>
    <row r="1417" spans="4:10" ht="15">
      <c r="D1417" s="9"/>
      <c r="E1417" s="9"/>
      <c r="F1417" s="9"/>
      <c r="G1417" s="9"/>
      <c r="H1417" s="9"/>
      <c r="I1417" s="9"/>
      <c r="J1417" s="9"/>
    </row>
    <row r="1418" spans="4:10" ht="15">
      <c r="D1418" s="9"/>
      <c r="E1418" s="9"/>
      <c r="F1418" s="9"/>
      <c r="G1418" s="9"/>
      <c r="H1418" s="9"/>
      <c r="I1418" s="9"/>
      <c r="J1418" s="9"/>
    </row>
    <row r="1419" spans="4:10" ht="15">
      <c r="D1419" s="9"/>
      <c r="E1419" s="9"/>
      <c r="F1419" s="9"/>
      <c r="G1419" s="9"/>
      <c r="H1419" s="9"/>
      <c r="I1419" s="9"/>
      <c r="J1419" s="9"/>
    </row>
  </sheetData>
  <mergeCells count="8">
    <mergeCell ref="O6:Q6"/>
    <mergeCell ref="L6:N6"/>
    <mergeCell ref="I6:K6"/>
    <mergeCell ref="F6:H6"/>
    <mergeCell ref="C6:E6"/>
    <mergeCell ref="I3:N3"/>
    <mergeCell ref="I4:N4"/>
    <mergeCell ref="I5:N5"/>
  </mergeCells>
  <printOptions horizontalCentered="1" verticalCentered="1"/>
  <pageMargins left="1.25" right="0.25" top="0.75" bottom="0.5" header="0.5" footer="0.25"/>
  <pageSetup fitToHeight="1" fitToWidth="1" horizontalDpi="600" verticalDpi="600" orientation="portrait" scale="68" r:id="rId1"/>
  <headerFooter alignWithMargins="0">
    <oddHeader>&amp;R&amp;"Palatino Linotype,Regular"Exhibit _____ (TES-3)
Docket No. UE-032065
Page &amp;P of &amp;N
revised July 12,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E40">
      <selection activeCell="E57" sqref="E57"/>
    </sheetView>
  </sheetViews>
  <sheetFormatPr defaultColWidth="9.140625" defaultRowHeight="12.75"/>
  <cols>
    <col min="1" max="1" width="5.140625" style="0" customWidth="1"/>
    <col min="2" max="2" width="48.8515625" style="0" customWidth="1"/>
    <col min="3" max="4" width="13.421875" style="0" customWidth="1"/>
    <col min="5" max="5" width="12.28125" style="0" customWidth="1"/>
    <col min="6" max="7" width="13.421875" style="0" customWidth="1"/>
    <col min="8" max="8" width="12.28125" style="0" customWidth="1"/>
    <col min="9" max="9" width="12.57421875" style="0" customWidth="1"/>
    <col min="10" max="10" width="16.57421875" style="0" customWidth="1"/>
    <col min="11" max="11" width="12.8515625" style="0" customWidth="1"/>
    <col min="12" max="12" width="13.421875" style="0" customWidth="1"/>
    <col min="13" max="13" width="16.57421875" style="0" customWidth="1"/>
    <col min="14" max="14" width="12.8515625" style="0" customWidth="1"/>
    <col min="15" max="15" width="12.140625" style="0" customWidth="1"/>
    <col min="16" max="16" width="12.140625" style="0" bestFit="1" customWidth="1"/>
    <col min="17" max="17" width="7.421875" style="0" customWidth="1"/>
  </cols>
  <sheetData>
    <row r="1" spans="1:17" ht="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2"/>
      <c r="D2" s="1"/>
      <c r="E2" s="1"/>
      <c r="F2" s="1"/>
      <c r="G2" s="1"/>
      <c r="H2" s="1"/>
      <c r="I2" s="1"/>
      <c r="J2" s="170"/>
      <c r="K2" s="1"/>
      <c r="L2" s="1"/>
      <c r="M2" s="1"/>
      <c r="N2" s="1"/>
      <c r="O2" s="1"/>
      <c r="P2" s="1"/>
      <c r="Q2" s="1"/>
    </row>
    <row r="3" spans="1:17" ht="15">
      <c r="A3" s="1"/>
      <c r="B3" s="3" t="s">
        <v>61</v>
      </c>
      <c r="C3" s="4"/>
      <c r="D3" s="4"/>
      <c r="E3" s="4"/>
      <c r="F3" s="4"/>
      <c r="G3" s="4"/>
      <c r="H3" s="4"/>
      <c r="I3" s="271" t="s">
        <v>343</v>
      </c>
      <c r="J3" s="271"/>
      <c r="K3" s="271"/>
      <c r="L3" s="271"/>
      <c r="M3" s="271"/>
      <c r="N3" s="271"/>
      <c r="O3" s="4"/>
      <c r="P3" s="4"/>
      <c r="Q3" s="4"/>
    </row>
    <row r="4" spans="1:17" ht="15">
      <c r="A4" s="1"/>
      <c r="B4" s="3" t="s">
        <v>62</v>
      </c>
      <c r="C4" s="4"/>
      <c r="D4" s="4"/>
      <c r="E4" s="4"/>
      <c r="F4" s="4"/>
      <c r="G4" s="4"/>
      <c r="H4" s="4"/>
      <c r="I4" s="271" t="s">
        <v>371</v>
      </c>
      <c r="J4" s="271"/>
      <c r="K4" s="271"/>
      <c r="L4" s="271"/>
      <c r="M4" s="271"/>
      <c r="N4" s="271"/>
      <c r="O4" s="4"/>
      <c r="P4" s="4"/>
      <c r="Q4" s="4"/>
    </row>
    <row r="5" spans="1:17" ht="15">
      <c r="A5" s="1"/>
      <c r="B5" s="1"/>
      <c r="C5" s="1"/>
      <c r="D5" s="1"/>
      <c r="E5" s="1"/>
      <c r="F5" s="1"/>
      <c r="G5" s="1"/>
      <c r="H5" s="1"/>
      <c r="I5" s="272" t="s">
        <v>345</v>
      </c>
      <c r="J5" s="272"/>
      <c r="K5" s="272"/>
      <c r="L5" s="272"/>
      <c r="M5" s="272"/>
      <c r="N5" s="272"/>
      <c r="O5" s="1"/>
      <c r="P5" s="1"/>
      <c r="Q5" s="1"/>
    </row>
    <row r="6" spans="1:17" ht="15.75" thickBot="1">
      <c r="A6" s="1"/>
      <c r="B6" s="1"/>
      <c r="C6" s="270" t="s">
        <v>49</v>
      </c>
      <c r="D6" s="270"/>
      <c r="E6" s="270"/>
      <c r="F6" s="271" t="s">
        <v>50</v>
      </c>
      <c r="G6" s="271"/>
      <c r="H6" s="271"/>
      <c r="I6" s="273" t="s">
        <v>85</v>
      </c>
      <c r="J6" s="273"/>
      <c r="K6" s="273"/>
      <c r="L6" s="271" t="s">
        <v>52</v>
      </c>
      <c r="M6" s="271"/>
      <c r="N6" s="271"/>
      <c r="O6" s="270" t="s">
        <v>87</v>
      </c>
      <c r="P6" s="270"/>
      <c r="Q6" s="270"/>
    </row>
    <row r="7" spans="1:17" ht="15">
      <c r="A7" s="1" t="s">
        <v>71</v>
      </c>
      <c r="B7" s="1"/>
      <c r="C7" s="67" t="s">
        <v>83</v>
      </c>
      <c r="D7" s="34" t="s">
        <v>83</v>
      </c>
      <c r="E7" s="35" t="s">
        <v>89</v>
      </c>
      <c r="F7" s="34" t="s">
        <v>83</v>
      </c>
      <c r="G7" s="34" t="s">
        <v>83</v>
      </c>
      <c r="H7" s="34" t="s">
        <v>89</v>
      </c>
      <c r="I7" s="68" t="s">
        <v>83</v>
      </c>
      <c r="J7" s="69" t="s">
        <v>372</v>
      </c>
      <c r="K7" s="70" t="s">
        <v>96</v>
      </c>
      <c r="L7" s="68" t="s">
        <v>83</v>
      </c>
      <c r="M7" s="69" t="s">
        <v>372</v>
      </c>
      <c r="N7" s="70" t="s">
        <v>96</v>
      </c>
      <c r="O7" s="34" t="s">
        <v>83</v>
      </c>
      <c r="P7" s="34" t="s">
        <v>83</v>
      </c>
      <c r="Q7" s="35" t="s">
        <v>89</v>
      </c>
    </row>
    <row r="8" spans="1:17" ht="15.75" thickBot="1">
      <c r="A8" s="7" t="s">
        <v>72</v>
      </c>
      <c r="B8" s="64" t="s">
        <v>56</v>
      </c>
      <c r="C8" s="37" t="s">
        <v>84</v>
      </c>
      <c r="D8" s="36" t="s">
        <v>317</v>
      </c>
      <c r="E8" s="38"/>
      <c r="F8" s="36" t="s">
        <v>84</v>
      </c>
      <c r="G8" s="36" t="s">
        <v>317</v>
      </c>
      <c r="H8" s="36"/>
      <c r="I8" s="71" t="s">
        <v>84</v>
      </c>
      <c r="J8" s="72" t="s">
        <v>97</v>
      </c>
      <c r="K8" s="73"/>
      <c r="L8" s="71" t="s">
        <v>84</v>
      </c>
      <c r="M8" s="72" t="s">
        <v>97</v>
      </c>
      <c r="N8" s="73"/>
      <c r="O8" s="36" t="s">
        <v>84</v>
      </c>
      <c r="P8" s="36" t="s">
        <v>88</v>
      </c>
      <c r="Q8" s="38"/>
    </row>
    <row r="9" spans="1:17" ht="15">
      <c r="A9" s="7"/>
      <c r="B9" s="43" t="s">
        <v>67</v>
      </c>
      <c r="C9" s="63" t="s">
        <v>325</v>
      </c>
      <c r="D9" s="41" t="s">
        <v>338</v>
      </c>
      <c r="E9" s="42" t="s">
        <v>339</v>
      </c>
      <c r="F9" s="41" t="s">
        <v>340</v>
      </c>
      <c r="G9" s="41" t="s">
        <v>341</v>
      </c>
      <c r="H9" s="41" t="s">
        <v>342</v>
      </c>
      <c r="I9" s="225" t="s">
        <v>323</v>
      </c>
      <c r="J9" s="41" t="s">
        <v>324</v>
      </c>
      <c r="K9" s="224" t="s">
        <v>331</v>
      </c>
      <c r="L9" s="41" t="s">
        <v>328</v>
      </c>
      <c r="M9" s="41" t="s">
        <v>329</v>
      </c>
      <c r="N9" s="224" t="s">
        <v>330</v>
      </c>
      <c r="O9" s="39"/>
      <c r="P9" s="39"/>
      <c r="Q9" s="43"/>
    </row>
    <row r="10" spans="1:17" ht="15">
      <c r="A10" s="1">
        <v>1</v>
      </c>
      <c r="B10" s="13" t="s">
        <v>63</v>
      </c>
      <c r="C10" s="44">
        <v>291986820</v>
      </c>
      <c r="D10" s="45">
        <f>+C10</f>
        <v>291986820</v>
      </c>
      <c r="E10" s="46">
        <f>D10-C10</f>
        <v>0</v>
      </c>
      <c r="F10" s="47"/>
      <c r="G10" s="47"/>
      <c r="H10" s="10">
        <f>G10-F10</f>
        <v>0</v>
      </c>
      <c r="I10" s="74"/>
      <c r="J10" s="132"/>
      <c r="K10" s="75"/>
      <c r="L10" s="74"/>
      <c r="M10" s="45"/>
      <c r="N10" s="75">
        <f>M10-L10</f>
        <v>0</v>
      </c>
      <c r="O10" s="7"/>
      <c r="P10" s="7"/>
      <c r="Q10" s="13"/>
    </row>
    <row r="11" spans="1:17" ht="15">
      <c r="A11" s="1">
        <v>2</v>
      </c>
      <c r="B11" s="13" t="s">
        <v>64</v>
      </c>
      <c r="C11" s="44"/>
      <c r="D11" s="45"/>
      <c r="E11" s="13"/>
      <c r="F11" s="47">
        <f>188442144+29290897+4568755+14240125+-271678</f>
        <v>236270243</v>
      </c>
      <c r="G11" s="47">
        <f>+F11</f>
        <v>236270243</v>
      </c>
      <c r="H11" s="10">
        <f>G11-F11</f>
        <v>0</v>
      </c>
      <c r="I11" s="74"/>
      <c r="J11" s="45"/>
      <c r="K11" s="75"/>
      <c r="L11" s="74"/>
      <c r="M11" s="45"/>
      <c r="N11" s="75">
        <f>M11-L11</f>
        <v>0</v>
      </c>
      <c r="O11" s="7"/>
      <c r="P11" s="7"/>
      <c r="Q11" s="13"/>
    </row>
    <row r="12" spans="1:17" ht="15">
      <c r="A12" s="1">
        <v>3</v>
      </c>
      <c r="B12" s="13" t="s">
        <v>74</v>
      </c>
      <c r="C12" s="44"/>
      <c r="D12" s="45"/>
      <c r="E12" s="13"/>
      <c r="F12" s="47">
        <f>18661874-5006291</f>
        <v>13655583</v>
      </c>
      <c r="G12" s="47">
        <f>+F12</f>
        <v>13655583</v>
      </c>
      <c r="H12" s="10">
        <f>G12-F12</f>
        <v>0</v>
      </c>
      <c r="I12" s="74"/>
      <c r="J12" s="45"/>
      <c r="K12" s="75"/>
      <c r="L12" s="74">
        <v>-63538160</v>
      </c>
      <c r="M12" s="45">
        <v>-63538160</v>
      </c>
      <c r="N12" s="75">
        <f>M12-L12</f>
        <v>0</v>
      </c>
      <c r="O12" s="7"/>
      <c r="P12" s="7"/>
      <c r="Q12" s="13"/>
    </row>
    <row r="13" spans="1:17" ht="15">
      <c r="A13" s="1">
        <v>4</v>
      </c>
      <c r="B13" s="13" t="s">
        <v>73</v>
      </c>
      <c r="C13" s="48"/>
      <c r="D13" s="49"/>
      <c r="E13" s="16"/>
      <c r="F13" s="49"/>
      <c r="G13" s="49"/>
      <c r="H13" s="10">
        <f>G13-F13</f>
        <v>0</v>
      </c>
      <c r="I13" s="74"/>
      <c r="J13" s="45"/>
      <c r="K13" s="75"/>
      <c r="L13" s="81">
        <f>999877538-463754950+63538160</f>
        <v>599660748</v>
      </c>
      <c r="M13" s="49">
        <f>999877538-463754950+63538160</f>
        <v>599660748</v>
      </c>
      <c r="N13" s="75">
        <f>M13-L13</f>
        <v>0</v>
      </c>
      <c r="O13" s="17"/>
      <c r="P13" s="17"/>
      <c r="Q13" s="16"/>
    </row>
    <row r="14" spans="1:17" ht="15">
      <c r="A14" s="1">
        <v>5</v>
      </c>
      <c r="B14" s="13" t="s">
        <v>346</v>
      </c>
      <c r="C14" s="50">
        <f>SUM(C10:C13)</f>
        <v>291986820</v>
      </c>
      <c r="D14" s="51">
        <f>SUM(D10:D13)</f>
        <v>291986820</v>
      </c>
      <c r="E14" s="52">
        <f aca="true" t="shared" si="0" ref="E14:E77">D14-C14</f>
        <v>0</v>
      </c>
      <c r="F14" s="51">
        <f>F11+F12</f>
        <v>249925826</v>
      </c>
      <c r="G14" s="51">
        <f>G11+G12</f>
        <v>249925826</v>
      </c>
      <c r="H14" s="51">
        <f>SUM(H10:H13)</f>
        <v>0</v>
      </c>
      <c r="I14" s="76">
        <f aca="true" t="shared" si="1" ref="I14:J73">C14-F14</f>
        <v>42060994</v>
      </c>
      <c r="J14" s="54">
        <f t="shared" si="1"/>
        <v>42060994</v>
      </c>
      <c r="K14" s="77">
        <f>+J14-I14</f>
        <v>0</v>
      </c>
      <c r="L14" s="76">
        <f>SUM(L10:L13)</f>
        <v>536122588</v>
      </c>
      <c r="M14" s="54">
        <f>SUM(M10:M13)</f>
        <v>536122588</v>
      </c>
      <c r="N14" s="82">
        <f>SUM(N10:N13)</f>
        <v>0</v>
      </c>
      <c r="O14" s="55">
        <f>I14/L14</f>
        <v>0.0784540605851138</v>
      </c>
      <c r="P14" s="55">
        <f>J14/M14</f>
        <v>0.0784540605851138</v>
      </c>
      <c r="Q14" s="56">
        <f>P14-O14</f>
        <v>0</v>
      </c>
    </row>
    <row r="15" spans="1:17" ht="15">
      <c r="A15" s="1">
        <v>6</v>
      </c>
      <c r="B15" s="13"/>
      <c r="C15" s="134"/>
      <c r="D15" s="135"/>
      <c r="E15" s="136"/>
      <c r="F15" s="135"/>
      <c r="G15" s="135"/>
      <c r="H15" s="135"/>
      <c r="I15" s="137"/>
      <c r="J15" s="138"/>
      <c r="K15" s="139"/>
      <c r="L15" s="137"/>
      <c r="M15" s="138"/>
      <c r="N15" s="140"/>
      <c r="O15" s="141"/>
      <c r="P15" s="141"/>
      <c r="Q15" s="142"/>
    </row>
    <row r="16" spans="1:17" ht="15">
      <c r="A16" s="1">
        <v>7</v>
      </c>
      <c r="B16" s="13" t="s">
        <v>1</v>
      </c>
      <c r="C16" s="44">
        <v>427926</v>
      </c>
      <c r="D16" s="45">
        <f>+'TES2 adjs'!D$12</f>
        <v>3165381</v>
      </c>
      <c r="E16" s="46">
        <f t="shared" si="0"/>
        <v>2737455</v>
      </c>
      <c r="F16" s="47">
        <v>149774</v>
      </c>
      <c r="G16" s="47">
        <f>+'TES2 adjs'!D34</f>
        <v>1206057.0233149684</v>
      </c>
      <c r="H16" s="10">
        <f aca="true" t="shared" si="2" ref="H16:H77">G16-F16</f>
        <v>1056283.0233149684</v>
      </c>
      <c r="I16" s="74">
        <f t="shared" si="1"/>
        <v>278152</v>
      </c>
      <c r="J16" s="45">
        <f t="shared" si="1"/>
        <v>1959323.9766850316</v>
      </c>
      <c r="K16" s="75">
        <f aca="true" t="shared" si="3" ref="K16:K73">J16-I16</f>
        <v>1681171.9766850316</v>
      </c>
      <c r="L16" s="74"/>
      <c r="M16" s="45"/>
      <c r="N16" s="75">
        <f>M16-L16</f>
        <v>0</v>
      </c>
      <c r="O16" s="7"/>
      <c r="P16" s="7"/>
      <c r="Q16" s="13"/>
    </row>
    <row r="17" spans="1:17" ht="15">
      <c r="A17" s="1">
        <v>8</v>
      </c>
      <c r="B17" s="13" t="s">
        <v>2</v>
      </c>
      <c r="C17" s="44">
        <v>1364320</v>
      </c>
      <c r="D17" s="45">
        <f>+'TES2 adjs'!E$12</f>
        <v>1364320</v>
      </c>
      <c r="E17" s="46">
        <f t="shared" si="0"/>
        <v>0</v>
      </c>
      <c r="F17" s="47">
        <v>477512</v>
      </c>
      <c r="G17" s="47">
        <f>+'TES2 adjs'!E34</f>
        <v>519826.11826161767</v>
      </c>
      <c r="H17" s="10">
        <f t="shared" si="2"/>
        <v>42314.11826161767</v>
      </c>
      <c r="I17" s="74">
        <f t="shared" si="1"/>
        <v>886808</v>
      </c>
      <c r="J17" s="45">
        <f t="shared" si="1"/>
        <v>844493.8817383824</v>
      </c>
      <c r="K17" s="75">
        <f t="shared" si="3"/>
        <v>-42314.11826161761</v>
      </c>
      <c r="L17" s="74"/>
      <c r="M17" s="45"/>
      <c r="N17" s="75">
        <f aca="true" t="shared" si="4" ref="N17:N77">M17-L17</f>
        <v>0</v>
      </c>
      <c r="O17" s="7"/>
      <c r="P17" s="7"/>
      <c r="Q17" s="13"/>
    </row>
    <row r="18" spans="1:17" ht="15">
      <c r="A18" s="1">
        <v>9</v>
      </c>
      <c r="B18" s="13" t="s">
        <v>3</v>
      </c>
      <c r="C18" s="44">
        <v>20743729</v>
      </c>
      <c r="D18" s="45">
        <f>+'TES2 adjs'!F12</f>
        <v>20743729</v>
      </c>
      <c r="E18" s="46">
        <f t="shared" si="0"/>
        <v>0</v>
      </c>
      <c r="F18" s="47">
        <v>7260305</v>
      </c>
      <c r="G18" s="47">
        <f>+'TES2 adjs'!F34</f>
        <v>7903667.85236671</v>
      </c>
      <c r="H18" s="10">
        <f t="shared" si="2"/>
        <v>643362.8523667101</v>
      </c>
      <c r="I18" s="74">
        <f t="shared" si="1"/>
        <v>13483424</v>
      </c>
      <c r="J18" s="45">
        <f t="shared" si="1"/>
        <v>12840061.14763329</v>
      </c>
      <c r="K18" s="75">
        <f t="shared" si="3"/>
        <v>-643362.8523667101</v>
      </c>
      <c r="L18" s="74"/>
      <c r="M18" s="45"/>
      <c r="N18" s="75">
        <f t="shared" si="4"/>
        <v>0</v>
      </c>
      <c r="O18" s="7"/>
      <c r="P18" s="7"/>
      <c r="Q18" s="13"/>
    </row>
    <row r="19" spans="1:17" ht="15">
      <c r="A19" s="1">
        <v>10</v>
      </c>
      <c r="B19" s="13" t="s">
        <v>4</v>
      </c>
      <c r="C19" s="44"/>
      <c r="D19" s="45">
        <f>+'TES2 adjs'!G12</f>
        <v>0</v>
      </c>
      <c r="E19" s="46">
        <f t="shared" si="0"/>
        <v>0</v>
      </c>
      <c r="F19" s="47">
        <v>1517514</v>
      </c>
      <c r="G19" s="47">
        <f>+'TES2 adjs'!G34</f>
        <v>1517514.05</v>
      </c>
      <c r="H19" s="10">
        <f t="shared" si="2"/>
        <v>0.05000000004656613</v>
      </c>
      <c r="I19" s="74">
        <f t="shared" si="1"/>
        <v>-1517514</v>
      </c>
      <c r="J19" s="45">
        <f t="shared" si="1"/>
        <v>-1517514.05</v>
      </c>
      <c r="K19" s="75">
        <f t="shared" si="3"/>
        <v>-0.05000000004656613</v>
      </c>
      <c r="L19" s="74"/>
      <c r="M19" s="45"/>
      <c r="N19" s="75">
        <f t="shared" si="4"/>
        <v>0</v>
      </c>
      <c r="O19" s="7"/>
      <c r="P19" s="7"/>
      <c r="Q19" s="13"/>
    </row>
    <row r="20" spans="1:17" ht="15">
      <c r="A20" s="1">
        <v>11</v>
      </c>
      <c r="B20" s="13" t="s">
        <v>5</v>
      </c>
      <c r="C20" s="44"/>
      <c r="D20" s="45">
        <f>+'TES2 adjs'!H12</f>
        <v>0</v>
      </c>
      <c r="E20" s="46">
        <f t="shared" si="0"/>
        <v>0</v>
      </c>
      <c r="F20" s="47">
        <v>-211335</v>
      </c>
      <c r="G20" s="47">
        <f>+'TES2 adjs'!H34</f>
        <v>-211335</v>
      </c>
      <c r="H20" s="10">
        <f t="shared" si="2"/>
        <v>0</v>
      </c>
      <c r="I20" s="74">
        <f t="shared" si="1"/>
        <v>211335</v>
      </c>
      <c r="J20" s="45">
        <f t="shared" si="1"/>
        <v>211335</v>
      </c>
      <c r="K20" s="75">
        <f t="shared" si="3"/>
        <v>0</v>
      </c>
      <c r="L20" s="74">
        <v>-2497160</v>
      </c>
      <c r="M20" s="45">
        <f>+'TES2 adjs'!H63</f>
        <v>-2497159</v>
      </c>
      <c r="N20" s="75">
        <f t="shared" si="4"/>
        <v>1</v>
      </c>
      <c r="O20" s="7"/>
      <c r="P20" s="7"/>
      <c r="Q20" s="13"/>
    </row>
    <row r="21" spans="1:17" ht="15">
      <c r="A21" s="1">
        <v>12</v>
      </c>
      <c r="B21" s="13" t="s">
        <v>6</v>
      </c>
      <c r="C21" s="44">
        <v>-1888738</v>
      </c>
      <c r="D21" s="45">
        <f>+'TES2 adjs'!I12</f>
        <v>-1888738</v>
      </c>
      <c r="E21" s="46">
        <f t="shared" si="0"/>
        <v>0</v>
      </c>
      <c r="F21" s="47">
        <v>-664284</v>
      </c>
      <c r="G21" s="47">
        <f>+'TES2 adjs'!I34</f>
        <v>-664278.2999999999</v>
      </c>
      <c r="H21" s="10">
        <f t="shared" si="2"/>
        <v>5.700000000069849</v>
      </c>
      <c r="I21" s="74">
        <f t="shared" si="1"/>
        <v>-1224454</v>
      </c>
      <c r="J21" s="45">
        <f t="shared" si="1"/>
        <v>-1224459.7000000002</v>
      </c>
      <c r="K21" s="75">
        <f t="shared" si="3"/>
        <v>-5.7000000001862645</v>
      </c>
      <c r="L21" s="74">
        <v>495844</v>
      </c>
      <c r="M21" s="45">
        <f>+'TES2 adjs'!I63</f>
        <v>495844</v>
      </c>
      <c r="N21" s="75">
        <f t="shared" si="4"/>
        <v>0</v>
      </c>
      <c r="O21" s="7"/>
      <c r="P21" s="7"/>
      <c r="Q21" s="13"/>
    </row>
    <row r="22" spans="1:17" ht="15">
      <c r="A22" s="1">
        <v>13</v>
      </c>
      <c r="B22" s="13" t="s">
        <v>7</v>
      </c>
      <c r="C22" s="44">
        <v>-7612696</v>
      </c>
      <c r="D22" s="45">
        <f>+'TES2 adjs'!J12</f>
        <v>-7612696</v>
      </c>
      <c r="E22" s="46">
        <f t="shared" si="0"/>
        <v>0</v>
      </c>
      <c r="F22" s="47">
        <v>-2664444</v>
      </c>
      <c r="G22" s="47">
        <f>+'TES2 adjs'!J34</f>
        <v>-2664443.5999999996</v>
      </c>
      <c r="H22" s="10">
        <f t="shared" si="2"/>
        <v>0.40000000037252903</v>
      </c>
      <c r="I22" s="74">
        <f t="shared" si="1"/>
        <v>-4948252</v>
      </c>
      <c r="J22" s="45">
        <f t="shared" si="1"/>
        <v>-4948252.4</v>
      </c>
      <c r="K22" s="75">
        <f t="shared" si="3"/>
        <v>-0.40000000037252903</v>
      </c>
      <c r="L22" s="74"/>
      <c r="M22" s="45"/>
      <c r="N22" s="75">
        <f t="shared" si="4"/>
        <v>0</v>
      </c>
      <c r="O22" s="7"/>
      <c r="P22" s="7"/>
      <c r="Q22" s="13"/>
    </row>
    <row r="23" spans="1:17" ht="15">
      <c r="A23" s="1">
        <v>14</v>
      </c>
      <c r="B23" s="13" t="s">
        <v>8</v>
      </c>
      <c r="C23" s="44">
        <v>-5499045</v>
      </c>
      <c r="D23" s="45">
        <f>+'TES2 adjs'!K12</f>
        <v>-5499045</v>
      </c>
      <c r="E23" s="46">
        <f t="shared" si="0"/>
        <v>0</v>
      </c>
      <c r="F23" s="47">
        <v>-1029566</v>
      </c>
      <c r="G23" s="47">
        <f>+'TES2 adjs'!K34</f>
        <v>-1029565.75</v>
      </c>
      <c r="H23" s="10">
        <f t="shared" si="2"/>
        <v>0.25</v>
      </c>
      <c r="I23" s="74">
        <f t="shared" si="1"/>
        <v>-4469479</v>
      </c>
      <c r="J23" s="45">
        <f t="shared" si="1"/>
        <v>-4469479.25</v>
      </c>
      <c r="K23" s="75">
        <f t="shared" si="3"/>
        <v>-0.25</v>
      </c>
      <c r="L23" s="74"/>
      <c r="M23" s="45"/>
      <c r="N23" s="75">
        <f t="shared" si="4"/>
        <v>0</v>
      </c>
      <c r="O23" s="7"/>
      <c r="P23" s="7"/>
      <c r="Q23" s="13"/>
    </row>
    <row r="24" spans="1:17" ht="15">
      <c r="A24" s="1">
        <v>15</v>
      </c>
      <c r="B24" s="13"/>
      <c r="C24" s="44"/>
      <c r="D24" s="45"/>
      <c r="E24" s="46"/>
      <c r="F24" s="47"/>
      <c r="G24" s="47"/>
      <c r="H24" s="10"/>
      <c r="I24" s="74"/>
      <c r="J24" s="45"/>
      <c r="K24" s="75"/>
      <c r="L24" s="74"/>
      <c r="M24" s="45"/>
      <c r="N24" s="75"/>
      <c r="O24" s="7"/>
      <c r="P24" s="7"/>
      <c r="Q24" s="13"/>
    </row>
    <row r="25" spans="1:17" ht="15">
      <c r="A25" s="1">
        <v>16</v>
      </c>
      <c r="B25" s="13" t="s">
        <v>9</v>
      </c>
      <c r="C25" s="44"/>
      <c r="D25" s="45">
        <f>+'TES2 adjs'!L12</f>
        <v>0</v>
      </c>
      <c r="E25" s="46">
        <f t="shared" si="0"/>
        <v>0</v>
      </c>
      <c r="F25" s="47">
        <v>-43356</v>
      </c>
      <c r="G25" s="47">
        <f>+'TES2 adjs'!L34</f>
        <v>-43356.3</v>
      </c>
      <c r="H25" s="10">
        <f t="shared" si="2"/>
        <v>-0.3000000000029104</v>
      </c>
      <c r="I25" s="74">
        <f t="shared" si="1"/>
        <v>43356</v>
      </c>
      <c r="J25" s="45">
        <f t="shared" si="1"/>
        <v>43356.3</v>
      </c>
      <c r="K25" s="75">
        <f t="shared" si="3"/>
        <v>0.3000000000029104</v>
      </c>
      <c r="L25" s="74">
        <v>-171</v>
      </c>
      <c r="M25" s="45">
        <f>+'TES2 adjs'!L63</f>
        <v>0</v>
      </c>
      <c r="N25" s="75">
        <f t="shared" si="4"/>
        <v>171</v>
      </c>
      <c r="O25" s="7"/>
      <c r="P25" s="7"/>
      <c r="Q25" s="13"/>
    </row>
    <row r="26" spans="1:17" ht="15">
      <c r="A26" s="1">
        <v>17</v>
      </c>
      <c r="B26" s="13" t="s">
        <v>10</v>
      </c>
      <c r="C26" s="44"/>
      <c r="D26" s="45">
        <f>+'TES2 adjs'!M12</f>
        <v>0</v>
      </c>
      <c r="E26" s="46">
        <f t="shared" si="0"/>
        <v>0</v>
      </c>
      <c r="F26" s="47">
        <v>1338571</v>
      </c>
      <c r="G26" s="47">
        <f>+'TES2 adjs'!M34</f>
        <v>15859.35</v>
      </c>
      <c r="H26" s="10">
        <f t="shared" si="2"/>
        <v>-1322711.65</v>
      </c>
      <c r="I26" s="74">
        <f t="shared" si="1"/>
        <v>-1338571</v>
      </c>
      <c r="J26" s="45">
        <f t="shared" si="1"/>
        <v>-15859.35</v>
      </c>
      <c r="K26" s="75">
        <f t="shared" si="3"/>
        <v>1322711.65</v>
      </c>
      <c r="L26" s="74"/>
      <c r="M26" s="45"/>
      <c r="N26" s="75">
        <f t="shared" si="4"/>
        <v>0</v>
      </c>
      <c r="O26" s="7"/>
      <c r="P26" s="7"/>
      <c r="Q26" s="13"/>
    </row>
    <row r="27" spans="1:17" ht="15">
      <c r="A27" s="1">
        <v>18</v>
      </c>
      <c r="B27" s="13" t="s">
        <v>11</v>
      </c>
      <c r="C27" s="44">
        <v>-58475</v>
      </c>
      <c r="D27" s="45">
        <f>+'TES2 adjs'!N12</f>
        <v>-58475</v>
      </c>
      <c r="E27" s="46">
        <f t="shared" si="0"/>
        <v>0</v>
      </c>
      <c r="F27" s="47">
        <v>-70966</v>
      </c>
      <c r="G27" s="47">
        <f>+'TES2 adjs'!N34</f>
        <v>-70965.4</v>
      </c>
      <c r="H27" s="10">
        <f t="shared" si="2"/>
        <v>0.6000000000058208</v>
      </c>
      <c r="I27" s="74">
        <f t="shared" si="1"/>
        <v>12491</v>
      </c>
      <c r="J27" s="45">
        <f t="shared" si="1"/>
        <v>12490.399999999994</v>
      </c>
      <c r="K27" s="75">
        <f t="shared" si="3"/>
        <v>-0.6000000000058208</v>
      </c>
      <c r="L27" s="74"/>
      <c r="M27" s="45"/>
      <c r="N27" s="75">
        <f t="shared" si="4"/>
        <v>0</v>
      </c>
      <c r="O27" s="7"/>
      <c r="P27" s="7"/>
      <c r="Q27" s="13"/>
    </row>
    <row r="28" spans="1:17" ht="15">
      <c r="A28" s="1">
        <v>19</v>
      </c>
      <c r="B28" s="13" t="s">
        <v>12</v>
      </c>
      <c r="C28" s="44"/>
      <c r="D28" s="45"/>
      <c r="E28" s="46">
        <f t="shared" si="0"/>
        <v>0</v>
      </c>
      <c r="F28" s="47">
        <v>-85230</v>
      </c>
      <c r="G28" s="47">
        <f>+'TES2 adjs'!O34</f>
        <v>-185674.45</v>
      </c>
      <c r="H28" s="10">
        <f t="shared" si="2"/>
        <v>-100444.45000000001</v>
      </c>
      <c r="I28" s="74">
        <f t="shared" si="1"/>
        <v>85230</v>
      </c>
      <c r="J28" s="45">
        <f t="shared" si="1"/>
        <v>185674.45</v>
      </c>
      <c r="K28" s="75">
        <f t="shared" si="3"/>
        <v>100444.45000000001</v>
      </c>
      <c r="L28" s="74"/>
      <c r="M28" s="45"/>
      <c r="N28" s="75">
        <f t="shared" si="4"/>
        <v>0</v>
      </c>
      <c r="O28" s="7"/>
      <c r="P28" s="7"/>
      <c r="Q28" s="13"/>
    </row>
    <row r="29" spans="1:17" ht="15">
      <c r="A29" s="1">
        <v>20</v>
      </c>
      <c r="B29" s="13" t="s">
        <v>13</v>
      </c>
      <c r="C29" s="44"/>
      <c r="D29" s="45"/>
      <c r="E29" s="46">
        <f t="shared" si="0"/>
        <v>0</v>
      </c>
      <c r="F29" s="47">
        <f>-246409-131882</f>
        <v>-378291</v>
      </c>
      <c r="G29" s="47">
        <f>+'TES2 adjs'!P34</f>
        <v>-378290.9</v>
      </c>
      <c r="H29" s="10">
        <f t="shared" si="2"/>
        <v>0.09999999997671694</v>
      </c>
      <c r="I29" s="74">
        <f t="shared" si="1"/>
        <v>378291</v>
      </c>
      <c r="J29" s="45">
        <f t="shared" si="1"/>
        <v>378290.9</v>
      </c>
      <c r="K29" s="75">
        <f t="shared" si="3"/>
        <v>-0.09999999997671694</v>
      </c>
      <c r="L29" s="74"/>
      <c r="M29" s="45"/>
      <c r="N29" s="75">
        <f t="shared" si="4"/>
        <v>0</v>
      </c>
      <c r="O29" s="7"/>
      <c r="P29" s="7"/>
      <c r="Q29" s="13"/>
    </row>
    <row r="30" spans="1:17" ht="15">
      <c r="A30" s="1">
        <v>21</v>
      </c>
      <c r="B30" s="13" t="s">
        <v>14</v>
      </c>
      <c r="C30" s="44"/>
      <c r="D30" s="45"/>
      <c r="E30" s="46">
        <f t="shared" si="0"/>
        <v>0</v>
      </c>
      <c r="F30" s="47">
        <f>381426+204146</f>
        <v>585572</v>
      </c>
      <c r="G30" s="47">
        <f>+'TES2 adjs'!R34</f>
        <v>585572</v>
      </c>
      <c r="H30" s="10">
        <f t="shared" si="2"/>
        <v>0</v>
      </c>
      <c r="I30" s="74">
        <f t="shared" si="1"/>
        <v>-585572</v>
      </c>
      <c r="J30" s="45">
        <f t="shared" si="1"/>
        <v>-585572</v>
      </c>
      <c r="K30" s="75">
        <f t="shared" si="3"/>
        <v>0</v>
      </c>
      <c r="L30" s="74"/>
      <c r="M30" s="45"/>
      <c r="N30" s="75">
        <f t="shared" si="4"/>
        <v>0</v>
      </c>
      <c r="O30" s="7"/>
      <c r="P30" s="7"/>
      <c r="Q30" s="13"/>
    </row>
    <row r="31" spans="1:17" ht="15">
      <c r="A31" s="1">
        <v>22</v>
      </c>
      <c r="B31" s="13" t="s">
        <v>15</v>
      </c>
      <c r="C31" s="44"/>
      <c r="D31" s="45"/>
      <c r="E31" s="46">
        <f t="shared" si="0"/>
        <v>0</v>
      </c>
      <c r="F31" s="47">
        <v>27045</v>
      </c>
      <c r="G31" s="47">
        <f>+'TES2 adjs'!T34</f>
        <v>27044.550000000003</v>
      </c>
      <c r="H31" s="10">
        <f t="shared" si="2"/>
        <v>-0.4499999999970896</v>
      </c>
      <c r="I31" s="74">
        <f t="shared" si="1"/>
        <v>-27045</v>
      </c>
      <c r="J31" s="45">
        <f t="shared" si="1"/>
        <v>-27044.550000000003</v>
      </c>
      <c r="K31" s="75">
        <f t="shared" si="3"/>
        <v>0.4499999999970896</v>
      </c>
      <c r="L31" s="74"/>
      <c r="M31" s="45"/>
      <c r="N31" s="75">
        <f t="shared" si="4"/>
        <v>0</v>
      </c>
      <c r="O31" s="7"/>
      <c r="P31" s="7"/>
      <c r="Q31" s="13"/>
    </row>
    <row r="32" spans="1:17" ht="15">
      <c r="A32" s="1">
        <v>23</v>
      </c>
      <c r="B32" s="13" t="s">
        <v>16</v>
      </c>
      <c r="C32" s="44"/>
      <c r="D32" s="45"/>
      <c r="E32" s="46">
        <f t="shared" si="0"/>
        <v>0</v>
      </c>
      <c r="F32" s="47">
        <v>-892530</v>
      </c>
      <c r="G32" s="47">
        <f>+'TES2 adjs'!U34</f>
        <v>-892529.95</v>
      </c>
      <c r="H32" s="10">
        <f t="shared" si="2"/>
        <v>0.05000000004656613</v>
      </c>
      <c r="I32" s="74">
        <f t="shared" si="1"/>
        <v>892530</v>
      </c>
      <c r="J32" s="45">
        <f t="shared" si="1"/>
        <v>892529.95</v>
      </c>
      <c r="K32" s="75">
        <f t="shared" si="3"/>
        <v>-0.05000000004656613</v>
      </c>
      <c r="L32" s="74"/>
      <c r="M32" s="45"/>
      <c r="N32" s="75">
        <f t="shared" si="4"/>
        <v>0</v>
      </c>
      <c r="O32" s="7"/>
      <c r="P32" s="7"/>
      <c r="Q32" s="13"/>
    </row>
    <row r="33" spans="1:17" ht="15">
      <c r="A33" s="1">
        <v>24</v>
      </c>
      <c r="B33" s="13" t="s">
        <v>17</v>
      </c>
      <c r="C33" s="44"/>
      <c r="D33" s="45"/>
      <c r="E33" s="46">
        <f t="shared" si="0"/>
        <v>0</v>
      </c>
      <c r="F33" s="47">
        <v>-151992</v>
      </c>
      <c r="G33" s="47">
        <f>+'TES2 adjs'!V34</f>
        <v>-619550.1000000001</v>
      </c>
      <c r="H33" s="10">
        <f t="shared" si="2"/>
        <v>-467558.1000000001</v>
      </c>
      <c r="I33" s="74">
        <f t="shared" si="1"/>
        <v>151992</v>
      </c>
      <c r="J33" s="45">
        <f t="shared" si="1"/>
        <v>619550.1000000001</v>
      </c>
      <c r="K33" s="75">
        <f t="shared" si="3"/>
        <v>467558.1000000001</v>
      </c>
      <c r="L33" s="74"/>
      <c r="M33" s="45"/>
      <c r="N33" s="75">
        <f t="shared" si="4"/>
        <v>0</v>
      </c>
      <c r="O33" s="7"/>
      <c r="P33" s="7"/>
      <c r="Q33" s="13"/>
    </row>
    <row r="34" spans="1:17" ht="15">
      <c r="A34" s="1">
        <v>25</v>
      </c>
      <c r="B34" s="13" t="s">
        <v>18</v>
      </c>
      <c r="C34" s="44"/>
      <c r="D34" s="45"/>
      <c r="E34" s="46">
        <f t="shared" si="0"/>
        <v>0</v>
      </c>
      <c r="F34" s="47">
        <v>-152712</v>
      </c>
      <c r="G34" s="47">
        <f>+'TES2 adjs'!W34</f>
        <v>-152711.65000000002</v>
      </c>
      <c r="H34" s="10">
        <f t="shared" si="2"/>
        <v>0.34999999997671694</v>
      </c>
      <c r="I34" s="74">
        <f t="shared" si="1"/>
        <v>152712</v>
      </c>
      <c r="J34" s="45">
        <f t="shared" si="1"/>
        <v>152711.65000000002</v>
      </c>
      <c r="K34" s="75">
        <f t="shared" si="3"/>
        <v>-0.34999999997671694</v>
      </c>
      <c r="L34" s="74"/>
      <c r="M34" s="45"/>
      <c r="N34" s="75">
        <f t="shared" si="4"/>
        <v>0</v>
      </c>
      <c r="O34" s="7"/>
      <c r="P34" s="7"/>
      <c r="Q34" s="13"/>
    </row>
    <row r="35" spans="1:17" ht="15">
      <c r="A35" s="1">
        <v>26</v>
      </c>
      <c r="B35" s="13" t="s">
        <v>19</v>
      </c>
      <c r="C35" s="44"/>
      <c r="D35" s="45"/>
      <c r="E35" s="46">
        <f t="shared" si="0"/>
        <v>0</v>
      </c>
      <c r="F35" s="47">
        <v>-261971</v>
      </c>
      <c r="G35" s="47">
        <f>+'TES2 adjs'!X34</f>
        <v>-261970.80000000002</v>
      </c>
      <c r="H35" s="10">
        <f t="shared" si="2"/>
        <v>0.1999999999825377</v>
      </c>
      <c r="I35" s="74">
        <f t="shared" si="1"/>
        <v>261971</v>
      </c>
      <c r="J35" s="45">
        <f t="shared" si="1"/>
        <v>261970.80000000002</v>
      </c>
      <c r="K35" s="75">
        <f t="shared" si="3"/>
        <v>-0.1999999999825377</v>
      </c>
      <c r="L35" s="74"/>
      <c r="M35" s="45"/>
      <c r="N35" s="75">
        <f t="shared" si="4"/>
        <v>0</v>
      </c>
      <c r="O35" s="7"/>
      <c r="P35" s="7"/>
      <c r="Q35" s="13"/>
    </row>
    <row r="36" spans="1:17" ht="15">
      <c r="A36" s="1">
        <v>27</v>
      </c>
      <c r="B36" s="13" t="s">
        <v>20</v>
      </c>
      <c r="C36" s="44"/>
      <c r="D36" s="45"/>
      <c r="E36" s="46">
        <f t="shared" si="0"/>
        <v>0</v>
      </c>
      <c r="F36" s="47">
        <v>-565256</v>
      </c>
      <c r="G36" s="47">
        <f>+'TES2 adjs'!Y34</f>
        <v>-353988.7</v>
      </c>
      <c r="H36" s="10">
        <f t="shared" si="2"/>
        <v>211267.3</v>
      </c>
      <c r="I36" s="74">
        <f t="shared" si="1"/>
        <v>565256</v>
      </c>
      <c r="J36" s="45">
        <f t="shared" si="1"/>
        <v>353988.7</v>
      </c>
      <c r="K36" s="75">
        <f t="shared" si="3"/>
        <v>-211267.3</v>
      </c>
      <c r="L36" s="74"/>
      <c r="M36" s="45"/>
      <c r="N36" s="75">
        <f t="shared" si="4"/>
        <v>0</v>
      </c>
      <c r="O36" s="7"/>
      <c r="P36" s="7"/>
      <c r="Q36" s="13"/>
    </row>
    <row r="37" spans="1:17" ht="15">
      <c r="A37" s="1">
        <v>28</v>
      </c>
      <c r="B37" s="13" t="s">
        <v>90</v>
      </c>
      <c r="C37" s="44"/>
      <c r="D37" s="45"/>
      <c r="E37" s="46"/>
      <c r="F37" s="47"/>
      <c r="G37" s="47">
        <f>+'TES2 adjs'!Z34</f>
        <v>-1078476.1</v>
      </c>
      <c r="H37" s="10">
        <f t="shared" si="2"/>
        <v>-1078476.1</v>
      </c>
      <c r="I37" s="74"/>
      <c r="J37" s="45">
        <f t="shared" si="1"/>
        <v>1078476.1</v>
      </c>
      <c r="K37" s="75">
        <f t="shared" si="3"/>
        <v>1078476.1</v>
      </c>
      <c r="L37" s="74"/>
      <c r="M37" s="45">
        <f>+'TES2 adjs'!Z63</f>
        <v>-306905</v>
      </c>
      <c r="N37" s="75">
        <f t="shared" si="4"/>
        <v>-306905</v>
      </c>
      <c r="O37" s="7"/>
      <c r="P37" s="7"/>
      <c r="Q37" s="13"/>
    </row>
    <row r="38" spans="1:17" ht="15">
      <c r="A38" s="1">
        <v>29</v>
      </c>
      <c r="B38" s="13" t="s">
        <v>98</v>
      </c>
      <c r="C38" s="44"/>
      <c r="D38" s="45"/>
      <c r="E38" s="46"/>
      <c r="F38" s="47"/>
      <c r="G38" s="47">
        <f>+'TES2 adjs'!AA34</f>
        <v>-99303.75</v>
      </c>
      <c r="H38" s="10">
        <f t="shared" si="2"/>
        <v>-99303.75</v>
      </c>
      <c r="I38" s="74"/>
      <c r="J38" s="45">
        <f t="shared" si="1"/>
        <v>99303.75</v>
      </c>
      <c r="K38" s="75">
        <f t="shared" si="3"/>
        <v>99303.75</v>
      </c>
      <c r="L38" s="74"/>
      <c r="M38" s="45"/>
      <c r="N38" s="75">
        <f t="shared" si="4"/>
        <v>0</v>
      </c>
      <c r="O38" s="7"/>
      <c r="P38" s="7"/>
      <c r="Q38" s="13"/>
    </row>
    <row r="39" spans="1:17" ht="15">
      <c r="A39" s="1">
        <v>30</v>
      </c>
      <c r="B39" s="13"/>
      <c r="C39" s="44"/>
      <c r="D39" s="45"/>
      <c r="E39" s="46"/>
      <c r="F39" s="47"/>
      <c r="G39" s="47"/>
      <c r="H39" s="10"/>
      <c r="I39" s="74"/>
      <c r="J39" s="45"/>
      <c r="K39" s="75"/>
      <c r="L39" s="74"/>
      <c r="M39" s="45"/>
      <c r="N39" s="75"/>
      <c r="O39" s="7"/>
      <c r="P39" s="7"/>
      <c r="Q39" s="13"/>
    </row>
    <row r="40" spans="1:17" ht="15">
      <c r="A40" s="1">
        <v>31</v>
      </c>
      <c r="B40" s="13" t="s">
        <v>48</v>
      </c>
      <c r="C40" s="44">
        <v>25717207</v>
      </c>
      <c r="D40" s="45">
        <f>+'TES2 adjs'!AB12</f>
        <v>28851529</v>
      </c>
      <c r="E40" s="46">
        <f t="shared" si="0"/>
        <v>3134322</v>
      </c>
      <c r="F40" s="47">
        <v>32729028</v>
      </c>
      <c r="G40" s="47">
        <f>+'TES2 adjs'!AB34</f>
        <v>31553399.6</v>
      </c>
      <c r="H40" s="10">
        <f t="shared" si="2"/>
        <v>-1175628.3999999985</v>
      </c>
      <c r="I40" s="74">
        <f t="shared" si="1"/>
        <v>-7011821</v>
      </c>
      <c r="J40" s="45">
        <f t="shared" si="1"/>
        <v>-2701870.6000000015</v>
      </c>
      <c r="K40" s="75">
        <f t="shared" si="3"/>
        <v>4309950.3999999985</v>
      </c>
      <c r="L40" s="74"/>
      <c r="M40" s="45"/>
      <c r="N40" s="75">
        <f t="shared" si="4"/>
        <v>0</v>
      </c>
      <c r="O40" s="7"/>
      <c r="P40" s="7"/>
      <c r="Q40" s="13"/>
    </row>
    <row r="41" spans="1:17" ht="15">
      <c r="A41" s="1">
        <v>32</v>
      </c>
      <c r="B41" s="13" t="s">
        <v>21</v>
      </c>
      <c r="C41" s="44"/>
      <c r="D41" s="45">
        <f>+'TES2 adjs'!AC12</f>
        <v>0</v>
      </c>
      <c r="E41" s="46">
        <f t="shared" si="0"/>
        <v>0</v>
      </c>
      <c r="F41" s="47">
        <v>-660569</v>
      </c>
      <c r="G41" s="47">
        <f>+'TES2 adjs'!AC34</f>
        <v>-660569.7000000001</v>
      </c>
      <c r="H41" s="10">
        <f t="shared" si="2"/>
        <v>-0.7000000000698492</v>
      </c>
      <c r="I41" s="74">
        <f t="shared" si="1"/>
        <v>660569</v>
      </c>
      <c r="J41" s="45">
        <f t="shared" si="1"/>
        <v>660569.7000000001</v>
      </c>
      <c r="K41" s="75">
        <f t="shared" si="3"/>
        <v>0.7000000000698492</v>
      </c>
      <c r="L41" s="74">
        <v>-11092337</v>
      </c>
      <c r="M41" s="45">
        <f>+'TES2 adjs'!AC63</f>
        <v>-11092338</v>
      </c>
      <c r="N41" s="75">
        <f t="shared" si="4"/>
        <v>-1</v>
      </c>
      <c r="O41" s="7"/>
      <c r="P41" s="7"/>
      <c r="Q41" s="13"/>
    </row>
    <row r="42" spans="1:17" ht="15">
      <c r="A42" s="1">
        <v>33</v>
      </c>
      <c r="B42" s="13" t="s">
        <v>22</v>
      </c>
      <c r="C42" s="44">
        <v>-33799</v>
      </c>
      <c r="D42" s="45">
        <f>+'TES2 adjs'!AD12</f>
        <v>-33798.55</v>
      </c>
      <c r="E42" s="46">
        <f t="shared" si="0"/>
        <v>0.4499999999970896</v>
      </c>
      <c r="F42" s="47">
        <v>427247</v>
      </c>
      <c r="G42" s="47">
        <f>+'TES2 adjs'!AD34</f>
        <v>-11829.4925</v>
      </c>
      <c r="H42" s="10">
        <f t="shared" si="2"/>
        <v>-439076.4925</v>
      </c>
      <c r="I42" s="74">
        <f t="shared" si="1"/>
        <v>-461046</v>
      </c>
      <c r="J42" s="45">
        <f t="shared" si="1"/>
        <v>-21969.057500000003</v>
      </c>
      <c r="K42" s="75">
        <f t="shared" si="3"/>
        <v>439076.9425</v>
      </c>
      <c r="L42" s="74">
        <v>-366503</v>
      </c>
      <c r="M42" s="45">
        <f>+'TES2 adjs'!AD63</f>
        <v>-2522908</v>
      </c>
      <c r="N42" s="75">
        <f t="shared" si="4"/>
        <v>-2156405</v>
      </c>
      <c r="O42" s="7"/>
      <c r="P42" s="7"/>
      <c r="Q42" s="13"/>
    </row>
    <row r="43" spans="1:17" ht="15">
      <c r="A43" s="1">
        <v>34</v>
      </c>
      <c r="B43" s="13" t="s">
        <v>23</v>
      </c>
      <c r="C43" s="44"/>
      <c r="D43" s="45"/>
      <c r="E43" s="46">
        <f t="shared" si="0"/>
        <v>0</v>
      </c>
      <c r="F43" s="47">
        <v>-879267</v>
      </c>
      <c r="G43" s="47">
        <f>+'TES2 adjs'!AE34</f>
        <v>-879266.7</v>
      </c>
      <c r="H43" s="10">
        <f t="shared" si="2"/>
        <v>0.30000000004656613</v>
      </c>
      <c r="I43" s="74">
        <f t="shared" si="1"/>
        <v>879267</v>
      </c>
      <c r="J43" s="45">
        <f t="shared" si="1"/>
        <v>879266.7</v>
      </c>
      <c r="K43" s="75">
        <f t="shared" si="3"/>
        <v>-0.30000000004656613</v>
      </c>
      <c r="L43" s="74"/>
      <c r="M43" s="45"/>
      <c r="N43" s="75">
        <f t="shared" si="4"/>
        <v>0</v>
      </c>
      <c r="O43" s="7"/>
      <c r="P43" s="7"/>
      <c r="Q43" s="13"/>
    </row>
    <row r="44" spans="1:17" ht="15">
      <c r="A44" s="1">
        <v>35</v>
      </c>
      <c r="B44" s="13" t="s">
        <v>53</v>
      </c>
      <c r="C44" s="44"/>
      <c r="D44" s="45"/>
      <c r="E44" s="46">
        <f t="shared" si="0"/>
        <v>0</v>
      </c>
      <c r="F44" s="47">
        <v>0</v>
      </c>
      <c r="G44" s="47">
        <f>+'TES2 adjs'!AF34</f>
        <v>0</v>
      </c>
      <c r="H44" s="10">
        <f t="shared" si="2"/>
        <v>0</v>
      </c>
      <c r="I44" s="74">
        <f t="shared" si="1"/>
        <v>0</v>
      </c>
      <c r="J44" s="45">
        <f t="shared" si="1"/>
        <v>0</v>
      </c>
      <c r="K44" s="75">
        <f t="shared" si="3"/>
        <v>0</v>
      </c>
      <c r="L44" s="74"/>
      <c r="M44" s="45"/>
      <c r="N44" s="75">
        <f t="shared" si="4"/>
        <v>0</v>
      </c>
      <c r="O44" s="7"/>
      <c r="P44" s="7"/>
      <c r="Q44" s="13"/>
    </row>
    <row r="45" spans="1:17" ht="15">
      <c r="A45" s="1">
        <v>36</v>
      </c>
      <c r="B45" s="13" t="s">
        <v>24</v>
      </c>
      <c r="C45" s="44"/>
      <c r="D45" s="45"/>
      <c r="E45" s="46">
        <f t="shared" si="0"/>
        <v>0</v>
      </c>
      <c r="F45" s="47">
        <v>98286</v>
      </c>
      <c r="G45" s="47">
        <f>+'TES2 adjs'!AG34</f>
        <v>98285.85</v>
      </c>
      <c r="H45" s="10">
        <f t="shared" si="2"/>
        <v>-0.14999999999417923</v>
      </c>
      <c r="I45" s="74">
        <f t="shared" si="1"/>
        <v>-98286</v>
      </c>
      <c r="J45" s="45">
        <f t="shared" si="1"/>
        <v>-98285.85</v>
      </c>
      <c r="K45" s="75">
        <f t="shared" si="3"/>
        <v>0.14999999999417923</v>
      </c>
      <c r="L45" s="74"/>
      <c r="M45" s="45"/>
      <c r="N45" s="75">
        <f t="shared" si="4"/>
        <v>0</v>
      </c>
      <c r="O45" s="7"/>
      <c r="P45" s="7"/>
      <c r="Q45" s="13"/>
    </row>
    <row r="46" spans="1:17" ht="15">
      <c r="A46" s="1">
        <v>37</v>
      </c>
      <c r="B46" s="13" t="s">
        <v>25</v>
      </c>
      <c r="C46" s="44"/>
      <c r="D46" s="45"/>
      <c r="E46" s="46">
        <f t="shared" si="0"/>
        <v>0</v>
      </c>
      <c r="F46" s="47">
        <v>13552887</v>
      </c>
      <c r="G46" s="47">
        <f>+'TES2 adjs'!AH34</f>
        <v>13552886.75</v>
      </c>
      <c r="H46" s="10">
        <f t="shared" si="2"/>
        <v>-0.25</v>
      </c>
      <c r="I46" s="74">
        <f t="shared" si="1"/>
        <v>-13552887</v>
      </c>
      <c r="J46" s="45">
        <f t="shared" si="1"/>
        <v>-13552886.75</v>
      </c>
      <c r="K46" s="75">
        <f t="shared" si="3"/>
        <v>0.25</v>
      </c>
      <c r="L46" s="74"/>
      <c r="M46" s="45"/>
      <c r="N46" s="75">
        <f t="shared" si="4"/>
        <v>0</v>
      </c>
      <c r="O46" s="7"/>
      <c r="P46" s="7"/>
      <c r="Q46" s="13"/>
    </row>
    <row r="47" spans="1:17" ht="15">
      <c r="A47" s="1">
        <v>38</v>
      </c>
      <c r="B47" s="13" t="s">
        <v>26</v>
      </c>
      <c r="C47" s="44"/>
      <c r="D47" s="45"/>
      <c r="E47" s="46">
        <f t="shared" si="0"/>
        <v>0</v>
      </c>
      <c r="F47" s="47"/>
      <c r="G47" s="47">
        <f>+'TES2 adjs'!AI34</f>
        <v>0</v>
      </c>
      <c r="H47" s="10">
        <f t="shared" si="2"/>
        <v>0</v>
      </c>
      <c r="I47" s="74">
        <f t="shared" si="1"/>
        <v>0</v>
      </c>
      <c r="J47" s="45">
        <f t="shared" si="1"/>
        <v>0</v>
      </c>
      <c r="K47" s="75">
        <f t="shared" si="3"/>
        <v>0</v>
      </c>
      <c r="L47" s="74"/>
      <c r="M47" s="45"/>
      <c r="N47" s="75">
        <f t="shared" si="4"/>
        <v>0</v>
      </c>
      <c r="O47" s="7"/>
      <c r="P47" s="7"/>
      <c r="Q47" s="13"/>
    </row>
    <row r="48" spans="1:17" ht="15">
      <c r="A48" s="1">
        <v>39</v>
      </c>
      <c r="B48" s="13" t="s">
        <v>91</v>
      </c>
      <c r="C48" s="44"/>
      <c r="D48" s="45"/>
      <c r="E48" s="46"/>
      <c r="F48" s="47"/>
      <c r="G48" s="47">
        <f>+'TES2 adjs'!AJ34</f>
        <v>-181899.25</v>
      </c>
      <c r="H48" s="10">
        <f t="shared" si="2"/>
        <v>-181899.25</v>
      </c>
      <c r="I48" s="74">
        <f>C48-F48</f>
        <v>0</v>
      </c>
      <c r="J48" s="45">
        <f>D48-G48</f>
        <v>181899.25</v>
      </c>
      <c r="K48" s="75">
        <f>J48-I48</f>
        <v>181899.25</v>
      </c>
      <c r="L48" s="74"/>
      <c r="M48" s="45"/>
      <c r="N48" s="75">
        <f t="shared" si="4"/>
        <v>0</v>
      </c>
      <c r="O48" s="7"/>
      <c r="P48" s="7"/>
      <c r="Q48" s="13"/>
    </row>
    <row r="49" spans="1:17" ht="15">
      <c r="A49" s="1">
        <v>40</v>
      </c>
      <c r="B49" s="13"/>
      <c r="C49" s="44"/>
      <c r="D49" s="45"/>
      <c r="E49" s="46"/>
      <c r="F49" s="47"/>
      <c r="G49" s="47"/>
      <c r="H49" s="10"/>
      <c r="I49" s="74"/>
      <c r="J49" s="45"/>
      <c r="K49" s="75"/>
      <c r="L49" s="74"/>
      <c r="M49" s="45"/>
      <c r="N49" s="75"/>
      <c r="O49" s="7"/>
      <c r="P49" s="7"/>
      <c r="Q49" s="13"/>
    </row>
    <row r="50" spans="1:17" ht="15">
      <c r="A50" s="1">
        <v>41</v>
      </c>
      <c r="B50" s="13" t="s">
        <v>27</v>
      </c>
      <c r="C50" s="44"/>
      <c r="D50" s="45"/>
      <c r="E50" s="46">
        <f t="shared" si="0"/>
        <v>0</v>
      </c>
      <c r="F50" s="47">
        <v>55538</v>
      </c>
      <c r="G50" s="47">
        <f>+'TES2 adjs'!AK34</f>
        <v>55538</v>
      </c>
      <c r="H50" s="10">
        <f t="shared" si="2"/>
        <v>0</v>
      </c>
      <c r="I50" s="74">
        <f t="shared" si="1"/>
        <v>-55538</v>
      </c>
      <c r="J50" s="45">
        <f t="shared" si="1"/>
        <v>-55538</v>
      </c>
      <c r="K50" s="75">
        <f t="shared" si="3"/>
        <v>0</v>
      </c>
      <c r="L50" s="74"/>
      <c r="M50" s="45"/>
      <c r="N50" s="75">
        <f t="shared" si="4"/>
        <v>0</v>
      </c>
      <c r="O50" s="7"/>
      <c r="P50" s="7"/>
      <c r="Q50" s="13"/>
    </row>
    <row r="51" spans="1:17" ht="15">
      <c r="A51" s="1">
        <v>42</v>
      </c>
      <c r="B51" s="13" t="s">
        <v>28</v>
      </c>
      <c r="C51" s="44"/>
      <c r="D51" s="45"/>
      <c r="E51" s="46">
        <f t="shared" si="0"/>
        <v>0</v>
      </c>
      <c r="F51" s="47"/>
      <c r="G51" s="47">
        <f>+'TES2 adjs'!AL34</f>
        <v>0</v>
      </c>
      <c r="H51" s="10">
        <f t="shared" si="2"/>
        <v>0</v>
      </c>
      <c r="I51" s="74">
        <f t="shared" si="1"/>
        <v>0</v>
      </c>
      <c r="J51" s="45">
        <f t="shared" si="1"/>
        <v>0</v>
      </c>
      <c r="K51" s="75">
        <f t="shared" si="3"/>
        <v>0</v>
      </c>
      <c r="L51" s="74">
        <v>-10786</v>
      </c>
      <c r="M51" s="45">
        <f>+'TES2 adjs'!AL63</f>
        <v>-10786</v>
      </c>
      <c r="N51" s="75">
        <f t="shared" si="4"/>
        <v>0</v>
      </c>
      <c r="O51" s="7"/>
      <c r="P51" s="7"/>
      <c r="Q51" s="13"/>
    </row>
    <row r="52" spans="1:17" ht="15">
      <c r="A52" s="1">
        <v>43</v>
      </c>
      <c r="B52" s="13" t="s">
        <v>29</v>
      </c>
      <c r="C52" s="44"/>
      <c r="D52" s="45"/>
      <c r="E52" s="46">
        <f t="shared" si="0"/>
        <v>0</v>
      </c>
      <c r="F52" s="47">
        <v>-1276929</v>
      </c>
      <c r="G52" s="47">
        <f>+'TES2 adjs'!AM34</f>
        <v>-1276929</v>
      </c>
      <c r="H52" s="10">
        <f t="shared" si="2"/>
        <v>0</v>
      </c>
      <c r="I52" s="74">
        <f t="shared" si="1"/>
        <v>1276929</v>
      </c>
      <c r="J52" s="45">
        <f t="shared" si="1"/>
        <v>1276929</v>
      </c>
      <c r="K52" s="75">
        <f t="shared" si="3"/>
        <v>0</v>
      </c>
      <c r="L52" s="74"/>
      <c r="M52" s="45"/>
      <c r="N52" s="75">
        <f t="shared" si="4"/>
        <v>0</v>
      </c>
      <c r="O52" s="7"/>
      <c r="P52" s="7"/>
      <c r="Q52" s="13"/>
    </row>
    <row r="53" spans="1:17" ht="15">
      <c r="A53" s="1">
        <v>44</v>
      </c>
      <c r="B53" s="13" t="s">
        <v>30</v>
      </c>
      <c r="C53" s="44"/>
      <c r="D53" s="45"/>
      <c r="E53" s="46">
        <f t="shared" si="0"/>
        <v>0</v>
      </c>
      <c r="F53" s="47"/>
      <c r="G53" s="47">
        <f>+'TES2 adjs'!AN34</f>
        <v>0</v>
      </c>
      <c r="H53" s="10">
        <f t="shared" si="2"/>
        <v>0</v>
      </c>
      <c r="I53" s="74">
        <f t="shared" si="1"/>
        <v>0</v>
      </c>
      <c r="J53" s="45">
        <f t="shared" si="1"/>
        <v>0</v>
      </c>
      <c r="K53" s="75">
        <f t="shared" si="3"/>
        <v>0</v>
      </c>
      <c r="L53" s="74">
        <v>247961</v>
      </c>
      <c r="M53" s="45">
        <f>+'TES2 adjs'!AN63</f>
        <v>247960</v>
      </c>
      <c r="N53" s="75">
        <f t="shared" si="4"/>
        <v>-1</v>
      </c>
      <c r="O53" s="7"/>
      <c r="P53" s="7"/>
      <c r="Q53" s="13"/>
    </row>
    <row r="54" spans="1:17" ht="15">
      <c r="A54" s="1">
        <v>45</v>
      </c>
      <c r="B54" s="13"/>
      <c r="C54" s="44"/>
      <c r="D54" s="45"/>
      <c r="E54" s="46"/>
      <c r="F54" s="47"/>
      <c r="G54" s="47"/>
      <c r="H54" s="10"/>
      <c r="I54" s="74"/>
      <c r="J54" s="45"/>
      <c r="K54" s="75"/>
      <c r="L54" s="74"/>
      <c r="M54" s="45"/>
      <c r="N54" s="75"/>
      <c r="O54" s="7"/>
      <c r="P54" s="7"/>
      <c r="Q54" s="13"/>
    </row>
    <row r="55" spans="1:17" ht="15">
      <c r="A55" s="1">
        <v>46</v>
      </c>
      <c r="B55" s="13" t="s">
        <v>31</v>
      </c>
      <c r="C55" s="44"/>
      <c r="D55" s="45"/>
      <c r="E55" s="46">
        <f t="shared" si="0"/>
        <v>0</v>
      </c>
      <c r="F55" s="47">
        <v>293771</v>
      </c>
      <c r="G55" s="268">
        <f>+'TES2 adjs'!AO34</f>
        <v>492280.9510571811</v>
      </c>
      <c r="H55" s="10">
        <f t="shared" si="2"/>
        <v>198509.9510571811</v>
      </c>
      <c r="I55" s="74">
        <f t="shared" si="1"/>
        <v>-293771</v>
      </c>
      <c r="J55" s="269">
        <f t="shared" si="1"/>
        <v>-492280.9510571811</v>
      </c>
      <c r="K55" s="75">
        <f t="shared" si="3"/>
        <v>-198509.9510571811</v>
      </c>
      <c r="L55" s="74"/>
      <c r="M55" s="45"/>
      <c r="N55" s="75">
        <f t="shared" si="4"/>
        <v>0</v>
      </c>
      <c r="O55" s="7"/>
      <c r="P55" s="7"/>
      <c r="Q55" s="13"/>
    </row>
    <row r="56" spans="1:17" ht="15">
      <c r="A56" s="1">
        <v>47</v>
      </c>
      <c r="B56" s="13" t="s">
        <v>32</v>
      </c>
      <c r="C56" s="44"/>
      <c r="D56" s="45"/>
      <c r="E56" s="46">
        <f t="shared" si="0"/>
        <v>0</v>
      </c>
      <c r="F56" s="47">
        <v>367878</v>
      </c>
      <c r="G56" s="47">
        <f>+'TES2 adjs'!AP34</f>
        <v>312381</v>
      </c>
      <c r="H56" s="10">
        <f t="shared" si="2"/>
        <v>-55497</v>
      </c>
      <c r="I56" s="74">
        <f t="shared" si="1"/>
        <v>-367878</v>
      </c>
      <c r="J56" s="45">
        <f t="shared" si="1"/>
        <v>-312381</v>
      </c>
      <c r="K56" s="75">
        <f t="shared" si="3"/>
        <v>55497</v>
      </c>
      <c r="L56" s="74">
        <v>2855541</v>
      </c>
      <c r="M56" s="45">
        <f>+'TES2 adjs'!AP63</f>
        <v>3634651</v>
      </c>
      <c r="N56" s="75">
        <f t="shared" si="4"/>
        <v>779110</v>
      </c>
      <c r="O56" s="7"/>
      <c r="P56" s="7"/>
      <c r="Q56" s="13"/>
    </row>
    <row r="57" spans="1:17" ht="15">
      <c r="A57" s="1">
        <v>48</v>
      </c>
      <c r="B57" s="13" t="s">
        <v>347</v>
      </c>
      <c r="C57" s="44"/>
      <c r="D57" s="45"/>
      <c r="E57" s="46">
        <f t="shared" si="0"/>
        <v>0</v>
      </c>
      <c r="F57" s="47"/>
      <c r="G57" s="47">
        <f>+'TES2 adjs'!AQ34</f>
        <v>0</v>
      </c>
      <c r="H57" s="10">
        <f t="shared" si="2"/>
        <v>0</v>
      </c>
      <c r="I57" s="74">
        <f t="shared" si="1"/>
        <v>0</v>
      </c>
      <c r="J57" s="45">
        <f t="shared" si="1"/>
        <v>0</v>
      </c>
      <c r="K57" s="75">
        <f t="shared" si="3"/>
        <v>0</v>
      </c>
      <c r="L57" s="74">
        <v>-3477692</v>
      </c>
      <c r="M57" s="45">
        <f>+'TES2 adjs'!AQ63</f>
        <v>-4611932</v>
      </c>
      <c r="N57" s="75">
        <f t="shared" si="4"/>
        <v>-1134240</v>
      </c>
      <c r="O57" s="7"/>
      <c r="P57" s="7"/>
      <c r="Q57" s="13"/>
    </row>
    <row r="58" spans="1:17" ht="15">
      <c r="A58" s="1">
        <v>49</v>
      </c>
      <c r="B58" s="13" t="s">
        <v>34</v>
      </c>
      <c r="C58" s="44"/>
      <c r="D58" s="45"/>
      <c r="E58" s="46">
        <f t="shared" si="0"/>
        <v>0</v>
      </c>
      <c r="F58" s="47">
        <v>401894</v>
      </c>
      <c r="G58" s="47">
        <f>+'TES2 adjs'!AR34</f>
        <v>158600</v>
      </c>
      <c r="H58" s="10">
        <f t="shared" si="2"/>
        <v>-243294</v>
      </c>
      <c r="I58" s="74">
        <f t="shared" si="1"/>
        <v>-401894</v>
      </c>
      <c r="J58" s="45">
        <f t="shared" si="1"/>
        <v>-158600</v>
      </c>
      <c r="K58" s="75">
        <f t="shared" si="3"/>
        <v>243294</v>
      </c>
      <c r="L58" s="74">
        <v>311868</v>
      </c>
      <c r="M58" s="45">
        <f>+'TES2 adjs'!AR63</f>
        <v>-2262000</v>
      </c>
      <c r="N58" s="75">
        <f t="shared" si="4"/>
        <v>-2573868</v>
      </c>
      <c r="O58" s="7"/>
      <c r="P58" s="7"/>
      <c r="Q58" s="13"/>
    </row>
    <row r="59" spans="1:17" ht="15">
      <c r="A59" s="1">
        <v>50</v>
      </c>
      <c r="B59" s="13" t="s">
        <v>35</v>
      </c>
      <c r="C59" s="44"/>
      <c r="D59" s="45"/>
      <c r="E59" s="46">
        <f t="shared" si="0"/>
        <v>0</v>
      </c>
      <c r="F59" s="47">
        <v>-186337</v>
      </c>
      <c r="G59" s="47">
        <f>+'TES2 adjs'!AS34</f>
        <v>0</v>
      </c>
      <c r="H59" s="10">
        <f t="shared" si="2"/>
        <v>186337</v>
      </c>
      <c r="I59" s="74">
        <f t="shared" si="1"/>
        <v>186337</v>
      </c>
      <c r="J59" s="45">
        <f t="shared" si="1"/>
        <v>0</v>
      </c>
      <c r="K59" s="75">
        <f t="shared" si="3"/>
        <v>-186337</v>
      </c>
      <c r="L59" s="74"/>
      <c r="M59" s="45"/>
      <c r="N59" s="75">
        <f t="shared" si="4"/>
        <v>0</v>
      </c>
      <c r="O59" s="7"/>
      <c r="P59" s="7"/>
      <c r="Q59" s="13"/>
    </row>
    <row r="60" spans="1:17" ht="15">
      <c r="A60" s="1">
        <v>51</v>
      </c>
      <c r="B60" s="13" t="s">
        <v>36</v>
      </c>
      <c r="C60" s="44"/>
      <c r="D60" s="45"/>
      <c r="E60" s="46">
        <f t="shared" si="0"/>
        <v>0</v>
      </c>
      <c r="F60" s="47">
        <v>80484</v>
      </c>
      <c r="G60" s="47">
        <f>+'TES2 adjs'!AT34</f>
        <v>158426.45</v>
      </c>
      <c r="H60" s="10">
        <f t="shared" si="2"/>
        <v>77942.45000000001</v>
      </c>
      <c r="I60" s="74">
        <f t="shared" si="1"/>
        <v>-80484</v>
      </c>
      <c r="J60" s="45">
        <f t="shared" si="1"/>
        <v>-158426.45</v>
      </c>
      <c r="K60" s="75">
        <f t="shared" si="3"/>
        <v>-77942.45000000001</v>
      </c>
      <c r="L60" s="74"/>
      <c r="M60" s="45"/>
      <c r="N60" s="75">
        <f t="shared" si="4"/>
        <v>0</v>
      </c>
      <c r="O60" s="7"/>
      <c r="P60" s="7"/>
      <c r="Q60" s="13"/>
    </row>
    <row r="61" spans="1:17" ht="15">
      <c r="A61" s="1">
        <v>52</v>
      </c>
      <c r="B61" s="13" t="s">
        <v>37</v>
      </c>
      <c r="C61" s="44"/>
      <c r="D61" s="45"/>
      <c r="E61" s="46">
        <f t="shared" si="0"/>
        <v>0</v>
      </c>
      <c r="F61" s="47">
        <v>1159454</v>
      </c>
      <c r="G61" s="47">
        <f>+'TES2 adjs'!AU34</f>
        <v>0</v>
      </c>
      <c r="H61" s="10">
        <f t="shared" si="2"/>
        <v>-1159454</v>
      </c>
      <c r="I61" s="74">
        <f t="shared" si="1"/>
        <v>-1159454</v>
      </c>
      <c r="J61" s="45">
        <f t="shared" si="1"/>
        <v>0</v>
      </c>
      <c r="K61" s="75">
        <f t="shared" si="3"/>
        <v>1159454</v>
      </c>
      <c r="L61" s="74">
        <v>4637815</v>
      </c>
      <c r="M61" s="45">
        <f>+'TES2 adjs'!AU63</f>
        <v>0</v>
      </c>
      <c r="N61" s="75">
        <f t="shared" si="4"/>
        <v>-4637815</v>
      </c>
      <c r="O61" s="7"/>
      <c r="P61" s="7"/>
      <c r="Q61" s="13"/>
    </row>
    <row r="62" spans="1:17" ht="15">
      <c r="A62" s="1">
        <v>53</v>
      </c>
      <c r="B62" s="13"/>
      <c r="C62" s="44"/>
      <c r="D62" s="45"/>
      <c r="E62" s="46"/>
      <c r="F62" s="47"/>
      <c r="G62" s="47"/>
      <c r="H62" s="10"/>
      <c r="I62" s="74"/>
      <c r="J62" s="45"/>
      <c r="K62" s="75"/>
      <c r="L62" s="74"/>
      <c r="M62" s="45"/>
      <c r="N62" s="75"/>
      <c r="O62" s="7"/>
      <c r="P62" s="7"/>
      <c r="Q62" s="13"/>
    </row>
    <row r="63" spans="1:17" ht="15">
      <c r="A63" s="1">
        <v>54</v>
      </c>
      <c r="B63" s="13" t="s">
        <v>38</v>
      </c>
      <c r="C63" s="44"/>
      <c r="D63" s="45"/>
      <c r="E63" s="46">
        <f t="shared" si="0"/>
        <v>0</v>
      </c>
      <c r="F63" s="47"/>
      <c r="G63" s="47">
        <f>+'TES2 adjs'!AV34</f>
        <v>0</v>
      </c>
      <c r="H63" s="10">
        <f t="shared" si="2"/>
        <v>0</v>
      </c>
      <c r="I63" s="74">
        <f t="shared" si="1"/>
        <v>0</v>
      </c>
      <c r="J63" s="45">
        <f t="shared" si="1"/>
        <v>0</v>
      </c>
      <c r="K63" s="75">
        <f t="shared" si="3"/>
        <v>0</v>
      </c>
      <c r="L63" s="74">
        <v>-1685506</v>
      </c>
      <c r="M63" s="45">
        <f>+'TES2 adjs'!AV63</f>
        <v>-1945813.927362395</v>
      </c>
      <c r="N63" s="75">
        <f t="shared" si="4"/>
        <v>-260307.92736239498</v>
      </c>
      <c r="O63" s="7"/>
      <c r="P63" s="7"/>
      <c r="Q63" s="13"/>
    </row>
    <row r="64" spans="1:17" ht="15">
      <c r="A64" s="1">
        <v>55</v>
      </c>
      <c r="B64" s="13" t="s">
        <v>39</v>
      </c>
      <c r="C64" s="44"/>
      <c r="D64" s="45"/>
      <c r="E64" s="46">
        <f t="shared" si="0"/>
        <v>0</v>
      </c>
      <c r="F64" s="47"/>
      <c r="G64" s="47">
        <f>+'TES2 adjs'!AW34</f>
        <v>0</v>
      </c>
      <c r="H64" s="10">
        <f t="shared" si="2"/>
        <v>0</v>
      </c>
      <c r="I64" s="74">
        <f t="shared" si="1"/>
        <v>0</v>
      </c>
      <c r="J64" s="45">
        <f t="shared" si="1"/>
        <v>0</v>
      </c>
      <c r="K64" s="75">
        <f t="shared" si="3"/>
        <v>0</v>
      </c>
      <c r="L64" s="74"/>
      <c r="M64" s="45">
        <f>+'TES2 adjs'!AW63</f>
        <v>0</v>
      </c>
      <c r="N64" s="75">
        <f t="shared" si="4"/>
        <v>0</v>
      </c>
      <c r="O64" s="7"/>
      <c r="P64" s="7"/>
      <c r="Q64" s="13"/>
    </row>
    <row r="65" spans="1:17" ht="15">
      <c r="A65" s="1">
        <v>56</v>
      </c>
      <c r="B65" s="13" t="s">
        <v>40</v>
      </c>
      <c r="C65" s="44"/>
      <c r="D65" s="45"/>
      <c r="E65" s="46">
        <f t="shared" si="0"/>
        <v>0</v>
      </c>
      <c r="F65" s="47"/>
      <c r="G65" s="47">
        <f>+'TES2 adjs'!AX34</f>
        <v>0</v>
      </c>
      <c r="H65" s="10">
        <f t="shared" si="2"/>
        <v>0</v>
      </c>
      <c r="I65" s="74">
        <f t="shared" si="1"/>
        <v>0</v>
      </c>
      <c r="J65" s="45">
        <f t="shared" si="1"/>
        <v>0</v>
      </c>
      <c r="K65" s="75">
        <f t="shared" si="3"/>
        <v>0</v>
      </c>
      <c r="L65" s="74">
        <v>12035889</v>
      </c>
      <c r="M65" s="45">
        <f>+'TES2 adjs'!AX63</f>
        <v>8892883</v>
      </c>
      <c r="N65" s="75">
        <f t="shared" si="4"/>
        <v>-3143006</v>
      </c>
      <c r="O65" s="7"/>
      <c r="P65" s="7"/>
      <c r="Q65" s="13"/>
    </row>
    <row r="66" spans="1:17" ht="15">
      <c r="A66" s="1">
        <v>57</v>
      </c>
      <c r="B66" s="13" t="s">
        <v>41</v>
      </c>
      <c r="C66" s="44"/>
      <c r="D66" s="45"/>
      <c r="E66" s="46">
        <f t="shared" si="0"/>
        <v>0</v>
      </c>
      <c r="F66" s="47">
        <v>-21450</v>
      </c>
      <c r="G66" s="47">
        <f>+'TES2 adjs'!AY34</f>
        <v>-21450</v>
      </c>
      <c r="H66" s="10">
        <f t="shared" si="2"/>
        <v>0</v>
      </c>
      <c r="I66" s="74">
        <f t="shared" si="1"/>
        <v>21450</v>
      </c>
      <c r="J66" s="45">
        <f t="shared" si="1"/>
        <v>21450</v>
      </c>
      <c r="K66" s="75">
        <f t="shared" si="3"/>
        <v>0</v>
      </c>
      <c r="L66" s="74">
        <v>-580839</v>
      </c>
      <c r="M66" s="45">
        <f>+'TES2 adjs'!AY63</f>
        <v>-580839</v>
      </c>
      <c r="N66" s="75">
        <f t="shared" si="4"/>
        <v>0</v>
      </c>
      <c r="O66" s="7"/>
      <c r="P66" s="7"/>
      <c r="Q66" s="13"/>
    </row>
    <row r="67" spans="1:17" ht="15">
      <c r="A67" s="1">
        <v>58</v>
      </c>
      <c r="B67" s="13" t="s">
        <v>42</v>
      </c>
      <c r="C67" s="44"/>
      <c r="D67" s="45"/>
      <c r="E67" s="46">
        <f t="shared" si="0"/>
        <v>0</v>
      </c>
      <c r="F67" s="47"/>
      <c r="G67" s="47">
        <f>+'TES2 adjs'!AZ34</f>
        <v>0</v>
      </c>
      <c r="H67" s="10">
        <f t="shared" si="2"/>
        <v>0</v>
      </c>
      <c r="I67" s="74">
        <f t="shared" si="1"/>
        <v>0</v>
      </c>
      <c r="J67" s="45">
        <f t="shared" si="1"/>
        <v>0</v>
      </c>
      <c r="K67" s="75">
        <f t="shared" si="3"/>
        <v>0</v>
      </c>
      <c r="L67" s="74">
        <v>0</v>
      </c>
      <c r="M67" s="45">
        <f>+'TES2 adjs'!AZ63</f>
        <v>0</v>
      </c>
      <c r="N67" s="75">
        <f t="shared" si="4"/>
        <v>0</v>
      </c>
      <c r="O67" s="7"/>
      <c r="P67" s="7"/>
      <c r="Q67" s="13"/>
    </row>
    <row r="68" spans="1:17" ht="15">
      <c r="A68" s="1">
        <v>59</v>
      </c>
      <c r="B68" s="13" t="s">
        <v>43</v>
      </c>
      <c r="C68" s="44"/>
      <c r="D68" s="45"/>
      <c r="E68" s="46">
        <f t="shared" si="0"/>
        <v>0</v>
      </c>
      <c r="F68" s="47"/>
      <c r="G68" s="47">
        <f>+'TES2 adjs'!BA34</f>
        <v>0</v>
      </c>
      <c r="H68" s="10">
        <f t="shared" si="2"/>
        <v>0</v>
      </c>
      <c r="I68" s="74">
        <f t="shared" si="1"/>
        <v>0</v>
      </c>
      <c r="J68" s="45">
        <f t="shared" si="1"/>
        <v>0</v>
      </c>
      <c r="K68" s="75">
        <f t="shared" si="3"/>
        <v>0</v>
      </c>
      <c r="L68" s="74">
        <v>-1089233</v>
      </c>
      <c r="M68" s="45">
        <f>+'TES2 adjs'!BA63</f>
        <v>-1089232</v>
      </c>
      <c r="N68" s="75">
        <f t="shared" si="4"/>
        <v>1</v>
      </c>
      <c r="O68" s="7"/>
      <c r="P68" s="7"/>
      <c r="Q68" s="13"/>
    </row>
    <row r="69" spans="1:17" ht="15">
      <c r="A69" s="1">
        <v>60</v>
      </c>
      <c r="B69" s="13" t="s">
        <v>44</v>
      </c>
      <c r="C69" s="44"/>
      <c r="D69" s="45"/>
      <c r="E69" s="46">
        <f t="shared" si="0"/>
        <v>0</v>
      </c>
      <c r="F69" s="47"/>
      <c r="G69" s="47">
        <f>+'TES2 adjs'!BB34</f>
        <v>0</v>
      </c>
      <c r="H69" s="10">
        <f t="shared" si="2"/>
        <v>0</v>
      </c>
      <c r="I69" s="74">
        <f t="shared" si="1"/>
        <v>0</v>
      </c>
      <c r="J69" s="45">
        <f t="shared" si="1"/>
        <v>0</v>
      </c>
      <c r="K69" s="75">
        <f t="shared" si="3"/>
        <v>0</v>
      </c>
      <c r="L69" s="74">
        <v>-133198</v>
      </c>
      <c r="M69" s="45">
        <f>+'TES2 adjs'!BB63</f>
        <v>-133198</v>
      </c>
      <c r="N69" s="75">
        <f t="shared" si="4"/>
        <v>0</v>
      </c>
      <c r="O69" s="7"/>
      <c r="P69" s="7"/>
      <c r="Q69" s="13"/>
    </row>
    <row r="70" spans="1:17" ht="15">
      <c r="A70" s="1">
        <v>61</v>
      </c>
      <c r="B70" s="13" t="s">
        <v>45</v>
      </c>
      <c r="C70" s="44"/>
      <c r="D70" s="45"/>
      <c r="E70" s="46">
        <f t="shared" si="0"/>
        <v>0</v>
      </c>
      <c r="F70" s="47">
        <v>-107968</v>
      </c>
      <c r="G70" s="47">
        <f>+'TES2 adjs'!BC34</f>
        <v>-107967.6</v>
      </c>
      <c r="H70" s="10">
        <f t="shared" si="2"/>
        <v>0.39999999999417923</v>
      </c>
      <c r="I70" s="74">
        <f t="shared" si="1"/>
        <v>107968</v>
      </c>
      <c r="J70" s="45">
        <f t="shared" si="1"/>
        <v>107967.6</v>
      </c>
      <c r="K70" s="75">
        <f t="shared" si="3"/>
        <v>-0.39999999999417923</v>
      </c>
      <c r="L70" s="74">
        <v>-733458.49</v>
      </c>
      <c r="M70" s="45">
        <f>+'TES2 adjs'!BC63</f>
        <v>-733458</v>
      </c>
      <c r="N70" s="75">
        <f t="shared" si="4"/>
        <v>0.4899999999906868</v>
      </c>
      <c r="O70" s="7"/>
      <c r="P70" s="7"/>
      <c r="Q70" s="13"/>
    </row>
    <row r="71" spans="1:17" ht="15">
      <c r="A71" s="1">
        <v>62</v>
      </c>
      <c r="B71" s="13" t="s">
        <v>46</v>
      </c>
      <c r="C71" s="44"/>
      <c r="D71" s="45"/>
      <c r="E71" s="46">
        <f t="shared" si="0"/>
        <v>0</v>
      </c>
      <c r="F71" s="47">
        <v>217248</v>
      </c>
      <c r="G71" s="47">
        <f>+'TES2 adjs'!BD34</f>
        <v>217248.2</v>
      </c>
      <c r="H71" s="10">
        <f t="shared" si="2"/>
        <v>0.20000000001164153</v>
      </c>
      <c r="I71" s="74">
        <f t="shared" si="1"/>
        <v>-217248</v>
      </c>
      <c r="J71" s="45">
        <f t="shared" si="1"/>
        <v>-217248.2</v>
      </c>
      <c r="K71" s="75">
        <f t="shared" si="3"/>
        <v>-0.20000000001164153</v>
      </c>
      <c r="L71" s="74">
        <v>13333779</v>
      </c>
      <c r="M71" s="45">
        <f>+'TES2 adjs'!BD63</f>
        <v>13333779</v>
      </c>
      <c r="N71" s="75">
        <f t="shared" si="4"/>
        <v>0</v>
      </c>
      <c r="O71" s="7"/>
      <c r="P71" s="7"/>
      <c r="Q71" s="13"/>
    </row>
    <row r="72" spans="1:17" ht="15">
      <c r="A72" s="1">
        <v>63</v>
      </c>
      <c r="B72" s="13" t="s">
        <v>47</v>
      </c>
      <c r="C72" s="44"/>
      <c r="D72" s="45"/>
      <c r="E72" s="46">
        <f t="shared" si="0"/>
        <v>0</v>
      </c>
      <c r="F72" s="47"/>
      <c r="G72" s="47">
        <f>+'TES2 adjs'!BE34</f>
        <v>0</v>
      </c>
      <c r="H72" s="10">
        <f t="shared" si="2"/>
        <v>0</v>
      </c>
      <c r="I72" s="74">
        <f t="shared" si="1"/>
        <v>0</v>
      </c>
      <c r="J72" s="45">
        <f t="shared" si="1"/>
        <v>0</v>
      </c>
      <c r="K72" s="75">
        <f t="shared" si="3"/>
        <v>0</v>
      </c>
      <c r="L72" s="74">
        <v>-1160769.49</v>
      </c>
      <c r="M72" s="45">
        <f>+'TES2 adjs'!BE63</f>
        <v>-1160769</v>
      </c>
      <c r="N72" s="75">
        <f t="shared" si="4"/>
        <v>0.4899999999906868</v>
      </c>
      <c r="O72" s="7"/>
      <c r="P72" s="7"/>
      <c r="Q72" s="13"/>
    </row>
    <row r="73" spans="1:17" ht="15">
      <c r="A73" s="1">
        <v>64</v>
      </c>
      <c r="B73" s="13" t="s">
        <v>54</v>
      </c>
      <c r="C73" s="44"/>
      <c r="D73" s="45"/>
      <c r="E73" s="46">
        <f t="shared" si="0"/>
        <v>0</v>
      </c>
      <c r="F73" s="47"/>
      <c r="G73" s="47">
        <f>+'TES2 adjs'!BF34</f>
        <v>0</v>
      </c>
      <c r="H73" s="10">
        <f t="shared" si="2"/>
        <v>0</v>
      </c>
      <c r="I73" s="74">
        <f t="shared" si="1"/>
        <v>0</v>
      </c>
      <c r="J73" s="45">
        <f t="shared" si="1"/>
        <v>0</v>
      </c>
      <c r="K73" s="75">
        <f t="shared" si="3"/>
        <v>0</v>
      </c>
      <c r="L73" s="74">
        <v>1299091</v>
      </c>
      <c r="M73" s="45">
        <f>+'TES2 adjs'!BF63</f>
        <v>-18272643</v>
      </c>
      <c r="N73" s="75">
        <f t="shared" si="4"/>
        <v>-19571734</v>
      </c>
      <c r="O73" s="7"/>
      <c r="P73" s="7"/>
      <c r="Q73" s="13"/>
    </row>
    <row r="74" spans="1:17" ht="15">
      <c r="A74" s="1">
        <v>65</v>
      </c>
      <c r="B74" s="13" t="s">
        <v>92</v>
      </c>
      <c r="C74" s="44"/>
      <c r="D74" s="45"/>
      <c r="E74" s="46">
        <f t="shared" si="0"/>
        <v>0</v>
      </c>
      <c r="F74" s="47"/>
      <c r="G74" s="47">
        <f>+'TES2 adjs'!BG34</f>
        <v>-14091.35</v>
      </c>
      <c r="H74" s="10">
        <f t="shared" si="2"/>
        <v>-14091.35</v>
      </c>
      <c r="I74" s="74">
        <f aca="true" t="shared" si="5" ref="I74:J77">C74-F74</f>
        <v>0</v>
      </c>
      <c r="J74" s="45">
        <f t="shared" si="5"/>
        <v>14091.35</v>
      </c>
      <c r="K74" s="75">
        <f>J74-I74</f>
        <v>14091.35</v>
      </c>
      <c r="L74" s="74"/>
      <c r="M74" s="45">
        <f>+'TES2 adjs'!BG63</f>
        <v>-791074</v>
      </c>
      <c r="N74" s="75">
        <f t="shared" si="4"/>
        <v>-791074</v>
      </c>
      <c r="O74" s="7"/>
      <c r="P74" s="7"/>
      <c r="Q74" s="13"/>
    </row>
    <row r="75" spans="1:17" ht="15">
      <c r="A75" s="1">
        <v>66</v>
      </c>
      <c r="B75" s="13" t="s">
        <v>93</v>
      </c>
      <c r="C75" s="44"/>
      <c r="D75" s="45"/>
      <c r="E75" s="46">
        <f t="shared" si="0"/>
        <v>0</v>
      </c>
      <c r="F75" s="47"/>
      <c r="G75" s="47">
        <f>+'TES2 adjs'!BH34</f>
        <v>7897.0716539000005</v>
      </c>
      <c r="H75" s="10">
        <f t="shared" si="2"/>
        <v>7897.0716539000005</v>
      </c>
      <c r="I75" s="74">
        <f t="shared" si="5"/>
        <v>0</v>
      </c>
      <c r="J75" s="45">
        <f t="shared" si="5"/>
        <v>-7897.0716539000005</v>
      </c>
      <c r="K75" s="75">
        <f>J75-I75</f>
        <v>-7897.0716539000005</v>
      </c>
      <c r="L75" s="74"/>
      <c r="M75" s="45">
        <f>+'TES2 adjs'!BH63</f>
        <v>-1029605.17</v>
      </c>
      <c r="N75" s="75">
        <f t="shared" si="4"/>
        <v>-1029605.17</v>
      </c>
      <c r="O75" s="7"/>
      <c r="P75" s="7"/>
      <c r="Q75" s="13"/>
    </row>
    <row r="76" spans="1:17" ht="15">
      <c r="A76" s="1">
        <v>67</v>
      </c>
      <c r="B76" s="13" t="s">
        <v>94</v>
      </c>
      <c r="C76" s="44"/>
      <c r="D76" s="45"/>
      <c r="E76" s="46">
        <f t="shared" si="0"/>
        <v>0</v>
      </c>
      <c r="F76" s="47"/>
      <c r="G76" s="47">
        <f>+'TES2 adjs'!BI34</f>
        <v>0</v>
      </c>
      <c r="H76" s="10">
        <f t="shared" si="2"/>
        <v>0</v>
      </c>
      <c r="I76" s="74">
        <f t="shared" si="5"/>
        <v>0</v>
      </c>
      <c r="J76" s="45">
        <f t="shared" si="5"/>
        <v>0</v>
      </c>
      <c r="K76" s="75">
        <f>J76-I76</f>
        <v>0</v>
      </c>
      <c r="L76" s="74"/>
      <c r="M76" s="45">
        <f>+'TES2 adjs'!BI63</f>
        <v>-8492250</v>
      </c>
      <c r="N76" s="75">
        <f t="shared" si="4"/>
        <v>-8492250</v>
      </c>
      <c r="O76" s="7"/>
      <c r="P76" s="7"/>
      <c r="Q76" s="13"/>
    </row>
    <row r="77" spans="1:17" ht="15.75" thickBot="1">
      <c r="A77" s="1">
        <v>68</v>
      </c>
      <c r="C77" s="44"/>
      <c r="D77" s="45"/>
      <c r="E77" s="46">
        <f t="shared" si="0"/>
        <v>0</v>
      </c>
      <c r="F77" s="47"/>
      <c r="G77" s="47"/>
      <c r="H77" s="10">
        <f t="shared" si="2"/>
        <v>0</v>
      </c>
      <c r="I77" s="78">
        <f t="shared" si="5"/>
        <v>0</v>
      </c>
      <c r="J77" s="79">
        <f t="shared" si="5"/>
        <v>0</v>
      </c>
      <c r="K77" s="80">
        <f>J77-I77</f>
        <v>0</v>
      </c>
      <c r="L77" s="78"/>
      <c r="M77" s="79"/>
      <c r="N77" s="80">
        <f t="shared" si="4"/>
        <v>0</v>
      </c>
      <c r="O77" s="7"/>
      <c r="P77" s="7"/>
      <c r="Q77" s="13"/>
    </row>
    <row r="78" spans="1:17" ht="15.75" thickBot="1">
      <c r="A78" s="1">
        <v>69</v>
      </c>
      <c r="B78" s="13" t="s">
        <v>65</v>
      </c>
      <c r="C78" s="53">
        <f aca="true" t="shared" si="6" ref="C78:N78">SUM(C16:C77)</f>
        <v>33160429</v>
      </c>
      <c r="D78" s="53">
        <f t="shared" si="6"/>
        <v>39032206.45</v>
      </c>
      <c r="E78" s="53">
        <f t="shared" si="6"/>
        <v>5871777.45</v>
      </c>
      <c r="F78" s="53">
        <f t="shared" si="6"/>
        <v>50435555</v>
      </c>
      <c r="G78" s="53">
        <f t="shared" si="6"/>
        <v>46522040.97415438</v>
      </c>
      <c r="H78" s="53">
        <f t="shared" si="6"/>
        <v>-3913514.0258456203</v>
      </c>
      <c r="I78" s="83">
        <f t="shared" si="6"/>
        <v>-17275126</v>
      </c>
      <c r="J78" s="84">
        <f t="shared" si="6"/>
        <v>-7489834.524154378</v>
      </c>
      <c r="K78" s="85">
        <f t="shared" si="6"/>
        <v>9785291.475845622</v>
      </c>
      <c r="L78" s="83">
        <f t="shared" si="6"/>
        <v>12390135.02</v>
      </c>
      <c r="M78" s="84">
        <f t="shared" si="6"/>
        <v>-30927793.097362395</v>
      </c>
      <c r="N78" s="85">
        <f t="shared" si="6"/>
        <v>-43317928.117362395</v>
      </c>
      <c r="O78" s="55"/>
      <c r="P78" s="55"/>
      <c r="Q78" s="56"/>
    </row>
    <row r="79" spans="1:17" ht="15.75" thickBot="1">
      <c r="A79" s="1">
        <v>70</v>
      </c>
      <c r="B79" s="13" t="s">
        <v>75</v>
      </c>
      <c r="C79" s="58">
        <f aca="true" t="shared" si="7" ref="C79:N79">C14+C78</f>
        <v>325147249</v>
      </c>
      <c r="D79" s="59">
        <f t="shared" si="7"/>
        <v>331019026.45</v>
      </c>
      <c r="E79" s="60">
        <f t="shared" si="7"/>
        <v>5871777.45</v>
      </c>
      <c r="F79" s="59">
        <f t="shared" si="7"/>
        <v>300361381</v>
      </c>
      <c r="G79" s="59">
        <f t="shared" si="7"/>
        <v>296447866.97415435</v>
      </c>
      <c r="H79" s="59">
        <f t="shared" si="7"/>
        <v>-3913514.0258456203</v>
      </c>
      <c r="I79" s="86">
        <f t="shared" si="7"/>
        <v>24785868</v>
      </c>
      <c r="J79" s="87">
        <f t="shared" si="7"/>
        <v>34571159.47584562</v>
      </c>
      <c r="K79" s="88">
        <f t="shared" si="7"/>
        <v>9785291.475845622</v>
      </c>
      <c r="L79" s="86">
        <f t="shared" si="7"/>
        <v>548512723.02</v>
      </c>
      <c r="M79" s="87">
        <f t="shared" si="7"/>
        <v>505194794.9026376</v>
      </c>
      <c r="N79" s="88">
        <f t="shared" si="7"/>
        <v>-43317928.117362395</v>
      </c>
      <c r="O79" s="61">
        <f>I79/L79</f>
        <v>0.045187407620253604</v>
      </c>
      <c r="P79" s="65">
        <f>J79/M79</f>
        <v>0.06843134534374658</v>
      </c>
      <c r="Q79" s="62">
        <f>P79-O79</f>
        <v>0.023243937723492973</v>
      </c>
    </row>
    <row r="80" spans="1:14" ht="16.5" thickBot="1" thickTop="1">
      <c r="A80" s="1">
        <v>71</v>
      </c>
      <c r="B80" s="66" t="s">
        <v>95</v>
      </c>
      <c r="I80" s="89"/>
      <c r="J80" s="90"/>
      <c r="K80" s="91"/>
      <c r="L80" s="92">
        <f>+I79/L79</f>
        <v>0.045187407620253604</v>
      </c>
      <c r="M80" s="109">
        <f>+J79/M79</f>
        <v>0.06843134534374658</v>
      </c>
      <c r="N80" s="91"/>
    </row>
  </sheetData>
  <mergeCells count="8">
    <mergeCell ref="O6:Q6"/>
    <mergeCell ref="C6:E6"/>
    <mergeCell ref="F6:H6"/>
    <mergeCell ref="I6:K6"/>
    <mergeCell ref="I3:N3"/>
    <mergeCell ref="I4:N4"/>
    <mergeCell ref="I5:N5"/>
    <mergeCell ref="L6:N6"/>
  </mergeCells>
  <printOptions horizontalCentered="1" verticalCentered="1"/>
  <pageMargins left="1.25" right="0.25" top="0.75" bottom="0.5" header="0.5" footer="0.25"/>
  <pageSetup fitToHeight="1" fitToWidth="1" horizontalDpi="600" verticalDpi="600" orientation="portrait" scale="63" r:id="rId1"/>
  <headerFooter alignWithMargins="0">
    <oddHeader>&amp;R&amp;"Palatino Linotype,Regular"Exhibit _____ (TES-3)
Docket No. UE-032065
Page &amp;P of &amp;N
revised July 12,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D14" sqref="D14"/>
    </sheetView>
  </sheetViews>
  <sheetFormatPr defaultColWidth="9.140625" defaultRowHeight="12.75"/>
  <cols>
    <col min="1" max="1" width="4.00390625" style="0" bestFit="1" customWidth="1"/>
    <col min="2" max="2" width="30.7109375" style="0" customWidth="1"/>
    <col min="3" max="3" width="16.28125" style="0" bestFit="1" customWidth="1"/>
    <col min="4" max="4" width="22.28125" style="0" bestFit="1" customWidth="1"/>
    <col min="5" max="5" width="16.8515625" style="0" bestFit="1" customWidth="1"/>
    <col min="6" max="6" width="11.421875" style="0" customWidth="1"/>
    <col min="7" max="7" width="16.8515625" style="0" bestFit="1" customWidth="1"/>
  </cols>
  <sheetData>
    <row r="1" spans="1:10" ht="15">
      <c r="A1" s="1"/>
      <c r="B1" s="175" t="s">
        <v>280</v>
      </c>
      <c r="C1" s="114"/>
      <c r="D1" s="152"/>
      <c r="E1" s="176"/>
      <c r="F1" s="1"/>
      <c r="G1" s="114"/>
      <c r="H1" s="114"/>
      <c r="I1" s="1"/>
      <c r="J1" s="1"/>
    </row>
    <row r="2" spans="1:10" ht="15">
      <c r="A2" s="1"/>
      <c r="B2" s="114" t="s">
        <v>281</v>
      </c>
      <c r="C2" s="114"/>
      <c r="D2" s="114"/>
      <c r="E2" s="114"/>
      <c r="F2" s="114"/>
      <c r="G2" s="114"/>
      <c r="H2" s="114"/>
      <c r="I2" s="1"/>
      <c r="J2" s="1"/>
    </row>
    <row r="3" spans="1:10" ht="15">
      <c r="A3" s="1"/>
      <c r="B3" s="177" t="s">
        <v>319</v>
      </c>
      <c r="C3" s="114"/>
      <c r="D3" s="176"/>
      <c r="E3" s="114"/>
      <c r="F3" s="114"/>
      <c r="G3" s="114"/>
      <c r="H3" s="114"/>
      <c r="I3" s="1"/>
      <c r="J3" s="1"/>
    </row>
    <row r="4" spans="1:10" ht="15">
      <c r="A4" s="1"/>
      <c r="B4" s="176"/>
      <c r="C4" s="178" t="s">
        <v>282</v>
      </c>
      <c r="D4" s="178" t="s">
        <v>283</v>
      </c>
      <c r="E4" s="178" t="s">
        <v>284</v>
      </c>
      <c r="F4" s="178" t="s">
        <v>285</v>
      </c>
      <c r="G4" s="178" t="s">
        <v>286</v>
      </c>
      <c r="H4" s="178"/>
      <c r="I4" s="178"/>
      <c r="J4" s="1"/>
    </row>
    <row r="5" spans="1:10" ht="15">
      <c r="A5" s="1"/>
      <c r="B5" s="114"/>
      <c r="C5" s="148" t="s">
        <v>287</v>
      </c>
      <c r="D5" s="148" t="s">
        <v>107</v>
      </c>
      <c r="E5" s="148" t="s">
        <v>288</v>
      </c>
      <c r="F5" s="148" t="s">
        <v>289</v>
      </c>
      <c r="G5" s="148" t="s">
        <v>290</v>
      </c>
      <c r="H5" s="148"/>
      <c r="I5" s="148"/>
      <c r="J5" s="1"/>
    </row>
    <row r="6" spans="1:10" ht="15">
      <c r="A6" s="1"/>
      <c r="B6" s="152"/>
      <c r="C6" s="148" t="s">
        <v>291</v>
      </c>
      <c r="D6" s="148" t="s">
        <v>162</v>
      </c>
      <c r="E6" s="148" t="s">
        <v>292</v>
      </c>
      <c r="F6" s="148" t="s">
        <v>89</v>
      </c>
      <c r="G6" s="148" t="s">
        <v>164</v>
      </c>
      <c r="H6" s="148"/>
      <c r="I6" s="148"/>
      <c r="J6" s="1"/>
    </row>
    <row r="7" spans="1:10" ht="15">
      <c r="A7" s="1"/>
      <c r="B7" s="152" t="s">
        <v>208</v>
      </c>
      <c r="C7" s="114"/>
      <c r="D7" s="114"/>
      <c r="E7" s="148"/>
      <c r="F7" s="205">
        <f>F8/E8</f>
        <v>0.03538519481581797</v>
      </c>
      <c r="G7" s="114"/>
      <c r="H7" s="148"/>
      <c r="I7" s="1"/>
      <c r="J7" s="1"/>
    </row>
    <row r="8" spans="1:10" ht="15">
      <c r="A8" s="1">
        <v>1</v>
      </c>
      <c r="B8" s="114" t="s">
        <v>210</v>
      </c>
      <c r="C8" s="180">
        <v>183665820</v>
      </c>
      <c r="D8" s="181">
        <f>+'TES2 adjs'!C8</f>
        <v>17660734</v>
      </c>
      <c r="E8" s="181">
        <f>+C8+D8</f>
        <v>201326554</v>
      </c>
      <c r="F8" s="181">
        <f>RevReqCalc!D21</f>
        <v>7123979.334887297</v>
      </c>
      <c r="G8" s="181">
        <f>+F8+E8</f>
        <v>208450533.3348873</v>
      </c>
      <c r="H8" s="181"/>
      <c r="I8" s="117"/>
      <c r="J8" s="1"/>
    </row>
    <row r="9" spans="1:10" ht="15">
      <c r="A9" s="1">
        <v>2</v>
      </c>
      <c r="B9" s="114" t="s">
        <v>211</v>
      </c>
      <c r="C9" s="163">
        <v>0</v>
      </c>
      <c r="D9" s="181">
        <f>+'TES2 adjs'!C9</f>
        <v>0</v>
      </c>
      <c r="E9" s="163">
        <f>+C9+D9</f>
        <v>0</v>
      </c>
      <c r="F9" s="163">
        <v>0</v>
      </c>
      <c r="G9" s="163">
        <f>+F9+E9</f>
        <v>0</v>
      </c>
      <c r="H9" s="163"/>
      <c r="I9" s="119"/>
      <c r="J9" s="1"/>
    </row>
    <row r="10" spans="1:10" ht="15">
      <c r="A10" s="1">
        <v>3</v>
      </c>
      <c r="B10" s="114" t="s">
        <v>212</v>
      </c>
      <c r="C10" s="163">
        <v>91649561</v>
      </c>
      <c r="D10" s="181">
        <f>+'TES2 adjs'!C10</f>
        <v>28793054</v>
      </c>
      <c r="E10" s="163">
        <f>+C10+D10</f>
        <v>120442615</v>
      </c>
      <c r="F10" s="163">
        <v>0</v>
      </c>
      <c r="G10" s="163">
        <f>+F10+E10</f>
        <v>120442615</v>
      </c>
      <c r="H10" s="163"/>
      <c r="I10" s="119"/>
      <c r="J10" s="1"/>
    </row>
    <row r="11" spans="1:10" ht="15">
      <c r="A11" s="1">
        <v>4</v>
      </c>
      <c r="B11" s="114" t="s">
        <v>213</v>
      </c>
      <c r="C11" s="163">
        <v>16671439</v>
      </c>
      <c r="D11" s="181">
        <f>+'TES2 adjs'!C11</f>
        <v>-7421581.55</v>
      </c>
      <c r="E11" s="163">
        <f>+C11+D11</f>
        <v>9249857.45</v>
      </c>
      <c r="F11" s="163">
        <v>0</v>
      </c>
      <c r="G11" s="163">
        <f>+F11+E11</f>
        <v>9249857.45</v>
      </c>
      <c r="H11" s="163"/>
      <c r="I11" s="119"/>
      <c r="J11" s="1"/>
    </row>
    <row r="12" spans="1:10" ht="15">
      <c r="A12" s="1">
        <v>5</v>
      </c>
      <c r="B12" s="182" t="s">
        <v>214</v>
      </c>
      <c r="C12" s="183">
        <f>SUM(C8:C11)</f>
        <v>291986820</v>
      </c>
      <c r="D12" s="183">
        <f>SUM(D8:D11)</f>
        <v>39032206.45</v>
      </c>
      <c r="E12" s="183">
        <f>SUM(E8:E11)</f>
        <v>331019026.45</v>
      </c>
      <c r="F12" s="183">
        <f>SUM(F8:F11)</f>
        <v>7123979.334887297</v>
      </c>
      <c r="G12" s="183">
        <f>SUM(G8:G11)</f>
        <v>338143005.78488725</v>
      </c>
      <c r="H12" s="184"/>
      <c r="I12" s="184"/>
      <c r="J12" s="1"/>
    </row>
    <row r="13" spans="1:10" ht="15">
      <c r="A13" s="1">
        <v>6</v>
      </c>
      <c r="B13" s="114"/>
      <c r="C13" s="163"/>
      <c r="D13" s="163"/>
      <c r="E13" s="163"/>
      <c r="F13" s="163"/>
      <c r="G13" s="163"/>
      <c r="H13" s="163"/>
      <c r="I13" s="1"/>
      <c r="J13" s="1"/>
    </row>
    <row r="14" spans="1:10" ht="15">
      <c r="A14" s="1">
        <v>7</v>
      </c>
      <c r="B14" s="152" t="s">
        <v>215</v>
      </c>
      <c r="C14" s="163"/>
      <c r="D14" s="163"/>
      <c r="E14" s="163"/>
      <c r="F14" s="163"/>
      <c r="G14" s="163"/>
      <c r="H14" s="163"/>
      <c r="I14" s="1"/>
      <c r="J14" s="1"/>
    </row>
    <row r="15" spans="1:10" ht="15">
      <c r="A15" s="1">
        <v>8</v>
      </c>
      <c r="B15" s="114" t="s">
        <v>216</v>
      </c>
      <c r="C15" s="163">
        <v>45883059</v>
      </c>
      <c r="D15" s="181">
        <f>+'TES2 adjs'!C15</f>
        <v>-8427167</v>
      </c>
      <c r="E15" s="163">
        <f aca="true" t="shared" si="0" ref="E15:E24">+C15+D15</f>
        <v>37455892</v>
      </c>
      <c r="F15" s="163"/>
      <c r="G15" s="163">
        <f aca="true" t="shared" si="1" ref="G15:G24">+F15+E15</f>
        <v>37455892</v>
      </c>
      <c r="H15" s="163"/>
      <c r="I15" s="119"/>
      <c r="J15" s="1"/>
    </row>
    <row r="16" spans="1:10" ht="15">
      <c r="A16" s="1">
        <v>9</v>
      </c>
      <c r="B16" s="114" t="s">
        <v>217</v>
      </c>
      <c r="C16" s="163">
        <v>0</v>
      </c>
      <c r="D16" s="181">
        <f>+'TES2 adjs'!C16</f>
        <v>0</v>
      </c>
      <c r="E16" s="163">
        <f t="shared" si="0"/>
        <v>0</v>
      </c>
      <c r="F16" s="163"/>
      <c r="G16" s="163">
        <f t="shared" si="1"/>
        <v>0</v>
      </c>
      <c r="H16" s="163"/>
      <c r="I16" s="119"/>
      <c r="J16" s="1"/>
    </row>
    <row r="17" spans="1:10" ht="15">
      <c r="A17" s="1">
        <v>10</v>
      </c>
      <c r="B17" s="114" t="s">
        <v>218</v>
      </c>
      <c r="C17" s="163">
        <v>4514149</v>
      </c>
      <c r="D17" s="181">
        <f>+'TES2 adjs'!C17</f>
        <v>2328079</v>
      </c>
      <c r="E17" s="163">
        <f t="shared" si="0"/>
        <v>6842228</v>
      </c>
      <c r="F17" s="163"/>
      <c r="G17" s="163">
        <f t="shared" si="1"/>
        <v>6842228</v>
      </c>
      <c r="H17" s="163"/>
      <c r="I17" s="119"/>
      <c r="J17" s="1"/>
    </row>
    <row r="18" spans="1:10" ht="15">
      <c r="A18" s="1">
        <v>11</v>
      </c>
      <c r="B18" s="114" t="s">
        <v>219</v>
      </c>
      <c r="C18" s="163">
        <v>91927801</v>
      </c>
      <c r="D18" s="181">
        <f>+'TES2 adjs'!C18</f>
        <v>56337402</v>
      </c>
      <c r="E18" s="163">
        <f t="shared" si="0"/>
        <v>148265203</v>
      </c>
      <c r="F18" s="163"/>
      <c r="G18" s="163">
        <f t="shared" si="1"/>
        <v>148265203</v>
      </c>
      <c r="H18" s="163"/>
      <c r="I18" s="119"/>
      <c r="J18" s="1"/>
    </row>
    <row r="19" spans="1:10" ht="15">
      <c r="A19" s="1">
        <v>12</v>
      </c>
      <c r="B19" s="114" t="s">
        <v>220</v>
      </c>
      <c r="C19" s="163">
        <v>8515167</v>
      </c>
      <c r="D19" s="181">
        <f>+'TES2 adjs'!C19</f>
        <v>4815216</v>
      </c>
      <c r="E19" s="163">
        <f t="shared" si="0"/>
        <v>13330383</v>
      </c>
      <c r="F19" s="163"/>
      <c r="G19" s="163">
        <f t="shared" si="1"/>
        <v>13330383</v>
      </c>
      <c r="H19" s="163"/>
      <c r="I19" s="119"/>
      <c r="J19" s="1"/>
    </row>
    <row r="20" spans="1:10" ht="15">
      <c r="A20" s="1">
        <v>13</v>
      </c>
      <c r="B20" s="114" t="s">
        <v>221</v>
      </c>
      <c r="C20" s="163">
        <v>7000004</v>
      </c>
      <c r="D20" s="181">
        <f>+'TES2 adjs'!C20</f>
        <v>74126</v>
      </c>
      <c r="E20" s="163">
        <f t="shared" si="0"/>
        <v>7074130</v>
      </c>
      <c r="F20" s="163"/>
      <c r="G20" s="163">
        <f t="shared" si="1"/>
        <v>7074130</v>
      </c>
      <c r="H20" s="163"/>
      <c r="I20" s="119"/>
      <c r="J20" s="1"/>
    </row>
    <row r="21" spans="1:10" ht="15">
      <c r="A21" s="1">
        <v>14</v>
      </c>
      <c r="B21" s="114" t="s">
        <v>222</v>
      </c>
      <c r="C21" s="163">
        <v>7948906</v>
      </c>
      <c r="D21" s="181">
        <f>+'TES2 adjs'!C21</f>
        <v>-1190451.9615135817</v>
      </c>
      <c r="E21" s="163">
        <f t="shared" si="0"/>
        <v>6758454.038486418</v>
      </c>
      <c r="F21" s="163">
        <f>F8*'Conversion factor'!C9</f>
        <v>44125.7625576628</v>
      </c>
      <c r="G21" s="163">
        <f t="shared" si="1"/>
        <v>6802579.801044081</v>
      </c>
      <c r="H21" s="163"/>
      <c r="I21" s="119"/>
      <c r="J21" s="1"/>
    </row>
    <row r="22" spans="1:10" ht="15">
      <c r="A22" s="1">
        <v>15</v>
      </c>
      <c r="B22" s="114" t="s">
        <v>223</v>
      </c>
      <c r="C22" s="163">
        <v>213426.45</v>
      </c>
      <c r="D22" s="181">
        <f>+'TES2 adjs'!C22</f>
        <v>549</v>
      </c>
      <c r="E22" s="163">
        <f t="shared" si="0"/>
        <v>213975.45</v>
      </c>
      <c r="F22" s="163"/>
      <c r="G22" s="163">
        <f t="shared" si="1"/>
        <v>213975.45</v>
      </c>
      <c r="H22" s="163"/>
      <c r="I22" s="119"/>
      <c r="J22" s="1"/>
    </row>
    <row r="23" spans="1:10" ht="15">
      <c r="A23" s="1">
        <v>16</v>
      </c>
      <c r="B23" s="114" t="s">
        <v>224</v>
      </c>
      <c r="C23" s="163">
        <v>50208</v>
      </c>
      <c r="D23" s="181">
        <f>+'TES2 adjs'!C23</f>
        <v>0</v>
      </c>
      <c r="E23" s="163">
        <f t="shared" si="0"/>
        <v>50208</v>
      </c>
      <c r="F23" s="163"/>
      <c r="G23" s="163">
        <f t="shared" si="1"/>
        <v>50208</v>
      </c>
      <c r="H23" s="163"/>
      <c r="I23" s="119"/>
      <c r="J23" s="1"/>
    </row>
    <row r="24" spans="1:10" ht="15">
      <c r="A24" s="1">
        <v>17</v>
      </c>
      <c r="B24" s="163" t="s">
        <v>225</v>
      </c>
      <c r="C24" s="163">
        <v>22389424</v>
      </c>
      <c r="D24" s="181">
        <f>+'TES2 adjs'!C24</f>
        <v>-4263599</v>
      </c>
      <c r="E24" s="163">
        <f t="shared" si="0"/>
        <v>18125825</v>
      </c>
      <c r="F24" s="163"/>
      <c r="G24" s="163">
        <f t="shared" si="1"/>
        <v>18125825</v>
      </c>
      <c r="H24" s="185"/>
      <c r="I24" s="119"/>
      <c r="J24" s="1"/>
    </row>
    <row r="25" spans="1:10" ht="15">
      <c r="A25" s="1">
        <v>18</v>
      </c>
      <c r="B25" s="186" t="s">
        <v>226</v>
      </c>
      <c r="C25" s="187">
        <f>SUM(C15:C24)</f>
        <v>188442144.45</v>
      </c>
      <c r="D25" s="187">
        <f>SUM(D15:D24)</f>
        <v>49674154.03848642</v>
      </c>
      <c r="E25" s="187">
        <f>SUM(E15:E24)</f>
        <v>238116298.4884864</v>
      </c>
      <c r="F25" s="187">
        <f>SUM(F15:F24)</f>
        <v>44125.7625576628</v>
      </c>
      <c r="G25" s="187">
        <f>SUM(G15:G24)</f>
        <v>238160424.25104406</v>
      </c>
      <c r="H25" s="188"/>
      <c r="I25" s="187"/>
      <c r="J25" s="1"/>
    </row>
    <row r="26" spans="1:10" ht="15">
      <c r="A26" s="1">
        <v>19</v>
      </c>
      <c r="B26" s="114" t="s">
        <v>227</v>
      </c>
      <c r="C26" s="163">
        <v>29290897</v>
      </c>
      <c r="D26" s="181">
        <f>+'TES2 adjs'!C26</f>
        <v>-2653834</v>
      </c>
      <c r="E26" s="163">
        <f>+C26+D26</f>
        <v>26637063</v>
      </c>
      <c r="F26" s="163"/>
      <c r="G26" s="163">
        <f>+F26+E26</f>
        <v>26637063</v>
      </c>
      <c r="H26" s="163"/>
      <c r="I26" s="119"/>
      <c r="J26" s="1"/>
    </row>
    <row r="27" spans="1:10" ht="15">
      <c r="A27" s="1">
        <v>20</v>
      </c>
      <c r="B27" s="114" t="s">
        <v>201</v>
      </c>
      <c r="C27" s="163">
        <v>4568755</v>
      </c>
      <c r="D27" s="181">
        <f>+'TES2 adjs'!C27</f>
        <v>-172412</v>
      </c>
      <c r="E27" s="163">
        <f>+C27+D27</f>
        <v>4396343</v>
      </c>
      <c r="F27" s="163"/>
      <c r="G27" s="163">
        <f>+F27+E27</f>
        <v>4396343</v>
      </c>
      <c r="H27" s="163"/>
      <c r="I27" s="119"/>
      <c r="J27" s="1"/>
    </row>
    <row r="28" spans="1:10" ht="15">
      <c r="A28" s="1">
        <v>21</v>
      </c>
      <c r="B28" s="114" t="s">
        <v>228</v>
      </c>
      <c r="C28" s="163">
        <v>14240125</v>
      </c>
      <c r="D28" s="181">
        <f>+'TES2 adjs'!C28</f>
        <v>1295943.798349421</v>
      </c>
      <c r="E28" s="163">
        <f>+C28+D28</f>
        <v>15536068.798349421</v>
      </c>
      <c r="F28" s="163">
        <f>('Conversion factor'!C10+'Conversion factor'!C11+'Conversion factor'!C12)*F8</f>
        <v>295795.51022037014</v>
      </c>
      <c r="G28" s="163">
        <f>+F28+E28</f>
        <v>15831864.30856979</v>
      </c>
      <c r="H28" s="163"/>
      <c r="I28" s="119"/>
      <c r="J28" s="1"/>
    </row>
    <row r="29" spans="1:10" ht="15">
      <c r="A29" s="1">
        <v>22</v>
      </c>
      <c r="B29" s="114" t="s">
        <v>229</v>
      </c>
      <c r="C29" s="163">
        <v>18661874</v>
      </c>
      <c r="D29" s="185">
        <f>D82</f>
        <v>-14351394.303687463</v>
      </c>
      <c r="E29" s="163">
        <f>E82</f>
        <v>4310479.88881254</v>
      </c>
      <c r="F29" s="163">
        <f>F82</f>
        <v>2374420.321738242</v>
      </c>
      <c r="G29" s="163">
        <f>G82</f>
        <v>6684900.210550782</v>
      </c>
      <c r="H29" s="185"/>
      <c r="I29" s="119"/>
      <c r="J29" s="1"/>
    </row>
    <row r="30" spans="1:10" ht="15">
      <c r="A30" s="1">
        <v>23</v>
      </c>
      <c r="B30" s="114" t="s">
        <v>230</v>
      </c>
      <c r="C30" s="163">
        <v>0</v>
      </c>
      <c r="D30" s="163">
        <f>D79</f>
        <v>0</v>
      </c>
      <c r="E30" s="163">
        <f>E79</f>
        <v>0</v>
      </c>
      <c r="F30" s="163">
        <f>F79</f>
        <v>0</v>
      </c>
      <c r="G30" s="163">
        <f>G79</f>
        <v>0</v>
      </c>
      <c r="H30" s="185"/>
      <c r="I30" s="119"/>
      <c r="J30" s="1"/>
    </row>
    <row r="31" spans="1:10" ht="15">
      <c r="A31" s="1">
        <v>24</v>
      </c>
      <c r="B31" s="114" t="s">
        <v>231</v>
      </c>
      <c r="C31" s="163">
        <v>-5006291</v>
      </c>
      <c r="D31" s="181">
        <f>+'TES2 adjs'!C31</f>
        <v>12814028.45</v>
      </c>
      <c r="E31" s="163">
        <f>+C31+D31</f>
        <v>7807737.449999999</v>
      </c>
      <c r="F31" s="163"/>
      <c r="G31" s="163">
        <f>+F31+E31</f>
        <v>7807737.449999999</v>
      </c>
      <c r="H31" s="163"/>
      <c r="I31" s="119"/>
      <c r="J31" s="1"/>
    </row>
    <row r="32" spans="1:10" ht="15">
      <c r="A32" s="1">
        <v>25</v>
      </c>
      <c r="B32" s="114" t="s">
        <v>232</v>
      </c>
      <c r="C32" s="163">
        <v>0</v>
      </c>
      <c r="D32" s="181">
        <f>+'TES2 adjs'!C32</f>
        <v>0</v>
      </c>
      <c r="E32" s="163">
        <f>+C32+D32</f>
        <v>0</v>
      </c>
      <c r="F32" s="163"/>
      <c r="G32" s="163">
        <f>+F32+E32</f>
        <v>0</v>
      </c>
      <c r="H32" s="163"/>
      <c r="I32" s="119"/>
      <c r="J32" s="1"/>
    </row>
    <row r="33" spans="1:10" ht="15">
      <c r="A33" s="1">
        <v>26</v>
      </c>
      <c r="B33" s="114" t="s">
        <v>233</v>
      </c>
      <c r="C33" s="163">
        <v>-271678</v>
      </c>
      <c r="D33" s="181">
        <f>+'TES2 adjs'!C33</f>
        <v>-84444.658994</v>
      </c>
      <c r="E33" s="163">
        <f>+C33+D33</f>
        <v>-356122.658994</v>
      </c>
      <c r="F33" s="163"/>
      <c r="G33" s="163">
        <f>+F33+E33</f>
        <v>-356122.658994</v>
      </c>
      <c r="H33" s="163"/>
      <c r="I33" s="119"/>
      <c r="J33" s="1"/>
    </row>
    <row r="34" spans="1:10" ht="15">
      <c r="A34" s="1">
        <v>27</v>
      </c>
      <c r="B34" s="189" t="s">
        <v>234</v>
      </c>
      <c r="C34" s="168">
        <f>SUM(C25:C33)</f>
        <v>249925826.45</v>
      </c>
      <c r="D34" s="169">
        <f>SUM(D25:D33)</f>
        <v>46522041.324154384</v>
      </c>
      <c r="E34" s="168">
        <f>SUM(E25:E33)</f>
        <v>296447867.96665436</v>
      </c>
      <c r="F34" s="168">
        <f>SUM(F25:F33)</f>
        <v>2714341.594516275</v>
      </c>
      <c r="G34" s="168">
        <f>SUM(G25:G33)</f>
        <v>299162209.5611706</v>
      </c>
      <c r="H34" s="169"/>
      <c r="I34" s="168"/>
      <c r="J34" s="1"/>
    </row>
    <row r="35" spans="1:10" ht="15">
      <c r="A35" s="1">
        <v>28</v>
      </c>
      <c r="B35" s="114"/>
      <c r="C35" s="163"/>
      <c r="D35" s="163"/>
      <c r="E35" s="163"/>
      <c r="F35" s="163"/>
      <c r="G35" s="163"/>
      <c r="H35" s="163"/>
      <c r="I35" s="1"/>
      <c r="J35" s="1"/>
    </row>
    <row r="36" spans="1:10" ht="15.75" thickBot="1">
      <c r="A36" s="1">
        <v>29</v>
      </c>
      <c r="B36" s="160" t="s">
        <v>235</v>
      </c>
      <c r="C36" s="190">
        <f>C12-C34</f>
        <v>42060993.55000001</v>
      </c>
      <c r="D36" s="191">
        <f>D12-D34</f>
        <v>-7489834.874154381</v>
      </c>
      <c r="E36" s="190">
        <f>E12-E34</f>
        <v>34571158.48334563</v>
      </c>
      <c r="F36" s="190">
        <f>F12-F34</f>
        <v>4409637.740371022</v>
      </c>
      <c r="G36" s="190">
        <f>G12-G34</f>
        <v>38980796.223716676</v>
      </c>
      <c r="H36" s="192"/>
      <c r="I36" s="193"/>
      <c r="J36" s="1"/>
    </row>
    <row r="37" spans="1:10" ht="15.75" thickTop="1">
      <c r="A37" s="1">
        <v>30</v>
      </c>
      <c r="B37" s="114"/>
      <c r="C37" s="163"/>
      <c r="D37" s="163"/>
      <c r="E37" s="163"/>
      <c r="F37" s="163"/>
      <c r="G37" s="163"/>
      <c r="H37" s="163"/>
      <c r="I37" s="1"/>
      <c r="J37" s="1"/>
    </row>
    <row r="38" spans="1:10" ht="15">
      <c r="A38" s="1">
        <v>31</v>
      </c>
      <c r="B38" s="152" t="s">
        <v>236</v>
      </c>
      <c r="C38" s="163"/>
      <c r="D38" s="163"/>
      <c r="E38" s="163"/>
      <c r="F38" s="163"/>
      <c r="G38" s="163"/>
      <c r="H38" s="163"/>
      <c r="I38" s="1"/>
      <c r="J38" s="1"/>
    </row>
    <row r="39" spans="1:10" ht="15">
      <c r="A39" s="1">
        <v>32</v>
      </c>
      <c r="B39" s="114" t="s">
        <v>237</v>
      </c>
      <c r="C39" s="163">
        <v>954909991</v>
      </c>
      <c r="D39" s="181">
        <f>+'TES2 adjs'!C39</f>
        <v>-8247919</v>
      </c>
      <c r="E39" s="163">
        <f aca="true" t="shared" si="2" ref="E39:E49">+C39+D39</f>
        <v>946662072</v>
      </c>
      <c r="F39" s="163"/>
      <c r="G39" s="163">
        <f aca="true" t="shared" si="3" ref="G39:G49">+F39+E39</f>
        <v>946662072</v>
      </c>
      <c r="H39" s="163"/>
      <c r="I39" s="119"/>
      <c r="J39" s="1"/>
    </row>
    <row r="40" spans="1:10" ht="15">
      <c r="A40" s="1">
        <v>33</v>
      </c>
      <c r="B40" s="114" t="s">
        <v>238</v>
      </c>
      <c r="C40" s="163">
        <v>232432</v>
      </c>
      <c r="D40" s="181">
        <f>+'TES2 adjs'!C40</f>
        <v>-151166</v>
      </c>
      <c r="E40" s="163">
        <f t="shared" si="2"/>
        <v>81266</v>
      </c>
      <c r="F40" s="163"/>
      <c r="G40" s="163">
        <f t="shared" si="3"/>
        <v>81266</v>
      </c>
      <c r="H40" s="163"/>
      <c r="I40" s="119"/>
      <c r="J40" s="1"/>
    </row>
    <row r="41" spans="1:10" ht="15">
      <c r="A41" s="1">
        <v>34</v>
      </c>
      <c r="B41" s="114" t="s">
        <v>239</v>
      </c>
      <c r="C41" s="163">
        <v>19757129</v>
      </c>
      <c r="D41" s="181">
        <f>+'TES2 adjs'!C41</f>
        <v>-10756490.927362395</v>
      </c>
      <c r="E41" s="163">
        <f t="shared" si="2"/>
        <v>9000638.072637605</v>
      </c>
      <c r="F41" s="163"/>
      <c r="G41" s="163">
        <f t="shared" si="3"/>
        <v>9000638.072637605</v>
      </c>
      <c r="H41" s="163"/>
      <c r="I41" s="119"/>
      <c r="J41" s="1"/>
    </row>
    <row r="42" spans="1:10" ht="15">
      <c r="A42" s="1">
        <v>35</v>
      </c>
      <c r="B42" s="114" t="s">
        <v>240</v>
      </c>
      <c r="C42" s="163">
        <v>117184</v>
      </c>
      <c r="D42" s="181">
        <f>+'TES2 adjs'!C42</f>
        <v>0</v>
      </c>
      <c r="E42" s="163">
        <f t="shared" si="2"/>
        <v>117184</v>
      </c>
      <c r="F42" s="163"/>
      <c r="G42" s="163">
        <f t="shared" si="3"/>
        <v>117184</v>
      </c>
      <c r="H42" s="163"/>
      <c r="I42" s="119"/>
      <c r="J42" s="1"/>
    </row>
    <row r="43" spans="1:10" ht="15">
      <c r="A43" s="1">
        <v>36</v>
      </c>
      <c r="B43" s="114" t="s">
        <v>241</v>
      </c>
      <c r="C43" s="163">
        <v>0</v>
      </c>
      <c r="D43" s="181">
        <f>+'TES2 adjs'!C43</f>
        <v>0</v>
      </c>
      <c r="E43" s="163">
        <f t="shared" si="2"/>
        <v>0</v>
      </c>
      <c r="F43" s="163"/>
      <c r="G43" s="163">
        <f t="shared" si="3"/>
        <v>0</v>
      </c>
      <c r="H43" s="163"/>
      <c r="I43" s="119"/>
      <c r="J43" s="1"/>
    </row>
    <row r="44" spans="1:10" ht="15">
      <c r="A44" s="1">
        <v>37</v>
      </c>
      <c r="B44" s="114" t="s">
        <v>242</v>
      </c>
      <c r="C44" s="163">
        <v>1371645</v>
      </c>
      <c r="D44" s="181">
        <f>+'TES2 adjs'!C44</f>
        <v>-1371645</v>
      </c>
      <c r="E44" s="163">
        <f t="shared" si="2"/>
        <v>0</v>
      </c>
      <c r="F44" s="163"/>
      <c r="G44" s="163">
        <f t="shared" si="3"/>
        <v>0</v>
      </c>
      <c r="H44" s="163"/>
      <c r="I44" s="119"/>
      <c r="J44" s="1"/>
    </row>
    <row r="45" spans="1:10" ht="15">
      <c r="A45" s="1">
        <v>38</v>
      </c>
      <c r="B45" s="114" t="s">
        <v>243</v>
      </c>
      <c r="C45" s="163">
        <v>5011089</v>
      </c>
      <c r="D45" s="181">
        <f>+'TES2 adjs'!C45</f>
        <v>-5011089</v>
      </c>
      <c r="E45" s="163">
        <f t="shared" si="2"/>
        <v>0</v>
      </c>
      <c r="F45" s="163"/>
      <c r="G45" s="163">
        <f t="shared" si="3"/>
        <v>0</v>
      </c>
      <c r="H45" s="163"/>
      <c r="I45" s="119"/>
      <c r="J45" s="1"/>
    </row>
    <row r="46" spans="1:10" ht="15">
      <c r="A46" s="1">
        <v>39</v>
      </c>
      <c r="B46" s="114" t="s">
        <v>244</v>
      </c>
      <c r="C46" s="163">
        <v>5730712</v>
      </c>
      <c r="D46" s="181">
        <f>+'TES2 adjs'!C46</f>
        <v>-5730712</v>
      </c>
      <c r="E46" s="163">
        <f t="shared" si="2"/>
        <v>0</v>
      </c>
      <c r="F46" s="163"/>
      <c r="G46" s="163">
        <f t="shared" si="3"/>
        <v>0</v>
      </c>
      <c r="H46" s="163"/>
      <c r="I46" s="119"/>
      <c r="J46" s="1"/>
    </row>
    <row r="47" spans="1:10" ht="15">
      <c r="A47" s="1">
        <v>40</v>
      </c>
      <c r="B47" s="114" t="s">
        <v>204</v>
      </c>
      <c r="C47" s="163">
        <v>8605878</v>
      </c>
      <c r="D47" s="181">
        <f>+'TES2 adjs'!C47</f>
        <v>-8605878</v>
      </c>
      <c r="E47" s="163">
        <f t="shared" si="2"/>
        <v>0</v>
      </c>
      <c r="F47" s="163"/>
      <c r="G47" s="163">
        <f t="shared" si="3"/>
        <v>0</v>
      </c>
      <c r="H47" s="163"/>
      <c r="I47" s="119"/>
      <c r="J47" s="1"/>
    </row>
    <row r="48" spans="1:10" ht="15">
      <c r="A48" s="1">
        <v>41</v>
      </c>
      <c r="B48" s="114" t="s">
        <v>245</v>
      </c>
      <c r="C48" s="163">
        <v>2642033</v>
      </c>
      <c r="D48" s="181">
        <f>+'TES2 adjs'!C48</f>
        <v>0</v>
      </c>
      <c r="E48" s="163">
        <f t="shared" si="2"/>
        <v>2642033</v>
      </c>
      <c r="F48" s="163"/>
      <c r="G48" s="163">
        <f t="shared" si="3"/>
        <v>2642033</v>
      </c>
      <c r="H48" s="163"/>
      <c r="I48" s="119"/>
      <c r="J48" s="1"/>
    </row>
    <row r="49" spans="1:10" ht="15">
      <c r="A49" s="1">
        <v>42</v>
      </c>
      <c r="B49" s="114" t="s">
        <v>246</v>
      </c>
      <c r="C49" s="163">
        <v>1499446</v>
      </c>
      <c r="D49" s="181">
        <f>+'TES2 adjs'!C49</f>
        <v>-1469297</v>
      </c>
      <c r="E49" s="163">
        <f t="shared" si="2"/>
        <v>30149</v>
      </c>
      <c r="F49" s="163"/>
      <c r="G49" s="163">
        <f t="shared" si="3"/>
        <v>30149</v>
      </c>
      <c r="H49" s="163"/>
      <c r="I49" s="119"/>
      <c r="J49" s="1"/>
    </row>
    <row r="50" spans="1:10" ht="15">
      <c r="A50" s="1">
        <v>43</v>
      </c>
      <c r="B50" s="194" t="s">
        <v>247</v>
      </c>
      <c r="C50" s="168">
        <f>SUM(C39:C49)</f>
        <v>999877539</v>
      </c>
      <c r="D50" s="168">
        <f>SUM(D39:D49)</f>
        <v>-41344196.9273624</v>
      </c>
      <c r="E50" s="168">
        <f>SUM(E39:E49)</f>
        <v>958533342.0726376</v>
      </c>
      <c r="F50" s="168">
        <f>SUM(F39:F49)</f>
        <v>0</v>
      </c>
      <c r="G50" s="168">
        <f>SUM(G39:G49)</f>
        <v>958533342.0726376</v>
      </c>
      <c r="H50" s="168"/>
      <c r="I50" s="168"/>
      <c r="J50" s="1"/>
    </row>
    <row r="51" spans="1:10" ht="15">
      <c r="A51" s="1">
        <v>44</v>
      </c>
      <c r="B51" s="114"/>
      <c r="C51" s="163"/>
      <c r="D51" s="163"/>
      <c r="E51" s="163"/>
      <c r="F51" s="163"/>
      <c r="G51" s="163"/>
      <c r="H51" s="163"/>
      <c r="I51" s="1"/>
      <c r="J51" s="1"/>
    </row>
    <row r="52" spans="1:10" ht="15">
      <c r="A52" s="1">
        <v>45</v>
      </c>
      <c r="B52" s="152" t="s">
        <v>248</v>
      </c>
      <c r="C52" s="163"/>
      <c r="D52" s="163"/>
      <c r="E52" s="163"/>
      <c r="F52" s="163"/>
      <c r="G52" s="163"/>
      <c r="H52" s="163"/>
      <c r="I52" s="1"/>
      <c r="J52" s="1"/>
    </row>
    <row r="53" spans="1:10" ht="15">
      <c r="A53" s="1">
        <v>46</v>
      </c>
      <c r="B53" s="114" t="s">
        <v>249</v>
      </c>
      <c r="C53" s="163">
        <v>-367655362</v>
      </c>
      <c r="D53" s="181">
        <f>+'TES2 adjs'!C53</f>
        <v>16512666</v>
      </c>
      <c r="E53" s="163">
        <f aca="true" t="shared" si="4" ref="E53:E59">+C53+D53</f>
        <v>-351142696</v>
      </c>
      <c r="F53" s="163"/>
      <c r="G53" s="163">
        <f aca="true" t="shared" si="5" ref="G53:G59">+F53+E53</f>
        <v>-351142696</v>
      </c>
      <c r="H53" s="163"/>
      <c r="I53" s="119"/>
      <c r="J53" s="1"/>
    </row>
    <row r="54" spans="1:10" ht="15">
      <c r="A54" s="1">
        <v>47</v>
      </c>
      <c r="B54" s="114" t="s">
        <v>250</v>
      </c>
      <c r="C54" s="163">
        <v>-20418050</v>
      </c>
      <c r="D54" s="181">
        <f>+'TES2 adjs'!C54</f>
        <v>0</v>
      </c>
      <c r="E54" s="163">
        <f t="shared" si="4"/>
        <v>-20418050</v>
      </c>
      <c r="F54" s="163"/>
      <c r="G54" s="163">
        <f t="shared" si="5"/>
        <v>-20418050</v>
      </c>
      <c r="H54" s="163"/>
      <c r="I54" s="119"/>
      <c r="J54" s="1"/>
    </row>
    <row r="55" spans="1:10" ht="15">
      <c r="A55" s="1">
        <v>48</v>
      </c>
      <c r="B55" s="114" t="s">
        <v>251</v>
      </c>
      <c r="C55" s="163">
        <v>-63538160</v>
      </c>
      <c r="D55" s="181">
        <f>+'TES2 adjs'!C55</f>
        <v>-3078110</v>
      </c>
      <c r="E55" s="163">
        <f t="shared" si="4"/>
        <v>-66616270</v>
      </c>
      <c r="F55" s="163"/>
      <c r="G55" s="163">
        <f t="shared" si="5"/>
        <v>-66616270</v>
      </c>
      <c r="H55" s="163"/>
      <c r="I55" s="119"/>
      <c r="J55" s="1"/>
    </row>
    <row r="56" spans="1:10" ht="15">
      <c r="A56" s="1">
        <v>49</v>
      </c>
      <c r="B56" s="114" t="s">
        <v>252</v>
      </c>
      <c r="C56" s="163">
        <v>-2595292</v>
      </c>
      <c r="D56" s="181">
        <f>+'TES2 adjs'!C56</f>
        <v>507606</v>
      </c>
      <c r="E56" s="163">
        <f t="shared" si="4"/>
        <v>-2087686</v>
      </c>
      <c r="F56" s="163"/>
      <c r="G56" s="163">
        <f t="shared" si="5"/>
        <v>-2087686</v>
      </c>
      <c r="H56" s="163"/>
      <c r="I56" s="119"/>
      <c r="J56" s="1"/>
    </row>
    <row r="57" spans="1:10" ht="15">
      <c r="A57" s="1">
        <v>50</v>
      </c>
      <c r="B57" s="114" t="s">
        <v>253</v>
      </c>
      <c r="C57" s="163">
        <v>588523</v>
      </c>
      <c r="D57" s="181">
        <f>+'TES2 adjs'!C57</f>
        <v>0</v>
      </c>
      <c r="E57" s="163">
        <f t="shared" si="4"/>
        <v>588523</v>
      </c>
      <c r="F57" s="163"/>
      <c r="G57" s="163">
        <f t="shared" si="5"/>
        <v>588523</v>
      </c>
      <c r="H57" s="163"/>
      <c r="I57" s="119"/>
      <c r="J57" s="1"/>
    </row>
    <row r="58" spans="1:10" ht="15">
      <c r="A58" s="1">
        <v>51</v>
      </c>
      <c r="B58" s="114" t="s">
        <v>254</v>
      </c>
      <c r="C58" s="163">
        <v>0</v>
      </c>
      <c r="D58" s="181">
        <f>+'TES2 adjs'!C58</f>
        <v>-1029605.17</v>
      </c>
      <c r="E58" s="163">
        <f t="shared" si="4"/>
        <v>-1029605.17</v>
      </c>
      <c r="F58" s="163"/>
      <c r="G58" s="163">
        <f t="shared" si="5"/>
        <v>-1029605.17</v>
      </c>
      <c r="H58" s="163"/>
      <c r="I58" s="119"/>
      <c r="J58" s="1"/>
    </row>
    <row r="59" spans="1:10" ht="15">
      <c r="A59" s="1">
        <v>52</v>
      </c>
      <c r="B59" s="114" t="s">
        <v>255</v>
      </c>
      <c r="C59" s="163">
        <v>-10136609</v>
      </c>
      <c r="D59" s="181">
        <f>+'TES2 adjs'!C59</f>
        <v>-2496153</v>
      </c>
      <c r="E59" s="163">
        <f t="shared" si="4"/>
        <v>-12632762</v>
      </c>
      <c r="F59" s="163"/>
      <c r="G59" s="163">
        <f t="shared" si="5"/>
        <v>-12632762</v>
      </c>
      <c r="H59" s="163"/>
      <c r="I59" s="119"/>
      <c r="J59" s="1"/>
    </row>
    <row r="60" spans="1:10" ht="15">
      <c r="A60" s="1">
        <v>53</v>
      </c>
      <c r="B60" s="114"/>
      <c r="C60" s="163"/>
      <c r="D60" s="163"/>
      <c r="E60" s="163"/>
      <c r="F60" s="163"/>
      <c r="G60" s="163"/>
      <c r="H60" s="163"/>
      <c r="I60" s="1"/>
      <c r="J60" s="1"/>
    </row>
    <row r="61" spans="1:10" ht="15">
      <c r="A61" s="1">
        <v>54</v>
      </c>
      <c r="B61" s="194" t="s">
        <v>293</v>
      </c>
      <c r="C61" s="168">
        <f>SUM(C53:C60)</f>
        <v>-463754950</v>
      </c>
      <c r="D61" s="168">
        <f>SUM(D53:D60)</f>
        <v>10416403.83</v>
      </c>
      <c r="E61" s="168">
        <f>SUM(E53:E60)</f>
        <v>-453338546.17</v>
      </c>
      <c r="F61" s="168">
        <f>SUM(F53:F60)</f>
        <v>0</v>
      </c>
      <c r="G61" s="168">
        <f>SUM(G53:G60)</f>
        <v>-453338546.17</v>
      </c>
      <c r="H61" s="168"/>
      <c r="I61" s="168"/>
      <c r="J61" s="1"/>
    </row>
    <row r="62" spans="1:10" ht="15">
      <c r="A62" s="1">
        <v>55</v>
      </c>
      <c r="B62" s="114"/>
      <c r="C62" s="163"/>
      <c r="D62" s="163"/>
      <c r="E62" s="163"/>
      <c r="F62" s="163"/>
      <c r="G62" s="163"/>
      <c r="H62" s="163"/>
      <c r="I62" s="1"/>
      <c r="J62" s="1"/>
    </row>
    <row r="63" spans="1:10" ht="15.75" thickBot="1">
      <c r="A63" s="1">
        <v>56</v>
      </c>
      <c r="B63" s="160" t="s">
        <v>257</v>
      </c>
      <c r="C63" s="195">
        <f>C50+C61</f>
        <v>536122589</v>
      </c>
      <c r="D63" s="195">
        <f>D50+D61</f>
        <v>-30927793.0973624</v>
      </c>
      <c r="E63" s="195">
        <f>E50+E61</f>
        <v>505194795.90263754</v>
      </c>
      <c r="F63" s="195">
        <f>F50+F61</f>
        <v>0</v>
      </c>
      <c r="G63" s="195">
        <f>G50+G61</f>
        <v>505194795.90263754</v>
      </c>
      <c r="H63" s="196"/>
      <c r="I63" s="196"/>
      <c r="J63" s="1"/>
    </row>
    <row r="64" spans="1:10" ht="15.75" thickTop="1">
      <c r="A64" s="1">
        <v>57</v>
      </c>
      <c r="B64" s="114"/>
      <c r="C64" s="163"/>
      <c r="D64" s="163"/>
      <c r="E64" s="163"/>
      <c r="F64" s="163"/>
      <c r="G64" s="163"/>
      <c r="H64" s="163"/>
      <c r="I64" s="1"/>
      <c r="J64" s="1"/>
    </row>
    <row r="65" spans="1:10" ht="15.75" thickBot="1">
      <c r="A65" s="1">
        <v>58</v>
      </c>
      <c r="B65" s="164" t="s">
        <v>95</v>
      </c>
      <c r="C65" s="197">
        <f>C36/C63</f>
        <v>0.0784540595994175</v>
      </c>
      <c r="D65" s="166"/>
      <c r="E65" s="197">
        <f>E36/E63</f>
        <v>0.06843134324370252</v>
      </c>
      <c r="F65" s="166"/>
      <c r="G65" s="197">
        <f>G36/G63</f>
        <v>0.0771599322476575</v>
      </c>
      <c r="H65" s="166"/>
      <c r="I65" s="197"/>
      <c r="J65" s="1"/>
    </row>
    <row r="66" spans="1:10" ht="15.75" thickBot="1">
      <c r="A66" s="1">
        <v>59</v>
      </c>
      <c r="B66" s="164"/>
      <c r="C66" s="197"/>
      <c r="D66" s="166"/>
      <c r="E66" s="197"/>
      <c r="F66" s="166"/>
      <c r="G66" s="197"/>
      <c r="H66" s="166"/>
      <c r="I66" s="197"/>
      <c r="J66" s="1"/>
    </row>
    <row r="67" spans="1:10" ht="15">
      <c r="A67" s="1">
        <v>60</v>
      </c>
      <c r="B67" s="114"/>
      <c r="C67" s="114"/>
      <c r="D67" s="114"/>
      <c r="E67" s="114"/>
      <c r="F67" s="114"/>
      <c r="G67" s="114"/>
      <c r="H67" s="114"/>
      <c r="I67" s="1"/>
      <c r="J67" s="1"/>
    </row>
    <row r="68" spans="1:10" ht="15">
      <c r="A68" s="1">
        <v>61</v>
      </c>
      <c r="B68" s="114" t="s">
        <v>258</v>
      </c>
      <c r="C68" s="114"/>
      <c r="D68" s="114" t="s">
        <v>259</v>
      </c>
      <c r="E68" s="114"/>
      <c r="F68" s="167">
        <f>4.54%-0.0454</f>
        <v>0</v>
      </c>
      <c r="G68" s="114"/>
      <c r="H68" s="114"/>
      <c r="I68" s="1"/>
      <c r="J68" s="1"/>
    </row>
    <row r="69" spans="1:10" ht="15">
      <c r="A69" s="1">
        <v>62</v>
      </c>
      <c r="B69" s="114" t="s">
        <v>294</v>
      </c>
      <c r="C69" s="114"/>
      <c r="D69" s="114" t="s">
        <v>260</v>
      </c>
      <c r="E69" s="114"/>
      <c r="F69" s="167">
        <v>0.35</v>
      </c>
      <c r="G69" s="114"/>
      <c r="H69" s="114"/>
      <c r="I69" s="1"/>
      <c r="J69" s="1"/>
    </row>
    <row r="70" spans="1:10" ht="15">
      <c r="A70" s="1">
        <v>63</v>
      </c>
      <c r="B70" s="114"/>
      <c r="C70" s="114"/>
      <c r="D70" s="114"/>
      <c r="E70" s="114"/>
      <c r="F70" s="167"/>
      <c r="G70" s="114"/>
      <c r="H70" s="114"/>
      <c r="I70" s="1"/>
      <c r="J70" s="1"/>
    </row>
    <row r="71" spans="1:10" ht="15">
      <c r="A71" s="1">
        <v>64</v>
      </c>
      <c r="B71" s="114" t="s">
        <v>261</v>
      </c>
      <c r="C71" s="163">
        <f>C12-C34+C29+C30+C31</f>
        <v>55716576.55000001</v>
      </c>
      <c r="D71" s="163">
        <f>D12-D25-D26-D27-D28-D33</f>
        <v>-9027200.72784184</v>
      </c>
      <c r="E71" s="163">
        <f>E12-E25-E26-E27-E28-E33</f>
        <v>46689375.82215815</v>
      </c>
      <c r="F71" s="163">
        <f>F12-F25-F26-F27-F28-F33</f>
        <v>6784058.062109264</v>
      </c>
      <c r="G71" s="163">
        <f>G12-G25-G26-G27-G28-G33</f>
        <v>53473433.8842674</v>
      </c>
      <c r="H71" s="163"/>
      <c r="I71" s="163"/>
      <c r="J71" s="1"/>
    </row>
    <row r="72" spans="1:10" ht="15">
      <c r="A72" s="1">
        <v>65</v>
      </c>
      <c r="B72" s="114" t="s">
        <v>262</v>
      </c>
      <c r="C72" s="163"/>
      <c r="D72" s="163"/>
      <c r="E72" s="163"/>
      <c r="F72" s="163"/>
      <c r="G72" s="163"/>
      <c r="H72" s="163"/>
      <c r="I72" s="119"/>
      <c r="J72" s="1"/>
    </row>
    <row r="73" spans="1:10" ht="15">
      <c r="A73" s="1">
        <v>66</v>
      </c>
      <c r="B73" s="114" t="s">
        <v>263</v>
      </c>
      <c r="C73" s="163">
        <v>0</v>
      </c>
      <c r="D73" s="181">
        <f>+'TES2 adjs'!C72</f>
        <v>0</v>
      </c>
      <c r="E73" s="163">
        <f>+C73+D73</f>
        <v>0</v>
      </c>
      <c r="F73" s="163">
        <v>0</v>
      </c>
      <c r="G73" s="163">
        <f>+F73+E73</f>
        <v>0</v>
      </c>
      <c r="H73" s="163"/>
      <c r="I73" s="119"/>
      <c r="J73" s="1"/>
    </row>
    <row r="74" spans="1:10" ht="15">
      <c r="A74" s="1">
        <v>67</v>
      </c>
      <c r="B74" s="114" t="s">
        <v>142</v>
      </c>
      <c r="C74" s="163">
        <v>19224153</v>
      </c>
      <c r="D74" s="181">
        <f>+'TES2 adjs'!C73</f>
        <v>-1406517.0030205175</v>
      </c>
      <c r="E74" s="163">
        <f>+C74+D74</f>
        <v>17817635.996979482</v>
      </c>
      <c r="F74" s="163">
        <v>0</v>
      </c>
      <c r="G74" s="163">
        <f>+F74+E74</f>
        <v>17817635.996979482</v>
      </c>
      <c r="H74" s="163"/>
      <c r="I74" s="119"/>
      <c r="J74" s="1"/>
    </row>
    <row r="75" spans="1:10" ht="15">
      <c r="A75" s="1">
        <v>68</v>
      </c>
      <c r="B75" s="114" t="s">
        <v>264</v>
      </c>
      <c r="C75" s="163">
        <v>59951312</v>
      </c>
      <c r="D75" s="181">
        <f>+'TES2 adjs'!C74</f>
        <v>-33010673</v>
      </c>
      <c r="E75" s="163">
        <f>+C75+D75</f>
        <v>26940639</v>
      </c>
      <c r="F75" s="163">
        <v>0</v>
      </c>
      <c r="G75" s="163">
        <f>+F75+E75</f>
        <v>26940639</v>
      </c>
      <c r="H75" s="163"/>
      <c r="I75" s="119"/>
      <c r="J75" s="1"/>
    </row>
    <row r="76" spans="1:10" ht="15">
      <c r="A76" s="1">
        <v>69</v>
      </c>
      <c r="B76" s="114" t="s">
        <v>265</v>
      </c>
      <c r="C76" s="198">
        <v>43124095</v>
      </c>
      <c r="D76" s="199">
        <f>+'TES2 adjs'!C75</f>
        <v>372627</v>
      </c>
      <c r="E76" s="198">
        <f>+C76+D76</f>
        <v>43496722</v>
      </c>
      <c r="F76" s="198">
        <v>0</v>
      </c>
      <c r="G76" s="198">
        <f>+F76+E76</f>
        <v>43496722</v>
      </c>
      <c r="H76" s="198"/>
      <c r="I76" s="120"/>
      <c r="J76" s="1"/>
    </row>
    <row r="77" spans="1:10" ht="15">
      <c r="A77" s="1">
        <v>70</v>
      </c>
      <c r="B77" s="114"/>
      <c r="C77" s="163"/>
      <c r="D77" s="163"/>
      <c r="E77" s="163"/>
      <c r="F77" s="163"/>
      <c r="G77" s="163"/>
      <c r="H77" s="163"/>
      <c r="I77" s="163"/>
      <c r="J77" s="1"/>
    </row>
    <row r="78" spans="1:10" ht="15">
      <c r="A78" s="1">
        <v>71</v>
      </c>
      <c r="B78" s="114" t="s">
        <v>266</v>
      </c>
      <c r="C78" s="163">
        <f>C71-C72-C73-C74+C75-C76</f>
        <v>53319640.55000001</v>
      </c>
      <c r="D78" s="163">
        <f>D71-D72-D73-D74+D75-D76</f>
        <v>-41003983.72482132</v>
      </c>
      <c r="E78" s="163">
        <f>E71-E72-E73-E74+E75-E76</f>
        <v>12315656.825178668</v>
      </c>
      <c r="F78" s="163">
        <f>F71-SUM(F72:F76)</f>
        <v>6784058.062109264</v>
      </c>
      <c r="G78" s="163">
        <f>G71-SUM(G72:G76)</f>
        <v>-34781563.11271208</v>
      </c>
      <c r="H78" s="163"/>
      <c r="I78" s="163"/>
      <c r="J78" s="1"/>
    </row>
    <row r="79" spans="1:10" ht="15">
      <c r="A79" s="1">
        <v>72</v>
      </c>
      <c r="B79" s="114" t="s">
        <v>267</v>
      </c>
      <c r="C79" s="163">
        <v>0</v>
      </c>
      <c r="D79" s="181">
        <f>+'TES2 adjs'!C78</f>
        <v>0</v>
      </c>
      <c r="E79" s="163">
        <f>+C79+D79</f>
        <v>0</v>
      </c>
      <c r="F79" s="163">
        <f>F78*$F$68</f>
        <v>0</v>
      </c>
      <c r="G79" s="163">
        <f>+F79+E79</f>
        <v>0</v>
      </c>
      <c r="H79" s="163"/>
      <c r="I79" s="163"/>
      <c r="J79" s="1"/>
    </row>
    <row r="80" spans="1:10" ht="15">
      <c r="A80" s="1">
        <v>73</v>
      </c>
      <c r="B80" s="168" t="s">
        <v>268</v>
      </c>
      <c r="C80" s="168">
        <f>C78-C79</f>
        <v>53319640.55000001</v>
      </c>
      <c r="D80" s="168">
        <f>D78-D79</f>
        <v>-41003983.72482132</v>
      </c>
      <c r="E80" s="168">
        <f>E78-E79</f>
        <v>12315656.825178668</v>
      </c>
      <c r="F80" s="168">
        <f>F78-F79</f>
        <v>6784058.062109264</v>
      </c>
      <c r="G80" s="168">
        <f>G78-G79</f>
        <v>-34781563.11271208</v>
      </c>
      <c r="H80" s="168"/>
      <c r="I80" s="168"/>
      <c r="J80" s="1"/>
    </row>
    <row r="81" spans="1:10" ht="15">
      <c r="A81" s="1">
        <v>74</v>
      </c>
      <c r="B81" s="114" t="s">
        <v>269</v>
      </c>
      <c r="C81" s="163">
        <v>0</v>
      </c>
      <c r="D81" s="181">
        <f>+'TES2 adjs'!C80</f>
        <v>0</v>
      </c>
      <c r="E81" s="163">
        <f>+C81+D81</f>
        <v>0</v>
      </c>
      <c r="F81" s="163">
        <v>0</v>
      </c>
      <c r="G81" s="163">
        <f>+E81+F81</f>
        <v>0</v>
      </c>
      <c r="H81" s="163"/>
      <c r="I81" s="163"/>
      <c r="J81" s="1"/>
    </row>
    <row r="82" spans="1:10" ht="15.75" thickBot="1">
      <c r="A82" s="1">
        <v>75</v>
      </c>
      <c r="B82" s="196" t="s">
        <v>295</v>
      </c>
      <c r="C82" s="196">
        <f>C80*$F$69</f>
        <v>18661874.192500003</v>
      </c>
      <c r="D82" s="196">
        <f>D80*$F$69+D81</f>
        <v>-14351394.303687463</v>
      </c>
      <c r="E82" s="196">
        <f>+C82+D82</f>
        <v>4310479.88881254</v>
      </c>
      <c r="F82" s="196">
        <f>F80*$F$69+F81</f>
        <v>2374420.321738242</v>
      </c>
      <c r="G82" s="196">
        <f>+E82+F82</f>
        <v>6684900.210550782</v>
      </c>
      <c r="H82" s="196"/>
      <c r="I82" s="121"/>
      <c r="J82" s="1"/>
    </row>
    <row r="83" spans="1:10" ht="15.75" thickTop="1">
      <c r="A83" s="1">
        <v>76</v>
      </c>
      <c r="B83" s="200"/>
      <c r="C83" s="201"/>
      <c r="D83" s="201"/>
      <c r="E83" s="201"/>
      <c r="F83" s="201"/>
      <c r="G83" s="201"/>
      <c r="H83" s="201"/>
      <c r="I83" s="112"/>
      <c r="J83" s="1"/>
    </row>
    <row r="84" spans="1:10" ht="15">
      <c r="A84" s="176"/>
      <c r="B84" s="176"/>
      <c r="C84" s="176"/>
      <c r="D84" s="176"/>
      <c r="E84" s="176"/>
      <c r="F84" s="176"/>
      <c r="G84" s="1"/>
      <c r="H84" s="3"/>
      <c r="I84" s="3"/>
      <c r="J84" s="3"/>
    </row>
    <row r="85" spans="1:10" ht="15">
      <c r="A85" s="176"/>
      <c r="B85" s="176"/>
      <c r="C85" s="176"/>
      <c r="D85" s="176"/>
      <c r="E85" s="176"/>
      <c r="F85" s="176"/>
      <c r="G85" s="202"/>
      <c r="H85" s="203"/>
      <c r="I85" s="203"/>
      <c r="J85" s="204"/>
    </row>
    <row r="86" spans="1:10" ht="15">
      <c r="A86" s="176"/>
      <c r="B86" s="176"/>
      <c r="C86" s="176"/>
      <c r="D86" s="176"/>
      <c r="E86" s="176"/>
      <c r="F86" s="176"/>
      <c r="G86" s="1"/>
      <c r="H86" s="203"/>
      <c r="I86" s="203"/>
      <c r="J86" s="204"/>
    </row>
    <row r="87" spans="1:10" ht="15">
      <c r="A87" s="176"/>
      <c r="B87" s="176"/>
      <c r="C87" s="176"/>
      <c r="D87" s="176"/>
      <c r="E87" s="176"/>
      <c r="F87" s="176"/>
      <c r="G87" s="202"/>
      <c r="H87" s="203"/>
      <c r="I87" s="203"/>
      <c r="J87" s="204"/>
    </row>
    <row r="88" spans="1:10" ht="15">
      <c r="A88" s="176"/>
      <c r="B88" s="176"/>
      <c r="C88" s="176"/>
      <c r="D88" s="176"/>
      <c r="E88" s="176"/>
      <c r="F88" s="176"/>
      <c r="G88" s="175"/>
      <c r="H88" s="179"/>
      <c r="I88" s="179"/>
      <c r="J88" s="204"/>
    </row>
    <row r="89" spans="1:10" ht="15.75" thickBot="1">
      <c r="A89" s="176"/>
      <c r="B89" s="176"/>
      <c r="C89" s="176"/>
      <c r="D89" s="176"/>
      <c r="E89" s="176"/>
      <c r="F89" s="176"/>
      <c r="G89" s="152"/>
      <c r="H89" s="205"/>
      <c r="I89" s="206"/>
      <c r="J89" s="207"/>
    </row>
    <row r="90" spans="1:10" ht="15.75" thickTop="1">
      <c r="A90" s="1">
        <v>83</v>
      </c>
      <c r="B90" s="208"/>
      <c r="C90" s="208"/>
      <c r="D90" s="123"/>
      <c r="E90" s="123"/>
      <c r="F90" s="208"/>
      <c r="G90" s="208"/>
      <c r="H90" s="208"/>
      <c r="I90" s="123"/>
      <c r="J90" s="1"/>
    </row>
    <row r="91" spans="1:10" ht="15">
      <c r="A91" s="1">
        <v>84</v>
      </c>
      <c r="B91" s="152"/>
      <c r="C91" s="114"/>
      <c r="D91" s="114"/>
      <c r="E91" s="114"/>
      <c r="F91" s="114"/>
      <c r="G91" s="114"/>
      <c r="H91" s="114"/>
      <c r="I91" s="1"/>
      <c r="J91" s="1"/>
    </row>
    <row r="92" spans="1:10" ht="15">
      <c r="A92" s="176"/>
      <c r="B92" s="176"/>
      <c r="C92" s="176"/>
      <c r="D92" s="176"/>
      <c r="E92" s="176"/>
      <c r="F92" s="176"/>
      <c r="G92" s="176"/>
      <c r="H92" s="176"/>
      <c r="I92" s="176"/>
      <c r="J92" s="1"/>
    </row>
    <row r="93" spans="1:10" ht="15">
      <c r="A93" s="176"/>
      <c r="B93" s="176"/>
      <c r="C93" s="176"/>
      <c r="D93" s="176"/>
      <c r="E93" s="176"/>
      <c r="F93" s="176"/>
      <c r="G93" s="176"/>
      <c r="H93" s="176"/>
      <c r="I93" s="176"/>
      <c r="J93" s="1"/>
    </row>
    <row r="94" spans="1:10" ht="15">
      <c r="A94" s="176"/>
      <c r="B94" s="176"/>
      <c r="C94" s="176"/>
      <c r="D94" s="176"/>
      <c r="E94" s="176"/>
      <c r="F94" s="176"/>
      <c r="G94" s="176"/>
      <c r="H94" s="176"/>
      <c r="I94" s="176"/>
      <c r="J94" s="1"/>
    </row>
    <row r="95" spans="1:10" ht="15">
      <c r="A95" s="176"/>
      <c r="B95" s="176"/>
      <c r="C95" s="176"/>
      <c r="D95" s="176"/>
      <c r="E95" s="176"/>
      <c r="F95" s="176"/>
      <c r="G95" s="176"/>
      <c r="H95" s="176"/>
      <c r="I95" s="176"/>
      <c r="J95" s="1"/>
    </row>
    <row r="96" spans="1:10" ht="15">
      <c r="A96" s="176"/>
      <c r="B96" s="176"/>
      <c r="C96" s="176"/>
      <c r="D96" s="176"/>
      <c r="E96" s="176"/>
      <c r="F96" s="176"/>
      <c r="G96" s="176"/>
      <c r="H96" s="176"/>
      <c r="I96" s="176"/>
      <c r="J96" s="1"/>
    </row>
    <row r="97" spans="1:10" ht="15">
      <c r="A97" s="176"/>
      <c r="B97" s="176"/>
      <c r="C97" s="176"/>
      <c r="D97" s="176"/>
      <c r="E97" s="176"/>
      <c r="F97" s="176"/>
      <c r="G97" s="176"/>
      <c r="H97" s="176"/>
      <c r="I97" s="176"/>
      <c r="J97" s="1"/>
    </row>
    <row r="98" spans="1:10" ht="15">
      <c r="A98" s="176"/>
      <c r="B98" s="176"/>
      <c r="C98" s="176"/>
      <c r="D98" s="176"/>
      <c r="E98" s="176"/>
      <c r="F98" s="176"/>
      <c r="G98" s="176"/>
      <c r="H98" s="176"/>
      <c r="I98" s="176"/>
      <c r="J98" s="1"/>
    </row>
    <row r="99" spans="1:10" ht="15">
      <c r="A99" s="176"/>
      <c r="B99" s="176"/>
      <c r="C99" s="176"/>
      <c r="D99" s="176"/>
      <c r="E99" s="176"/>
      <c r="F99" s="176"/>
      <c r="G99" s="176"/>
      <c r="H99" s="176"/>
      <c r="I99" s="176"/>
      <c r="J99" s="1"/>
    </row>
    <row r="100" spans="1:10" ht="15">
      <c r="A100" s="176"/>
      <c r="B100" s="176"/>
      <c r="C100" s="176"/>
      <c r="D100" s="176"/>
      <c r="E100" s="176"/>
      <c r="F100" s="176"/>
      <c r="G100" s="176"/>
      <c r="H100" s="176"/>
      <c r="I100" s="176"/>
      <c r="J100" s="1"/>
    </row>
    <row r="101" spans="1:10" ht="15">
      <c r="A101" s="176"/>
      <c r="B101" s="176"/>
      <c r="C101" s="176"/>
      <c r="D101" s="176"/>
      <c r="E101" s="176"/>
      <c r="F101" s="176"/>
      <c r="G101" s="176"/>
      <c r="H101" s="176"/>
      <c r="I101" s="176"/>
      <c r="J101" s="7"/>
    </row>
    <row r="102" spans="1:10" ht="15">
      <c r="A102" s="176"/>
      <c r="B102" s="176"/>
      <c r="C102" s="176"/>
      <c r="D102" s="176"/>
      <c r="E102" s="176"/>
      <c r="F102" s="176"/>
      <c r="G102" s="176"/>
      <c r="H102" s="176"/>
      <c r="I102" s="176"/>
      <c r="J102" s="7"/>
    </row>
    <row r="103" spans="1:10" ht="15">
      <c r="A103" s="176"/>
      <c r="B103" s="176"/>
      <c r="C103" s="176"/>
      <c r="D103" s="176"/>
      <c r="E103" s="176"/>
      <c r="F103" s="176"/>
      <c r="G103" s="176"/>
      <c r="H103" s="176"/>
      <c r="I103" s="176"/>
      <c r="J103" s="1"/>
    </row>
    <row r="104" spans="1:10" ht="15">
      <c r="A104" s="1">
        <v>97</v>
      </c>
      <c r="B104" s="152"/>
      <c r="C104" s="163"/>
      <c r="D104" s="163"/>
      <c r="E104" s="163"/>
      <c r="F104" s="163"/>
      <c r="G104" s="163"/>
      <c r="H104" s="163"/>
      <c r="I104" s="1"/>
      <c r="J104" s="1"/>
    </row>
    <row r="105" spans="1:10" ht="15">
      <c r="A105" s="176"/>
      <c r="B105" s="176"/>
      <c r="C105" s="176"/>
      <c r="D105" s="176"/>
      <c r="E105" s="163"/>
      <c r="F105" s="163"/>
      <c r="G105" s="163"/>
      <c r="H105" s="163"/>
      <c r="I105" s="119"/>
      <c r="J105" s="1"/>
    </row>
    <row r="106" spans="1:10" ht="15">
      <c r="A106" s="176"/>
      <c r="B106" s="176"/>
      <c r="C106" s="176"/>
      <c r="D106" s="176"/>
      <c r="E106" s="163"/>
      <c r="F106" s="163"/>
      <c r="G106" s="163"/>
      <c r="H106" s="163"/>
      <c r="I106" s="119"/>
      <c r="J106" s="1"/>
    </row>
    <row r="107" spans="1:10" ht="15">
      <c r="A107" s="176"/>
      <c r="B107" s="176"/>
      <c r="C107" s="176"/>
      <c r="D107" s="176"/>
      <c r="E107" s="163"/>
      <c r="F107" s="209"/>
      <c r="G107" s="163"/>
      <c r="H107" s="163"/>
      <c r="I107" s="119"/>
      <c r="J107" s="1"/>
    </row>
    <row r="108" spans="1:10" ht="15">
      <c r="A108" s="176"/>
      <c r="B108" s="176"/>
      <c r="C108" s="176"/>
      <c r="D108" s="176"/>
      <c r="E108" s="163"/>
      <c r="F108" s="163"/>
      <c r="G108" s="163"/>
      <c r="H108" s="163"/>
      <c r="I108" s="119"/>
      <c r="J108" s="1"/>
    </row>
    <row r="109" spans="1:10" ht="15">
      <c r="A109" s="176"/>
      <c r="B109" s="176"/>
      <c r="C109" s="176"/>
      <c r="D109" s="176"/>
      <c r="E109" s="163"/>
      <c r="F109" s="163"/>
      <c r="G109" s="163"/>
      <c r="H109" s="163"/>
      <c r="I109" s="119"/>
      <c r="J109" s="1"/>
    </row>
    <row r="110" spans="1:10" ht="15">
      <c r="A110" s="176"/>
      <c r="B110" s="176"/>
      <c r="C110" s="176"/>
      <c r="D110" s="176"/>
      <c r="E110" s="163"/>
      <c r="F110" s="163"/>
      <c r="G110" s="163"/>
      <c r="H110" s="163"/>
      <c r="I110" s="119"/>
      <c r="J110" s="1"/>
    </row>
    <row r="111" spans="1:10" ht="15">
      <c r="A111" s="176"/>
      <c r="B111" s="176"/>
      <c r="C111" s="176"/>
      <c r="D111" s="176"/>
      <c r="E111" s="163"/>
      <c r="F111" s="163"/>
      <c r="G111" s="163"/>
      <c r="H111" s="163"/>
      <c r="I111" s="119"/>
      <c r="J111" s="1"/>
    </row>
    <row r="112" spans="1:10" ht="15">
      <c r="A112" s="176"/>
      <c r="B112" s="176"/>
      <c r="C112" s="176"/>
      <c r="D112" s="176"/>
      <c r="E112" s="163"/>
      <c r="F112" s="163"/>
      <c r="G112" s="163"/>
      <c r="H112" s="163"/>
      <c r="I112" s="119"/>
      <c r="J112" s="1"/>
    </row>
    <row r="113" spans="1:10" ht="15">
      <c r="A113" s="1"/>
      <c r="B113" s="114"/>
      <c r="C113" s="163"/>
      <c r="D113" s="163"/>
      <c r="E113" s="163"/>
      <c r="F113" s="163"/>
      <c r="G113" s="163"/>
      <c r="H113" s="163"/>
      <c r="I113" s="119"/>
      <c r="J113" s="1"/>
    </row>
  </sheetData>
  <printOptions horizontalCentered="1" verticalCentered="1"/>
  <pageMargins left="1.25" right="0.5" top="0.75" bottom="0.75" header="0.5" footer="0.5"/>
  <pageSetup fitToWidth="0" fitToHeight="1" horizontalDpi="600" verticalDpi="600" orientation="portrait" scale="72" r:id="rId1"/>
  <headerFooter alignWithMargins="0">
    <oddHeader>&amp;R&amp;"Palatino Linotype,Regular"Exhibit ____ (TES-2)
Docket No. UE-032065
Page &amp;P of &amp;N
revised July 12,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1"/>
  <sheetViews>
    <sheetView workbookViewId="0" topLeftCell="A1">
      <selection activeCell="D14" sqref="D14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4" max="4" width="11.421875" style="0" bestFit="1" customWidth="1"/>
  </cols>
  <sheetData>
    <row r="7" spans="1:4" ht="15">
      <c r="A7" s="1"/>
      <c r="B7" s="127" t="s">
        <v>310</v>
      </c>
      <c r="C7" s="118"/>
      <c r="D7" s="118"/>
    </row>
    <row r="8" spans="1:4" ht="15">
      <c r="A8" s="1"/>
      <c r="B8" s="127"/>
      <c r="C8" s="118"/>
      <c r="D8" s="118"/>
    </row>
    <row r="9" spans="1:4" ht="15">
      <c r="A9" s="1"/>
      <c r="B9" s="113" t="s">
        <v>311</v>
      </c>
      <c r="C9" s="118"/>
      <c r="D9" s="118">
        <f>TES2RevReqSummary!E63</f>
        <v>505194795.90263754</v>
      </c>
    </row>
    <row r="10" spans="1:4" ht="15">
      <c r="A10" s="1"/>
      <c r="B10" s="113"/>
      <c r="C10" s="118"/>
      <c r="D10" s="118"/>
    </row>
    <row r="11" spans="1:4" ht="15">
      <c r="A11" s="1"/>
      <c r="B11" s="113" t="s">
        <v>312</v>
      </c>
      <c r="C11" s="118"/>
      <c r="D11" s="122">
        <f>'cost of capital'!E11</f>
        <v>0.07716</v>
      </c>
    </row>
    <row r="12" spans="1:4" ht="15">
      <c r="A12" s="1"/>
      <c r="B12" s="113"/>
      <c r="C12" s="118"/>
      <c r="D12" s="122"/>
    </row>
    <row r="13" spans="1:4" ht="15">
      <c r="A13" s="1"/>
      <c r="B13" s="113" t="s">
        <v>313</v>
      </c>
      <c r="C13" s="118"/>
      <c r="D13" s="118">
        <f>D11*D9</f>
        <v>38980830.451847516</v>
      </c>
    </row>
    <row r="14" spans="1:4" ht="15">
      <c r="A14" s="1"/>
      <c r="B14" s="113"/>
      <c r="C14" s="118"/>
      <c r="D14" s="118"/>
    </row>
    <row r="15" spans="1:4" ht="15">
      <c r="A15" s="1"/>
      <c r="B15" s="113" t="s">
        <v>314</v>
      </c>
      <c r="C15" s="118"/>
      <c r="D15" s="118">
        <f>TES2RevReqSummary!E36</f>
        <v>34571158.48334563</v>
      </c>
    </row>
    <row r="16" spans="1:4" ht="15">
      <c r="A16" s="1"/>
      <c r="B16" s="113"/>
      <c r="C16" s="118"/>
      <c r="D16" s="118"/>
    </row>
    <row r="17" spans="1:4" ht="15">
      <c r="A17" s="1"/>
      <c r="B17" s="113" t="s">
        <v>315</v>
      </c>
      <c r="C17" s="118"/>
      <c r="D17" s="128">
        <f>D13-D15</f>
        <v>4409671.968501888</v>
      </c>
    </row>
    <row r="18" spans="1:4" ht="15">
      <c r="A18" s="1"/>
      <c r="B18" s="113"/>
      <c r="C18" s="118"/>
      <c r="D18" s="128"/>
    </row>
    <row r="19" spans="1:4" ht="15">
      <c r="A19" s="1"/>
      <c r="B19" s="113" t="s">
        <v>353</v>
      </c>
      <c r="C19" s="118"/>
      <c r="D19" s="122">
        <f>'Conversion factor'!C17</f>
        <v>0.61899</v>
      </c>
    </row>
    <row r="20" spans="1:4" ht="15">
      <c r="A20" s="1"/>
      <c r="B20" s="113"/>
      <c r="C20" s="118"/>
      <c r="D20" s="124"/>
    </row>
    <row r="21" spans="1:4" ht="15.75" thickBot="1">
      <c r="A21" s="1"/>
      <c r="B21" s="113" t="s">
        <v>316</v>
      </c>
      <c r="C21" s="118"/>
      <c r="D21" s="129">
        <f>D17/D19</f>
        <v>7123979.334887297</v>
      </c>
    </row>
    <row r="22" ht="13.5" thickTop="1"/>
  </sheetData>
  <printOptions horizontalCentered="1" verticalCentered="1"/>
  <pageMargins left="1.25" right="0.5" top="0.75" bottom="0.75" header="0.5" footer="0.5"/>
  <pageSetup fitToWidth="0" fitToHeight="1" horizontalDpi="600" verticalDpi="600" orientation="portrait" r:id="rId1"/>
  <headerFooter alignWithMargins="0">
    <oddHeader>&amp;R&amp;"Palatino Linotype,Regular"Exhibit ____ (TES-2)
Docket No. UE-032065
Page &amp;P of &amp;N
revised July 12, 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9"/>
  <sheetViews>
    <sheetView tabSelected="1" workbookViewId="0" topLeftCell="A3">
      <selection activeCell="D14" sqref="D14"/>
    </sheetView>
  </sheetViews>
  <sheetFormatPr defaultColWidth="9.140625" defaultRowHeight="12.75"/>
  <cols>
    <col min="1" max="1" width="3.28125" style="0" bestFit="1" customWidth="1"/>
    <col min="2" max="2" width="58.421875" style="0" bestFit="1" customWidth="1"/>
    <col min="3" max="3" width="14.421875" style="0" bestFit="1" customWidth="1"/>
    <col min="4" max="4" width="3.00390625" style="0" bestFit="1" customWidth="1"/>
    <col min="5" max="5" width="19.57421875" style="0" bestFit="1" customWidth="1"/>
    <col min="6" max="6" width="12.7109375" style="0" bestFit="1" customWidth="1"/>
    <col min="7" max="7" width="10.00390625" style="0" bestFit="1" customWidth="1"/>
  </cols>
  <sheetData>
    <row r="6" spans="1:8" ht="18">
      <c r="A6" s="226"/>
      <c r="B6" s="240" t="s">
        <v>300</v>
      </c>
      <c r="C6" s="241"/>
      <c r="D6" s="242"/>
      <c r="E6" s="113"/>
      <c r="F6" s="113"/>
      <c r="G6" s="113"/>
      <c r="H6" s="1"/>
    </row>
    <row r="7" spans="1:8" ht="18">
      <c r="A7" s="226">
        <v>1</v>
      </c>
      <c r="B7" s="237" t="s">
        <v>261</v>
      </c>
      <c r="C7" s="243">
        <v>1</v>
      </c>
      <c r="D7" s="242"/>
      <c r="H7" s="1"/>
    </row>
    <row r="8" spans="1:8" ht="18">
      <c r="A8" s="226">
        <v>2</v>
      </c>
      <c r="B8" s="244" t="s">
        <v>301</v>
      </c>
      <c r="C8" s="243"/>
      <c r="D8" s="245"/>
      <c r="H8" s="115"/>
    </row>
    <row r="9" spans="1:8" ht="18">
      <c r="A9" s="226">
        <v>3</v>
      </c>
      <c r="B9" s="234" t="s">
        <v>302</v>
      </c>
      <c r="C9" s="243">
        <f>+C26</f>
        <v>0.006193976776655105</v>
      </c>
      <c r="D9" s="246" t="s">
        <v>358</v>
      </c>
      <c r="H9" s="116"/>
    </row>
    <row r="10" spans="1:8" ht="18">
      <c r="A10" s="226">
        <v>4</v>
      </c>
      <c r="B10" s="234" t="s">
        <v>303</v>
      </c>
      <c r="C10" s="243">
        <v>0.001131</v>
      </c>
      <c r="D10" s="246"/>
      <c r="H10" s="116"/>
    </row>
    <row r="11" spans="1:8" ht="18">
      <c r="A11" s="226">
        <v>5</v>
      </c>
      <c r="B11" s="234" t="s">
        <v>304</v>
      </c>
      <c r="C11" s="243">
        <f>C34</f>
        <v>0.03849010727944015</v>
      </c>
      <c r="D11" s="246" t="s">
        <v>359</v>
      </c>
      <c r="H11" s="1"/>
    </row>
    <row r="12" spans="1:8" ht="18">
      <c r="A12" s="226">
        <v>6</v>
      </c>
      <c r="B12" s="234" t="s">
        <v>305</v>
      </c>
      <c r="C12" s="220">
        <v>0.0019</v>
      </c>
      <c r="D12" s="221" t="s">
        <v>360</v>
      </c>
      <c r="H12" s="119"/>
    </row>
    <row r="13" spans="1:8" ht="18">
      <c r="A13" s="226">
        <v>7</v>
      </c>
      <c r="B13" s="244" t="s">
        <v>307</v>
      </c>
      <c r="C13" s="243">
        <f>C7-SUM(C9:C12)</f>
        <v>0.9522849159439047</v>
      </c>
      <c r="D13" s="222"/>
      <c r="H13" s="119"/>
    </row>
    <row r="14" spans="1:8" ht="18">
      <c r="A14" s="226">
        <v>8</v>
      </c>
      <c r="B14" s="223" t="s">
        <v>351</v>
      </c>
      <c r="C14" s="243">
        <f>C13*TES2RevReqSummary!$F$68</f>
        <v>0</v>
      </c>
      <c r="D14" s="247"/>
      <c r="H14" s="119"/>
    </row>
    <row r="15" spans="1:8" ht="18">
      <c r="A15" s="226">
        <v>9</v>
      </c>
      <c r="B15" s="244" t="s">
        <v>307</v>
      </c>
      <c r="C15" s="248">
        <f>C13-C14</f>
        <v>0.9522849159439047</v>
      </c>
      <c r="D15" s="249"/>
      <c r="H15" s="126"/>
    </row>
    <row r="16" spans="1:8" ht="18">
      <c r="A16" s="226">
        <v>10</v>
      </c>
      <c r="B16" s="234" t="s">
        <v>309</v>
      </c>
      <c r="C16" s="250">
        <f>C15*0.35</f>
        <v>0.33329972058036667</v>
      </c>
      <c r="D16" s="249"/>
      <c r="H16" s="125"/>
    </row>
    <row r="17" spans="1:8" ht="18.75" thickBot="1">
      <c r="A17" s="226">
        <v>11</v>
      </c>
      <c r="B17" s="244" t="s">
        <v>352</v>
      </c>
      <c r="C17" s="251">
        <f>ROUND(C15-C16,5)</f>
        <v>0.61899</v>
      </c>
      <c r="D17" s="247"/>
      <c r="H17" s="1"/>
    </row>
    <row r="18" spans="1:4" ht="18.75" thickTop="1">
      <c r="A18" s="226">
        <v>12</v>
      </c>
      <c r="B18" s="226"/>
      <c r="C18" s="226"/>
      <c r="D18" s="226"/>
    </row>
    <row r="19" spans="1:4" ht="18">
      <c r="A19" s="226">
        <v>13</v>
      </c>
      <c r="B19" s="226" t="s">
        <v>322</v>
      </c>
      <c r="C19" s="226"/>
      <c r="D19" s="226"/>
    </row>
    <row r="20" spans="1:4" ht="18">
      <c r="A20" s="226">
        <v>14</v>
      </c>
      <c r="B20" s="234" t="s">
        <v>320</v>
      </c>
      <c r="C20" s="252">
        <f>+C9</f>
        <v>0.006193976776655105</v>
      </c>
      <c r="D20" s="226"/>
    </row>
    <row r="21" spans="1:4" ht="18">
      <c r="A21" s="226">
        <v>15</v>
      </c>
      <c r="B21" s="253" t="s">
        <v>321</v>
      </c>
      <c r="C21" s="253">
        <f>SUM(C10:C12)</f>
        <v>0.041521107279440146</v>
      </c>
      <c r="D21" s="226"/>
    </row>
    <row r="22" spans="1:4" ht="18">
      <c r="A22" s="226">
        <v>16</v>
      </c>
      <c r="B22" s="246"/>
      <c r="C22" s="246"/>
      <c r="D22" s="226"/>
    </row>
    <row r="23" spans="1:4" ht="18">
      <c r="A23" s="226"/>
      <c r="B23" s="237" t="s">
        <v>367</v>
      </c>
      <c r="C23" s="246"/>
      <c r="D23" s="226"/>
    </row>
    <row r="24" spans="1:4" ht="18">
      <c r="A24" s="226"/>
      <c r="B24" s="226" t="s">
        <v>364</v>
      </c>
      <c r="C24" s="254">
        <f>+TES2RevReqSummary!E8</f>
        <v>201326554</v>
      </c>
      <c r="D24" s="226"/>
    </row>
    <row r="25" spans="1:4" ht="18">
      <c r="A25" s="226"/>
      <c r="B25" s="226" t="s">
        <v>365</v>
      </c>
      <c r="C25" s="255">
        <v>1247012</v>
      </c>
      <c r="D25" s="226"/>
    </row>
    <row r="26" spans="1:4" ht="18.75" thickBot="1">
      <c r="A26" s="226"/>
      <c r="B26" s="256" t="s">
        <v>368</v>
      </c>
      <c r="C26" s="257">
        <f>+C25/C24</f>
        <v>0.006193976776655105</v>
      </c>
      <c r="D26" s="226"/>
    </row>
    <row r="27" spans="1:4" ht="18.75" thickTop="1">
      <c r="A27" s="226"/>
      <c r="B27" s="246"/>
      <c r="C27" s="246"/>
      <c r="D27" s="226"/>
    </row>
    <row r="28" spans="1:4" ht="18">
      <c r="A28" s="226"/>
      <c r="B28" s="246"/>
      <c r="C28" s="246"/>
      <c r="D28" s="226"/>
    </row>
    <row r="29" spans="1:4" ht="18">
      <c r="A29" s="226">
        <v>17</v>
      </c>
      <c r="B29" s="237" t="s">
        <v>362</v>
      </c>
      <c r="C29" s="246"/>
      <c r="D29" s="226"/>
    </row>
    <row r="30" spans="1:4" ht="18">
      <c r="A30" s="226">
        <v>18</v>
      </c>
      <c r="B30" s="234" t="s">
        <v>348</v>
      </c>
      <c r="C30" s="222">
        <v>1</v>
      </c>
      <c r="D30" s="226"/>
    </row>
    <row r="31" spans="1:4" ht="18">
      <c r="A31" s="226">
        <v>19</v>
      </c>
      <c r="B31" s="258" t="s">
        <v>306</v>
      </c>
      <c r="C31" s="222">
        <f>C9</f>
        <v>0.006193976776655105</v>
      </c>
      <c r="D31" s="226"/>
    </row>
    <row r="32" spans="1:4" ht="18">
      <c r="A32" s="226">
        <v>20</v>
      </c>
      <c r="B32" s="258" t="s">
        <v>349</v>
      </c>
      <c r="C32" s="222">
        <f>C30-C31</f>
        <v>0.9938060232233449</v>
      </c>
      <c r="D32" s="226"/>
    </row>
    <row r="33" spans="1:4" ht="18">
      <c r="A33" s="226">
        <v>21</v>
      </c>
      <c r="B33" s="258" t="s">
        <v>350</v>
      </c>
      <c r="C33" s="222">
        <v>0.03873</v>
      </c>
      <c r="D33" s="226"/>
    </row>
    <row r="34" spans="1:4" ht="18.75" thickBot="1">
      <c r="A34" s="226">
        <v>22</v>
      </c>
      <c r="B34" s="249" t="s">
        <v>308</v>
      </c>
      <c r="C34" s="259">
        <f>C32*C33</f>
        <v>0.03849010727944015</v>
      </c>
      <c r="D34" s="226"/>
    </row>
    <row r="35" spans="1:4" ht="18.75" thickTop="1">
      <c r="A35" s="226"/>
      <c r="B35" s="249"/>
      <c r="C35" s="249"/>
      <c r="D35" s="226"/>
    </row>
    <row r="36" spans="1:4" ht="18">
      <c r="A36" s="226"/>
      <c r="B36" s="247" t="s">
        <v>361</v>
      </c>
      <c r="C36" s="247"/>
      <c r="D36" s="226"/>
    </row>
    <row r="37" spans="1:4" ht="18">
      <c r="A37" s="226"/>
      <c r="B37" s="247" t="s">
        <v>363</v>
      </c>
      <c r="C37" s="226"/>
      <c r="D37" s="226"/>
    </row>
    <row r="38" spans="1:4" ht="18">
      <c r="A38" s="226"/>
      <c r="B38" s="247" t="s">
        <v>366</v>
      </c>
      <c r="C38" s="226"/>
      <c r="D38" s="226"/>
    </row>
    <row r="39" spans="1:4" ht="18">
      <c r="A39" s="226"/>
      <c r="B39" s="226"/>
      <c r="C39" s="226"/>
      <c r="D39" s="226"/>
    </row>
  </sheetData>
  <printOptions horizontalCentered="1" verticalCentered="1"/>
  <pageMargins left="1.25" right="0.5" top="0.75" bottom="0.75" header="0.5" footer="0.5"/>
  <pageSetup fitToWidth="0" fitToHeight="1" horizontalDpi="600" verticalDpi="600" orientation="portrait" r:id="rId1"/>
  <headerFooter alignWithMargins="0">
    <oddHeader>&amp;R&amp;"Palatino Linotype,Regular"Exhibit ____ (TES-2)
Docket No. UE-032065
Page &amp;P of &amp;N
revised July 12, 2004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workbookViewId="0" topLeftCell="A3">
      <pane xSplit="2" ySplit="4" topLeftCell="AS3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V41" sqref="AV4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2.140625" style="0" customWidth="1"/>
    <col min="4" max="4" width="13.8515625" style="0" customWidth="1"/>
    <col min="5" max="5" width="12.140625" style="0" bestFit="1" customWidth="1"/>
    <col min="6" max="6" width="12.00390625" style="0" customWidth="1"/>
    <col min="7" max="7" width="11.57421875" style="0" customWidth="1"/>
    <col min="8" max="8" width="12.57421875" style="0" customWidth="1"/>
    <col min="9" max="9" width="13.140625" style="0" bestFit="1" customWidth="1"/>
    <col min="10" max="10" width="14.8515625" style="0" bestFit="1" customWidth="1"/>
    <col min="11" max="11" width="13.7109375" style="0" bestFit="1" customWidth="1"/>
    <col min="12" max="12" width="15.7109375" style="0" customWidth="1"/>
    <col min="13" max="13" width="10.8515625" style="0" customWidth="1"/>
    <col min="14" max="14" width="13.8515625" style="0" bestFit="1" customWidth="1"/>
    <col min="15" max="15" width="13.140625" style="0" bestFit="1" customWidth="1"/>
    <col min="16" max="16" width="13.57421875" style="0" bestFit="1" customWidth="1"/>
    <col min="17" max="17" width="5.8515625" style="0" hidden="1" customWidth="1"/>
    <col min="18" max="18" width="17.57421875" style="0" bestFit="1" customWidth="1"/>
    <col min="19" max="19" width="5.8515625" style="0" hidden="1" customWidth="1"/>
    <col min="20" max="20" width="16.140625" style="0" bestFit="1" customWidth="1"/>
    <col min="21" max="21" width="14.28125" style="0" customWidth="1"/>
    <col min="22" max="22" width="9.421875" style="0" customWidth="1"/>
    <col min="23" max="23" width="13.28125" style="0" customWidth="1"/>
    <col min="24" max="24" width="16.8515625" style="0" bestFit="1" customWidth="1"/>
    <col min="25" max="25" width="12.57421875" style="0" bestFit="1" customWidth="1"/>
    <col min="26" max="26" width="11.28125" style="0" customWidth="1"/>
    <col min="27" max="27" width="13.421875" style="0" customWidth="1"/>
    <col min="28" max="28" width="20.140625" style="0" bestFit="1" customWidth="1"/>
    <col min="29" max="29" width="11.8515625" style="0" customWidth="1"/>
    <col min="30" max="30" width="14.28125" style="0" bestFit="1" customWidth="1"/>
    <col min="31" max="31" width="11.28125" style="0" customWidth="1"/>
    <col min="32" max="32" width="14.28125" style="0" bestFit="1" customWidth="1"/>
    <col min="33" max="33" width="16.421875" style="0" bestFit="1" customWidth="1"/>
    <col min="34" max="34" width="12.57421875" style="0" bestFit="1" customWidth="1"/>
    <col min="35" max="35" width="11.28125" style="0" customWidth="1"/>
    <col min="36" max="36" width="13.7109375" style="0" customWidth="1"/>
    <col min="37" max="37" width="16.00390625" style="0" bestFit="1" customWidth="1"/>
    <col min="38" max="38" width="9.8515625" style="0" customWidth="1"/>
    <col min="39" max="39" width="10.57421875" style="0" customWidth="1"/>
    <col min="40" max="40" width="10.00390625" style="0" customWidth="1"/>
    <col min="41" max="41" width="9.57421875" style="0" bestFit="1" customWidth="1"/>
    <col min="42" max="42" width="13.140625" style="0" bestFit="1" customWidth="1"/>
    <col min="43" max="43" width="11.8515625" style="0" bestFit="1" customWidth="1"/>
    <col min="44" max="44" width="14.57421875" style="0" bestFit="1" customWidth="1"/>
    <col min="45" max="45" width="15.00390625" style="0" bestFit="1" customWidth="1"/>
    <col min="46" max="46" width="12.28125" style="0" bestFit="1" customWidth="1"/>
    <col min="47" max="47" width="10.140625" style="0" customWidth="1"/>
    <col min="48" max="48" width="14.00390625" style="0" bestFit="1" customWidth="1"/>
    <col min="49" max="49" width="12.7109375" style="0" bestFit="1" customWidth="1"/>
    <col min="50" max="50" width="15.140625" style="0" bestFit="1" customWidth="1"/>
    <col min="51" max="51" width="10.421875" style="0" customWidth="1"/>
    <col min="52" max="52" width="13.421875" style="0" bestFit="1" customWidth="1"/>
    <col min="53" max="53" width="13.28125" style="0" customWidth="1"/>
    <col min="54" max="54" width="17.8515625" style="0" bestFit="1" customWidth="1"/>
    <col min="55" max="55" width="17.00390625" style="0" bestFit="1" customWidth="1"/>
    <col min="56" max="56" width="11.28125" style="0" customWidth="1"/>
    <col min="57" max="57" width="16.140625" style="0" customWidth="1"/>
    <col min="58" max="58" width="15.421875" style="0" bestFit="1" customWidth="1"/>
    <col min="59" max="59" width="18.28125" style="0" bestFit="1" customWidth="1"/>
    <col min="60" max="60" width="11.421875" style="0" customWidth="1"/>
    <col min="61" max="61" width="14.28125" style="0" customWidth="1"/>
  </cols>
  <sheetData>
    <row r="1" spans="2:63" ht="15">
      <c r="B1" s="152"/>
      <c r="C1" s="114"/>
      <c r="D1" s="114" t="s">
        <v>99</v>
      </c>
      <c r="E1" s="114"/>
      <c r="F1" s="274" t="s">
        <v>100</v>
      </c>
      <c r="G1" s="274"/>
      <c r="H1" s="274"/>
      <c r="I1" s="2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>
      <c r="B2" s="152"/>
      <c r="C2" s="114"/>
      <c r="D2" s="153"/>
      <c r="E2" s="114"/>
      <c r="F2" s="274" t="s">
        <v>101</v>
      </c>
      <c r="G2" s="274"/>
      <c r="H2" s="274"/>
      <c r="I2" s="27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>
      <c r="B3" s="154"/>
      <c r="C3" s="114"/>
      <c r="D3" s="114"/>
      <c r="E3" s="114"/>
      <c r="F3" s="114"/>
      <c r="G3" s="114"/>
      <c r="H3" s="114"/>
      <c r="I3" s="1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>
      <c r="B4" s="114"/>
      <c r="C4" s="3" t="s">
        <v>103</v>
      </c>
      <c r="D4" s="145">
        <v>3.1</v>
      </c>
      <c r="E4" s="145">
        <v>3.2</v>
      </c>
      <c r="F4" s="145">
        <v>3.3</v>
      </c>
      <c r="G4" s="145">
        <v>3.4</v>
      </c>
      <c r="H4" s="145">
        <v>3.5</v>
      </c>
      <c r="I4" s="146">
        <v>3.6</v>
      </c>
      <c r="J4" s="146">
        <v>3.7</v>
      </c>
      <c r="K4" s="145">
        <v>3.8</v>
      </c>
      <c r="L4" s="146">
        <v>4.1</v>
      </c>
      <c r="M4" s="146">
        <v>4.2</v>
      </c>
      <c r="N4" s="146">
        <v>4.3</v>
      </c>
      <c r="O4" s="146">
        <v>4.4</v>
      </c>
      <c r="P4" s="146" t="s">
        <v>104</v>
      </c>
      <c r="Q4" s="146" t="s">
        <v>105</v>
      </c>
      <c r="R4" s="146" t="s">
        <v>106</v>
      </c>
      <c r="S4" s="146" t="s">
        <v>105</v>
      </c>
      <c r="T4" s="146">
        <v>4.9</v>
      </c>
      <c r="U4" s="147">
        <v>4.1</v>
      </c>
      <c r="V4" s="147">
        <v>4.11</v>
      </c>
      <c r="W4" s="147">
        <v>4.12</v>
      </c>
      <c r="X4" s="147">
        <v>4.13</v>
      </c>
      <c r="Y4" s="147">
        <v>4.14</v>
      </c>
      <c r="Z4" s="147">
        <v>4.15</v>
      </c>
      <c r="AA4" s="147">
        <v>4.16</v>
      </c>
      <c r="AB4" s="146">
        <v>5.1</v>
      </c>
      <c r="AC4" s="146">
        <v>5.2</v>
      </c>
      <c r="AD4" s="146">
        <v>5.3</v>
      </c>
      <c r="AE4" s="146">
        <v>5.4</v>
      </c>
      <c r="AF4" s="146">
        <v>5.5</v>
      </c>
      <c r="AG4" s="146">
        <v>5.6</v>
      </c>
      <c r="AH4" s="146">
        <v>5.7</v>
      </c>
      <c r="AI4" s="146">
        <v>5.8</v>
      </c>
      <c r="AJ4" s="146">
        <v>5.9</v>
      </c>
      <c r="AK4" s="146">
        <v>6.1</v>
      </c>
      <c r="AL4" s="146">
        <v>6.2</v>
      </c>
      <c r="AM4" s="146">
        <v>6.3</v>
      </c>
      <c r="AN4" s="146">
        <v>6.4</v>
      </c>
      <c r="AO4" s="146">
        <v>7.1</v>
      </c>
      <c r="AP4" s="146">
        <v>7.2</v>
      </c>
      <c r="AQ4" s="146">
        <v>7.3</v>
      </c>
      <c r="AR4" s="146">
        <v>7.4</v>
      </c>
      <c r="AS4" s="146">
        <v>7.5</v>
      </c>
      <c r="AT4" s="146">
        <v>7.6</v>
      </c>
      <c r="AU4" s="146">
        <v>7.7</v>
      </c>
      <c r="AV4" s="146">
        <v>8.1</v>
      </c>
      <c r="AW4" s="146">
        <v>8.2</v>
      </c>
      <c r="AX4" s="146">
        <v>8.3</v>
      </c>
      <c r="AY4" s="146">
        <v>8.4</v>
      </c>
      <c r="AZ4" s="146">
        <v>8.5</v>
      </c>
      <c r="BA4" s="146">
        <v>8.6</v>
      </c>
      <c r="BB4" s="146">
        <v>8.7</v>
      </c>
      <c r="BC4" s="146">
        <v>8.8</v>
      </c>
      <c r="BD4" s="146">
        <v>8.9</v>
      </c>
      <c r="BE4" s="147">
        <v>8.1</v>
      </c>
      <c r="BF4" s="147">
        <v>8.11</v>
      </c>
      <c r="BG4" s="147">
        <v>8.12</v>
      </c>
      <c r="BH4" s="147">
        <v>8.13</v>
      </c>
      <c r="BI4" s="147">
        <v>8.14</v>
      </c>
      <c r="BJ4" s="1"/>
      <c r="BK4" s="1"/>
    </row>
    <row r="5" spans="2:63" ht="15">
      <c r="B5" s="114"/>
      <c r="C5" s="3" t="s">
        <v>107</v>
      </c>
      <c r="D5" s="148" t="s">
        <v>108</v>
      </c>
      <c r="E5" s="148" t="s">
        <v>109</v>
      </c>
      <c r="F5" s="148" t="s">
        <v>110</v>
      </c>
      <c r="G5" s="148" t="s">
        <v>111</v>
      </c>
      <c r="H5" s="148" t="s">
        <v>112</v>
      </c>
      <c r="I5" s="148" t="s">
        <v>113</v>
      </c>
      <c r="J5" s="3" t="s">
        <v>114</v>
      </c>
      <c r="K5" s="3" t="s">
        <v>115</v>
      </c>
      <c r="L5" s="3" t="s">
        <v>116</v>
      </c>
      <c r="M5" s="3" t="s">
        <v>117</v>
      </c>
      <c r="N5" s="3" t="s">
        <v>118</v>
      </c>
      <c r="O5" s="3" t="s">
        <v>119</v>
      </c>
      <c r="P5" s="3" t="s">
        <v>120</v>
      </c>
      <c r="Q5" s="3"/>
      <c r="R5" s="3" t="s">
        <v>121</v>
      </c>
      <c r="S5" s="3"/>
      <c r="T5" s="3" t="s">
        <v>122</v>
      </c>
      <c r="U5" s="3" t="s">
        <v>123</v>
      </c>
      <c r="V5" s="3" t="s">
        <v>124</v>
      </c>
      <c r="W5" s="3" t="s">
        <v>125</v>
      </c>
      <c r="X5" s="3" t="s">
        <v>126</v>
      </c>
      <c r="Y5" s="3" t="s">
        <v>127</v>
      </c>
      <c r="Z5" s="3" t="s">
        <v>128</v>
      </c>
      <c r="AA5" s="3" t="s">
        <v>129</v>
      </c>
      <c r="AB5" s="3" t="s">
        <v>130</v>
      </c>
      <c r="AC5" s="3" t="s">
        <v>131</v>
      </c>
      <c r="AD5" s="3" t="s">
        <v>132</v>
      </c>
      <c r="AE5" s="3" t="s">
        <v>133</v>
      </c>
      <c r="AF5" s="3" t="s">
        <v>134</v>
      </c>
      <c r="AG5" s="3" t="s">
        <v>135</v>
      </c>
      <c r="AH5" s="3" t="s">
        <v>136</v>
      </c>
      <c r="AI5" s="3" t="s">
        <v>137</v>
      </c>
      <c r="AJ5" s="3" t="s">
        <v>138</v>
      </c>
      <c r="AK5" s="3" t="s">
        <v>139</v>
      </c>
      <c r="AL5" s="3" t="s">
        <v>140</v>
      </c>
      <c r="AM5" s="3" t="s">
        <v>141</v>
      </c>
      <c r="AN5" s="3" t="s">
        <v>141</v>
      </c>
      <c r="AO5" s="3" t="s">
        <v>142</v>
      </c>
      <c r="AP5" s="3" t="s">
        <v>143</v>
      </c>
      <c r="AQ5" s="3" t="s">
        <v>144</v>
      </c>
      <c r="AR5" s="3" t="s">
        <v>145</v>
      </c>
      <c r="AS5" s="3" t="s">
        <v>146</v>
      </c>
      <c r="AT5" s="3" t="s">
        <v>147</v>
      </c>
      <c r="AU5" s="3" t="s">
        <v>148</v>
      </c>
      <c r="AV5" s="3" t="s">
        <v>149</v>
      </c>
      <c r="AW5" s="3" t="s">
        <v>150</v>
      </c>
      <c r="AX5" s="3" t="s">
        <v>151</v>
      </c>
      <c r="AY5" s="3" t="s">
        <v>152</v>
      </c>
      <c r="AZ5" s="3" t="s">
        <v>153</v>
      </c>
      <c r="BA5" s="3" t="s">
        <v>125</v>
      </c>
      <c r="BB5" s="3" t="s">
        <v>154</v>
      </c>
      <c r="BC5" s="3" t="s">
        <v>155</v>
      </c>
      <c r="BD5" s="3" t="s">
        <v>156</v>
      </c>
      <c r="BE5" s="3" t="s">
        <v>157</v>
      </c>
      <c r="BF5" s="3" t="s">
        <v>158</v>
      </c>
      <c r="BG5" s="3" t="s">
        <v>159</v>
      </c>
      <c r="BH5" s="3" t="s">
        <v>160</v>
      </c>
      <c r="BI5" s="3" t="s">
        <v>161</v>
      </c>
      <c r="BJ5" s="1"/>
      <c r="BK5" s="1"/>
    </row>
    <row r="6" spans="2:63" ht="15">
      <c r="B6" s="152"/>
      <c r="C6" s="148" t="s">
        <v>162</v>
      </c>
      <c r="D6" s="148" t="s">
        <v>163</v>
      </c>
      <c r="E6" s="148" t="s">
        <v>164</v>
      </c>
      <c r="F6" s="148" t="s">
        <v>165</v>
      </c>
      <c r="G6" s="148"/>
      <c r="H6" s="148" t="s">
        <v>166</v>
      </c>
      <c r="I6" s="148" t="s">
        <v>167</v>
      </c>
      <c r="J6" s="3" t="s">
        <v>168</v>
      </c>
      <c r="K6" s="3"/>
      <c r="L6" s="3" t="s">
        <v>169</v>
      </c>
      <c r="M6" s="3" t="s">
        <v>170</v>
      </c>
      <c r="N6" s="3" t="s">
        <v>171</v>
      </c>
      <c r="O6" s="3" t="s">
        <v>172</v>
      </c>
      <c r="P6" s="3" t="s">
        <v>173</v>
      </c>
      <c r="Q6" s="3"/>
      <c r="R6" s="3" t="s">
        <v>174</v>
      </c>
      <c r="S6" s="3"/>
      <c r="T6" s="3"/>
      <c r="U6" s="3" t="s">
        <v>175</v>
      </c>
      <c r="V6" s="3" t="s">
        <v>176</v>
      </c>
      <c r="W6" s="3" t="s">
        <v>177</v>
      </c>
      <c r="X6" s="3" t="s">
        <v>178</v>
      </c>
      <c r="Y6" s="3" t="s">
        <v>179</v>
      </c>
      <c r="Z6" s="3" t="s">
        <v>180</v>
      </c>
      <c r="AA6" s="3" t="s">
        <v>181</v>
      </c>
      <c r="AB6" s="3" t="s">
        <v>182</v>
      </c>
      <c r="AC6" s="3" t="s">
        <v>183</v>
      </c>
      <c r="AD6" s="3" t="s">
        <v>184</v>
      </c>
      <c r="AE6" s="3" t="s">
        <v>180</v>
      </c>
      <c r="AF6" s="3" t="s">
        <v>185</v>
      </c>
      <c r="AG6" s="3" t="s">
        <v>186</v>
      </c>
      <c r="AH6" s="3" t="s">
        <v>187</v>
      </c>
      <c r="AI6" s="3" t="s">
        <v>180</v>
      </c>
      <c r="AJ6" s="3" t="s">
        <v>188</v>
      </c>
      <c r="AK6" s="3" t="s">
        <v>189</v>
      </c>
      <c r="AL6" s="3" t="s">
        <v>190</v>
      </c>
      <c r="AM6" s="3" t="s">
        <v>191</v>
      </c>
      <c r="AN6" s="3" t="s">
        <v>190</v>
      </c>
      <c r="AO6" s="3" t="s">
        <v>192</v>
      </c>
      <c r="AP6" s="3" t="s">
        <v>193</v>
      </c>
      <c r="AQ6" s="3" t="s">
        <v>193</v>
      </c>
      <c r="AR6" s="3" t="s">
        <v>194</v>
      </c>
      <c r="AS6" s="3" t="s">
        <v>195</v>
      </c>
      <c r="AT6" s="3" t="s">
        <v>180</v>
      </c>
      <c r="AU6" s="3" t="s">
        <v>196</v>
      </c>
      <c r="AV6" s="3" t="s">
        <v>196</v>
      </c>
      <c r="AW6" s="3" t="s">
        <v>197</v>
      </c>
      <c r="AX6" s="3" t="s">
        <v>197</v>
      </c>
      <c r="AY6" s="3" t="s">
        <v>198</v>
      </c>
      <c r="AZ6" s="3" t="s">
        <v>199</v>
      </c>
      <c r="BA6" s="3" t="s">
        <v>177</v>
      </c>
      <c r="BB6" s="3" t="s">
        <v>200</v>
      </c>
      <c r="BC6" s="3" t="s">
        <v>201</v>
      </c>
      <c r="BD6" s="3" t="s">
        <v>202</v>
      </c>
      <c r="BE6" s="3" t="s">
        <v>203</v>
      </c>
      <c r="BF6" s="3" t="s">
        <v>204</v>
      </c>
      <c r="BG6" s="3" t="s">
        <v>205</v>
      </c>
      <c r="BH6" s="3" t="s">
        <v>206</v>
      </c>
      <c r="BI6" s="3" t="s">
        <v>207</v>
      </c>
      <c r="BJ6" s="1"/>
      <c r="BK6" s="1"/>
    </row>
    <row r="7" spans="2:63" ht="15">
      <c r="B7" s="152" t="s">
        <v>208</v>
      </c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 t="s">
        <v>209</v>
      </c>
      <c r="AA7" s="156" t="s">
        <v>209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"/>
      <c r="BK7" s="1"/>
    </row>
    <row r="8" spans="1:63" ht="15">
      <c r="A8">
        <v>1</v>
      </c>
      <c r="B8" s="114" t="s">
        <v>210</v>
      </c>
      <c r="C8" s="47">
        <f>SUM(D8:BI8)</f>
        <v>17660734</v>
      </c>
      <c r="D8" s="155">
        <v>3165381</v>
      </c>
      <c r="E8" s="155">
        <v>1364320</v>
      </c>
      <c r="F8" s="155">
        <v>20743729</v>
      </c>
      <c r="G8" s="155"/>
      <c r="H8" s="155">
        <v>0</v>
      </c>
      <c r="I8" s="155">
        <v>0</v>
      </c>
      <c r="J8" s="155">
        <v>-7612696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5">
        <v>0</v>
      </c>
      <c r="AF8" s="155">
        <v>0</v>
      </c>
      <c r="AG8" s="155">
        <v>0</v>
      </c>
      <c r="AH8" s="155">
        <v>0</v>
      </c>
      <c r="AI8" s="155">
        <v>0</v>
      </c>
      <c r="AJ8" s="155">
        <v>0</v>
      </c>
      <c r="AK8" s="155"/>
      <c r="AL8" s="155"/>
      <c r="AM8" s="155"/>
      <c r="AN8" s="155"/>
      <c r="AO8" s="155">
        <v>0</v>
      </c>
      <c r="AP8" s="155">
        <v>0</v>
      </c>
      <c r="AQ8" s="155">
        <v>0</v>
      </c>
      <c r="AR8" s="155">
        <v>0</v>
      </c>
      <c r="AS8" s="155">
        <v>0</v>
      </c>
      <c r="AT8" s="155">
        <v>0</v>
      </c>
      <c r="AU8" s="155">
        <v>0</v>
      </c>
      <c r="AV8" s="155">
        <v>0</v>
      </c>
      <c r="AW8" s="155">
        <v>0</v>
      </c>
      <c r="AX8" s="155">
        <v>0</v>
      </c>
      <c r="AY8" s="155">
        <v>0</v>
      </c>
      <c r="AZ8" s="155">
        <v>0</v>
      </c>
      <c r="BA8" s="155">
        <v>0</v>
      </c>
      <c r="BB8" s="155">
        <v>0</v>
      </c>
      <c r="BC8" s="155">
        <v>0</v>
      </c>
      <c r="BD8" s="155">
        <v>0</v>
      </c>
      <c r="BE8" s="155">
        <v>0</v>
      </c>
      <c r="BF8" s="155">
        <v>0</v>
      </c>
      <c r="BG8" s="155">
        <v>0</v>
      </c>
      <c r="BH8" s="155">
        <v>0</v>
      </c>
      <c r="BI8" s="155">
        <v>0</v>
      </c>
      <c r="BJ8" s="1"/>
      <c r="BK8" s="1"/>
    </row>
    <row r="9" spans="1:63" ht="15">
      <c r="A9">
        <v>2</v>
      </c>
      <c r="B9" s="114" t="s">
        <v>211</v>
      </c>
      <c r="C9" s="47">
        <f>SUM(D9:BI9)</f>
        <v>0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"/>
      <c r="BK9" s="1"/>
    </row>
    <row r="10" spans="1:63" ht="15">
      <c r="A10">
        <v>3</v>
      </c>
      <c r="B10" s="114" t="s">
        <v>212</v>
      </c>
      <c r="C10" s="47">
        <f>SUM(D10:BI10)</f>
        <v>28793054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>
        <v>-58475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>
        <f>25717207+3134322</f>
        <v>28851529</v>
      </c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"/>
      <c r="BK10" s="1"/>
    </row>
    <row r="11" spans="1:63" ht="15">
      <c r="A11">
        <v>4</v>
      </c>
      <c r="B11" s="114" t="s">
        <v>213</v>
      </c>
      <c r="C11" s="47">
        <f>SUM(D11:BI11)</f>
        <v>-7421581.55</v>
      </c>
      <c r="D11" s="155"/>
      <c r="E11" s="155"/>
      <c r="F11" s="155"/>
      <c r="G11" s="155"/>
      <c r="H11" s="155"/>
      <c r="I11" s="155">
        <v>-1888738</v>
      </c>
      <c r="J11" s="155"/>
      <c r="K11" s="155">
        <v>-5499045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>
        <v>-33798.55</v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"/>
      <c r="BK11" s="1"/>
    </row>
    <row r="12" spans="1:63" ht="15">
      <c r="A12">
        <v>5</v>
      </c>
      <c r="B12" s="152" t="s">
        <v>214</v>
      </c>
      <c r="C12" s="157">
        <f aca="true" t="shared" si="0" ref="C12:BI12">SUM(C8:C11)</f>
        <v>39032206.45</v>
      </c>
      <c r="D12" s="157">
        <f t="shared" si="0"/>
        <v>3165381</v>
      </c>
      <c r="E12" s="157">
        <f t="shared" si="0"/>
        <v>1364320</v>
      </c>
      <c r="F12" s="157">
        <f t="shared" si="0"/>
        <v>20743729</v>
      </c>
      <c r="G12" s="157"/>
      <c r="H12" s="157">
        <f t="shared" si="0"/>
        <v>0</v>
      </c>
      <c r="I12" s="157">
        <f t="shared" si="0"/>
        <v>-1888738</v>
      </c>
      <c r="J12" s="157">
        <f t="shared" si="0"/>
        <v>-7612696</v>
      </c>
      <c r="K12" s="157">
        <f t="shared" si="0"/>
        <v>-5499045</v>
      </c>
      <c r="L12" s="157">
        <f t="shared" si="0"/>
        <v>0</v>
      </c>
      <c r="M12" s="157">
        <f t="shared" si="0"/>
        <v>0</v>
      </c>
      <c r="N12" s="157">
        <f t="shared" si="0"/>
        <v>-58475</v>
      </c>
      <c r="O12" s="157">
        <f t="shared" si="0"/>
        <v>0</v>
      </c>
      <c r="P12" s="157">
        <f t="shared" si="0"/>
        <v>0</v>
      </c>
      <c r="Q12" s="157">
        <f t="shared" si="0"/>
        <v>0</v>
      </c>
      <c r="R12" s="157">
        <f t="shared" si="0"/>
        <v>0</v>
      </c>
      <c r="S12" s="157">
        <f t="shared" si="0"/>
        <v>0</v>
      </c>
      <c r="T12" s="157">
        <f t="shared" si="0"/>
        <v>0</v>
      </c>
      <c r="U12" s="157">
        <f t="shared" si="0"/>
        <v>0</v>
      </c>
      <c r="V12" s="157">
        <f t="shared" si="0"/>
        <v>0</v>
      </c>
      <c r="W12" s="157">
        <f t="shared" si="0"/>
        <v>0</v>
      </c>
      <c r="X12" s="157">
        <f t="shared" si="0"/>
        <v>0</v>
      </c>
      <c r="Y12" s="157">
        <f t="shared" si="0"/>
        <v>0</v>
      </c>
      <c r="Z12" s="157">
        <f t="shared" si="0"/>
        <v>0</v>
      </c>
      <c r="AA12" s="157">
        <f t="shared" si="0"/>
        <v>0</v>
      </c>
      <c r="AB12" s="157">
        <f t="shared" si="0"/>
        <v>28851529</v>
      </c>
      <c r="AC12" s="157">
        <f t="shared" si="0"/>
        <v>0</v>
      </c>
      <c r="AD12" s="157">
        <f t="shared" si="0"/>
        <v>-33798.55</v>
      </c>
      <c r="AE12" s="157">
        <f t="shared" si="0"/>
        <v>0</v>
      </c>
      <c r="AF12" s="157">
        <f t="shared" si="0"/>
        <v>0</v>
      </c>
      <c r="AG12" s="157">
        <f t="shared" si="0"/>
        <v>0</v>
      </c>
      <c r="AH12" s="157">
        <f t="shared" si="0"/>
        <v>0</v>
      </c>
      <c r="AI12" s="157">
        <f t="shared" si="0"/>
        <v>0</v>
      </c>
      <c r="AJ12" s="157">
        <f t="shared" si="0"/>
        <v>0</v>
      </c>
      <c r="AK12" s="157">
        <f>SUM(AK8:AK11)</f>
        <v>0</v>
      </c>
      <c r="AL12" s="157">
        <f>SUM(AL8:AL11)</f>
        <v>0</v>
      </c>
      <c r="AM12" s="157">
        <f>SUM(AM8:AM11)</f>
        <v>0</v>
      </c>
      <c r="AN12" s="157">
        <f>SUM(AN8:AN11)</f>
        <v>0</v>
      </c>
      <c r="AO12" s="157">
        <f t="shared" si="0"/>
        <v>0</v>
      </c>
      <c r="AP12" s="157">
        <f t="shared" si="0"/>
        <v>0</v>
      </c>
      <c r="AQ12" s="157">
        <f t="shared" si="0"/>
        <v>0</v>
      </c>
      <c r="AR12" s="157">
        <f t="shared" si="0"/>
        <v>0</v>
      </c>
      <c r="AS12" s="157">
        <f t="shared" si="0"/>
        <v>0</v>
      </c>
      <c r="AT12" s="157">
        <f t="shared" si="0"/>
        <v>0</v>
      </c>
      <c r="AU12" s="157">
        <f t="shared" si="0"/>
        <v>0</v>
      </c>
      <c r="AV12" s="157">
        <f t="shared" si="0"/>
        <v>0</v>
      </c>
      <c r="AW12" s="157">
        <f t="shared" si="0"/>
        <v>0</v>
      </c>
      <c r="AX12" s="157">
        <f t="shared" si="0"/>
        <v>0</v>
      </c>
      <c r="AY12" s="157">
        <f t="shared" si="0"/>
        <v>0</v>
      </c>
      <c r="AZ12" s="157">
        <f t="shared" si="0"/>
        <v>0</v>
      </c>
      <c r="BA12" s="157">
        <f t="shared" si="0"/>
        <v>0</v>
      </c>
      <c r="BB12" s="157">
        <f t="shared" si="0"/>
        <v>0</v>
      </c>
      <c r="BC12" s="157">
        <f t="shared" si="0"/>
        <v>0</v>
      </c>
      <c r="BD12" s="157">
        <f t="shared" si="0"/>
        <v>0</v>
      </c>
      <c r="BE12" s="157">
        <f t="shared" si="0"/>
        <v>0</v>
      </c>
      <c r="BF12" s="157">
        <f t="shared" si="0"/>
        <v>0</v>
      </c>
      <c r="BG12" s="157">
        <f t="shared" si="0"/>
        <v>0</v>
      </c>
      <c r="BH12" s="157">
        <f t="shared" si="0"/>
        <v>0</v>
      </c>
      <c r="BI12" s="157">
        <f t="shared" si="0"/>
        <v>0</v>
      </c>
      <c r="BJ12" s="1"/>
      <c r="BK12" s="1"/>
    </row>
    <row r="13" spans="1:63" ht="15">
      <c r="A13">
        <v>6</v>
      </c>
      <c r="B13" s="11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"/>
      <c r="BK13" s="1"/>
    </row>
    <row r="14" spans="1:63" ht="15">
      <c r="A14">
        <v>7</v>
      </c>
      <c r="B14" s="152" t="s">
        <v>215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"/>
      <c r="BK14" s="1"/>
    </row>
    <row r="15" spans="1:63" ht="15">
      <c r="A15">
        <v>8</v>
      </c>
      <c r="B15" s="114" t="s">
        <v>216</v>
      </c>
      <c r="C15" s="47">
        <f aca="true" t="shared" si="1" ref="C15:C24">SUM(D15:BI15)</f>
        <v>-8427167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>
        <v>-156567</v>
      </c>
      <c r="Q15" s="155"/>
      <c r="R15" s="155">
        <v>242356</v>
      </c>
      <c r="S15" s="155"/>
      <c r="T15" s="155"/>
      <c r="U15" s="155"/>
      <c r="V15" s="155"/>
      <c r="W15" s="155"/>
      <c r="X15" s="155"/>
      <c r="Y15" s="155"/>
      <c r="Z15" s="155">
        <v>0</v>
      </c>
      <c r="AA15" s="155">
        <v>0</v>
      </c>
      <c r="AB15" s="155">
        <f>-8770051+257095</f>
        <v>-8512956</v>
      </c>
      <c r="AC15" s="155"/>
      <c r="AD15" s="155">
        <f>675502.55-675502.55</f>
        <v>0</v>
      </c>
      <c r="AE15" s="155"/>
      <c r="AF15" s="155"/>
      <c r="AG15" s="155"/>
      <c r="AH15" s="155"/>
      <c r="AI15" s="155">
        <v>0</v>
      </c>
      <c r="AJ15" s="155">
        <v>0</v>
      </c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"/>
      <c r="BK15" s="1"/>
    </row>
    <row r="16" spans="1:63" ht="15">
      <c r="A16">
        <v>9</v>
      </c>
      <c r="B16" s="114" t="s">
        <v>217</v>
      </c>
      <c r="C16" s="47">
        <f t="shared" si="1"/>
        <v>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"/>
      <c r="BK16" s="1"/>
    </row>
    <row r="17" spans="1:63" ht="15">
      <c r="A17">
        <v>10</v>
      </c>
      <c r="B17" s="114" t="s">
        <v>218</v>
      </c>
      <c r="C17" s="47">
        <f t="shared" si="1"/>
        <v>2328079</v>
      </c>
      <c r="D17" s="155"/>
      <c r="E17" s="155"/>
      <c r="F17" s="155"/>
      <c r="G17" s="155">
        <v>2334637</v>
      </c>
      <c r="H17" s="155"/>
      <c r="I17" s="155"/>
      <c r="J17" s="155"/>
      <c r="K17" s="155"/>
      <c r="L17" s="155"/>
      <c r="M17" s="155"/>
      <c r="N17" s="155"/>
      <c r="O17" s="155"/>
      <c r="P17" s="155">
        <v>-39494</v>
      </c>
      <c r="Q17" s="155"/>
      <c r="R17" s="155">
        <v>61135</v>
      </c>
      <c r="S17" s="155"/>
      <c r="T17" s="155"/>
      <c r="U17" s="155"/>
      <c r="V17" s="155"/>
      <c r="W17" s="155">
        <v>-33724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>
        <v>5525</v>
      </c>
      <c r="BH17" s="155"/>
      <c r="BI17" s="155"/>
      <c r="BJ17" s="1"/>
      <c r="BK17" s="1"/>
    </row>
    <row r="18" spans="1:63" ht="15">
      <c r="A18">
        <v>11</v>
      </c>
      <c r="B18" s="114" t="s">
        <v>219</v>
      </c>
      <c r="C18" s="47">
        <f t="shared" si="1"/>
        <v>56337402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>
        <v>-55382</v>
      </c>
      <c r="O18" s="155"/>
      <c r="P18" s="155">
        <v>-45672</v>
      </c>
      <c r="Q18" s="155"/>
      <c r="R18" s="155">
        <v>70698</v>
      </c>
      <c r="S18" s="155"/>
      <c r="T18" s="155"/>
      <c r="U18" s="155"/>
      <c r="V18" s="155"/>
      <c r="W18" s="155"/>
      <c r="X18" s="155"/>
      <c r="Y18" s="155"/>
      <c r="Z18" s="155">
        <v>0</v>
      </c>
      <c r="AA18" s="155">
        <v>0</v>
      </c>
      <c r="AB18" s="155">
        <f>38689535-1970863</f>
        <v>36718672</v>
      </c>
      <c r="AC18" s="155"/>
      <c r="AD18" s="155"/>
      <c r="AE18" s="155">
        <v>-1352718</v>
      </c>
      <c r="AF18" s="155">
        <v>0</v>
      </c>
      <c r="AG18" s="155">
        <v>151209</v>
      </c>
      <c r="AH18" s="155">
        <v>20850595</v>
      </c>
      <c r="AI18" s="155">
        <v>0</v>
      </c>
      <c r="AJ18" s="155">
        <v>0</v>
      </c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"/>
      <c r="BK18" s="1"/>
    </row>
    <row r="19" spans="1:63" ht="15">
      <c r="A19">
        <v>12</v>
      </c>
      <c r="B19" s="114" t="s">
        <v>220</v>
      </c>
      <c r="C19" s="47">
        <f t="shared" si="1"/>
        <v>4815216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>
        <v>-23138</v>
      </c>
      <c r="Q19" s="155"/>
      <c r="R19" s="155">
        <v>35817</v>
      </c>
      <c r="S19" s="155"/>
      <c r="T19" s="155"/>
      <c r="U19" s="155"/>
      <c r="V19" s="155"/>
      <c r="W19" s="155"/>
      <c r="X19" s="155"/>
      <c r="Y19" s="155"/>
      <c r="Z19" s="155"/>
      <c r="AA19" s="155"/>
      <c r="AB19" s="155">
        <f>6585140-1782603</f>
        <v>4802537</v>
      </c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"/>
      <c r="BK19" s="1"/>
    </row>
    <row r="20" spans="1:63" ht="15">
      <c r="A20">
        <v>13</v>
      </c>
      <c r="B20" s="114" t="s">
        <v>221</v>
      </c>
      <c r="C20" s="47">
        <f t="shared" si="1"/>
        <v>74126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>
        <f>-114219-21061</f>
        <v>-135280</v>
      </c>
      <c r="Q20" s="155"/>
      <c r="R20" s="155">
        <f>176804+32602</f>
        <v>209406</v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"/>
      <c r="BK20" s="1"/>
    </row>
    <row r="21" spans="1:63" ht="15">
      <c r="A21">
        <v>14</v>
      </c>
      <c r="B21" s="114" t="s">
        <v>222</v>
      </c>
      <c r="C21" s="47">
        <f t="shared" si="1"/>
        <v>-1190451.9615135817</v>
      </c>
      <c r="D21" s="155">
        <f>+'Conversion factor'!$C$9*'TES2 adjs'!D8</f>
        <v>19606.296403265314</v>
      </c>
      <c r="E21" s="155">
        <f>+'Conversion factor'!$C$9*'TES2 adjs'!E8</f>
        <v>8450.566395926093</v>
      </c>
      <c r="F21" s="155">
        <f>+'Conversion factor'!$C$9*'TES2 adjs'!F8</f>
        <v>128486.17568722703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>
        <v>-47685</v>
      </c>
      <c r="Q21" s="155"/>
      <c r="R21" s="155">
        <v>73813</v>
      </c>
      <c r="S21" s="155"/>
      <c r="T21" s="155"/>
      <c r="U21" s="155">
        <v>-1373123</v>
      </c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"/>
      <c r="BK21" s="1"/>
    </row>
    <row r="22" spans="1:63" ht="15">
      <c r="A22">
        <v>15</v>
      </c>
      <c r="B22" s="114" t="s">
        <v>223</v>
      </c>
      <c r="C22" s="47">
        <f t="shared" si="1"/>
        <v>549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>
        <v>-1004</v>
      </c>
      <c r="Q22" s="155"/>
      <c r="R22" s="155">
        <v>1553</v>
      </c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"/>
      <c r="BK22" s="1"/>
    </row>
    <row r="23" spans="1:63" ht="15">
      <c r="A23">
        <v>16</v>
      </c>
      <c r="B23" s="114" t="s">
        <v>224</v>
      </c>
      <c r="C23" s="47">
        <f t="shared" si="1"/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"/>
      <c r="BK23" s="1"/>
    </row>
    <row r="24" spans="1:63" ht="15">
      <c r="A24">
        <v>17</v>
      </c>
      <c r="B24" s="114" t="s">
        <v>225</v>
      </c>
      <c r="C24" s="47">
        <f t="shared" si="1"/>
        <v>-4263599</v>
      </c>
      <c r="D24" s="155"/>
      <c r="E24" s="155"/>
      <c r="F24" s="155"/>
      <c r="G24" s="155"/>
      <c r="H24" s="155"/>
      <c r="I24" s="155"/>
      <c r="J24" s="155"/>
      <c r="K24" s="155"/>
      <c r="L24" s="155">
        <v>-60394</v>
      </c>
      <c r="M24" s="155">
        <v>24399</v>
      </c>
      <c r="N24" s="155">
        <v>-22309</v>
      </c>
      <c r="O24" s="155">
        <v>-285653</v>
      </c>
      <c r="P24" s="155">
        <v>-133146</v>
      </c>
      <c r="Q24" s="155"/>
      <c r="R24" s="155">
        <v>206102</v>
      </c>
      <c r="S24" s="155"/>
      <c r="T24" s="155"/>
      <c r="U24" s="155"/>
      <c r="V24" s="155">
        <v>-953154</v>
      </c>
      <c r="W24" s="155"/>
      <c r="X24" s="155">
        <v>-403032</v>
      </c>
      <c r="Y24" s="155">
        <v>-544598</v>
      </c>
      <c r="Z24" s="155">
        <v>-1659194</v>
      </c>
      <c r="AA24" s="155">
        <v>-152775</v>
      </c>
      <c r="AB24" s="155"/>
      <c r="AC24" s="155"/>
      <c r="AD24" s="155"/>
      <c r="AE24" s="155"/>
      <c r="AF24" s="155"/>
      <c r="AG24" s="155"/>
      <c r="AH24" s="155"/>
      <c r="AI24" s="155"/>
      <c r="AJ24" s="155">
        <v>-279845</v>
      </c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"/>
      <c r="BK24" s="1"/>
    </row>
    <row r="25" spans="1:63" ht="15">
      <c r="A25">
        <v>18</v>
      </c>
      <c r="B25" s="152" t="s">
        <v>226</v>
      </c>
      <c r="C25" s="158">
        <f aca="true" t="shared" si="2" ref="C25:BI25">SUM(C15:C24)</f>
        <v>49674154.03848642</v>
      </c>
      <c r="D25" s="158">
        <f t="shared" si="2"/>
        <v>19606.296403265314</v>
      </c>
      <c r="E25" s="158">
        <f t="shared" si="2"/>
        <v>8450.566395926093</v>
      </c>
      <c r="F25" s="158">
        <f t="shared" si="2"/>
        <v>128486.17568722703</v>
      </c>
      <c r="G25" s="158">
        <f t="shared" si="2"/>
        <v>2334637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-60394</v>
      </c>
      <c r="M25" s="158">
        <f t="shared" si="2"/>
        <v>24399</v>
      </c>
      <c r="N25" s="158">
        <f t="shared" si="2"/>
        <v>-77691</v>
      </c>
      <c r="O25" s="158">
        <f t="shared" si="2"/>
        <v>-285653</v>
      </c>
      <c r="P25" s="158">
        <f t="shared" si="2"/>
        <v>-581986</v>
      </c>
      <c r="Q25" s="158">
        <f t="shared" si="2"/>
        <v>0</v>
      </c>
      <c r="R25" s="158">
        <f t="shared" si="2"/>
        <v>900880</v>
      </c>
      <c r="S25" s="158">
        <f t="shared" si="2"/>
        <v>0</v>
      </c>
      <c r="T25" s="158">
        <f t="shared" si="2"/>
        <v>0</v>
      </c>
      <c r="U25" s="158">
        <f t="shared" si="2"/>
        <v>-1373123</v>
      </c>
      <c r="V25" s="158">
        <f t="shared" si="2"/>
        <v>-953154</v>
      </c>
      <c r="W25" s="158">
        <f t="shared" si="2"/>
        <v>-33724</v>
      </c>
      <c r="X25" s="158">
        <f t="shared" si="2"/>
        <v>-403032</v>
      </c>
      <c r="Y25" s="158">
        <f t="shared" si="2"/>
        <v>-544598</v>
      </c>
      <c r="Z25" s="158">
        <f t="shared" si="2"/>
        <v>-1659194</v>
      </c>
      <c r="AA25" s="158">
        <f t="shared" si="2"/>
        <v>-152775</v>
      </c>
      <c r="AB25" s="158">
        <f t="shared" si="2"/>
        <v>33008253</v>
      </c>
      <c r="AC25" s="158">
        <f t="shared" si="2"/>
        <v>0</v>
      </c>
      <c r="AD25" s="158">
        <f t="shared" si="2"/>
        <v>0</v>
      </c>
      <c r="AE25" s="158">
        <f t="shared" si="2"/>
        <v>-1352718</v>
      </c>
      <c r="AF25" s="158">
        <f t="shared" si="2"/>
        <v>0</v>
      </c>
      <c r="AG25" s="158">
        <f t="shared" si="2"/>
        <v>151209</v>
      </c>
      <c r="AH25" s="158">
        <f t="shared" si="2"/>
        <v>20850595</v>
      </c>
      <c r="AI25" s="158">
        <f t="shared" si="2"/>
        <v>0</v>
      </c>
      <c r="AJ25" s="158">
        <f t="shared" si="2"/>
        <v>-279845</v>
      </c>
      <c r="AK25" s="158">
        <f>SUM(AK15:AK24)</f>
        <v>0</v>
      </c>
      <c r="AL25" s="158">
        <f>SUM(AL15:AL24)</f>
        <v>0</v>
      </c>
      <c r="AM25" s="158">
        <f>SUM(AM15:AM24)</f>
        <v>0</v>
      </c>
      <c r="AN25" s="158">
        <f>SUM(AN15:AN24)</f>
        <v>0</v>
      </c>
      <c r="AO25" s="158">
        <f t="shared" si="2"/>
        <v>0</v>
      </c>
      <c r="AP25" s="158">
        <f t="shared" si="2"/>
        <v>0</v>
      </c>
      <c r="AQ25" s="158">
        <f t="shared" si="2"/>
        <v>0</v>
      </c>
      <c r="AR25" s="158">
        <f t="shared" si="2"/>
        <v>0</v>
      </c>
      <c r="AS25" s="158">
        <f t="shared" si="2"/>
        <v>0</v>
      </c>
      <c r="AT25" s="158">
        <f t="shared" si="2"/>
        <v>0</v>
      </c>
      <c r="AU25" s="158">
        <f t="shared" si="2"/>
        <v>0</v>
      </c>
      <c r="AV25" s="158">
        <f t="shared" si="2"/>
        <v>0</v>
      </c>
      <c r="AW25" s="158">
        <f t="shared" si="2"/>
        <v>0</v>
      </c>
      <c r="AX25" s="158">
        <f t="shared" si="2"/>
        <v>0</v>
      </c>
      <c r="AY25" s="158">
        <f t="shared" si="2"/>
        <v>0</v>
      </c>
      <c r="AZ25" s="158">
        <f t="shared" si="2"/>
        <v>0</v>
      </c>
      <c r="BA25" s="158">
        <f t="shared" si="2"/>
        <v>0</v>
      </c>
      <c r="BB25" s="158">
        <f t="shared" si="2"/>
        <v>0</v>
      </c>
      <c r="BC25" s="158">
        <f t="shared" si="2"/>
        <v>0</v>
      </c>
      <c r="BD25" s="158">
        <f t="shared" si="2"/>
        <v>0</v>
      </c>
      <c r="BE25" s="158">
        <f t="shared" si="2"/>
        <v>0</v>
      </c>
      <c r="BF25" s="158">
        <f t="shared" si="2"/>
        <v>0</v>
      </c>
      <c r="BG25" s="158">
        <f t="shared" si="2"/>
        <v>5525</v>
      </c>
      <c r="BH25" s="158">
        <f t="shared" si="2"/>
        <v>0</v>
      </c>
      <c r="BI25" s="158">
        <f t="shared" si="2"/>
        <v>0</v>
      </c>
      <c r="BJ25" s="1"/>
      <c r="BK25" s="1"/>
    </row>
    <row r="26" spans="1:63" ht="15">
      <c r="A26">
        <v>19</v>
      </c>
      <c r="B26" s="114" t="s">
        <v>227</v>
      </c>
      <c r="C26" s="47">
        <f>SUM(D26:BI26)</f>
        <v>-2653834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>
        <v>-196328</v>
      </c>
      <c r="X26" s="155"/>
      <c r="Y26" s="155"/>
      <c r="Z26" s="155"/>
      <c r="AA26" s="155"/>
      <c r="AB26" s="155"/>
      <c r="AC26" s="155">
        <v>-767291</v>
      </c>
      <c r="AD26" s="155"/>
      <c r="AE26" s="155"/>
      <c r="AF26" s="155"/>
      <c r="AG26" s="155"/>
      <c r="AH26" s="155"/>
      <c r="AI26" s="155"/>
      <c r="AJ26" s="155"/>
      <c r="AK26" s="155">
        <v>89507</v>
      </c>
      <c r="AL26" s="155"/>
      <c r="AM26" s="155">
        <v>-2057937</v>
      </c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>
        <v>-33000</v>
      </c>
      <c r="AZ26" s="155"/>
      <c r="BA26" s="155"/>
      <c r="BB26" s="155"/>
      <c r="BC26" s="155"/>
      <c r="BD26" s="155">
        <v>334228</v>
      </c>
      <c r="BE26" s="155"/>
      <c r="BF26" s="155"/>
      <c r="BG26" s="155">
        <v>-23013</v>
      </c>
      <c r="BH26" s="155"/>
      <c r="BI26" s="155"/>
      <c r="BJ26" s="1"/>
      <c r="BK26" s="1"/>
    </row>
    <row r="27" spans="1:63" ht="15">
      <c r="A27">
        <v>20</v>
      </c>
      <c r="B27" s="114" t="s">
        <v>201</v>
      </c>
      <c r="C27" s="47">
        <f>SUM(D27:BI27)</f>
        <v>-172412</v>
      </c>
      <c r="D27" s="155"/>
      <c r="E27" s="155"/>
      <c r="F27" s="155"/>
      <c r="G27" s="155"/>
      <c r="H27" s="155"/>
      <c r="I27" s="155"/>
      <c r="J27" s="155"/>
      <c r="K27" s="155"/>
      <c r="L27" s="155">
        <v>-6308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>
        <v>-166104</v>
      </c>
      <c r="BD27" s="155"/>
      <c r="BE27" s="155"/>
      <c r="BF27" s="155"/>
      <c r="BG27" s="155"/>
      <c r="BH27" s="155"/>
      <c r="BI27" s="155"/>
      <c r="BJ27" s="1"/>
      <c r="BK27" s="1"/>
    </row>
    <row r="28" spans="1:63" ht="15">
      <c r="A28">
        <v>21</v>
      </c>
      <c r="B28" s="114" t="s">
        <v>228</v>
      </c>
      <c r="C28" s="47">
        <f>SUM(D28:BI28)</f>
        <v>1295943.798349421</v>
      </c>
      <c r="D28" s="155">
        <f>D8*'Conversion factor'!$C$21</f>
        <v>131430.12408130153</v>
      </c>
      <c r="E28" s="155">
        <f>E8*'Conversion factor'!$C$21</f>
        <v>56648.07708348578</v>
      </c>
      <c r="F28" s="155">
        <f>F8*'Conversion factor'!$C$21</f>
        <v>861302.5971846337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>
        <v>41607</v>
      </c>
      <c r="U28" s="155"/>
      <c r="V28" s="155"/>
      <c r="W28" s="155">
        <v>-4889</v>
      </c>
      <c r="X28" s="155"/>
      <c r="Y28" s="155"/>
      <c r="Z28" s="155"/>
      <c r="AA28" s="155"/>
      <c r="AB28" s="155"/>
      <c r="AC28" s="155">
        <v>-29697</v>
      </c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>
        <v>243733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>
        <v>-4191</v>
      </c>
      <c r="BH28" s="155"/>
      <c r="BI28" s="155"/>
      <c r="BJ28" s="1"/>
      <c r="BK28" s="1"/>
    </row>
    <row r="29" spans="1:63" ht="15">
      <c r="A29">
        <v>22</v>
      </c>
      <c r="B29" s="114" t="s">
        <v>229</v>
      </c>
      <c r="C29" s="155">
        <f>C81</f>
        <v>-14351394.653687466</v>
      </c>
      <c r="D29" s="155">
        <f>D81</f>
        <v>1055020.6028304016</v>
      </c>
      <c r="E29" s="155">
        <f aca="true" t="shared" si="3" ref="E29:BG29">E81</f>
        <v>454727.47478220577</v>
      </c>
      <c r="F29" s="155">
        <f t="shared" si="3"/>
        <v>6913879.079494849</v>
      </c>
      <c r="G29" s="155">
        <f>G81</f>
        <v>-817122.95</v>
      </c>
      <c r="H29" s="155">
        <f t="shared" si="3"/>
        <v>0</v>
      </c>
      <c r="I29" s="155">
        <f t="shared" si="3"/>
        <v>-664278.2999999999</v>
      </c>
      <c r="J29" s="155">
        <f t="shared" si="3"/>
        <v>-2664443.5999999996</v>
      </c>
      <c r="K29" s="155">
        <f t="shared" si="3"/>
        <v>-12534565.75</v>
      </c>
      <c r="L29" s="155">
        <f t="shared" si="3"/>
        <v>23345.699999999997</v>
      </c>
      <c r="M29" s="155">
        <f t="shared" si="3"/>
        <v>-8539.65</v>
      </c>
      <c r="N29" s="155">
        <f t="shared" si="3"/>
        <v>6725.599999999999</v>
      </c>
      <c r="O29" s="155">
        <f t="shared" si="3"/>
        <v>99978.54999999999</v>
      </c>
      <c r="P29" s="155">
        <f t="shared" si="3"/>
        <v>203695.09999999998</v>
      </c>
      <c r="Q29" s="155">
        <f t="shared" si="3"/>
        <v>0</v>
      </c>
      <c r="R29" s="155">
        <f t="shared" si="3"/>
        <v>-315308</v>
      </c>
      <c r="S29" s="155">
        <f t="shared" si="3"/>
        <v>0</v>
      </c>
      <c r="T29" s="155">
        <f t="shared" si="3"/>
        <v>-14562.449999999999</v>
      </c>
      <c r="U29" s="155">
        <f t="shared" si="3"/>
        <v>480593.05</v>
      </c>
      <c r="V29" s="155">
        <f t="shared" si="3"/>
        <v>333603.89999999997</v>
      </c>
      <c r="W29" s="155">
        <f t="shared" si="3"/>
        <v>82229.34999999999</v>
      </c>
      <c r="X29" s="155">
        <f t="shared" si="3"/>
        <v>141061.19999999998</v>
      </c>
      <c r="Y29" s="155">
        <f t="shared" si="3"/>
        <v>190609.3</v>
      </c>
      <c r="Z29" s="155">
        <f>Z81</f>
        <v>580717.8999999999</v>
      </c>
      <c r="AA29" s="155">
        <f>AA81</f>
        <v>53471.25</v>
      </c>
      <c r="AB29" s="155">
        <f t="shared" si="3"/>
        <v>-1454853.4</v>
      </c>
      <c r="AC29" s="155">
        <f t="shared" si="3"/>
        <v>16068.849999999999</v>
      </c>
      <c r="AD29" s="155">
        <f t="shared" si="3"/>
        <v>-11829.4925</v>
      </c>
      <c r="AE29" s="155">
        <f t="shared" si="3"/>
        <v>473451.3</v>
      </c>
      <c r="AF29" s="155">
        <f t="shared" si="3"/>
        <v>0</v>
      </c>
      <c r="AG29" s="155">
        <f t="shared" si="3"/>
        <v>-52923.149999999994</v>
      </c>
      <c r="AH29" s="155">
        <f t="shared" si="3"/>
        <v>-7297708.25</v>
      </c>
      <c r="AI29" s="155">
        <f t="shared" si="3"/>
        <v>0</v>
      </c>
      <c r="AJ29" s="155">
        <f>AJ81</f>
        <v>97945.75</v>
      </c>
      <c r="AK29" s="155">
        <v>0</v>
      </c>
      <c r="AL29" s="155">
        <f>AL81</f>
        <v>0</v>
      </c>
      <c r="AM29" s="155">
        <v>0</v>
      </c>
      <c r="AN29" s="155">
        <f>AN81</f>
        <v>0</v>
      </c>
      <c r="AO29" s="265">
        <f t="shared" si="3"/>
        <v>492280.9510571811</v>
      </c>
      <c r="AP29" s="155">
        <f t="shared" si="3"/>
        <v>0</v>
      </c>
      <c r="AQ29" s="155">
        <f t="shared" si="3"/>
        <v>0</v>
      </c>
      <c r="AR29" s="155">
        <f t="shared" si="3"/>
        <v>-85400</v>
      </c>
      <c r="AS29" s="155">
        <f t="shared" si="3"/>
        <v>0</v>
      </c>
      <c r="AT29" s="155">
        <f t="shared" si="3"/>
        <v>-85306.54999999999</v>
      </c>
      <c r="AU29" s="155">
        <f t="shared" si="3"/>
        <v>0</v>
      </c>
      <c r="AV29" s="155">
        <f t="shared" si="3"/>
        <v>0</v>
      </c>
      <c r="AW29" s="155">
        <f t="shared" si="3"/>
        <v>0</v>
      </c>
      <c r="AX29" s="155">
        <f t="shared" si="3"/>
        <v>0</v>
      </c>
      <c r="AY29" s="155">
        <f t="shared" si="3"/>
        <v>11550</v>
      </c>
      <c r="AZ29" s="155">
        <f t="shared" si="3"/>
        <v>0</v>
      </c>
      <c r="BA29" s="155">
        <f t="shared" si="3"/>
        <v>0</v>
      </c>
      <c r="BB29" s="155">
        <f t="shared" si="3"/>
        <v>0</v>
      </c>
      <c r="BC29" s="155">
        <f t="shared" si="3"/>
        <v>58136.399999999994</v>
      </c>
      <c r="BD29" s="155">
        <f t="shared" si="3"/>
        <v>-116979.79999999999</v>
      </c>
      <c r="BE29" s="155">
        <f t="shared" si="3"/>
        <v>0</v>
      </c>
      <c r="BF29" s="155">
        <f t="shared" si="3"/>
        <v>0</v>
      </c>
      <c r="BG29" s="155">
        <f t="shared" si="3"/>
        <v>7587.65</v>
      </c>
      <c r="BH29" s="155">
        <f>BH81</f>
        <v>-4252.2693521</v>
      </c>
      <c r="BI29" s="155">
        <f>BI81</f>
        <v>0</v>
      </c>
      <c r="BJ29" s="1"/>
      <c r="BK29" s="1"/>
    </row>
    <row r="30" spans="1:63" ht="15">
      <c r="A30">
        <v>23</v>
      </c>
      <c r="B30" s="114" t="s">
        <v>230</v>
      </c>
      <c r="C30" s="155">
        <f>C78</f>
        <v>0</v>
      </c>
      <c r="D30" s="155">
        <f>D78</f>
        <v>0</v>
      </c>
      <c r="E30" s="155">
        <f aca="true" t="shared" si="4" ref="E30:BG30">E78</f>
        <v>0</v>
      </c>
      <c r="F30" s="155">
        <f t="shared" si="4"/>
        <v>0</v>
      </c>
      <c r="G30" s="155">
        <f>G78</f>
        <v>0</v>
      </c>
      <c r="H30" s="155">
        <f t="shared" si="4"/>
        <v>0</v>
      </c>
      <c r="I30" s="155">
        <f t="shared" si="4"/>
        <v>0</v>
      </c>
      <c r="J30" s="155">
        <f t="shared" si="4"/>
        <v>0</v>
      </c>
      <c r="K30" s="155">
        <f t="shared" si="4"/>
        <v>0</v>
      </c>
      <c r="L30" s="155">
        <f t="shared" si="4"/>
        <v>0</v>
      </c>
      <c r="M30" s="155">
        <f t="shared" si="4"/>
        <v>0</v>
      </c>
      <c r="N30" s="155">
        <f t="shared" si="4"/>
        <v>0</v>
      </c>
      <c r="O30" s="155">
        <f t="shared" si="4"/>
        <v>0</v>
      </c>
      <c r="P30" s="155">
        <f t="shared" si="4"/>
        <v>0</v>
      </c>
      <c r="Q30" s="155">
        <f t="shared" si="4"/>
        <v>0</v>
      </c>
      <c r="R30" s="155">
        <f t="shared" si="4"/>
        <v>0</v>
      </c>
      <c r="S30" s="155">
        <f t="shared" si="4"/>
        <v>0</v>
      </c>
      <c r="T30" s="155">
        <f t="shared" si="4"/>
        <v>0</v>
      </c>
      <c r="U30" s="155">
        <f t="shared" si="4"/>
        <v>0</v>
      </c>
      <c r="V30" s="155">
        <f t="shared" si="4"/>
        <v>0</v>
      </c>
      <c r="W30" s="155">
        <f t="shared" si="4"/>
        <v>0</v>
      </c>
      <c r="X30" s="155">
        <f t="shared" si="4"/>
        <v>0</v>
      </c>
      <c r="Y30" s="155">
        <f t="shared" si="4"/>
        <v>0</v>
      </c>
      <c r="Z30" s="155">
        <f>Z78</f>
        <v>0</v>
      </c>
      <c r="AA30" s="155">
        <f>AA78</f>
        <v>0</v>
      </c>
      <c r="AB30" s="155">
        <f t="shared" si="4"/>
        <v>0</v>
      </c>
      <c r="AC30" s="155">
        <f t="shared" si="4"/>
        <v>0</v>
      </c>
      <c r="AD30" s="155">
        <f t="shared" si="4"/>
        <v>0</v>
      </c>
      <c r="AE30" s="155">
        <f t="shared" si="4"/>
        <v>0</v>
      </c>
      <c r="AF30" s="155">
        <f t="shared" si="4"/>
        <v>0</v>
      </c>
      <c r="AG30" s="155">
        <f t="shared" si="4"/>
        <v>0</v>
      </c>
      <c r="AH30" s="155">
        <f t="shared" si="4"/>
        <v>0</v>
      </c>
      <c r="AI30" s="155">
        <f t="shared" si="4"/>
        <v>0</v>
      </c>
      <c r="AJ30" s="155">
        <f>AJ78</f>
        <v>0</v>
      </c>
      <c r="AK30" s="155">
        <v>0</v>
      </c>
      <c r="AL30" s="155">
        <f>AL78</f>
        <v>0</v>
      </c>
      <c r="AM30" s="155">
        <v>0</v>
      </c>
      <c r="AN30" s="155">
        <f>AN78</f>
        <v>0</v>
      </c>
      <c r="AO30" s="155">
        <f t="shared" si="4"/>
        <v>0</v>
      </c>
      <c r="AP30" s="155">
        <f t="shared" si="4"/>
        <v>0</v>
      </c>
      <c r="AQ30" s="155">
        <f t="shared" si="4"/>
        <v>0</v>
      </c>
      <c r="AR30" s="155">
        <f t="shared" si="4"/>
        <v>0</v>
      </c>
      <c r="AS30" s="155">
        <f t="shared" si="4"/>
        <v>0</v>
      </c>
      <c r="AT30" s="155">
        <f t="shared" si="4"/>
        <v>0</v>
      </c>
      <c r="AU30" s="155">
        <f t="shared" si="4"/>
        <v>0</v>
      </c>
      <c r="AV30" s="155">
        <f t="shared" si="4"/>
        <v>0</v>
      </c>
      <c r="AW30" s="155">
        <f t="shared" si="4"/>
        <v>0</v>
      </c>
      <c r="AX30" s="155">
        <f t="shared" si="4"/>
        <v>0</v>
      </c>
      <c r="AY30" s="155">
        <f t="shared" si="4"/>
        <v>0</v>
      </c>
      <c r="AZ30" s="155">
        <f t="shared" si="4"/>
        <v>0</v>
      </c>
      <c r="BA30" s="155">
        <f t="shared" si="4"/>
        <v>0</v>
      </c>
      <c r="BB30" s="155">
        <f t="shared" si="4"/>
        <v>0</v>
      </c>
      <c r="BC30" s="155">
        <f t="shared" si="4"/>
        <v>0</v>
      </c>
      <c r="BD30" s="155">
        <f t="shared" si="4"/>
        <v>0</v>
      </c>
      <c r="BE30" s="155">
        <f t="shared" si="4"/>
        <v>0</v>
      </c>
      <c r="BF30" s="155">
        <f t="shared" si="4"/>
        <v>0</v>
      </c>
      <c r="BG30" s="155">
        <f t="shared" si="4"/>
        <v>0</v>
      </c>
      <c r="BH30" s="155">
        <f>BH78</f>
        <v>0</v>
      </c>
      <c r="BI30" s="155"/>
      <c r="BJ30" s="1"/>
      <c r="BK30" s="1"/>
    </row>
    <row r="31" spans="1:63" ht="15">
      <c r="A31">
        <v>24</v>
      </c>
      <c r="B31" s="114" t="s">
        <v>231</v>
      </c>
      <c r="C31" s="47">
        <f>SUM(D31:BI31)</f>
        <v>12814028.45</v>
      </c>
      <c r="D31" s="155"/>
      <c r="E31" s="155"/>
      <c r="F31" s="155"/>
      <c r="G31" s="155"/>
      <c r="H31" s="155">
        <v>129259</v>
      </c>
      <c r="I31" s="155"/>
      <c r="J31" s="155"/>
      <c r="K31" s="155">
        <v>11505000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>
        <v>120349.45</v>
      </c>
      <c r="AD31" s="155"/>
      <c r="AE31" s="155"/>
      <c r="AF31" s="155"/>
      <c r="AG31" s="155"/>
      <c r="AH31" s="155"/>
      <c r="AI31" s="155"/>
      <c r="AJ31" s="155"/>
      <c r="AK31" s="155">
        <v>-33969</v>
      </c>
      <c r="AL31" s="155"/>
      <c r="AM31" s="155">
        <v>781008</v>
      </c>
      <c r="AN31" s="155"/>
      <c r="AO31" s="155"/>
      <c r="AP31" s="155">
        <v>312381</v>
      </c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"/>
      <c r="BK31" s="1"/>
    </row>
    <row r="32" spans="1:63" ht="15">
      <c r="A32">
        <v>25</v>
      </c>
      <c r="B32" s="114" t="s">
        <v>232</v>
      </c>
      <c r="C32" s="47">
        <f>SUM(D32:BI32)</f>
        <v>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"/>
      <c r="BK32" s="1"/>
    </row>
    <row r="33" spans="1:63" ht="15">
      <c r="A33">
        <v>26</v>
      </c>
      <c r="B33" s="114" t="s">
        <v>233</v>
      </c>
      <c r="C33" s="49">
        <f>SUM(D33:BI33)</f>
        <v>-84444.658994</v>
      </c>
      <c r="D33" s="155"/>
      <c r="E33" s="155"/>
      <c r="F33" s="155"/>
      <c r="G33" s="155"/>
      <c r="H33" s="155">
        <v>-340594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>
        <v>244000</v>
      </c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>
        <f>-BH58*0.0118</f>
        <v>12149.341006</v>
      </c>
      <c r="BI33" s="155"/>
      <c r="BJ33" s="1"/>
      <c r="BK33" s="1"/>
    </row>
    <row r="34" spans="1:63" ht="15">
      <c r="A34">
        <v>27</v>
      </c>
      <c r="B34" s="152" t="s">
        <v>234</v>
      </c>
      <c r="C34" s="47">
        <f>SUM(D34:BI34)</f>
        <v>46522040.97415438</v>
      </c>
      <c r="D34" s="159">
        <f>SUM(D25:D33)</f>
        <v>1206057.0233149684</v>
      </c>
      <c r="E34" s="159">
        <f aca="true" t="shared" si="5" ref="E34:BI34">SUM(E25:E33)</f>
        <v>519826.11826161767</v>
      </c>
      <c r="F34" s="159">
        <f t="shared" si="5"/>
        <v>7903667.85236671</v>
      </c>
      <c r="G34" s="159">
        <f t="shared" si="5"/>
        <v>1517514.05</v>
      </c>
      <c r="H34" s="159">
        <f t="shared" si="5"/>
        <v>-211335</v>
      </c>
      <c r="I34" s="159">
        <f t="shared" si="5"/>
        <v>-664278.2999999999</v>
      </c>
      <c r="J34" s="159">
        <f t="shared" si="5"/>
        <v>-2664443.5999999996</v>
      </c>
      <c r="K34" s="159">
        <f t="shared" si="5"/>
        <v>-1029565.75</v>
      </c>
      <c r="L34" s="159">
        <f t="shared" si="5"/>
        <v>-43356.3</v>
      </c>
      <c r="M34" s="159">
        <f t="shared" si="5"/>
        <v>15859.35</v>
      </c>
      <c r="N34" s="159">
        <f t="shared" si="5"/>
        <v>-70965.4</v>
      </c>
      <c r="O34" s="159">
        <f t="shared" si="5"/>
        <v>-185674.45</v>
      </c>
      <c r="P34" s="159">
        <f t="shared" si="5"/>
        <v>-378290.9</v>
      </c>
      <c r="Q34" s="159">
        <f t="shared" si="5"/>
        <v>0</v>
      </c>
      <c r="R34" s="159">
        <f t="shared" si="5"/>
        <v>585572</v>
      </c>
      <c r="S34" s="159">
        <f t="shared" si="5"/>
        <v>0</v>
      </c>
      <c r="T34" s="159">
        <f t="shared" si="5"/>
        <v>27044.550000000003</v>
      </c>
      <c r="U34" s="159">
        <f t="shared" si="5"/>
        <v>-892529.95</v>
      </c>
      <c r="V34" s="159">
        <f t="shared" si="5"/>
        <v>-619550.1000000001</v>
      </c>
      <c r="W34" s="159">
        <f t="shared" si="5"/>
        <v>-152711.65000000002</v>
      </c>
      <c r="X34" s="159">
        <f t="shared" si="5"/>
        <v>-261970.80000000002</v>
      </c>
      <c r="Y34" s="159">
        <f t="shared" si="5"/>
        <v>-353988.7</v>
      </c>
      <c r="Z34" s="159">
        <f t="shared" si="5"/>
        <v>-1078476.1</v>
      </c>
      <c r="AA34" s="159">
        <f t="shared" si="5"/>
        <v>-99303.75</v>
      </c>
      <c r="AB34" s="159">
        <f t="shared" si="5"/>
        <v>31553399.6</v>
      </c>
      <c r="AC34" s="159">
        <f t="shared" si="5"/>
        <v>-660569.7000000001</v>
      </c>
      <c r="AD34" s="159">
        <f t="shared" si="5"/>
        <v>-11829.4925</v>
      </c>
      <c r="AE34" s="159">
        <f t="shared" si="5"/>
        <v>-879266.7</v>
      </c>
      <c r="AF34" s="159">
        <f t="shared" si="5"/>
        <v>0</v>
      </c>
      <c r="AG34" s="159">
        <f t="shared" si="5"/>
        <v>98285.85</v>
      </c>
      <c r="AH34" s="159">
        <f t="shared" si="5"/>
        <v>13552886.75</v>
      </c>
      <c r="AI34" s="159">
        <f t="shared" si="5"/>
        <v>0</v>
      </c>
      <c r="AJ34" s="159">
        <f t="shared" si="5"/>
        <v>-181899.25</v>
      </c>
      <c r="AK34" s="159">
        <f>SUM(AK25:AK33)</f>
        <v>55538</v>
      </c>
      <c r="AL34" s="159">
        <f>SUM(AL25:AL33)</f>
        <v>0</v>
      </c>
      <c r="AM34" s="159">
        <f>SUM(AM25:AM33)</f>
        <v>-1276929</v>
      </c>
      <c r="AN34" s="159">
        <f t="shared" si="5"/>
        <v>0</v>
      </c>
      <c r="AO34" s="266">
        <f t="shared" si="5"/>
        <v>492280.9510571811</v>
      </c>
      <c r="AP34" s="159">
        <f t="shared" si="5"/>
        <v>312381</v>
      </c>
      <c r="AQ34" s="159">
        <f t="shared" si="5"/>
        <v>0</v>
      </c>
      <c r="AR34" s="159">
        <f t="shared" si="5"/>
        <v>158600</v>
      </c>
      <c r="AS34" s="159">
        <f t="shared" si="5"/>
        <v>0</v>
      </c>
      <c r="AT34" s="159">
        <f t="shared" si="5"/>
        <v>158426.45</v>
      </c>
      <c r="AU34" s="159">
        <f t="shared" si="5"/>
        <v>0</v>
      </c>
      <c r="AV34" s="159">
        <f t="shared" si="5"/>
        <v>0</v>
      </c>
      <c r="AW34" s="159">
        <f t="shared" si="5"/>
        <v>0</v>
      </c>
      <c r="AX34" s="159">
        <f t="shared" si="5"/>
        <v>0</v>
      </c>
      <c r="AY34" s="159">
        <f t="shared" si="5"/>
        <v>-21450</v>
      </c>
      <c r="AZ34" s="159">
        <f t="shared" si="5"/>
        <v>0</v>
      </c>
      <c r="BA34" s="159">
        <f t="shared" si="5"/>
        <v>0</v>
      </c>
      <c r="BB34" s="159">
        <f t="shared" si="5"/>
        <v>0</v>
      </c>
      <c r="BC34" s="159">
        <f t="shared" si="5"/>
        <v>-107967.6</v>
      </c>
      <c r="BD34" s="159">
        <f t="shared" si="5"/>
        <v>217248.2</v>
      </c>
      <c r="BE34" s="159">
        <f t="shared" si="5"/>
        <v>0</v>
      </c>
      <c r="BF34" s="159">
        <f t="shared" si="5"/>
        <v>0</v>
      </c>
      <c r="BG34" s="159">
        <f t="shared" si="5"/>
        <v>-14091.35</v>
      </c>
      <c r="BH34" s="159">
        <f t="shared" si="5"/>
        <v>7897.0716539000005</v>
      </c>
      <c r="BI34" s="159">
        <f t="shared" si="5"/>
        <v>0</v>
      </c>
      <c r="BJ34" s="1"/>
      <c r="BK34" s="1"/>
    </row>
    <row r="35" spans="1:63" ht="15">
      <c r="A35">
        <v>28</v>
      </c>
      <c r="B35" s="114"/>
      <c r="C35" s="47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26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"/>
      <c r="BK35" s="1"/>
    </row>
    <row r="36" spans="1:63" ht="15.75" thickBot="1">
      <c r="A36">
        <v>29</v>
      </c>
      <c r="B36" s="160" t="s">
        <v>235</v>
      </c>
      <c r="C36" s="161">
        <f>C12-C34</f>
        <v>-7489834.52415438</v>
      </c>
      <c r="D36" s="161">
        <f>D12-D34</f>
        <v>1959323.9766850316</v>
      </c>
      <c r="E36" s="161">
        <f aca="true" t="shared" si="6" ref="E36:BG36">E12-E34</f>
        <v>844493.8817383824</v>
      </c>
      <c r="F36" s="161">
        <f t="shared" si="6"/>
        <v>12840061.14763329</v>
      </c>
      <c r="G36" s="161">
        <f t="shared" si="6"/>
        <v>-1517514.05</v>
      </c>
      <c r="H36" s="161">
        <f t="shared" si="6"/>
        <v>211335</v>
      </c>
      <c r="I36" s="161">
        <f t="shared" si="6"/>
        <v>-1224459.7000000002</v>
      </c>
      <c r="J36" s="161">
        <f t="shared" si="6"/>
        <v>-4948252.4</v>
      </c>
      <c r="K36" s="161">
        <f t="shared" si="6"/>
        <v>-4469479.25</v>
      </c>
      <c r="L36" s="161">
        <f t="shared" si="6"/>
        <v>43356.3</v>
      </c>
      <c r="M36" s="161">
        <f t="shared" si="6"/>
        <v>-15859.35</v>
      </c>
      <c r="N36" s="161">
        <f t="shared" si="6"/>
        <v>12490.399999999994</v>
      </c>
      <c r="O36" s="161">
        <f t="shared" si="6"/>
        <v>185674.45</v>
      </c>
      <c r="P36" s="161">
        <f t="shared" si="6"/>
        <v>378290.9</v>
      </c>
      <c r="Q36" s="161">
        <f t="shared" si="6"/>
        <v>0</v>
      </c>
      <c r="R36" s="161">
        <f t="shared" si="6"/>
        <v>-585572</v>
      </c>
      <c r="S36" s="161">
        <f t="shared" si="6"/>
        <v>0</v>
      </c>
      <c r="T36" s="161">
        <f t="shared" si="6"/>
        <v>-27044.550000000003</v>
      </c>
      <c r="U36" s="161">
        <f t="shared" si="6"/>
        <v>892529.95</v>
      </c>
      <c r="V36" s="161">
        <f t="shared" si="6"/>
        <v>619550.1000000001</v>
      </c>
      <c r="W36" s="161">
        <f t="shared" si="6"/>
        <v>152711.65000000002</v>
      </c>
      <c r="X36" s="161">
        <f t="shared" si="6"/>
        <v>261970.80000000002</v>
      </c>
      <c r="Y36" s="161">
        <f t="shared" si="6"/>
        <v>353988.7</v>
      </c>
      <c r="Z36" s="161">
        <f>Z12-Z34</f>
        <v>1078476.1</v>
      </c>
      <c r="AA36" s="161">
        <f>AA12-AA34</f>
        <v>99303.75</v>
      </c>
      <c r="AB36" s="161">
        <f t="shared" si="6"/>
        <v>-2701870.6000000015</v>
      </c>
      <c r="AC36" s="161">
        <f t="shared" si="6"/>
        <v>660569.7000000001</v>
      </c>
      <c r="AD36" s="161">
        <f t="shared" si="6"/>
        <v>-21969.057500000003</v>
      </c>
      <c r="AE36" s="161">
        <f t="shared" si="6"/>
        <v>879266.7</v>
      </c>
      <c r="AF36" s="161">
        <f t="shared" si="6"/>
        <v>0</v>
      </c>
      <c r="AG36" s="161">
        <f t="shared" si="6"/>
        <v>-98285.85</v>
      </c>
      <c r="AH36" s="161">
        <f t="shared" si="6"/>
        <v>-13552886.75</v>
      </c>
      <c r="AI36" s="161">
        <f t="shared" si="6"/>
        <v>0</v>
      </c>
      <c r="AJ36" s="161">
        <f>AJ12-AJ34</f>
        <v>181899.25</v>
      </c>
      <c r="AK36" s="161">
        <f t="shared" si="6"/>
        <v>-55538</v>
      </c>
      <c r="AL36" s="161">
        <f t="shared" si="6"/>
        <v>0</v>
      </c>
      <c r="AM36" s="161">
        <f t="shared" si="6"/>
        <v>1276929</v>
      </c>
      <c r="AN36" s="161">
        <f t="shared" si="6"/>
        <v>0</v>
      </c>
      <c r="AO36" s="267">
        <f t="shared" si="6"/>
        <v>-492280.9510571811</v>
      </c>
      <c r="AP36" s="161">
        <f t="shared" si="6"/>
        <v>-312381</v>
      </c>
      <c r="AQ36" s="161">
        <f t="shared" si="6"/>
        <v>0</v>
      </c>
      <c r="AR36" s="161">
        <f t="shared" si="6"/>
        <v>-158600</v>
      </c>
      <c r="AS36" s="161">
        <f t="shared" si="6"/>
        <v>0</v>
      </c>
      <c r="AT36" s="161">
        <f t="shared" si="6"/>
        <v>-158426.45</v>
      </c>
      <c r="AU36" s="161">
        <f t="shared" si="6"/>
        <v>0</v>
      </c>
      <c r="AV36" s="161">
        <f t="shared" si="6"/>
        <v>0</v>
      </c>
      <c r="AW36" s="161">
        <f t="shared" si="6"/>
        <v>0</v>
      </c>
      <c r="AX36" s="161">
        <f t="shared" si="6"/>
        <v>0</v>
      </c>
      <c r="AY36" s="161">
        <f t="shared" si="6"/>
        <v>21450</v>
      </c>
      <c r="AZ36" s="161">
        <f t="shared" si="6"/>
        <v>0</v>
      </c>
      <c r="BA36" s="161">
        <f t="shared" si="6"/>
        <v>0</v>
      </c>
      <c r="BB36" s="161">
        <f t="shared" si="6"/>
        <v>0</v>
      </c>
      <c r="BC36" s="161">
        <f t="shared" si="6"/>
        <v>107967.6</v>
      </c>
      <c r="BD36" s="161">
        <f t="shared" si="6"/>
        <v>-217248.2</v>
      </c>
      <c r="BE36" s="161">
        <f t="shared" si="6"/>
        <v>0</v>
      </c>
      <c r="BF36" s="161">
        <f t="shared" si="6"/>
        <v>0</v>
      </c>
      <c r="BG36" s="161">
        <f t="shared" si="6"/>
        <v>14091.35</v>
      </c>
      <c r="BH36" s="161">
        <f>BH12-BH34</f>
        <v>-7897.0716539000005</v>
      </c>
      <c r="BI36" s="161">
        <f>BI12-BI34</f>
        <v>0</v>
      </c>
      <c r="BJ36" s="1"/>
      <c r="BK36" s="1"/>
    </row>
    <row r="37" spans="1:63" ht="15.75" thickTop="1">
      <c r="A37">
        <v>30</v>
      </c>
      <c r="B37" s="114"/>
      <c r="C37" s="47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"/>
      <c r="BK37" s="1"/>
    </row>
    <row r="38" spans="1:63" ht="15">
      <c r="A38">
        <v>31</v>
      </c>
      <c r="B38" s="152" t="s">
        <v>236</v>
      </c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"/>
      <c r="BK38" s="1"/>
    </row>
    <row r="39" spans="1:63" ht="15">
      <c r="A39">
        <v>32</v>
      </c>
      <c r="B39" s="114" t="s">
        <v>237</v>
      </c>
      <c r="C39" s="47">
        <f aca="true" t="shared" si="7" ref="C39:C49">SUM(D39:BI39)</f>
        <v>-8247919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>
        <v>-306905</v>
      </c>
      <c r="AA39" s="155"/>
      <c r="AB39" s="155"/>
      <c r="AC39" s="155">
        <v>-25491381</v>
      </c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>
        <v>8892883</v>
      </c>
      <c r="AY39" s="155">
        <v>-580839</v>
      </c>
      <c r="AZ39" s="155"/>
      <c r="BA39" s="155">
        <v>-2322423</v>
      </c>
      <c r="BB39" s="155"/>
      <c r="BC39" s="155"/>
      <c r="BD39" s="155">
        <v>13500893</v>
      </c>
      <c r="BE39" s="155"/>
      <c r="BF39" s="155"/>
      <c r="BG39" s="155">
        <v>-1940147</v>
      </c>
      <c r="BH39" s="155"/>
      <c r="BI39" s="155"/>
      <c r="BJ39" s="1"/>
      <c r="BK39" s="1"/>
    </row>
    <row r="40" spans="1:63" ht="15">
      <c r="A40">
        <v>33</v>
      </c>
      <c r="B40" s="114" t="s">
        <v>238</v>
      </c>
      <c r="C40" s="47">
        <f t="shared" si="7"/>
        <v>-151166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>
        <v>-151166</v>
      </c>
      <c r="BC40" s="155"/>
      <c r="BD40" s="155"/>
      <c r="BE40" s="155"/>
      <c r="BF40" s="155"/>
      <c r="BG40" s="155"/>
      <c r="BH40" s="155"/>
      <c r="BI40" s="155"/>
      <c r="BJ40" s="1"/>
      <c r="BK40" s="1"/>
    </row>
    <row r="41" spans="1:63" ht="15">
      <c r="A41">
        <v>34</v>
      </c>
      <c r="B41" s="114" t="s">
        <v>239</v>
      </c>
      <c r="C41" s="47">
        <f t="shared" si="7"/>
        <v>-10756490.927362395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>
        <f>-366503+366503-2522908</f>
        <v>-2522908</v>
      </c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>
        <v>-1945813.927362395</v>
      </c>
      <c r="AW41" s="155"/>
      <c r="AX41" s="155"/>
      <c r="AY41" s="155"/>
      <c r="AZ41" s="155"/>
      <c r="BA41" s="155"/>
      <c r="BB41" s="155"/>
      <c r="BC41" s="155"/>
      <c r="BD41" s="155"/>
      <c r="BE41" s="155">
        <v>-1160769</v>
      </c>
      <c r="BF41" s="155"/>
      <c r="BG41" s="155"/>
      <c r="BH41" s="155"/>
      <c r="BI41" s="155">
        <v>-5127000</v>
      </c>
      <c r="BJ41" s="1"/>
      <c r="BK41" s="1"/>
    </row>
    <row r="42" spans="1:63" ht="15">
      <c r="A42">
        <v>35</v>
      </c>
      <c r="B42" s="114" t="s">
        <v>240</v>
      </c>
      <c r="C42" s="47">
        <f t="shared" si="7"/>
        <v>0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"/>
      <c r="BK42" s="1"/>
    </row>
    <row r="43" spans="1:63" ht="15">
      <c r="A43">
        <v>36</v>
      </c>
      <c r="B43" s="114" t="s">
        <v>241</v>
      </c>
      <c r="C43" s="47">
        <f t="shared" si="7"/>
        <v>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"/>
      <c r="BK43" s="1"/>
    </row>
    <row r="44" spans="1:63" ht="15">
      <c r="A44">
        <v>37</v>
      </c>
      <c r="B44" s="114" t="s">
        <v>242</v>
      </c>
      <c r="C44" s="47">
        <f t="shared" si="7"/>
        <v>-1371645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>
        <v>-1371645</v>
      </c>
      <c r="BG44" s="155"/>
      <c r="BH44" s="155"/>
      <c r="BI44" s="155"/>
      <c r="BJ44" s="1"/>
      <c r="BK44" s="1"/>
    </row>
    <row r="45" spans="1:63" ht="15">
      <c r="A45">
        <v>38</v>
      </c>
      <c r="B45" s="114" t="s">
        <v>243</v>
      </c>
      <c r="C45" s="47">
        <f t="shared" si="7"/>
        <v>-5011089</v>
      </c>
      <c r="D45" s="155"/>
      <c r="E45" s="155"/>
      <c r="F45" s="155"/>
      <c r="G45" s="155"/>
      <c r="H45" s="155"/>
      <c r="I45" s="155"/>
      <c r="J45" s="155"/>
      <c r="K45" s="155"/>
      <c r="L45" s="155">
        <v>0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>
        <v>-5011089</v>
      </c>
      <c r="BG45" s="155"/>
      <c r="BH45" s="155"/>
      <c r="BI45" s="155"/>
      <c r="BJ45" s="1"/>
      <c r="BK45" s="1"/>
    </row>
    <row r="46" spans="1:63" ht="15">
      <c r="A46">
        <v>39</v>
      </c>
      <c r="B46" s="114" t="s">
        <v>244</v>
      </c>
      <c r="C46" s="47">
        <f t="shared" si="7"/>
        <v>-5730712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>
        <v>-5730712</v>
      </c>
      <c r="BG46" s="155"/>
      <c r="BH46" s="155"/>
      <c r="BI46" s="155"/>
      <c r="BJ46" s="1"/>
      <c r="BK46" s="1"/>
    </row>
    <row r="47" spans="1:63" ht="15">
      <c r="A47">
        <v>40</v>
      </c>
      <c r="B47" s="114" t="s">
        <v>204</v>
      </c>
      <c r="C47" s="47">
        <f t="shared" si="7"/>
        <v>-8605878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>
        <v>0</v>
      </c>
      <c r="BA47" s="155"/>
      <c r="BB47" s="155"/>
      <c r="BC47" s="155"/>
      <c r="BD47" s="155"/>
      <c r="BE47" s="155"/>
      <c r="BF47" s="155">
        <v>-8605878</v>
      </c>
      <c r="BG47" s="155"/>
      <c r="BH47" s="155"/>
      <c r="BI47" s="155"/>
      <c r="BJ47" s="1"/>
      <c r="BK47" s="1"/>
    </row>
    <row r="48" spans="1:63" ht="15">
      <c r="A48">
        <v>41</v>
      </c>
      <c r="B48" s="114" t="s">
        <v>245</v>
      </c>
      <c r="C48" s="47">
        <f t="shared" si="7"/>
        <v>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"/>
      <c r="BK48" s="1"/>
    </row>
    <row r="49" spans="1:63" ht="15">
      <c r="A49">
        <v>42</v>
      </c>
      <c r="B49" s="114" t="s">
        <v>246</v>
      </c>
      <c r="C49" s="47">
        <f t="shared" si="7"/>
        <v>-1469297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>
        <v>-1469297</v>
      </c>
      <c r="BD49" s="155"/>
      <c r="BE49" s="155"/>
      <c r="BF49" s="155"/>
      <c r="BG49" s="155"/>
      <c r="BH49" s="155"/>
      <c r="BI49" s="155"/>
      <c r="BJ49" s="1"/>
      <c r="BK49" s="1"/>
    </row>
    <row r="50" spans="1:63" ht="15">
      <c r="A50">
        <v>43</v>
      </c>
      <c r="B50" s="152" t="s">
        <v>247</v>
      </c>
      <c r="C50" s="159">
        <f aca="true" t="shared" si="8" ref="C50:BI50">SUM(C39:C49)</f>
        <v>-41344196.9273624</v>
      </c>
      <c r="D50" s="159">
        <f t="shared" si="8"/>
        <v>0</v>
      </c>
      <c r="E50" s="159">
        <f t="shared" si="8"/>
        <v>0</v>
      </c>
      <c r="F50" s="159">
        <f t="shared" si="8"/>
        <v>0</v>
      </c>
      <c r="G50" s="159"/>
      <c r="H50" s="159">
        <f t="shared" si="8"/>
        <v>0</v>
      </c>
      <c r="I50" s="159">
        <f t="shared" si="8"/>
        <v>0</v>
      </c>
      <c r="J50" s="159">
        <f t="shared" si="8"/>
        <v>0</v>
      </c>
      <c r="K50" s="159">
        <f t="shared" si="8"/>
        <v>0</v>
      </c>
      <c r="L50" s="159">
        <f t="shared" si="8"/>
        <v>0</v>
      </c>
      <c r="M50" s="159">
        <f t="shared" si="8"/>
        <v>0</v>
      </c>
      <c r="N50" s="159">
        <f t="shared" si="8"/>
        <v>0</v>
      </c>
      <c r="O50" s="159">
        <f t="shared" si="8"/>
        <v>0</v>
      </c>
      <c r="P50" s="159">
        <f t="shared" si="8"/>
        <v>0</v>
      </c>
      <c r="Q50" s="159">
        <f t="shared" si="8"/>
        <v>0</v>
      </c>
      <c r="R50" s="159">
        <f t="shared" si="8"/>
        <v>0</v>
      </c>
      <c r="S50" s="159">
        <f t="shared" si="8"/>
        <v>0</v>
      </c>
      <c r="T50" s="159">
        <f t="shared" si="8"/>
        <v>0</v>
      </c>
      <c r="U50" s="159">
        <f t="shared" si="8"/>
        <v>0</v>
      </c>
      <c r="V50" s="159">
        <f t="shared" si="8"/>
        <v>0</v>
      </c>
      <c r="W50" s="159">
        <f t="shared" si="8"/>
        <v>0</v>
      </c>
      <c r="X50" s="159">
        <f t="shared" si="8"/>
        <v>0</v>
      </c>
      <c r="Y50" s="159">
        <f t="shared" si="8"/>
        <v>0</v>
      </c>
      <c r="Z50" s="159">
        <f t="shared" si="8"/>
        <v>-306905</v>
      </c>
      <c r="AA50" s="159">
        <f t="shared" si="8"/>
        <v>0</v>
      </c>
      <c r="AB50" s="159">
        <f t="shared" si="8"/>
        <v>0</v>
      </c>
      <c r="AC50" s="159">
        <f t="shared" si="8"/>
        <v>-25491381</v>
      </c>
      <c r="AD50" s="159">
        <f t="shared" si="8"/>
        <v>-2522908</v>
      </c>
      <c r="AE50" s="159">
        <f t="shared" si="8"/>
        <v>0</v>
      </c>
      <c r="AF50" s="159">
        <f t="shared" si="8"/>
        <v>0</v>
      </c>
      <c r="AG50" s="159">
        <f t="shared" si="8"/>
        <v>0</v>
      </c>
      <c r="AH50" s="159">
        <f t="shared" si="8"/>
        <v>0</v>
      </c>
      <c r="AI50" s="159">
        <f t="shared" si="8"/>
        <v>0</v>
      </c>
      <c r="AJ50" s="159">
        <f t="shared" si="8"/>
        <v>0</v>
      </c>
      <c r="AK50" s="159">
        <f>SUM(AK39:AK49)</f>
        <v>0</v>
      </c>
      <c r="AL50" s="159">
        <f>SUM(AL39:AL49)</f>
        <v>0</v>
      </c>
      <c r="AM50" s="159">
        <f>SUM(AM39:AM49)</f>
        <v>0</v>
      </c>
      <c r="AN50" s="159">
        <f>SUM(AN39:AN49)</f>
        <v>0</v>
      </c>
      <c r="AO50" s="159">
        <f t="shared" si="8"/>
        <v>0</v>
      </c>
      <c r="AP50" s="159">
        <f t="shared" si="8"/>
        <v>0</v>
      </c>
      <c r="AQ50" s="159">
        <f t="shared" si="8"/>
        <v>0</v>
      </c>
      <c r="AR50" s="159">
        <f t="shared" si="8"/>
        <v>0</v>
      </c>
      <c r="AS50" s="159">
        <f t="shared" si="8"/>
        <v>0</v>
      </c>
      <c r="AT50" s="159">
        <f t="shared" si="8"/>
        <v>0</v>
      </c>
      <c r="AU50" s="159">
        <f t="shared" si="8"/>
        <v>0</v>
      </c>
      <c r="AV50" s="159">
        <f t="shared" si="8"/>
        <v>-1945813.927362395</v>
      </c>
      <c r="AW50" s="159">
        <f t="shared" si="8"/>
        <v>0</v>
      </c>
      <c r="AX50" s="159">
        <f t="shared" si="8"/>
        <v>8892883</v>
      </c>
      <c r="AY50" s="159">
        <f t="shared" si="8"/>
        <v>-580839</v>
      </c>
      <c r="AZ50" s="159">
        <f t="shared" si="8"/>
        <v>0</v>
      </c>
      <c r="BA50" s="159">
        <f t="shared" si="8"/>
        <v>-2322423</v>
      </c>
      <c r="BB50" s="159">
        <f t="shared" si="8"/>
        <v>-151166</v>
      </c>
      <c r="BC50" s="159">
        <f t="shared" si="8"/>
        <v>-1469297</v>
      </c>
      <c r="BD50" s="159">
        <f t="shared" si="8"/>
        <v>13500893</v>
      </c>
      <c r="BE50" s="159">
        <f t="shared" si="8"/>
        <v>-1160769</v>
      </c>
      <c r="BF50" s="159">
        <f t="shared" si="8"/>
        <v>-20719324</v>
      </c>
      <c r="BG50" s="159">
        <f t="shared" si="8"/>
        <v>-1940147</v>
      </c>
      <c r="BH50" s="159">
        <f t="shared" si="8"/>
        <v>0</v>
      </c>
      <c r="BI50" s="159">
        <f t="shared" si="8"/>
        <v>-5127000</v>
      </c>
      <c r="BJ50" s="1"/>
      <c r="BK50" s="1"/>
    </row>
    <row r="51" spans="1:63" ht="15">
      <c r="A51">
        <v>44</v>
      </c>
      <c r="B51" s="114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"/>
      <c r="BK51" s="1"/>
    </row>
    <row r="52" spans="1:63" ht="15">
      <c r="A52">
        <v>45</v>
      </c>
      <c r="B52" s="152" t="s">
        <v>248</v>
      </c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"/>
      <c r="BK52" s="1"/>
    </row>
    <row r="53" spans="1:63" ht="15">
      <c r="A53">
        <v>46</v>
      </c>
      <c r="B53" s="114" t="s">
        <v>249</v>
      </c>
      <c r="C53" s="47">
        <f aca="true" t="shared" si="9" ref="C53:C59">SUM(D53:BI53)</f>
        <v>16512666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>
        <v>13361169</v>
      </c>
      <c r="AD53" s="155"/>
      <c r="AE53" s="155"/>
      <c r="AF53" s="155"/>
      <c r="AG53" s="155"/>
      <c r="AH53" s="155"/>
      <c r="AI53" s="155"/>
      <c r="AJ53" s="155"/>
      <c r="AK53" s="155"/>
      <c r="AL53" s="155">
        <v>-44755</v>
      </c>
      <c r="AM53" s="155"/>
      <c r="AN53" s="155">
        <v>1028968</v>
      </c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>
        <v>1201188</v>
      </c>
      <c r="BB53" s="155">
        <v>17968</v>
      </c>
      <c r="BC53" s="155"/>
      <c r="BD53" s="155">
        <v>-167114</v>
      </c>
      <c r="BE53" s="155"/>
      <c r="BF53" s="155"/>
      <c r="BG53" s="155">
        <v>1115242</v>
      </c>
      <c r="BH53" s="155"/>
      <c r="BI53" s="155"/>
      <c r="BJ53" s="1"/>
      <c r="BK53" s="1"/>
    </row>
    <row r="54" spans="1:63" ht="15">
      <c r="A54">
        <v>47</v>
      </c>
      <c r="B54" s="114" t="s">
        <v>250</v>
      </c>
      <c r="C54" s="47">
        <f t="shared" si="9"/>
        <v>0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"/>
      <c r="BK54" s="1"/>
    </row>
    <row r="55" spans="1:63" ht="15">
      <c r="A55">
        <v>48</v>
      </c>
      <c r="B55" s="114" t="s">
        <v>251</v>
      </c>
      <c r="C55" s="47">
        <f t="shared" si="9"/>
        <v>-3078110</v>
      </c>
      <c r="D55" s="155"/>
      <c r="E55" s="155"/>
      <c r="F55" s="155"/>
      <c r="G55" s="155"/>
      <c r="H55" s="155">
        <v>1415358</v>
      </c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>
        <v>671268</v>
      </c>
      <c r="AD55" s="155"/>
      <c r="AE55" s="155"/>
      <c r="AF55" s="155"/>
      <c r="AG55" s="155"/>
      <c r="AH55" s="155"/>
      <c r="AI55" s="155"/>
      <c r="AJ55" s="155"/>
      <c r="AK55" s="155"/>
      <c r="AL55" s="155">
        <v>33969</v>
      </c>
      <c r="AM55" s="155"/>
      <c r="AN55" s="155">
        <v>-781008</v>
      </c>
      <c r="AO55" s="155"/>
      <c r="AP55" s="155">
        <v>3634651</v>
      </c>
      <c r="AQ55" s="155">
        <v>-4752932</v>
      </c>
      <c r="AR55" s="155"/>
      <c r="AS55" s="155"/>
      <c r="AT55" s="155"/>
      <c r="AU55" s="155">
        <v>0</v>
      </c>
      <c r="AV55" s="155"/>
      <c r="AW55" s="155"/>
      <c r="AX55" s="155"/>
      <c r="AY55" s="155"/>
      <c r="AZ55" s="155"/>
      <c r="BA55" s="155">
        <v>32003</v>
      </c>
      <c r="BB55" s="155"/>
      <c r="BC55" s="155"/>
      <c r="BD55" s="155"/>
      <c r="BE55" s="155"/>
      <c r="BF55" s="155"/>
      <c r="BG55" s="155">
        <v>33831</v>
      </c>
      <c r="BH55" s="155"/>
      <c r="BI55" s="155">
        <f>-9615000*0.35</f>
        <v>-3365250</v>
      </c>
      <c r="BJ55" s="1"/>
      <c r="BK55" s="1"/>
    </row>
    <row r="56" spans="1:63" ht="15">
      <c r="A56">
        <v>49</v>
      </c>
      <c r="B56" s="114" t="s">
        <v>252</v>
      </c>
      <c r="C56" s="47">
        <f t="shared" si="9"/>
        <v>507606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>
        <v>366606</v>
      </c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>
        <v>141000</v>
      </c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"/>
      <c r="BK56" s="1"/>
    </row>
    <row r="57" spans="1:63" ht="15">
      <c r="A57">
        <v>50</v>
      </c>
      <c r="B57" s="114" t="s">
        <v>253</v>
      </c>
      <c r="C57" s="47">
        <f t="shared" si="9"/>
        <v>0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"/>
      <c r="BK57" s="1"/>
    </row>
    <row r="58" spans="1:63" ht="15">
      <c r="A58">
        <v>51</v>
      </c>
      <c r="B58" s="114" t="s">
        <v>254</v>
      </c>
      <c r="C58" s="47">
        <f t="shared" si="9"/>
        <v>-1029605.17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>
        <v>-1029605.17</v>
      </c>
      <c r="BI58" s="155"/>
      <c r="BJ58" s="1"/>
      <c r="BK58" s="1"/>
    </row>
    <row r="59" spans="1:63" ht="15">
      <c r="A59">
        <v>52</v>
      </c>
      <c r="B59" s="114" t="s">
        <v>255</v>
      </c>
      <c r="C59" s="47">
        <f t="shared" si="9"/>
        <v>-2496153</v>
      </c>
      <c r="D59" s="155"/>
      <c r="E59" s="155"/>
      <c r="F59" s="155"/>
      <c r="G59" s="155"/>
      <c r="H59" s="155">
        <v>-3912517</v>
      </c>
      <c r="I59" s="155">
        <v>495844</v>
      </c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>
        <v>-2262000</v>
      </c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>
        <v>735839</v>
      </c>
      <c r="BD59" s="155"/>
      <c r="BE59" s="155"/>
      <c r="BF59" s="155">
        <f>2942525-495844</f>
        <v>2446681</v>
      </c>
      <c r="BG59" s="155"/>
      <c r="BH59" s="155"/>
      <c r="BI59" s="155"/>
      <c r="BJ59" s="1"/>
      <c r="BK59" s="1"/>
    </row>
    <row r="60" spans="1:63" ht="15">
      <c r="A60">
        <v>53</v>
      </c>
      <c r="B60" s="114"/>
      <c r="C60" s="47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"/>
      <c r="BK60" s="1"/>
    </row>
    <row r="61" spans="1:63" ht="15">
      <c r="A61">
        <v>54</v>
      </c>
      <c r="B61" s="152" t="s">
        <v>256</v>
      </c>
      <c r="C61" s="159">
        <f aca="true" t="shared" si="10" ref="C61:BI61">SUM(C53:C60)</f>
        <v>10416403.83</v>
      </c>
      <c r="D61" s="159">
        <f t="shared" si="10"/>
        <v>0</v>
      </c>
      <c r="E61" s="159">
        <f t="shared" si="10"/>
        <v>0</v>
      </c>
      <c r="F61" s="159">
        <f t="shared" si="10"/>
        <v>0</v>
      </c>
      <c r="G61" s="159"/>
      <c r="H61" s="159">
        <f t="shared" si="10"/>
        <v>-2497159</v>
      </c>
      <c r="I61" s="159">
        <f t="shared" si="10"/>
        <v>495844</v>
      </c>
      <c r="J61" s="159">
        <f t="shared" si="10"/>
        <v>0</v>
      </c>
      <c r="K61" s="159">
        <f t="shared" si="10"/>
        <v>0</v>
      </c>
      <c r="L61" s="159">
        <f t="shared" si="10"/>
        <v>0</v>
      </c>
      <c r="M61" s="159">
        <f t="shared" si="10"/>
        <v>0</v>
      </c>
      <c r="N61" s="159">
        <f t="shared" si="10"/>
        <v>0</v>
      </c>
      <c r="O61" s="159">
        <f t="shared" si="10"/>
        <v>0</v>
      </c>
      <c r="P61" s="159">
        <f t="shared" si="10"/>
        <v>0</v>
      </c>
      <c r="Q61" s="159">
        <f t="shared" si="10"/>
        <v>0</v>
      </c>
      <c r="R61" s="159">
        <f t="shared" si="10"/>
        <v>0</v>
      </c>
      <c r="S61" s="159">
        <f t="shared" si="10"/>
        <v>0</v>
      </c>
      <c r="T61" s="159">
        <f t="shared" si="10"/>
        <v>0</v>
      </c>
      <c r="U61" s="159">
        <f t="shared" si="10"/>
        <v>0</v>
      </c>
      <c r="V61" s="159">
        <f t="shared" si="10"/>
        <v>0</v>
      </c>
      <c r="W61" s="159">
        <f t="shared" si="10"/>
        <v>0</v>
      </c>
      <c r="X61" s="159">
        <f t="shared" si="10"/>
        <v>0</v>
      </c>
      <c r="Y61" s="159">
        <f t="shared" si="10"/>
        <v>0</v>
      </c>
      <c r="Z61" s="159">
        <f t="shared" si="10"/>
        <v>0</v>
      </c>
      <c r="AA61" s="159">
        <f t="shared" si="10"/>
        <v>0</v>
      </c>
      <c r="AB61" s="159">
        <f t="shared" si="10"/>
        <v>0</v>
      </c>
      <c r="AC61" s="159">
        <f t="shared" si="10"/>
        <v>14399043</v>
      </c>
      <c r="AD61" s="159">
        <f t="shared" si="10"/>
        <v>0</v>
      </c>
      <c r="AE61" s="159">
        <f t="shared" si="10"/>
        <v>0</v>
      </c>
      <c r="AF61" s="159">
        <f t="shared" si="10"/>
        <v>0</v>
      </c>
      <c r="AG61" s="159">
        <f t="shared" si="10"/>
        <v>0</v>
      </c>
      <c r="AH61" s="159">
        <f t="shared" si="10"/>
        <v>0</v>
      </c>
      <c r="AI61" s="159">
        <f t="shared" si="10"/>
        <v>0</v>
      </c>
      <c r="AJ61" s="159">
        <f t="shared" si="10"/>
        <v>0</v>
      </c>
      <c r="AK61" s="159">
        <f>SUM(AK53:AK60)</f>
        <v>0</v>
      </c>
      <c r="AL61" s="159">
        <f>SUM(AL53:AL60)</f>
        <v>-10786</v>
      </c>
      <c r="AM61" s="159">
        <f>SUM(AM53:AM60)</f>
        <v>0</v>
      </c>
      <c r="AN61" s="159">
        <f>SUM(AN53:AN60)</f>
        <v>247960</v>
      </c>
      <c r="AO61" s="159">
        <f t="shared" si="10"/>
        <v>0</v>
      </c>
      <c r="AP61" s="159">
        <f t="shared" si="10"/>
        <v>3634651</v>
      </c>
      <c r="AQ61" s="159">
        <f t="shared" si="10"/>
        <v>-4611932</v>
      </c>
      <c r="AR61" s="159">
        <f t="shared" si="10"/>
        <v>-2262000</v>
      </c>
      <c r="AS61" s="159">
        <f t="shared" si="10"/>
        <v>0</v>
      </c>
      <c r="AT61" s="159">
        <f t="shared" si="10"/>
        <v>0</v>
      </c>
      <c r="AU61" s="159">
        <f t="shared" si="10"/>
        <v>0</v>
      </c>
      <c r="AV61" s="159">
        <f t="shared" si="10"/>
        <v>0</v>
      </c>
      <c r="AW61" s="159">
        <f t="shared" si="10"/>
        <v>0</v>
      </c>
      <c r="AX61" s="159">
        <f t="shared" si="10"/>
        <v>0</v>
      </c>
      <c r="AY61" s="159">
        <f t="shared" si="10"/>
        <v>0</v>
      </c>
      <c r="AZ61" s="159">
        <f t="shared" si="10"/>
        <v>0</v>
      </c>
      <c r="BA61" s="159">
        <f t="shared" si="10"/>
        <v>1233191</v>
      </c>
      <c r="BB61" s="159">
        <f t="shared" si="10"/>
        <v>17968</v>
      </c>
      <c r="BC61" s="159">
        <f t="shared" si="10"/>
        <v>735839</v>
      </c>
      <c r="BD61" s="159">
        <f t="shared" si="10"/>
        <v>-167114</v>
      </c>
      <c r="BE61" s="159">
        <f t="shared" si="10"/>
        <v>0</v>
      </c>
      <c r="BF61" s="159">
        <f t="shared" si="10"/>
        <v>2446681</v>
      </c>
      <c r="BG61" s="159">
        <f t="shared" si="10"/>
        <v>1149073</v>
      </c>
      <c r="BH61" s="159">
        <f t="shared" si="10"/>
        <v>-1029605.17</v>
      </c>
      <c r="BI61" s="159">
        <f t="shared" si="10"/>
        <v>-3365250</v>
      </c>
      <c r="BJ61" s="1"/>
      <c r="BK61" s="1"/>
    </row>
    <row r="62" spans="1:63" ht="15">
      <c r="A62">
        <v>55</v>
      </c>
      <c r="B62" s="114"/>
      <c r="C62" s="47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"/>
      <c r="BK62" s="1"/>
    </row>
    <row r="63" spans="1:63" ht="15">
      <c r="A63">
        <v>56</v>
      </c>
      <c r="B63" s="154" t="s">
        <v>257</v>
      </c>
      <c r="C63" s="162">
        <f>C50+C61</f>
        <v>-30927793.0973624</v>
      </c>
      <c r="D63" s="162">
        <f>D50+D61</f>
        <v>0</v>
      </c>
      <c r="E63" s="162">
        <f aca="true" t="shared" si="11" ref="E63:BG63">E50+E61</f>
        <v>0</v>
      </c>
      <c r="F63" s="162">
        <f t="shared" si="11"/>
        <v>0</v>
      </c>
      <c r="G63" s="162"/>
      <c r="H63" s="162">
        <f t="shared" si="11"/>
        <v>-2497159</v>
      </c>
      <c r="I63" s="162">
        <f t="shared" si="11"/>
        <v>495844</v>
      </c>
      <c r="J63" s="162">
        <f t="shared" si="11"/>
        <v>0</v>
      </c>
      <c r="K63" s="162">
        <f t="shared" si="11"/>
        <v>0</v>
      </c>
      <c r="L63" s="162">
        <f t="shared" si="11"/>
        <v>0</v>
      </c>
      <c r="M63" s="162">
        <f t="shared" si="11"/>
        <v>0</v>
      </c>
      <c r="N63" s="162">
        <f t="shared" si="11"/>
        <v>0</v>
      </c>
      <c r="O63" s="162">
        <f t="shared" si="11"/>
        <v>0</v>
      </c>
      <c r="P63" s="162">
        <f t="shared" si="11"/>
        <v>0</v>
      </c>
      <c r="Q63" s="162">
        <f t="shared" si="11"/>
        <v>0</v>
      </c>
      <c r="R63" s="162">
        <f t="shared" si="11"/>
        <v>0</v>
      </c>
      <c r="S63" s="162">
        <f t="shared" si="11"/>
        <v>0</v>
      </c>
      <c r="T63" s="162">
        <f t="shared" si="11"/>
        <v>0</v>
      </c>
      <c r="U63" s="162">
        <f t="shared" si="11"/>
        <v>0</v>
      </c>
      <c r="V63" s="162">
        <f t="shared" si="11"/>
        <v>0</v>
      </c>
      <c r="W63" s="162">
        <f t="shared" si="11"/>
        <v>0</v>
      </c>
      <c r="X63" s="162">
        <f t="shared" si="11"/>
        <v>0</v>
      </c>
      <c r="Y63" s="162">
        <f t="shared" si="11"/>
        <v>0</v>
      </c>
      <c r="Z63" s="162">
        <f>Z50+Z61</f>
        <v>-306905</v>
      </c>
      <c r="AA63" s="162">
        <f>AA50+AA61</f>
        <v>0</v>
      </c>
      <c r="AB63" s="162">
        <f t="shared" si="11"/>
        <v>0</v>
      </c>
      <c r="AC63" s="162">
        <f t="shared" si="11"/>
        <v>-11092338</v>
      </c>
      <c r="AD63" s="162">
        <f t="shared" si="11"/>
        <v>-2522908</v>
      </c>
      <c r="AE63" s="162">
        <f t="shared" si="11"/>
        <v>0</v>
      </c>
      <c r="AF63" s="162">
        <f t="shared" si="11"/>
        <v>0</v>
      </c>
      <c r="AG63" s="162">
        <f t="shared" si="11"/>
        <v>0</v>
      </c>
      <c r="AH63" s="162">
        <f t="shared" si="11"/>
        <v>0</v>
      </c>
      <c r="AI63" s="162">
        <f t="shared" si="11"/>
        <v>0</v>
      </c>
      <c r="AJ63" s="162">
        <f>AJ50+AJ61</f>
        <v>0</v>
      </c>
      <c r="AK63" s="162">
        <f t="shared" si="11"/>
        <v>0</v>
      </c>
      <c r="AL63" s="162">
        <f t="shared" si="11"/>
        <v>-10786</v>
      </c>
      <c r="AM63" s="162">
        <f t="shared" si="11"/>
        <v>0</v>
      </c>
      <c r="AN63" s="162">
        <f t="shared" si="11"/>
        <v>247960</v>
      </c>
      <c r="AO63" s="162">
        <f t="shared" si="11"/>
        <v>0</v>
      </c>
      <c r="AP63" s="162">
        <f t="shared" si="11"/>
        <v>3634651</v>
      </c>
      <c r="AQ63" s="162">
        <f t="shared" si="11"/>
        <v>-4611932</v>
      </c>
      <c r="AR63" s="162">
        <f t="shared" si="11"/>
        <v>-2262000</v>
      </c>
      <c r="AS63" s="162">
        <f t="shared" si="11"/>
        <v>0</v>
      </c>
      <c r="AT63" s="162">
        <f t="shared" si="11"/>
        <v>0</v>
      </c>
      <c r="AU63" s="162">
        <f t="shared" si="11"/>
        <v>0</v>
      </c>
      <c r="AV63" s="162">
        <f t="shared" si="11"/>
        <v>-1945813.927362395</v>
      </c>
      <c r="AW63" s="162">
        <f t="shared" si="11"/>
        <v>0</v>
      </c>
      <c r="AX63" s="162">
        <f t="shared" si="11"/>
        <v>8892883</v>
      </c>
      <c r="AY63" s="162">
        <f t="shared" si="11"/>
        <v>-580839</v>
      </c>
      <c r="AZ63" s="162">
        <f t="shared" si="11"/>
        <v>0</v>
      </c>
      <c r="BA63" s="162">
        <f t="shared" si="11"/>
        <v>-1089232</v>
      </c>
      <c r="BB63" s="162">
        <f t="shared" si="11"/>
        <v>-133198</v>
      </c>
      <c r="BC63" s="162">
        <f t="shared" si="11"/>
        <v>-733458</v>
      </c>
      <c r="BD63" s="162">
        <f t="shared" si="11"/>
        <v>13333779</v>
      </c>
      <c r="BE63" s="162">
        <f t="shared" si="11"/>
        <v>-1160769</v>
      </c>
      <c r="BF63" s="162">
        <f t="shared" si="11"/>
        <v>-18272643</v>
      </c>
      <c r="BG63" s="162">
        <f t="shared" si="11"/>
        <v>-791074</v>
      </c>
      <c r="BH63" s="162">
        <f>BH50+BH61</f>
        <v>-1029605.17</v>
      </c>
      <c r="BI63" s="162">
        <f>BI50+BI61</f>
        <v>-8492250</v>
      </c>
      <c r="BJ63" s="1"/>
      <c r="BK63" s="1"/>
    </row>
    <row r="64" spans="1:63" ht="15">
      <c r="A64" s="219">
        <v>57</v>
      </c>
      <c r="B64" s="114"/>
      <c r="C64" s="1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"/>
      <c r="BK64" s="1"/>
    </row>
    <row r="65" spans="1:63" ht="15.75" thickBot="1">
      <c r="A65" s="219">
        <v>58</v>
      </c>
      <c r="B65" s="164"/>
      <c r="C65" s="165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"/>
      <c r="BK65" s="1"/>
    </row>
    <row r="66" spans="1:63" ht="15">
      <c r="A66" s="219">
        <v>59</v>
      </c>
      <c r="B66" s="114"/>
      <c r="C66" s="1"/>
      <c r="D66" s="114"/>
      <c r="E66" s="114"/>
      <c r="F66" s="114"/>
      <c r="G66" s="114"/>
      <c r="H66" s="114"/>
      <c r="I66" s="1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">
      <c r="A67" s="210">
        <v>60</v>
      </c>
      <c r="B67" s="211" t="s">
        <v>258</v>
      </c>
      <c r="C67" s="5"/>
      <c r="D67" s="211" t="s">
        <v>259</v>
      </c>
      <c r="E67" s="211"/>
      <c r="F67" s="212">
        <f>4.54%-0.0454</f>
        <v>0</v>
      </c>
      <c r="G67" s="212"/>
      <c r="H67" s="211"/>
      <c r="I67" s="21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"/>
      <c r="BK67" s="1"/>
    </row>
    <row r="68" spans="1:63" ht="15">
      <c r="A68" s="210">
        <v>61</v>
      </c>
      <c r="B68" s="211" t="s">
        <v>102</v>
      </c>
      <c r="C68" s="5"/>
      <c r="D68" s="211" t="s">
        <v>260</v>
      </c>
      <c r="E68" s="211"/>
      <c r="F68" s="212">
        <v>0.35</v>
      </c>
      <c r="G68" s="212"/>
      <c r="H68" s="211"/>
      <c r="I68" s="21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"/>
      <c r="BK68" s="1"/>
    </row>
    <row r="69" spans="1:63" ht="15">
      <c r="A69" s="210">
        <v>62</v>
      </c>
      <c r="B69" s="211"/>
      <c r="C69" s="5"/>
      <c r="D69" s="211"/>
      <c r="E69" s="211"/>
      <c r="F69" s="212"/>
      <c r="G69" s="212"/>
      <c r="H69" s="211"/>
      <c r="I69" s="21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"/>
      <c r="BK69" s="1"/>
    </row>
    <row r="70" spans="1:63" ht="15">
      <c r="A70" s="210">
        <v>63</v>
      </c>
      <c r="B70" s="211" t="s">
        <v>261</v>
      </c>
      <c r="C70" s="213">
        <f>C12-C25-C26-C27-C28-C33</f>
        <v>-9027200.72784184</v>
      </c>
      <c r="D70" s="213">
        <f>D12-D25-D26-D27-D28-D33</f>
        <v>3014344.5795154334</v>
      </c>
      <c r="E70" s="213">
        <f aca="true" t="shared" si="12" ref="E70:BG70">E12-E25-E26-E27-E28-E33</f>
        <v>1299221.356520588</v>
      </c>
      <c r="F70" s="213">
        <f t="shared" si="12"/>
        <v>19753940.22712814</v>
      </c>
      <c r="G70" s="213">
        <f>G12-G25-G26-G27-G28-G33</f>
        <v>-2334637</v>
      </c>
      <c r="H70" s="213">
        <f t="shared" si="12"/>
        <v>340594</v>
      </c>
      <c r="I70" s="213">
        <f t="shared" si="12"/>
        <v>-1888738</v>
      </c>
      <c r="J70" s="213">
        <f t="shared" si="12"/>
        <v>-7612696</v>
      </c>
      <c r="K70" s="213">
        <f t="shared" si="12"/>
        <v>-5499045</v>
      </c>
      <c r="L70" s="213">
        <f t="shared" si="12"/>
        <v>66702</v>
      </c>
      <c r="M70" s="213">
        <f t="shared" si="12"/>
        <v>-24399</v>
      </c>
      <c r="N70" s="213">
        <f t="shared" si="12"/>
        <v>19216</v>
      </c>
      <c r="O70" s="213">
        <f t="shared" si="12"/>
        <v>285653</v>
      </c>
      <c r="P70" s="213">
        <f t="shared" si="12"/>
        <v>581986</v>
      </c>
      <c r="Q70" s="213">
        <f t="shared" si="12"/>
        <v>0</v>
      </c>
      <c r="R70" s="213">
        <f t="shared" si="12"/>
        <v>-900880</v>
      </c>
      <c r="S70" s="213">
        <f t="shared" si="12"/>
        <v>0</v>
      </c>
      <c r="T70" s="213">
        <f t="shared" si="12"/>
        <v>-41607</v>
      </c>
      <c r="U70" s="213">
        <f t="shared" si="12"/>
        <v>1373123</v>
      </c>
      <c r="V70" s="213">
        <f t="shared" si="12"/>
        <v>953154</v>
      </c>
      <c r="W70" s="213">
        <f t="shared" si="12"/>
        <v>234941</v>
      </c>
      <c r="X70" s="213">
        <f t="shared" si="12"/>
        <v>403032</v>
      </c>
      <c r="Y70" s="213">
        <f t="shared" si="12"/>
        <v>544598</v>
      </c>
      <c r="Z70" s="213">
        <f>Z12-Z25-Z26-Z27-Z28-Z33</f>
        <v>1659194</v>
      </c>
      <c r="AA70" s="213">
        <f>AA12-AA25-AA26-AA27-AA28-AA33</f>
        <v>152775</v>
      </c>
      <c r="AB70" s="213">
        <f t="shared" si="12"/>
        <v>-4156724</v>
      </c>
      <c r="AC70" s="213">
        <f>AC12-AC25-AC26-AC27-AC28-AC33-1</f>
        <v>796987</v>
      </c>
      <c r="AD70" s="213">
        <f t="shared" si="12"/>
        <v>-33798.55</v>
      </c>
      <c r="AE70" s="213">
        <f t="shared" si="12"/>
        <v>1352718</v>
      </c>
      <c r="AF70" s="213">
        <f t="shared" si="12"/>
        <v>0</v>
      </c>
      <c r="AG70" s="213">
        <f t="shared" si="12"/>
        <v>-151209</v>
      </c>
      <c r="AH70" s="213">
        <f t="shared" si="12"/>
        <v>-20850595</v>
      </c>
      <c r="AI70" s="213">
        <f t="shared" si="12"/>
        <v>0</v>
      </c>
      <c r="AJ70" s="213">
        <f>AJ12-AJ25-AJ26-AJ27-AJ28-AJ33</f>
        <v>279845</v>
      </c>
      <c r="AK70" s="213">
        <f t="shared" si="12"/>
        <v>-89507</v>
      </c>
      <c r="AL70" s="213">
        <f t="shared" si="12"/>
        <v>0</v>
      </c>
      <c r="AM70" s="213">
        <f t="shared" si="12"/>
        <v>2057937</v>
      </c>
      <c r="AN70" s="213">
        <f t="shared" si="12"/>
        <v>0</v>
      </c>
      <c r="AO70" s="213">
        <f t="shared" si="12"/>
        <v>0</v>
      </c>
      <c r="AP70" s="213">
        <f t="shared" si="12"/>
        <v>0</v>
      </c>
      <c r="AQ70" s="213">
        <f t="shared" si="12"/>
        <v>0</v>
      </c>
      <c r="AR70" s="213">
        <f t="shared" si="12"/>
        <v>-244000</v>
      </c>
      <c r="AS70" s="213">
        <f t="shared" si="12"/>
        <v>0</v>
      </c>
      <c r="AT70" s="213">
        <f t="shared" si="12"/>
        <v>-243733</v>
      </c>
      <c r="AU70" s="213">
        <f t="shared" si="12"/>
        <v>0</v>
      </c>
      <c r="AV70" s="213">
        <f t="shared" si="12"/>
        <v>0</v>
      </c>
      <c r="AW70" s="213">
        <f t="shared" si="12"/>
        <v>0</v>
      </c>
      <c r="AX70" s="213">
        <f t="shared" si="12"/>
        <v>0</v>
      </c>
      <c r="AY70" s="213">
        <f t="shared" si="12"/>
        <v>33000</v>
      </c>
      <c r="AZ70" s="213">
        <f t="shared" si="12"/>
        <v>0</v>
      </c>
      <c r="BA70" s="213">
        <f t="shared" si="12"/>
        <v>0</v>
      </c>
      <c r="BB70" s="213">
        <f t="shared" si="12"/>
        <v>0</v>
      </c>
      <c r="BC70" s="213">
        <f t="shared" si="12"/>
        <v>166104</v>
      </c>
      <c r="BD70" s="213">
        <f t="shared" si="12"/>
        <v>-334228</v>
      </c>
      <c r="BE70" s="213">
        <f t="shared" si="12"/>
        <v>0</v>
      </c>
      <c r="BF70" s="213">
        <f t="shared" si="12"/>
        <v>0</v>
      </c>
      <c r="BG70" s="213">
        <f t="shared" si="12"/>
        <v>21679</v>
      </c>
      <c r="BH70" s="213">
        <f>BH12-BH25-BH26-BH27-BH28-BH33</f>
        <v>-12149.341006</v>
      </c>
      <c r="BI70" s="213">
        <f>BI12-BI25-BI26-BI27-BI28-BI33</f>
        <v>0</v>
      </c>
      <c r="BJ70" s="1"/>
      <c r="BK70" s="1"/>
    </row>
    <row r="71" spans="1:63" ht="15">
      <c r="A71" s="210">
        <v>64</v>
      </c>
      <c r="B71" s="211" t="s">
        <v>262</v>
      </c>
      <c r="C71" s="9">
        <f>SUM(D71:BI71)</f>
        <v>0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1"/>
      <c r="BK71" s="1"/>
    </row>
    <row r="72" spans="1:63" ht="15">
      <c r="A72" s="210">
        <v>65</v>
      </c>
      <c r="B72" s="211" t="s">
        <v>263</v>
      </c>
      <c r="C72" s="9">
        <f>SUM(D72:BI72)</f>
        <v>0</v>
      </c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1"/>
      <c r="BK72" s="1"/>
    </row>
    <row r="73" spans="1:63" ht="15">
      <c r="A73" s="210">
        <v>66</v>
      </c>
      <c r="B73" s="211" t="s">
        <v>142</v>
      </c>
      <c r="C73" s="9">
        <f>SUM(D73:BI73)</f>
        <v>-1406517.0030205175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60">
        <f>D93</f>
        <v>-1406517.0030205175</v>
      </c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1"/>
      <c r="BK73" s="1"/>
    </row>
    <row r="74" spans="1:63" ht="15">
      <c r="A74" s="210">
        <v>67</v>
      </c>
      <c r="B74" s="211" t="s">
        <v>264</v>
      </c>
      <c r="C74" s="9">
        <f>SUM(D74:BI74)</f>
        <v>-33010673</v>
      </c>
      <c r="D74" s="213"/>
      <c r="E74" s="213"/>
      <c r="F74" s="213"/>
      <c r="G74" s="213"/>
      <c r="H74" s="213">
        <v>48248</v>
      </c>
      <c r="I74" s="213">
        <v>-9200</v>
      </c>
      <c r="J74" s="213"/>
      <c r="K74" s="213">
        <v>-30314000</v>
      </c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>
        <v>-767291</v>
      </c>
      <c r="AD74" s="213"/>
      <c r="AE74" s="213"/>
      <c r="AF74" s="213"/>
      <c r="AG74" s="213"/>
      <c r="AH74" s="213"/>
      <c r="AI74" s="213"/>
      <c r="AJ74" s="213"/>
      <c r="AK74" s="213">
        <v>89507</v>
      </c>
      <c r="AL74" s="213"/>
      <c r="AM74" s="213">
        <v>-2057937</v>
      </c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1"/>
      <c r="BK74" s="1"/>
    </row>
    <row r="75" spans="1:63" ht="15">
      <c r="A75" s="210">
        <v>68</v>
      </c>
      <c r="B75" s="211" t="s">
        <v>265</v>
      </c>
      <c r="C75" s="214">
        <f>SUM(D75:BI75)</f>
        <v>372627</v>
      </c>
      <c r="D75" s="215"/>
      <c r="E75" s="215"/>
      <c r="F75" s="215"/>
      <c r="G75" s="215"/>
      <c r="H75" s="215">
        <v>388842</v>
      </c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>
        <v>-16215</v>
      </c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1"/>
      <c r="BK75" s="1"/>
    </row>
    <row r="76" spans="1:63" ht="15">
      <c r="A76" s="210">
        <v>69</v>
      </c>
      <c r="B76" s="211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1"/>
      <c r="BK76" s="1"/>
    </row>
    <row r="77" spans="1:63" ht="15">
      <c r="A77" s="210">
        <v>70</v>
      </c>
      <c r="B77" s="211" t="s">
        <v>266</v>
      </c>
      <c r="C77" s="9">
        <f>C70-C71-C72-C73+C74-C75</f>
        <v>-41003983.72482132</v>
      </c>
      <c r="D77" s="9">
        <f aca="true" t="shared" si="13" ref="D77:BG77">D70-D71-D72-D73+D74-D75</f>
        <v>3014344.5795154334</v>
      </c>
      <c r="E77" s="9">
        <f t="shared" si="13"/>
        <v>1299221.356520588</v>
      </c>
      <c r="F77" s="9">
        <f t="shared" si="13"/>
        <v>19753940.22712814</v>
      </c>
      <c r="G77" s="9">
        <f t="shared" si="13"/>
        <v>-2334637</v>
      </c>
      <c r="H77" s="9">
        <f t="shared" si="13"/>
        <v>0</v>
      </c>
      <c r="I77" s="9">
        <f t="shared" si="13"/>
        <v>-1897938</v>
      </c>
      <c r="J77" s="9">
        <f t="shared" si="13"/>
        <v>-7612696</v>
      </c>
      <c r="K77" s="9">
        <f t="shared" si="13"/>
        <v>-35813045</v>
      </c>
      <c r="L77" s="9">
        <f t="shared" si="13"/>
        <v>66702</v>
      </c>
      <c r="M77" s="9">
        <f t="shared" si="13"/>
        <v>-24399</v>
      </c>
      <c r="N77" s="9">
        <f t="shared" si="13"/>
        <v>19216</v>
      </c>
      <c r="O77" s="9">
        <f t="shared" si="13"/>
        <v>285653</v>
      </c>
      <c r="P77" s="9">
        <f t="shared" si="13"/>
        <v>581986</v>
      </c>
      <c r="Q77" s="9">
        <f t="shared" si="13"/>
        <v>0</v>
      </c>
      <c r="R77" s="9">
        <f t="shared" si="13"/>
        <v>-900880</v>
      </c>
      <c r="S77" s="9">
        <f t="shared" si="13"/>
        <v>0</v>
      </c>
      <c r="T77" s="9">
        <f t="shared" si="13"/>
        <v>-41607</v>
      </c>
      <c r="U77" s="9">
        <f t="shared" si="13"/>
        <v>1373123</v>
      </c>
      <c r="V77" s="9">
        <f t="shared" si="13"/>
        <v>953154</v>
      </c>
      <c r="W77" s="9">
        <f t="shared" si="13"/>
        <v>234941</v>
      </c>
      <c r="X77" s="9">
        <f t="shared" si="13"/>
        <v>403032</v>
      </c>
      <c r="Y77" s="9">
        <f t="shared" si="13"/>
        <v>544598</v>
      </c>
      <c r="Z77" s="9">
        <f>Z70-Z71-Z72-Z73+Z74-Z75</f>
        <v>1659194</v>
      </c>
      <c r="AA77" s="9">
        <f>AA70-AA71-AA72-AA73+AA74-AA75</f>
        <v>152775</v>
      </c>
      <c r="AB77" s="9">
        <f t="shared" si="13"/>
        <v>-4156724</v>
      </c>
      <c r="AC77" s="9">
        <f t="shared" si="13"/>
        <v>45911</v>
      </c>
      <c r="AD77" s="9">
        <f t="shared" si="13"/>
        <v>-33798.55</v>
      </c>
      <c r="AE77" s="9">
        <f t="shared" si="13"/>
        <v>1352718</v>
      </c>
      <c r="AF77" s="9">
        <f t="shared" si="13"/>
        <v>0</v>
      </c>
      <c r="AG77" s="9">
        <f t="shared" si="13"/>
        <v>-151209</v>
      </c>
      <c r="AH77" s="9">
        <f t="shared" si="13"/>
        <v>-20850595</v>
      </c>
      <c r="AI77" s="9">
        <f t="shared" si="13"/>
        <v>0</v>
      </c>
      <c r="AJ77" s="9">
        <f>AJ70-AJ71-AJ72-AJ73+AJ74-AJ75</f>
        <v>279845</v>
      </c>
      <c r="AK77" s="9">
        <f t="shared" si="13"/>
        <v>0</v>
      </c>
      <c r="AL77" s="9">
        <f t="shared" si="13"/>
        <v>0</v>
      </c>
      <c r="AM77" s="9">
        <f t="shared" si="13"/>
        <v>0</v>
      </c>
      <c r="AN77" s="9">
        <f t="shared" si="13"/>
        <v>0</v>
      </c>
      <c r="AO77" s="261">
        <f t="shared" si="13"/>
        <v>1406517.0030205175</v>
      </c>
      <c r="AP77" s="9">
        <f t="shared" si="13"/>
        <v>0</v>
      </c>
      <c r="AQ77" s="9">
        <f t="shared" si="13"/>
        <v>0</v>
      </c>
      <c r="AR77" s="9">
        <f t="shared" si="13"/>
        <v>-244000</v>
      </c>
      <c r="AS77" s="9">
        <f t="shared" si="13"/>
        <v>0</v>
      </c>
      <c r="AT77" s="9">
        <f t="shared" si="13"/>
        <v>-243733</v>
      </c>
      <c r="AU77" s="9">
        <f t="shared" si="13"/>
        <v>0</v>
      </c>
      <c r="AV77" s="9">
        <f t="shared" si="13"/>
        <v>0</v>
      </c>
      <c r="AW77" s="9">
        <f t="shared" si="13"/>
        <v>0</v>
      </c>
      <c r="AX77" s="9">
        <f t="shared" si="13"/>
        <v>0</v>
      </c>
      <c r="AY77" s="9">
        <f t="shared" si="13"/>
        <v>33000</v>
      </c>
      <c r="AZ77" s="9">
        <f t="shared" si="13"/>
        <v>0</v>
      </c>
      <c r="BA77" s="9">
        <f t="shared" si="13"/>
        <v>0</v>
      </c>
      <c r="BB77" s="9">
        <f t="shared" si="13"/>
        <v>0</v>
      </c>
      <c r="BC77" s="9">
        <f t="shared" si="13"/>
        <v>166104</v>
      </c>
      <c r="BD77" s="9">
        <f t="shared" si="13"/>
        <v>-334228</v>
      </c>
      <c r="BE77" s="9">
        <f t="shared" si="13"/>
        <v>0</v>
      </c>
      <c r="BF77" s="9">
        <f t="shared" si="13"/>
        <v>0</v>
      </c>
      <c r="BG77" s="9">
        <f t="shared" si="13"/>
        <v>21679</v>
      </c>
      <c r="BH77" s="9">
        <f>BH70-BH71-BH72-BH73+BH74-BH75</f>
        <v>-12149.341006</v>
      </c>
      <c r="BI77" s="9">
        <f>BI70-BI71-BI72-BI73+BI74-BI75</f>
        <v>0</v>
      </c>
      <c r="BJ77" s="1"/>
      <c r="BK77" s="1"/>
    </row>
    <row r="78" spans="1:63" ht="15">
      <c r="A78" s="210">
        <v>71</v>
      </c>
      <c r="B78" s="211" t="s">
        <v>267</v>
      </c>
      <c r="C78" s="9">
        <f>SUM(D78:BI78)</f>
        <v>0</v>
      </c>
      <c r="D78" s="213">
        <f aca="true" t="shared" si="14" ref="D78:AI78">D77*$F$67</f>
        <v>0</v>
      </c>
      <c r="E78" s="213">
        <f t="shared" si="14"/>
        <v>0</v>
      </c>
      <c r="F78" s="213">
        <f t="shared" si="14"/>
        <v>0</v>
      </c>
      <c r="G78" s="213">
        <f t="shared" si="14"/>
        <v>0</v>
      </c>
      <c r="H78" s="213">
        <f t="shared" si="14"/>
        <v>0</v>
      </c>
      <c r="I78" s="213">
        <f t="shared" si="14"/>
        <v>0</v>
      </c>
      <c r="J78" s="213">
        <f t="shared" si="14"/>
        <v>0</v>
      </c>
      <c r="K78" s="213">
        <f t="shared" si="14"/>
        <v>0</v>
      </c>
      <c r="L78" s="213">
        <f t="shared" si="14"/>
        <v>0</v>
      </c>
      <c r="M78" s="213">
        <f t="shared" si="14"/>
        <v>0</v>
      </c>
      <c r="N78" s="213">
        <f t="shared" si="14"/>
        <v>0</v>
      </c>
      <c r="O78" s="213">
        <f t="shared" si="14"/>
        <v>0</v>
      </c>
      <c r="P78" s="213">
        <f t="shared" si="14"/>
        <v>0</v>
      </c>
      <c r="Q78" s="213">
        <f t="shared" si="14"/>
        <v>0</v>
      </c>
      <c r="R78" s="213">
        <f t="shared" si="14"/>
        <v>0</v>
      </c>
      <c r="S78" s="213">
        <f t="shared" si="14"/>
        <v>0</v>
      </c>
      <c r="T78" s="213">
        <f t="shared" si="14"/>
        <v>0</v>
      </c>
      <c r="U78" s="213">
        <f t="shared" si="14"/>
        <v>0</v>
      </c>
      <c r="V78" s="213">
        <f t="shared" si="14"/>
        <v>0</v>
      </c>
      <c r="W78" s="213">
        <f t="shared" si="14"/>
        <v>0</v>
      </c>
      <c r="X78" s="213">
        <f t="shared" si="14"/>
        <v>0</v>
      </c>
      <c r="Y78" s="213">
        <f t="shared" si="14"/>
        <v>0</v>
      </c>
      <c r="Z78" s="213">
        <f t="shared" si="14"/>
        <v>0</v>
      </c>
      <c r="AA78" s="213">
        <f t="shared" si="14"/>
        <v>0</v>
      </c>
      <c r="AB78" s="213">
        <f t="shared" si="14"/>
        <v>0</v>
      </c>
      <c r="AC78" s="213">
        <f t="shared" si="14"/>
        <v>0</v>
      </c>
      <c r="AD78" s="213">
        <f t="shared" si="14"/>
        <v>0</v>
      </c>
      <c r="AE78" s="213">
        <f t="shared" si="14"/>
        <v>0</v>
      </c>
      <c r="AF78" s="213">
        <f t="shared" si="14"/>
        <v>0</v>
      </c>
      <c r="AG78" s="213">
        <f t="shared" si="14"/>
        <v>0</v>
      </c>
      <c r="AH78" s="213">
        <f t="shared" si="14"/>
        <v>0</v>
      </c>
      <c r="AI78" s="213">
        <f t="shared" si="14"/>
        <v>0</v>
      </c>
      <c r="AJ78" s="213">
        <f aca="true" t="shared" si="15" ref="AJ78:BH78">AJ77*$F$67</f>
        <v>0</v>
      </c>
      <c r="AK78" s="213">
        <f t="shared" si="15"/>
        <v>0</v>
      </c>
      <c r="AL78" s="213">
        <f t="shared" si="15"/>
        <v>0</v>
      </c>
      <c r="AM78" s="213">
        <f t="shared" si="15"/>
        <v>0</v>
      </c>
      <c r="AN78" s="213">
        <f t="shared" si="15"/>
        <v>0</v>
      </c>
      <c r="AO78" s="260">
        <f t="shared" si="15"/>
        <v>0</v>
      </c>
      <c r="AP78" s="213">
        <f t="shared" si="15"/>
        <v>0</v>
      </c>
      <c r="AQ78" s="213">
        <f t="shared" si="15"/>
        <v>0</v>
      </c>
      <c r="AR78" s="213">
        <f t="shared" si="15"/>
        <v>0</v>
      </c>
      <c r="AS78" s="213">
        <f t="shared" si="15"/>
        <v>0</v>
      </c>
      <c r="AT78" s="213">
        <f t="shared" si="15"/>
        <v>0</v>
      </c>
      <c r="AU78" s="213">
        <f t="shared" si="15"/>
        <v>0</v>
      </c>
      <c r="AV78" s="213">
        <f t="shared" si="15"/>
        <v>0</v>
      </c>
      <c r="AW78" s="213">
        <f t="shared" si="15"/>
        <v>0</v>
      </c>
      <c r="AX78" s="213">
        <f t="shared" si="15"/>
        <v>0</v>
      </c>
      <c r="AY78" s="213">
        <f t="shared" si="15"/>
        <v>0</v>
      </c>
      <c r="AZ78" s="213">
        <f t="shared" si="15"/>
        <v>0</v>
      </c>
      <c r="BA78" s="213">
        <f t="shared" si="15"/>
        <v>0</v>
      </c>
      <c r="BB78" s="213">
        <f t="shared" si="15"/>
        <v>0</v>
      </c>
      <c r="BC78" s="213">
        <f t="shared" si="15"/>
        <v>0</v>
      </c>
      <c r="BD78" s="213">
        <f t="shared" si="15"/>
        <v>0</v>
      </c>
      <c r="BE78" s="213">
        <f t="shared" si="15"/>
        <v>0</v>
      </c>
      <c r="BF78" s="213">
        <f t="shared" si="15"/>
        <v>0</v>
      </c>
      <c r="BG78" s="213">
        <f t="shared" si="15"/>
        <v>0</v>
      </c>
      <c r="BH78" s="213">
        <f t="shared" si="15"/>
        <v>0</v>
      </c>
      <c r="BI78" s="213"/>
      <c r="BJ78" s="1"/>
      <c r="BK78" s="1"/>
    </row>
    <row r="79" spans="1:63" ht="15">
      <c r="A79" s="210">
        <v>72</v>
      </c>
      <c r="B79" s="211" t="s">
        <v>268</v>
      </c>
      <c r="C79" s="216">
        <f aca="true" t="shared" si="16" ref="C79:BI79">C77-C78</f>
        <v>-41003983.72482132</v>
      </c>
      <c r="D79" s="216">
        <f t="shared" si="16"/>
        <v>3014344.5795154334</v>
      </c>
      <c r="E79" s="216">
        <f t="shared" si="16"/>
        <v>1299221.356520588</v>
      </c>
      <c r="F79" s="216">
        <f t="shared" si="16"/>
        <v>19753940.22712814</v>
      </c>
      <c r="G79" s="216">
        <f t="shared" si="16"/>
        <v>-2334637</v>
      </c>
      <c r="H79" s="216">
        <f t="shared" si="16"/>
        <v>0</v>
      </c>
      <c r="I79" s="216">
        <f t="shared" si="16"/>
        <v>-1897938</v>
      </c>
      <c r="J79" s="216">
        <f t="shared" si="16"/>
        <v>-7612696</v>
      </c>
      <c r="K79" s="216">
        <f t="shared" si="16"/>
        <v>-35813045</v>
      </c>
      <c r="L79" s="216">
        <f t="shared" si="16"/>
        <v>66702</v>
      </c>
      <c r="M79" s="216">
        <f t="shared" si="16"/>
        <v>-24399</v>
      </c>
      <c r="N79" s="216">
        <f t="shared" si="16"/>
        <v>19216</v>
      </c>
      <c r="O79" s="216">
        <f t="shared" si="16"/>
        <v>285653</v>
      </c>
      <c r="P79" s="216">
        <f t="shared" si="16"/>
        <v>581986</v>
      </c>
      <c r="Q79" s="216">
        <f t="shared" si="16"/>
        <v>0</v>
      </c>
      <c r="R79" s="216">
        <f t="shared" si="16"/>
        <v>-900880</v>
      </c>
      <c r="S79" s="216">
        <f t="shared" si="16"/>
        <v>0</v>
      </c>
      <c r="T79" s="216">
        <f t="shared" si="16"/>
        <v>-41607</v>
      </c>
      <c r="U79" s="216">
        <f t="shared" si="16"/>
        <v>1373123</v>
      </c>
      <c r="V79" s="216">
        <f t="shared" si="16"/>
        <v>953154</v>
      </c>
      <c r="W79" s="216">
        <f t="shared" si="16"/>
        <v>234941</v>
      </c>
      <c r="X79" s="216">
        <f t="shared" si="16"/>
        <v>403032</v>
      </c>
      <c r="Y79" s="216">
        <f t="shared" si="16"/>
        <v>544598</v>
      </c>
      <c r="Z79" s="216">
        <f t="shared" si="16"/>
        <v>1659194</v>
      </c>
      <c r="AA79" s="216">
        <f t="shared" si="16"/>
        <v>152775</v>
      </c>
      <c r="AB79" s="216">
        <f t="shared" si="16"/>
        <v>-4156724</v>
      </c>
      <c r="AC79" s="216">
        <f t="shared" si="16"/>
        <v>45911</v>
      </c>
      <c r="AD79" s="216">
        <f t="shared" si="16"/>
        <v>-33798.55</v>
      </c>
      <c r="AE79" s="216">
        <f t="shared" si="16"/>
        <v>1352718</v>
      </c>
      <c r="AF79" s="216">
        <f t="shared" si="16"/>
        <v>0</v>
      </c>
      <c r="AG79" s="216">
        <f t="shared" si="16"/>
        <v>-151209</v>
      </c>
      <c r="AH79" s="216">
        <f t="shared" si="16"/>
        <v>-20850595</v>
      </c>
      <c r="AI79" s="216">
        <f t="shared" si="16"/>
        <v>0</v>
      </c>
      <c r="AJ79" s="216">
        <f t="shared" si="16"/>
        <v>279845</v>
      </c>
      <c r="AK79" s="216">
        <f>AK77-AK78</f>
        <v>0</v>
      </c>
      <c r="AL79" s="216">
        <f>AL77-AL78</f>
        <v>0</v>
      </c>
      <c r="AM79" s="216">
        <f>AM77-AM78</f>
        <v>0</v>
      </c>
      <c r="AN79" s="216">
        <f>AN77-AN78</f>
        <v>0</v>
      </c>
      <c r="AO79" s="262">
        <f t="shared" si="16"/>
        <v>1406517.0030205175</v>
      </c>
      <c r="AP79" s="216">
        <f t="shared" si="16"/>
        <v>0</v>
      </c>
      <c r="AQ79" s="216">
        <f t="shared" si="16"/>
        <v>0</v>
      </c>
      <c r="AR79" s="216">
        <f t="shared" si="16"/>
        <v>-244000</v>
      </c>
      <c r="AS79" s="216">
        <f t="shared" si="16"/>
        <v>0</v>
      </c>
      <c r="AT79" s="216">
        <f t="shared" si="16"/>
        <v>-243733</v>
      </c>
      <c r="AU79" s="216">
        <f t="shared" si="16"/>
        <v>0</v>
      </c>
      <c r="AV79" s="216">
        <f t="shared" si="16"/>
        <v>0</v>
      </c>
      <c r="AW79" s="216">
        <f t="shared" si="16"/>
        <v>0</v>
      </c>
      <c r="AX79" s="216">
        <f t="shared" si="16"/>
        <v>0</v>
      </c>
      <c r="AY79" s="216">
        <f t="shared" si="16"/>
        <v>33000</v>
      </c>
      <c r="AZ79" s="216">
        <f t="shared" si="16"/>
        <v>0</v>
      </c>
      <c r="BA79" s="216">
        <f t="shared" si="16"/>
        <v>0</v>
      </c>
      <c r="BB79" s="216">
        <f t="shared" si="16"/>
        <v>0</v>
      </c>
      <c r="BC79" s="216">
        <f t="shared" si="16"/>
        <v>166104</v>
      </c>
      <c r="BD79" s="216">
        <f t="shared" si="16"/>
        <v>-334228</v>
      </c>
      <c r="BE79" s="216">
        <f t="shared" si="16"/>
        <v>0</v>
      </c>
      <c r="BF79" s="216">
        <f t="shared" si="16"/>
        <v>0</v>
      </c>
      <c r="BG79" s="216">
        <f t="shared" si="16"/>
        <v>21679</v>
      </c>
      <c r="BH79" s="216">
        <f t="shared" si="16"/>
        <v>-12149.341006</v>
      </c>
      <c r="BI79" s="216">
        <f t="shared" si="16"/>
        <v>0</v>
      </c>
      <c r="BJ79" s="1"/>
      <c r="BK79" s="1"/>
    </row>
    <row r="80" spans="1:63" ht="15">
      <c r="A80" s="210">
        <v>73</v>
      </c>
      <c r="B80" s="211" t="s">
        <v>269</v>
      </c>
      <c r="C80" s="9">
        <f>SUM(D80:BI80)</f>
        <v>0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60"/>
      <c r="AP80" s="213"/>
      <c r="AQ80" s="213"/>
      <c r="AR80" s="213"/>
      <c r="AS80" s="213"/>
      <c r="AT80" s="213"/>
      <c r="AU80" s="213">
        <f>1159454-1159454</f>
        <v>0</v>
      </c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1"/>
      <c r="BK80" s="1"/>
    </row>
    <row r="81" spans="1:63" ht="15.75" thickBot="1">
      <c r="A81" s="210">
        <v>74</v>
      </c>
      <c r="B81" s="211" t="s">
        <v>270</v>
      </c>
      <c r="C81" s="217">
        <f>SUM(D81:BI81)</f>
        <v>-14351394.653687466</v>
      </c>
      <c r="D81" s="218">
        <f aca="true" t="shared" si="17" ref="D81:AR81">D79*$F$68</f>
        <v>1055020.6028304016</v>
      </c>
      <c r="E81" s="218">
        <f t="shared" si="17"/>
        <v>454727.47478220577</v>
      </c>
      <c r="F81" s="218">
        <f t="shared" si="17"/>
        <v>6913879.079494849</v>
      </c>
      <c r="G81" s="218">
        <f t="shared" si="17"/>
        <v>-817122.95</v>
      </c>
      <c r="H81" s="218">
        <f t="shared" si="17"/>
        <v>0</v>
      </c>
      <c r="I81" s="218">
        <f t="shared" si="17"/>
        <v>-664278.2999999999</v>
      </c>
      <c r="J81" s="218">
        <f t="shared" si="17"/>
        <v>-2664443.5999999996</v>
      </c>
      <c r="K81" s="218">
        <f t="shared" si="17"/>
        <v>-12534565.75</v>
      </c>
      <c r="L81" s="218">
        <f t="shared" si="17"/>
        <v>23345.699999999997</v>
      </c>
      <c r="M81" s="218">
        <f t="shared" si="17"/>
        <v>-8539.65</v>
      </c>
      <c r="N81" s="218">
        <f t="shared" si="17"/>
        <v>6725.599999999999</v>
      </c>
      <c r="O81" s="218">
        <f t="shared" si="17"/>
        <v>99978.54999999999</v>
      </c>
      <c r="P81" s="218">
        <f t="shared" si="17"/>
        <v>203695.09999999998</v>
      </c>
      <c r="Q81" s="218">
        <f t="shared" si="17"/>
        <v>0</v>
      </c>
      <c r="R81" s="218">
        <f t="shared" si="17"/>
        <v>-315308</v>
      </c>
      <c r="S81" s="218">
        <f t="shared" si="17"/>
        <v>0</v>
      </c>
      <c r="T81" s="218">
        <f t="shared" si="17"/>
        <v>-14562.449999999999</v>
      </c>
      <c r="U81" s="218">
        <f t="shared" si="17"/>
        <v>480593.05</v>
      </c>
      <c r="V81" s="218">
        <f t="shared" si="17"/>
        <v>333603.89999999997</v>
      </c>
      <c r="W81" s="218">
        <f t="shared" si="17"/>
        <v>82229.34999999999</v>
      </c>
      <c r="X81" s="218">
        <f t="shared" si="17"/>
        <v>141061.19999999998</v>
      </c>
      <c r="Y81" s="218">
        <f t="shared" si="17"/>
        <v>190609.3</v>
      </c>
      <c r="Z81" s="218">
        <f>Z79*$F$68</f>
        <v>580717.8999999999</v>
      </c>
      <c r="AA81" s="218">
        <f>AA79*$F$68</f>
        <v>53471.25</v>
      </c>
      <c r="AB81" s="218">
        <f t="shared" si="17"/>
        <v>-1454853.4</v>
      </c>
      <c r="AC81" s="218">
        <f t="shared" si="17"/>
        <v>16068.849999999999</v>
      </c>
      <c r="AD81" s="218">
        <f t="shared" si="17"/>
        <v>-11829.4925</v>
      </c>
      <c r="AE81" s="218">
        <f t="shared" si="17"/>
        <v>473451.3</v>
      </c>
      <c r="AF81" s="218">
        <f t="shared" si="17"/>
        <v>0</v>
      </c>
      <c r="AG81" s="218">
        <f t="shared" si="17"/>
        <v>-52923.149999999994</v>
      </c>
      <c r="AH81" s="218">
        <f t="shared" si="17"/>
        <v>-7297708.25</v>
      </c>
      <c r="AI81" s="218">
        <f t="shared" si="17"/>
        <v>0</v>
      </c>
      <c r="AJ81" s="218">
        <f>AJ79*$F$68</f>
        <v>97945.75</v>
      </c>
      <c r="AK81" s="218">
        <f t="shared" si="17"/>
        <v>0</v>
      </c>
      <c r="AL81" s="218">
        <f t="shared" si="17"/>
        <v>0</v>
      </c>
      <c r="AM81" s="218">
        <f t="shared" si="17"/>
        <v>0</v>
      </c>
      <c r="AN81" s="218">
        <f t="shared" si="17"/>
        <v>0</v>
      </c>
      <c r="AO81" s="263">
        <f t="shared" si="17"/>
        <v>492280.9510571811</v>
      </c>
      <c r="AP81" s="218">
        <f t="shared" si="17"/>
        <v>0</v>
      </c>
      <c r="AQ81" s="218">
        <f t="shared" si="17"/>
        <v>0</v>
      </c>
      <c r="AR81" s="218">
        <f t="shared" si="17"/>
        <v>-85400</v>
      </c>
      <c r="AS81" s="218">
        <f>AS79*$F$68+AS80</f>
        <v>0</v>
      </c>
      <c r="AT81" s="218">
        <f>AT79*$F$68+AT80</f>
        <v>-85306.54999999999</v>
      </c>
      <c r="AU81" s="218">
        <f>AU79*$F$68+AU80</f>
        <v>0</v>
      </c>
      <c r="AV81" s="218">
        <f aca="true" t="shared" si="18" ref="AV81:BG81">AV79*$F$68</f>
        <v>0</v>
      </c>
      <c r="AW81" s="218">
        <f t="shared" si="18"/>
        <v>0</v>
      </c>
      <c r="AX81" s="218">
        <f t="shared" si="18"/>
        <v>0</v>
      </c>
      <c r="AY81" s="218">
        <f t="shared" si="18"/>
        <v>11550</v>
      </c>
      <c r="AZ81" s="218">
        <f t="shared" si="18"/>
        <v>0</v>
      </c>
      <c r="BA81" s="218">
        <f t="shared" si="18"/>
        <v>0</v>
      </c>
      <c r="BB81" s="218">
        <f t="shared" si="18"/>
        <v>0</v>
      </c>
      <c r="BC81" s="218">
        <f t="shared" si="18"/>
        <v>58136.399999999994</v>
      </c>
      <c r="BD81" s="218">
        <f t="shared" si="18"/>
        <v>-116979.79999999999</v>
      </c>
      <c r="BE81" s="218">
        <f t="shared" si="18"/>
        <v>0</v>
      </c>
      <c r="BF81" s="218">
        <f t="shared" si="18"/>
        <v>0</v>
      </c>
      <c r="BG81" s="218">
        <f t="shared" si="18"/>
        <v>7587.65</v>
      </c>
      <c r="BH81" s="218">
        <f>BH79*$F$68</f>
        <v>-4252.2693521</v>
      </c>
      <c r="BI81" s="218">
        <f>BI79*$F$68+BI80</f>
        <v>0</v>
      </c>
      <c r="BJ81" s="1"/>
      <c r="BK81" s="1"/>
    </row>
    <row r="82" spans="2:63" ht="15.75" thickTop="1"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264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"/>
      <c r="BK82" s="1"/>
    </row>
    <row r="83" spans="2:63" ht="15">
      <c r="B83" s="170" t="s">
        <v>271</v>
      </c>
      <c r="C83" s="1"/>
      <c r="D83" s="10">
        <f>SUM(D81:K81)</f>
        <v>-8256783.442892544</v>
      </c>
      <c r="E83" s="1"/>
      <c r="F83" s="1"/>
      <c r="G83" s="1"/>
      <c r="H83" s="1"/>
      <c r="I83" s="1"/>
      <c r="J83" s="1"/>
      <c r="K83" s="1"/>
      <c r="L83" s="10">
        <f>SUM(L81:AA81)</f>
        <v>1857620.7999999996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0">
        <f>SUM(AB81:AI81)</f>
        <v>-8327794.1425</v>
      </c>
      <c r="AC83" s="1"/>
      <c r="AD83" s="1"/>
      <c r="AE83" s="1"/>
      <c r="AF83" s="1"/>
      <c r="AG83" s="1"/>
      <c r="AH83" s="1"/>
      <c r="AI83" s="1"/>
      <c r="AJ83" s="1"/>
      <c r="AK83" s="10">
        <f>SUM(AK81:AN81)</f>
        <v>0</v>
      </c>
      <c r="AL83" s="1"/>
      <c r="AM83" s="1"/>
      <c r="AN83" s="1"/>
      <c r="AO83" s="10">
        <f>SUM(AO81:AU81)</f>
        <v>321574.4010571811</v>
      </c>
      <c r="AP83" s="1"/>
      <c r="AQ83" s="1"/>
      <c r="AR83" s="1"/>
      <c r="AS83" s="1"/>
      <c r="AT83" s="1"/>
      <c r="AU83" s="1"/>
      <c r="AV83" s="10">
        <f>SUM(AV81:BI81)</f>
        <v>-43958.01935209999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2:63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2:63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63" ht="15">
      <c r="B86" s="170" t="s">
        <v>272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2:63" ht="15">
      <c r="B87" s="1" t="s">
        <v>273</v>
      </c>
      <c r="D87" s="171">
        <f>+TES2RevReqSummary!E63</f>
        <v>505194795.90263754</v>
      </c>
      <c r="E87" s="11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:63" ht="15">
      <c r="B88" s="1" t="s">
        <v>274</v>
      </c>
      <c r="D88" s="172">
        <v>5705161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2:63" ht="15">
      <c r="B89" s="1" t="s">
        <v>275</v>
      </c>
      <c r="D89" s="171">
        <f>D87+D88</f>
        <v>510899956.90263754</v>
      </c>
      <c r="E89" s="1"/>
      <c r="F89" s="274"/>
      <c r="G89" s="274"/>
      <c r="H89" s="274"/>
      <c r="I89" s="27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2:63" ht="15">
      <c r="B90" s="1" t="s">
        <v>276</v>
      </c>
      <c r="D90" s="173">
        <f>+'cost of capital'!F8</f>
        <v>0.034874999999999996</v>
      </c>
      <c r="E90" s="1"/>
      <c r="F90" s="274"/>
      <c r="G90" s="274"/>
      <c r="H90" s="274"/>
      <c r="I90" s="27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:63" ht="15">
      <c r="B91" s="1" t="s">
        <v>277</v>
      </c>
      <c r="D91" s="172">
        <f>D90*D89</f>
        <v>17817635.996979482</v>
      </c>
      <c r="E91" s="114"/>
      <c r="F91" s="114"/>
      <c r="G91" s="114"/>
      <c r="H91" s="114"/>
      <c r="I91" s="1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:63" ht="15">
      <c r="B92" s="114" t="s">
        <v>278</v>
      </c>
      <c r="D92" s="171">
        <f>+TES2RevReqSummary!C74</f>
        <v>19224153</v>
      </c>
      <c r="E92" s="145"/>
      <c r="F92" s="145"/>
      <c r="G92" s="145"/>
      <c r="H92" s="145"/>
      <c r="I92" s="146"/>
      <c r="J92" s="146"/>
      <c r="K92" s="145"/>
      <c r="L92" s="146"/>
      <c r="M92" s="146"/>
      <c r="N92" s="146"/>
      <c r="O92" s="146"/>
      <c r="P92" s="146"/>
      <c r="Q92" s="146"/>
      <c r="R92" s="146"/>
      <c r="S92" s="146"/>
      <c r="T92" s="146"/>
      <c r="U92" s="147"/>
      <c r="V92" s="147"/>
      <c r="W92" s="147"/>
      <c r="X92" s="147"/>
      <c r="Y92" s="147"/>
      <c r="Z92" s="147"/>
      <c r="AA92" s="147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7"/>
      <c r="BG92" s="147"/>
      <c r="BH92" s="147"/>
      <c r="BI92" s="147"/>
      <c r="BJ92" s="1"/>
      <c r="BK92" s="1"/>
    </row>
    <row r="93" spans="2:63" ht="15">
      <c r="B93" s="114" t="s">
        <v>279</v>
      </c>
      <c r="D93" s="174">
        <f>D91-D92</f>
        <v>-1406517.0030205175</v>
      </c>
      <c r="E93" s="148"/>
      <c r="F93" s="148"/>
      <c r="G93" s="148"/>
      <c r="H93" s="148"/>
      <c r="I93" s="14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"/>
      <c r="BJ93" s="1"/>
      <c r="BK93" s="1"/>
    </row>
    <row r="94" spans="2:63" ht="15">
      <c r="B94" s="152"/>
      <c r="D94" s="148"/>
      <c r="E94" s="148"/>
      <c r="F94" s="148"/>
      <c r="G94" s="148"/>
      <c r="H94" s="148"/>
      <c r="I94" s="14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1"/>
      <c r="BJ94" s="1"/>
      <c r="BK94" s="1"/>
    </row>
    <row r="95" spans="2:61" ht="12.75">
      <c r="B95" s="131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</row>
    <row r="96" spans="2:61" ht="12.75">
      <c r="B96" s="110"/>
      <c r="C96" s="111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</row>
  </sheetData>
  <mergeCells count="4">
    <mergeCell ref="F1:I1"/>
    <mergeCell ref="F2:I2"/>
    <mergeCell ref="F89:I89"/>
    <mergeCell ref="F90:I90"/>
  </mergeCells>
  <printOptions horizontalCentered="1" verticalCentered="1"/>
  <pageMargins left="1.25" right="0.5" top="0.75" bottom="0.75" header="0.5" footer="0.5"/>
  <pageSetup fitToWidth="0" fitToHeight="1" horizontalDpi="600" verticalDpi="600" orientation="portrait" scale="57" r:id="rId1"/>
  <headerFooter alignWithMargins="0">
    <oddHeader>&amp;R&amp;"Palatino Linotype,Regular"Exhibit ____ (TES-2)
Docket No. UE-032065
Page &amp;P of &amp;N
revised July 12, 2004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2"/>
  <sheetViews>
    <sheetView workbookViewId="0" topLeftCell="A1">
      <selection activeCell="B14" sqref="B14"/>
    </sheetView>
  </sheetViews>
  <sheetFormatPr defaultColWidth="9.140625" defaultRowHeight="12.75"/>
  <cols>
    <col min="1" max="1" width="3.28125" style="0" customWidth="1"/>
    <col min="2" max="2" width="34.7109375" style="0" bestFit="1" customWidth="1"/>
    <col min="3" max="3" width="14.7109375" style="0" bestFit="1" customWidth="1"/>
    <col min="4" max="4" width="8.00390625" style="0" customWidth="1"/>
    <col min="5" max="5" width="15.421875" style="0" bestFit="1" customWidth="1"/>
    <col min="6" max="6" width="10.57421875" style="0" customWidth="1"/>
  </cols>
  <sheetData>
    <row r="4" spans="1:7" ht="18">
      <c r="A4" s="226"/>
      <c r="B4" s="227" t="s">
        <v>318</v>
      </c>
      <c r="C4" s="226"/>
      <c r="D4" s="226"/>
      <c r="E4" s="226"/>
      <c r="F4" s="226"/>
      <c r="G4" s="226"/>
    </row>
    <row r="5" spans="1:7" ht="18">
      <c r="A5" s="226"/>
      <c r="B5" s="226"/>
      <c r="C5" s="226"/>
      <c r="D5" s="226"/>
      <c r="E5" s="226"/>
      <c r="F5" s="226"/>
      <c r="G5" s="226"/>
    </row>
    <row r="6" spans="1:7" ht="18">
      <c r="A6" s="226">
        <v>77</v>
      </c>
      <c r="B6" s="228" t="s">
        <v>355</v>
      </c>
      <c r="C6" s="228" t="s">
        <v>296</v>
      </c>
      <c r="D6" s="228"/>
      <c r="E6" s="228" t="s">
        <v>297</v>
      </c>
      <c r="F6" s="228" t="s">
        <v>354</v>
      </c>
      <c r="G6" s="226"/>
    </row>
    <row r="7" spans="1:7" ht="18">
      <c r="A7" s="226">
        <v>78</v>
      </c>
      <c r="B7" s="229" t="s">
        <v>298</v>
      </c>
      <c r="C7" s="230">
        <v>0.5294</v>
      </c>
      <c r="D7" s="231">
        <v>0.06508</v>
      </c>
      <c r="E7" s="232">
        <f>ROUND(D7*C7,6)</f>
        <v>0.034453</v>
      </c>
      <c r="F7" s="226"/>
      <c r="G7" s="226"/>
    </row>
    <row r="8" spans="1:7" ht="18">
      <c r="A8" s="226">
        <v>79</v>
      </c>
      <c r="B8" s="229" t="s">
        <v>299</v>
      </c>
      <c r="C8" s="230">
        <v>0.0154</v>
      </c>
      <c r="D8" s="231">
        <v>0.0274</v>
      </c>
      <c r="E8" s="232">
        <f>ROUND(D8*C8,6)</f>
        <v>0.000422</v>
      </c>
      <c r="F8" s="233">
        <f>+E8+E7</f>
        <v>0.034874999999999996</v>
      </c>
      <c r="G8" s="226"/>
    </row>
    <row r="9" spans="1:7" ht="18">
      <c r="A9" s="226">
        <v>80</v>
      </c>
      <c r="B9" s="229" t="s">
        <v>356</v>
      </c>
      <c r="C9" s="230">
        <v>0.0142</v>
      </c>
      <c r="D9" s="231">
        <v>0.06715</v>
      </c>
      <c r="E9" s="232">
        <f>ROUND(D9*C9,6)</f>
        <v>0.000954</v>
      </c>
      <c r="F9" s="226"/>
      <c r="G9" s="226"/>
    </row>
    <row r="10" spans="1:7" ht="18">
      <c r="A10" s="226">
        <v>81</v>
      </c>
      <c r="B10" s="234" t="s">
        <v>357</v>
      </c>
      <c r="C10" s="235">
        <v>0.4409</v>
      </c>
      <c r="D10" s="236">
        <v>0.09375</v>
      </c>
      <c r="E10" s="232">
        <f>ROUND(D10*C10,6)</f>
        <v>0.041334</v>
      </c>
      <c r="F10" s="226"/>
      <c r="G10" s="226"/>
    </row>
    <row r="11" spans="1:7" ht="18.75" thickBot="1">
      <c r="A11" s="226">
        <v>82</v>
      </c>
      <c r="B11" s="237" t="s">
        <v>318</v>
      </c>
      <c r="C11" s="238">
        <f>SUM(C7:C10)</f>
        <v>0.9999</v>
      </c>
      <c r="D11" s="236"/>
      <c r="E11" s="239">
        <f>ROUND(SUM(E7:E10),5)</f>
        <v>0.07716</v>
      </c>
      <c r="F11" s="226"/>
      <c r="G11" s="226"/>
    </row>
    <row r="12" spans="1:7" ht="18.75" thickTop="1">
      <c r="A12" s="226"/>
      <c r="B12" s="226"/>
      <c r="C12" s="226"/>
      <c r="D12" s="226"/>
      <c r="E12" s="226"/>
      <c r="F12" s="226"/>
      <c r="G12" s="226"/>
    </row>
  </sheetData>
  <printOptions horizontalCentered="1" verticalCentered="1"/>
  <pageMargins left="1.25" right="0.5" top="0.75" bottom="0.75" header="0.5" footer="0.5"/>
  <pageSetup fitToWidth="0" fitToHeight="1" horizontalDpi="600" verticalDpi="600" orientation="portrait" r:id="rId1"/>
  <headerFooter alignWithMargins="0">
    <oddHeader>&amp;R&amp;"Palatino Linotype,Regular"Exhibit ____ (TES-2)
Docket No. UE-032065
Page &amp;P of &amp;N
revised July 12,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TSchoole</cp:lastModifiedBy>
  <cp:lastPrinted>2004-07-12T20:18:16Z</cp:lastPrinted>
  <dcterms:created xsi:type="dcterms:W3CDTF">2003-12-22T18:47:15Z</dcterms:created>
  <dcterms:modified xsi:type="dcterms:W3CDTF">2004-07-14T20:13:08Z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